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drawings/drawing3.xml" ContentType="application/vnd.openxmlformats-officedocument.drawing+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drawings/drawing4.xml" ContentType="application/vnd.openxmlformats-officedocument.drawing+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trlProps/ctrlProp116.xml" ContentType="application/vnd.ms-excel.controlproperties+xml"/>
  <Override PartName="/xl/ctrlProps/ctrlProp117.xml" ContentType="application/vnd.ms-excel.controlproperties+xml"/>
  <Override PartName="/xl/ctrlProps/ctrlProp118.xml" ContentType="application/vnd.ms-excel.controlproperties+xml"/>
  <Override PartName="/xl/ctrlProps/ctrlProp119.xml" ContentType="application/vnd.ms-excel.controlproperties+xml"/>
  <Override PartName="/xl/ctrlProps/ctrlProp120.xml" ContentType="application/vnd.ms-excel.controlproperties+xml"/>
  <Override PartName="/xl/ctrlProps/ctrlProp121.xml" ContentType="application/vnd.ms-excel.controlproperties+xml"/>
  <Override PartName="/xl/ctrlProps/ctrlProp122.xml" ContentType="application/vnd.ms-excel.controlproperties+xml"/>
  <Override PartName="/xl/ctrlProps/ctrlProp123.xml" ContentType="application/vnd.ms-excel.controlproperties+xml"/>
  <Override PartName="/xl/ctrlProps/ctrlProp124.xml" ContentType="application/vnd.ms-excel.controlproperties+xml"/>
  <Override PartName="/xl/ctrlProps/ctrlProp125.xml" ContentType="application/vnd.ms-excel.controlproperties+xml"/>
  <Override PartName="/xl/ctrlProps/ctrlProp126.xml" ContentType="application/vnd.ms-excel.controlproperties+xml"/>
  <Override PartName="/xl/ctrlProps/ctrlProp127.xml" ContentType="application/vnd.ms-excel.controlproperties+xml"/>
  <Override PartName="/xl/ctrlProps/ctrlProp128.xml" ContentType="application/vnd.ms-excel.controlproperties+xml"/>
  <Override PartName="/xl/ctrlProps/ctrlProp129.xml" ContentType="application/vnd.ms-excel.controlproperties+xml"/>
  <Override PartName="/xl/ctrlProps/ctrlProp130.xml" ContentType="application/vnd.ms-excel.controlproperties+xml"/>
  <Override PartName="/xl/ctrlProps/ctrlProp131.xml" ContentType="application/vnd.ms-excel.controlproperties+xml"/>
  <Override PartName="/xl/ctrlProps/ctrlProp132.xml" ContentType="application/vnd.ms-excel.controlproperties+xml"/>
  <Override PartName="/xl/ctrlProps/ctrlProp133.xml" ContentType="application/vnd.ms-excel.controlproperties+xml"/>
  <Override PartName="/xl/ctrlProps/ctrlProp134.xml" ContentType="application/vnd.ms-excel.controlproperties+xml"/>
  <Override PartName="/xl/ctrlProps/ctrlProp135.xml" ContentType="application/vnd.ms-excel.controlproperties+xml"/>
  <Override PartName="/xl/drawings/drawing5.xml" ContentType="application/vnd.openxmlformats-officedocument.drawing+xml"/>
  <Override PartName="/xl/ctrlProps/ctrlProp136.xml" ContentType="application/vnd.ms-excel.controlproperties+xml"/>
  <Override PartName="/xl/ctrlProps/ctrlProp137.xml" ContentType="application/vnd.ms-excel.controlproperties+xml"/>
  <Override PartName="/xl/ctrlProps/ctrlProp138.xml" ContentType="application/vnd.ms-excel.controlproperties+xml"/>
  <Override PartName="/xl/ctrlProps/ctrlProp139.xml" ContentType="application/vnd.ms-excel.controlproperties+xml"/>
  <Override PartName="/xl/ctrlProps/ctrlProp140.xml" ContentType="application/vnd.ms-excel.controlproperties+xml"/>
  <Override PartName="/xl/ctrlProps/ctrlProp141.xml" ContentType="application/vnd.ms-excel.controlproperties+xml"/>
  <Override PartName="/xl/ctrlProps/ctrlProp142.xml" ContentType="application/vnd.ms-excel.controlproperties+xml"/>
  <Override PartName="/xl/ctrlProps/ctrlProp143.xml" ContentType="application/vnd.ms-excel.controlproperties+xml"/>
  <Override PartName="/xl/ctrlProps/ctrlProp144.xml" ContentType="application/vnd.ms-excel.controlproperties+xml"/>
  <Override PartName="/xl/ctrlProps/ctrlProp145.xml" ContentType="application/vnd.ms-excel.controlproperties+xml"/>
  <Override PartName="/xl/ctrlProps/ctrlProp146.xml" ContentType="application/vnd.ms-excel.controlproperties+xml"/>
  <Override PartName="/xl/ctrlProps/ctrlProp147.xml" ContentType="application/vnd.ms-excel.controlproperties+xml"/>
  <Override PartName="/xl/ctrlProps/ctrlProp148.xml" ContentType="application/vnd.ms-excel.controlproperties+xml"/>
  <Override PartName="/xl/ctrlProps/ctrlProp149.xml" ContentType="application/vnd.ms-excel.controlproperties+xml"/>
  <Override PartName="/xl/ctrlProps/ctrlProp150.xml" ContentType="application/vnd.ms-excel.controlproperties+xml"/>
  <Override PartName="/xl/ctrlProps/ctrlProp151.xml" ContentType="application/vnd.ms-excel.controlproperties+xml"/>
  <Override PartName="/xl/ctrlProps/ctrlProp152.xml" ContentType="application/vnd.ms-excel.controlproperties+xml"/>
  <Override PartName="/xl/ctrlProps/ctrlProp153.xml" ContentType="application/vnd.ms-excel.controlproperties+xml"/>
  <Override PartName="/xl/ctrlProps/ctrlProp154.xml" ContentType="application/vnd.ms-excel.controlproperties+xml"/>
  <Override PartName="/xl/ctrlProps/ctrlProp155.xml" ContentType="application/vnd.ms-excel.controlproperties+xml"/>
  <Override PartName="/xl/ctrlProps/ctrlProp156.xml" ContentType="application/vnd.ms-excel.controlproperties+xml"/>
  <Override PartName="/xl/ctrlProps/ctrlProp157.xml" ContentType="application/vnd.ms-excel.controlproperties+xml"/>
  <Override PartName="/xl/ctrlProps/ctrlProp158.xml" ContentType="application/vnd.ms-excel.controlproperties+xml"/>
  <Override PartName="/xl/ctrlProps/ctrlProp159.xml" ContentType="application/vnd.ms-excel.controlproperties+xml"/>
  <Override PartName="/xl/ctrlProps/ctrlProp160.xml" ContentType="application/vnd.ms-excel.controlproperties+xml"/>
  <Override PartName="/xl/ctrlProps/ctrlProp161.xml" ContentType="application/vnd.ms-excel.controlproperties+xml"/>
  <Override PartName="/xl/ctrlProps/ctrlProp162.xml" ContentType="application/vnd.ms-excel.controlproperties+xml"/>
  <Override PartName="/xl/ctrlProps/ctrlProp163.xml" ContentType="application/vnd.ms-excel.controlproperties+xml"/>
  <Override PartName="/xl/drawings/drawing6.xml" ContentType="application/vnd.openxmlformats-officedocument.drawing+xml"/>
  <Override PartName="/xl/ctrlProps/ctrlProp164.xml" ContentType="application/vnd.ms-excel.controlproperties+xml"/>
  <Override PartName="/xl/ctrlProps/ctrlProp165.xml" ContentType="application/vnd.ms-excel.controlproperties+xml"/>
  <Override PartName="/xl/ctrlProps/ctrlProp166.xml" ContentType="application/vnd.ms-excel.controlproperties+xml"/>
  <Override PartName="/xl/ctrlProps/ctrlProp167.xml" ContentType="application/vnd.ms-excel.controlproperties+xml"/>
  <Override PartName="/xl/ctrlProps/ctrlProp168.xml" ContentType="application/vnd.ms-excel.controlproperties+xml"/>
  <Override PartName="/xl/ctrlProps/ctrlProp169.xml" ContentType="application/vnd.ms-excel.controlproperties+xml"/>
  <Override PartName="/xl/ctrlProps/ctrlProp170.xml" ContentType="application/vnd.ms-excel.controlproperties+xml"/>
  <Override PartName="/xl/ctrlProps/ctrlProp171.xml" ContentType="application/vnd.ms-excel.controlproperties+xml"/>
  <Override PartName="/xl/ctrlProps/ctrlProp172.xml" ContentType="application/vnd.ms-excel.controlproperties+xml"/>
  <Override PartName="/xl/ctrlProps/ctrlProp173.xml" ContentType="application/vnd.ms-excel.controlproperties+xml"/>
  <Override PartName="/xl/ctrlProps/ctrlProp174.xml" ContentType="application/vnd.ms-excel.controlproperties+xml"/>
  <Override PartName="/xl/ctrlProps/ctrlProp175.xml" ContentType="application/vnd.ms-excel.controlproperties+xml"/>
  <Override PartName="/xl/ctrlProps/ctrlProp176.xml" ContentType="application/vnd.ms-excel.controlproperties+xml"/>
  <Override PartName="/xl/ctrlProps/ctrlProp177.xml" ContentType="application/vnd.ms-excel.controlproperties+xml"/>
  <Override PartName="/xl/ctrlProps/ctrlProp178.xml" ContentType="application/vnd.ms-excel.controlproperties+xml"/>
  <Override PartName="/xl/ctrlProps/ctrlProp179.xml" ContentType="application/vnd.ms-excel.controlproperties+xml"/>
  <Override PartName="/xl/ctrlProps/ctrlProp180.xml" ContentType="application/vnd.ms-excel.controlproperties+xml"/>
  <Override PartName="/xl/ctrlProps/ctrlProp181.xml" ContentType="application/vnd.ms-excel.controlproperties+xml"/>
  <Override PartName="/xl/ctrlProps/ctrlProp182.xml" ContentType="application/vnd.ms-excel.controlproperties+xml"/>
  <Override PartName="/xl/ctrlProps/ctrlProp183.xml" ContentType="application/vnd.ms-excel.controlproperties+xml"/>
  <Override PartName="/xl/ctrlProps/ctrlProp184.xml" ContentType="application/vnd.ms-excel.controlproperties+xml"/>
  <Override PartName="/xl/ctrlProps/ctrlProp185.xml" ContentType="application/vnd.ms-excel.controlproperties+xml"/>
  <Override PartName="/xl/ctrlProps/ctrlProp186.xml" ContentType="application/vnd.ms-excel.controlproperties+xml"/>
  <Override PartName="/xl/ctrlProps/ctrlProp187.xml" ContentType="application/vnd.ms-excel.controlproperties+xml"/>
  <Override PartName="/xl/ctrlProps/ctrlProp188.xml" ContentType="application/vnd.ms-excel.controlproperties+xml"/>
  <Override PartName="/xl/ctrlProps/ctrlProp189.xml" ContentType="application/vnd.ms-excel.controlproperties+xml"/>
  <Override PartName="/xl/ctrlProps/ctrlProp190.xml" ContentType="application/vnd.ms-excel.controlproperties+xml"/>
  <Override PartName="/xl/ctrlProps/ctrlProp191.xml" ContentType="application/vnd.ms-excel.controlproperties+xml"/>
  <Override PartName="/xl/drawings/drawing7.xml" ContentType="application/vnd.openxmlformats-officedocument.drawing+xml"/>
  <Override PartName="/xl/ctrlProps/ctrlProp192.xml" ContentType="application/vnd.ms-excel.controlproperties+xml"/>
  <Override PartName="/xl/ctrlProps/ctrlProp193.xml" ContentType="application/vnd.ms-excel.controlproperties+xml"/>
  <Override PartName="/xl/ctrlProps/ctrlProp194.xml" ContentType="application/vnd.ms-excel.controlproperties+xml"/>
  <Override PartName="/xl/ctrlProps/ctrlProp195.xml" ContentType="application/vnd.ms-excel.controlproperties+xml"/>
  <Override PartName="/xl/ctrlProps/ctrlProp196.xml" ContentType="application/vnd.ms-excel.controlproperties+xml"/>
  <Override PartName="/xl/ctrlProps/ctrlProp197.xml" ContentType="application/vnd.ms-excel.controlproperties+xml"/>
  <Override PartName="/xl/ctrlProps/ctrlProp198.xml" ContentType="application/vnd.ms-excel.controlproperties+xml"/>
  <Override PartName="/xl/ctrlProps/ctrlProp199.xml" ContentType="application/vnd.ms-excel.controlproperties+xml"/>
  <Override PartName="/xl/ctrlProps/ctrlProp200.xml" ContentType="application/vnd.ms-excel.controlproperties+xml"/>
  <Override PartName="/xl/ctrlProps/ctrlProp201.xml" ContentType="application/vnd.ms-excel.controlproperties+xml"/>
  <Override PartName="/xl/ctrlProps/ctrlProp202.xml" ContentType="application/vnd.ms-excel.controlproperties+xml"/>
  <Override PartName="/xl/ctrlProps/ctrlProp203.xml" ContentType="application/vnd.ms-excel.controlproperties+xml"/>
  <Override PartName="/xl/ctrlProps/ctrlProp204.xml" ContentType="application/vnd.ms-excel.controlproperties+xml"/>
  <Override PartName="/xl/ctrlProps/ctrlProp205.xml" ContentType="application/vnd.ms-excel.controlproperties+xml"/>
  <Override PartName="/xl/ctrlProps/ctrlProp206.xml" ContentType="application/vnd.ms-excel.controlproperties+xml"/>
  <Override PartName="/xl/ctrlProps/ctrlProp207.xml" ContentType="application/vnd.ms-excel.controlproperties+xml"/>
  <Override PartName="/xl/ctrlProps/ctrlProp208.xml" ContentType="application/vnd.ms-excel.controlproperties+xml"/>
  <Override PartName="/xl/ctrlProps/ctrlProp209.xml" ContentType="application/vnd.ms-excel.controlproperties+xml"/>
  <Override PartName="/xl/ctrlProps/ctrlProp210.xml" ContentType="application/vnd.ms-excel.controlproperties+xml"/>
  <Override PartName="/xl/ctrlProps/ctrlProp211.xml" ContentType="application/vnd.ms-excel.controlproperties+xml"/>
  <Override PartName="/xl/ctrlProps/ctrlProp212.xml" ContentType="application/vnd.ms-excel.controlproperties+xml"/>
  <Override PartName="/xl/ctrlProps/ctrlProp213.xml" ContentType="application/vnd.ms-excel.controlproperties+xml"/>
  <Override PartName="/xl/ctrlProps/ctrlProp214.xml" ContentType="application/vnd.ms-excel.controlproperties+xml"/>
  <Override PartName="/xl/ctrlProps/ctrlProp215.xml" ContentType="application/vnd.ms-excel.controlproperties+xml"/>
  <Override PartName="/xl/ctrlProps/ctrlProp216.xml" ContentType="application/vnd.ms-excel.controlproperties+xml"/>
  <Override PartName="/xl/ctrlProps/ctrlProp217.xml" ContentType="application/vnd.ms-excel.controlproperties+xml"/>
  <Override PartName="/xl/ctrlProps/ctrlProp218.xml" ContentType="application/vnd.ms-excel.controlproperties+xml"/>
  <Override PartName="/xl/ctrlProps/ctrlProp219.xml" ContentType="application/vnd.ms-excel.controlproperties+xml"/>
  <Override PartName="/xl/drawings/drawing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5275" windowHeight="10980" activeTab="9"/>
  </bookViews>
  <sheets>
    <sheet name="Base de donnée" sheetId="1" r:id="rId1"/>
    <sheet name="STATISTIQUE" sheetId="3" r:id="rId2"/>
    <sheet name="Calendrier" sheetId="4" r:id="rId3"/>
    <sheet name="Janvier" sheetId="21" r:id="rId4"/>
    <sheet name="Février" sheetId="47" r:id="rId5"/>
    <sheet name="Mars" sheetId="48" r:id="rId6"/>
    <sheet name="Avril" sheetId="49" r:id="rId7"/>
    <sheet name="Mai" sheetId="50" r:id="rId8"/>
    <sheet name="Juin" sheetId="51" r:id="rId9"/>
    <sheet name="IMPORT INDISPONIBILITE" sheetId="59" r:id="rId10"/>
  </sheets>
  <definedNames>
    <definedName name="an">'Base de donnée'!$H$51:$I$51</definedName>
    <definedName name="debut">Calendrier!$AP$5:$AP$609</definedName>
    <definedName name="EFFTOTAL">'Base de donnée'!$N$52</definedName>
    <definedName name="equipe">Calendrier!$AO$5:$AO$609</definedName>
    <definedName name="equipe1">'Base de donnée'!$I$82:$J$133</definedName>
    <definedName name="equipe2">'Base de donnée'!$K$82:$L$133</definedName>
    <definedName name="equipe3">'Base de donnée'!$M$82:$N$133</definedName>
    <definedName name="fériés">'Base de donnée'!$A$66:$A$78</definedName>
    <definedName name="fin">Calendrier!$AQ$5:$AQ$609</definedName>
    <definedName name="fonction">'Base de donnée'!$B$9:$B$30</definedName>
    <definedName name="_xlnm.Data_Form">'Base de donnée'!$C$9:$AK$30</definedName>
    <definedName name="noms">'Base de donnée'!$C$3:$AI$3</definedName>
    <definedName name="piquet" localSheetId="6">Avril!$A$116:$A$130</definedName>
    <definedName name="piquet" localSheetId="4">Février!$A$116:$A$130</definedName>
    <definedName name="piquet" localSheetId="9">'IMPORT INDISPONIBILITE'!$A$60:$A$74</definedName>
    <definedName name="piquet" localSheetId="3">Janvier!$A$116:$A$130</definedName>
    <definedName name="piquet" localSheetId="8">Juin!$A$116:$A$130</definedName>
    <definedName name="piquet" localSheetId="7">Mai!$A$116:$A$130</definedName>
    <definedName name="piquet" localSheetId="5">Mars!$A$116:$A$130</definedName>
    <definedName name="piquet">#REF!</definedName>
    <definedName name="plage">{"janvier";"Février";"Mars";"Avril";"Mai";"Juin";"Juillet";"Aout";"Septembre";"Octobre";"Novembre";"Décembre"}</definedName>
    <definedName name="planning" localSheetId="6">Avril!$J$8:$AN$112</definedName>
    <definedName name="planning" localSheetId="4">Février!$J$8:$AN$112</definedName>
    <definedName name="planning" localSheetId="9">'IMPORT INDISPONIBILITE'!$J$8:$AN$56</definedName>
    <definedName name="planning" localSheetId="3">Janvier!$J$8:$AN$112</definedName>
    <definedName name="planning" localSheetId="8">Juin!$J$8:$AN$112</definedName>
    <definedName name="planning" localSheetId="7">Mai!$J$8:$AN$112</definedName>
    <definedName name="planning" localSheetId="5">Mars!$J$8:$AN$112</definedName>
    <definedName name="planning">#REF!</definedName>
    <definedName name="spactif">'Base de donnée'!$H$52</definedName>
    <definedName name="vsav" localSheetId="6">Avril!$AV$1:$AV$4</definedName>
    <definedName name="vsav" localSheetId="4">Février!$AV$1:$AV$4</definedName>
    <definedName name="vsav" localSheetId="9">'IMPORT INDISPONIBILITE'!$AV$1:$AV$4</definedName>
    <definedName name="vsav" localSheetId="8">Juin!$AV$1:$AV$4</definedName>
    <definedName name="vsav" localSheetId="7">Mai!$AV$1:$AV$4</definedName>
    <definedName name="vsav" localSheetId="5">Mars!$AV$1:$AV$4</definedName>
    <definedName name="vsav">Janvier!$AV$1:$AV$4</definedName>
  </definedNames>
  <calcPr calcId="152511"/>
</workbook>
</file>

<file path=xl/calcChain.xml><?xml version="1.0" encoding="utf-8"?>
<calcChain xmlns="http://schemas.openxmlformats.org/spreadsheetml/2006/main">
  <c r="A8" i="47" l="1"/>
  <c r="A56" i="59" l="1"/>
  <c r="A55" i="59"/>
  <c r="G54" i="59"/>
  <c r="C54" i="59"/>
  <c r="B54" i="59"/>
  <c r="A54" i="59"/>
  <c r="A53" i="59"/>
  <c r="A52" i="59"/>
  <c r="G51" i="59"/>
  <c r="C51" i="59"/>
  <c r="B51" i="59"/>
  <c r="A51" i="59"/>
  <c r="A50" i="59"/>
  <c r="A49" i="59"/>
  <c r="G48" i="59"/>
  <c r="C48" i="59"/>
  <c r="B48" i="59"/>
  <c r="A48" i="59"/>
  <c r="A47" i="59"/>
  <c r="A46" i="59"/>
  <c r="G45" i="59"/>
  <c r="C45" i="59"/>
  <c r="B45" i="59"/>
  <c r="A45" i="59"/>
  <c r="A44" i="59"/>
  <c r="A43" i="59"/>
  <c r="G42" i="59"/>
  <c r="C42" i="59"/>
  <c r="B42" i="59"/>
  <c r="A42" i="59"/>
  <c r="A41" i="59"/>
  <c r="A40" i="59"/>
  <c r="G39" i="59"/>
  <c r="C39" i="59"/>
  <c r="B39" i="59"/>
  <c r="A39" i="59"/>
  <c r="A38" i="59"/>
  <c r="A37" i="59"/>
  <c r="G36" i="59"/>
  <c r="C36" i="59"/>
  <c r="B36" i="59"/>
  <c r="A36" i="59"/>
  <c r="AN35" i="59"/>
  <c r="AM35" i="59"/>
  <c r="AL35" i="59"/>
  <c r="AK35" i="59"/>
  <c r="AJ35" i="59"/>
  <c r="AI35" i="59"/>
  <c r="AH35" i="59"/>
  <c r="AG35" i="59"/>
  <c r="AF35" i="59"/>
  <c r="AE35" i="59"/>
  <c r="AD35" i="59"/>
  <c r="AC35" i="59"/>
  <c r="AB35" i="59"/>
  <c r="AA35" i="59"/>
  <c r="Z35" i="59"/>
  <c r="Y35" i="59"/>
  <c r="X35" i="59"/>
  <c r="W35" i="59"/>
  <c r="V35" i="59"/>
  <c r="U35" i="59"/>
  <c r="T35" i="59"/>
  <c r="S35" i="59"/>
  <c r="R35" i="59"/>
  <c r="Q35" i="59"/>
  <c r="P35" i="59"/>
  <c r="O35" i="59"/>
  <c r="N35" i="59"/>
  <c r="M35" i="59"/>
  <c r="L35" i="59"/>
  <c r="K35" i="59"/>
  <c r="J35" i="59"/>
  <c r="A35" i="59"/>
  <c r="AN34" i="59"/>
  <c r="AM34" i="59"/>
  <c r="AL34" i="59"/>
  <c r="AK34" i="59"/>
  <c r="AJ34" i="59"/>
  <c r="AI34" i="59"/>
  <c r="AH34" i="59"/>
  <c r="AG34" i="59"/>
  <c r="AF34" i="59"/>
  <c r="AE34" i="59"/>
  <c r="AD34" i="59"/>
  <c r="AC34" i="59"/>
  <c r="AB34" i="59"/>
  <c r="AA34" i="59"/>
  <c r="Z34" i="59"/>
  <c r="Y34" i="59"/>
  <c r="X34" i="59"/>
  <c r="W34" i="59"/>
  <c r="V34" i="59"/>
  <c r="U34" i="59"/>
  <c r="T34" i="59"/>
  <c r="S34" i="59"/>
  <c r="R34" i="59"/>
  <c r="Q34" i="59"/>
  <c r="P34" i="59"/>
  <c r="O34" i="59"/>
  <c r="N34" i="59"/>
  <c r="M34" i="59"/>
  <c r="L34" i="59"/>
  <c r="K34" i="59"/>
  <c r="J34" i="59"/>
  <c r="A34" i="59"/>
  <c r="AN33" i="59"/>
  <c r="AM33" i="59"/>
  <c r="AL33" i="59"/>
  <c r="AK33" i="59"/>
  <c r="AJ33" i="59"/>
  <c r="AI33" i="59"/>
  <c r="AH33" i="59"/>
  <c r="AG33" i="59"/>
  <c r="AF33" i="59"/>
  <c r="AE33" i="59"/>
  <c r="AD33" i="59"/>
  <c r="AC33" i="59"/>
  <c r="AB33" i="59"/>
  <c r="AA33" i="59"/>
  <c r="Z33" i="59"/>
  <c r="Y33" i="59"/>
  <c r="X33" i="59"/>
  <c r="W33" i="59"/>
  <c r="V33" i="59"/>
  <c r="U33" i="59"/>
  <c r="T33" i="59"/>
  <c r="S33" i="59"/>
  <c r="R33" i="59"/>
  <c r="Q33" i="59"/>
  <c r="P33" i="59"/>
  <c r="O33" i="59"/>
  <c r="N33" i="59"/>
  <c r="M33" i="59"/>
  <c r="L33" i="59"/>
  <c r="K33" i="59"/>
  <c r="J33" i="59"/>
  <c r="A33" i="59"/>
  <c r="AN32" i="59"/>
  <c r="AM32" i="59"/>
  <c r="AL32" i="59"/>
  <c r="AK32" i="59"/>
  <c r="AJ32" i="59"/>
  <c r="AI32" i="59"/>
  <c r="AH32" i="59"/>
  <c r="AG32" i="59"/>
  <c r="AF32" i="59"/>
  <c r="AE32" i="59"/>
  <c r="AD32" i="59"/>
  <c r="AC32" i="59"/>
  <c r="AB32" i="59"/>
  <c r="AA32" i="59"/>
  <c r="Z32" i="59"/>
  <c r="Y32" i="59"/>
  <c r="X32" i="59"/>
  <c r="W32" i="59"/>
  <c r="V32" i="59"/>
  <c r="U32" i="59"/>
  <c r="T32" i="59"/>
  <c r="S32" i="59"/>
  <c r="R32" i="59"/>
  <c r="Q32" i="59"/>
  <c r="P32" i="59"/>
  <c r="O32" i="59"/>
  <c r="N32" i="59"/>
  <c r="M32" i="59"/>
  <c r="L32" i="59"/>
  <c r="K32" i="59"/>
  <c r="J32" i="59"/>
  <c r="A32" i="59"/>
  <c r="AN31" i="59"/>
  <c r="AM31" i="59"/>
  <c r="AL31" i="59"/>
  <c r="AK31" i="59"/>
  <c r="AJ31" i="59"/>
  <c r="AI31" i="59"/>
  <c r="AH31" i="59"/>
  <c r="AG31" i="59"/>
  <c r="AF31" i="59"/>
  <c r="AE31" i="59"/>
  <c r="AD31" i="59"/>
  <c r="AC31" i="59"/>
  <c r="AB31" i="59"/>
  <c r="AA31" i="59"/>
  <c r="Z31" i="59"/>
  <c r="Y31" i="59"/>
  <c r="X31" i="59"/>
  <c r="W31" i="59"/>
  <c r="V31" i="59"/>
  <c r="U31" i="59"/>
  <c r="T31" i="59"/>
  <c r="S31" i="59"/>
  <c r="R31" i="59"/>
  <c r="Q31" i="59"/>
  <c r="P31" i="59"/>
  <c r="O31" i="59"/>
  <c r="N31" i="59"/>
  <c r="M31" i="59"/>
  <c r="L31" i="59"/>
  <c r="K31" i="59"/>
  <c r="J31" i="59"/>
  <c r="A31" i="59"/>
  <c r="AN30" i="59"/>
  <c r="AM30" i="59"/>
  <c r="AL30" i="59"/>
  <c r="AK30" i="59"/>
  <c r="AJ30" i="59"/>
  <c r="AI30" i="59"/>
  <c r="AH30" i="59"/>
  <c r="AG30" i="59"/>
  <c r="AF30" i="59"/>
  <c r="AE30" i="59"/>
  <c r="AD30" i="59"/>
  <c r="AC30" i="59"/>
  <c r="AB30" i="59"/>
  <c r="AA30" i="59"/>
  <c r="Z30" i="59"/>
  <c r="Y30" i="59"/>
  <c r="X30" i="59"/>
  <c r="W30" i="59"/>
  <c r="V30" i="59"/>
  <c r="U30" i="59"/>
  <c r="T30" i="59"/>
  <c r="S30" i="59"/>
  <c r="R30" i="59"/>
  <c r="Q30" i="59"/>
  <c r="P30" i="59"/>
  <c r="O30" i="59"/>
  <c r="N30" i="59"/>
  <c r="M30" i="59"/>
  <c r="L30" i="59"/>
  <c r="K30" i="59"/>
  <c r="J30" i="59"/>
  <c r="A30" i="59"/>
  <c r="AN29" i="59"/>
  <c r="AM29" i="59"/>
  <c r="AL29" i="59"/>
  <c r="AK29" i="59"/>
  <c r="AJ29" i="59"/>
  <c r="AI29" i="59"/>
  <c r="AH29" i="59"/>
  <c r="AG29" i="59"/>
  <c r="AF29" i="59"/>
  <c r="AE29" i="59"/>
  <c r="AD29" i="59"/>
  <c r="AC29" i="59"/>
  <c r="AB29" i="59"/>
  <c r="AA29" i="59"/>
  <c r="Z29" i="59"/>
  <c r="Y29" i="59"/>
  <c r="X29" i="59"/>
  <c r="W29" i="59"/>
  <c r="V29" i="59"/>
  <c r="U29" i="59"/>
  <c r="T29" i="59"/>
  <c r="S29" i="59"/>
  <c r="R29" i="59"/>
  <c r="Q29" i="59"/>
  <c r="P29" i="59"/>
  <c r="O29" i="59"/>
  <c r="N29" i="59"/>
  <c r="M29" i="59"/>
  <c r="L29" i="59"/>
  <c r="K29" i="59"/>
  <c r="J29" i="59"/>
  <c r="A29" i="59"/>
  <c r="AN28" i="59"/>
  <c r="AM28" i="59"/>
  <c r="AL28" i="59"/>
  <c r="AK28" i="59"/>
  <c r="AJ28" i="59"/>
  <c r="AI28" i="59"/>
  <c r="AH28" i="59"/>
  <c r="AG28" i="59"/>
  <c r="AF28" i="59"/>
  <c r="AE28" i="59"/>
  <c r="AD28" i="59"/>
  <c r="AC28" i="59"/>
  <c r="AB28" i="59"/>
  <c r="AA28" i="59"/>
  <c r="Z28" i="59"/>
  <c r="Y28" i="59"/>
  <c r="X28" i="59"/>
  <c r="W28" i="59"/>
  <c r="V28" i="59"/>
  <c r="U28" i="59"/>
  <c r="T28" i="59"/>
  <c r="S28" i="59"/>
  <c r="R28" i="59"/>
  <c r="Q28" i="59"/>
  <c r="P28" i="59"/>
  <c r="O28" i="59"/>
  <c r="N28" i="59"/>
  <c r="M28" i="59"/>
  <c r="L28" i="59"/>
  <c r="K28" i="59"/>
  <c r="J28" i="59"/>
  <c r="A28" i="59"/>
  <c r="AN27" i="59"/>
  <c r="AM27" i="59"/>
  <c r="AL27" i="59"/>
  <c r="AK27" i="59"/>
  <c r="AJ27" i="59"/>
  <c r="AI27" i="59"/>
  <c r="AH27" i="59"/>
  <c r="AG27" i="59"/>
  <c r="AF27" i="59"/>
  <c r="AE27" i="59"/>
  <c r="AD27" i="59"/>
  <c r="AC27" i="59"/>
  <c r="AB27" i="59"/>
  <c r="AA27" i="59"/>
  <c r="Z27" i="59"/>
  <c r="Y27" i="59"/>
  <c r="X27" i="59"/>
  <c r="W27" i="59"/>
  <c r="V27" i="59"/>
  <c r="U27" i="59"/>
  <c r="T27" i="59"/>
  <c r="S27" i="59"/>
  <c r="R27" i="59"/>
  <c r="Q27" i="59"/>
  <c r="P27" i="59"/>
  <c r="O27" i="59"/>
  <c r="N27" i="59"/>
  <c r="M27" i="59"/>
  <c r="L27" i="59"/>
  <c r="K27" i="59"/>
  <c r="J27" i="59"/>
  <c r="A27" i="59"/>
  <c r="AN26" i="59"/>
  <c r="AM26" i="59"/>
  <c r="AL26" i="59"/>
  <c r="AK26" i="59"/>
  <c r="AJ26" i="59"/>
  <c r="AI26" i="59"/>
  <c r="AH26" i="59"/>
  <c r="AG26" i="59"/>
  <c r="AF26" i="59"/>
  <c r="AD26" i="59"/>
  <c r="AC26" i="59"/>
  <c r="AB26" i="59"/>
  <c r="AA26" i="59"/>
  <c r="Z26" i="59"/>
  <c r="Y26" i="59"/>
  <c r="X26" i="59"/>
  <c r="W26" i="59"/>
  <c r="V26" i="59"/>
  <c r="U26" i="59"/>
  <c r="T26" i="59"/>
  <c r="S26" i="59"/>
  <c r="R26" i="59"/>
  <c r="Q26" i="59"/>
  <c r="P26" i="59"/>
  <c r="O26" i="59"/>
  <c r="N26" i="59"/>
  <c r="M26" i="59"/>
  <c r="L26" i="59"/>
  <c r="K26" i="59"/>
  <c r="J26" i="59"/>
  <c r="A26" i="59"/>
  <c r="AN25" i="59"/>
  <c r="AM25" i="59"/>
  <c r="AL25" i="59"/>
  <c r="AK25" i="59"/>
  <c r="AJ25" i="59"/>
  <c r="AI25" i="59"/>
  <c r="AH25" i="59"/>
  <c r="AG25" i="59"/>
  <c r="AF25" i="59"/>
  <c r="AE25" i="59"/>
  <c r="AC25" i="59"/>
  <c r="AB25" i="59"/>
  <c r="AA25" i="59"/>
  <c r="Z25" i="59"/>
  <c r="Y25" i="59"/>
  <c r="X25" i="59"/>
  <c r="W25" i="59"/>
  <c r="V25" i="59"/>
  <c r="U25" i="59"/>
  <c r="P25" i="59"/>
  <c r="O25" i="59"/>
  <c r="N25" i="59"/>
  <c r="M25" i="59"/>
  <c r="L25" i="59"/>
  <c r="K25" i="59"/>
  <c r="J25" i="59"/>
  <c r="A25" i="59"/>
  <c r="AN24" i="59"/>
  <c r="AM24" i="59"/>
  <c r="AL24" i="59"/>
  <c r="AK24" i="59"/>
  <c r="AJ24" i="59"/>
  <c r="AI24" i="59"/>
  <c r="AH24" i="59"/>
  <c r="AG24" i="59"/>
  <c r="AF24" i="59"/>
  <c r="AE24" i="59"/>
  <c r="AD24" i="59"/>
  <c r="AC24" i="59"/>
  <c r="AB24" i="59"/>
  <c r="AA24" i="59"/>
  <c r="Z24" i="59"/>
  <c r="Y24" i="59"/>
  <c r="X24" i="59"/>
  <c r="W24" i="59"/>
  <c r="V24" i="59"/>
  <c r="U24" i="59"/>
  <c r="T24" i="59"/>
  <c r="S24" i="59"/>
  <c r="R24" i="59"/>
  <c r="Q24" i="59"/>
  <c r="P24" i="59"/>
  <c r="O24" i="59"/>
  <c r="N24" i="59"/>
  <c r="M24" i="59"/>
  <c r="L24" i="59"/>
  <c r="K24" i="59"/>
  <c r="J24" i="59"/>
  <c r="A24" i="59"/>
  <c r="AN23" i="59"/>
  <c r="AM23" i="59"/>
  <c r="AL23" i="59"/>
  <c r="AK23" i="59"/>
  <c r="AJ23" i="59"/>
  <c r="AI23" i="59"/>
  <c r="AH23" i="59"/>
  <c r="AG23" i="59"/>
  <c r="AF23" i="59"/>
  <c r="AE23" i="59"/>
  <c r="AD23" i="59"/>
  <c r="AC23" i="59"/>
  <c r="AB23" i="59"/>
  <c r="AA23" i="59"/>
  <c r="Z23" i="59"/>
  <c r="Y23" i="59"/>
  <c r="X23" i="59"/>
  <c r="W23" i="59"/>
  <c r="V23" i="59"/>
  <c r="U23" i="59"/>
  <c r="T23" i="59"/>
  <c r="S23" i="59"/>
  <c r="R23" i="59"/>
  <c r="Q23" i="59"/>
  <c r="P23" i="59"/>
  <c r="O23" i="59"/>
  <c r="N23" i="59"/>
  <c r="M23" i="59"/>
  <c r="L23" i="59"/>
  <c r="K23" i="59"/>
  <c r="J23" i="59"/>
  <c r="A23" i="59"/>
  <c r="AN22" i="59"/>
  <c r="AM22" i="59"/>
  <c r="AL22" i="59"/>
  <c r="AK22" i="59"/>
  <c r="AJ22" i="59"/>
  <c r="AI22" i="59"/>
  <c r="AH22" i="59"/>
  <c r="AG22" i="59"/>
  <c r="AF22" i="59"/>
  <c r="AE22" i="59"/>
  <c r="AD22" i="59"/>
  <c r="AC22" i="59"/>
  <c r="AB22" i="59"/>
  <c r="AA22" i="59"/>
  <c r="Z22" i="59"/>
  <c r="Y22" i="59"/>
  <c r="X22" i="59"/>
  <c r="W22" i="59"/>
  <c r="V22" i="59"/>
  <c r="U22" i="59"/>
  <c r="T22" i="59"/>
  <c r="S22" i="59"/>
  <c r="R22" i="59"/>
  <c r="Q22" i="59"/>
  <c r="P22" i="59"/>
  <c r="O22" i="59"/>
  <c r="N22" i="59"/>
  <c r="M22" i="59"/>
  <c r="L22" i="59"/>
  <c r="K22" i="59"/>
  <c r="J22" i="59"/>
  <c r="A22" i="59"/>
  <c r="AN21" i="59"/>
  <c r="AM21" i="59"/>
  <c r="AL21" i="59"/>
  <c r="AK21" i="59"/>
  <c r="AJ21" i="59"/>
  <c r="AH21" i="59"/>
  <c r="AG21" i="59"/>
  <c r="AF21" i="59"/>
  <c r="AE21" i="59"/>
  <c r="AD21" i="59"/>
  <c r="AC21" i="59"/>
  <c r="AB21" i="59"/>
  <c r="AA21" i="59"/>
  <c r="Z21" i="59"/>
  <c r="Y21" i="59"/>
  <c r="X21" i="59"/>
  <c r="Q21" i="59"/>
  <c r="P21" i="59"/>
  <c r="O21" i="59"/>
  <c r="N21" i="59"/>
  <c r="M21" i="59"/>
  <c r="L21" i="59"/>
  <c r="K21" i="59"/>
  <c r="J21" i="59"/>
  <c r="A21" i="59"/>
  <c r="AN20" i="59"/>
  <c r="AM20" i="59"/>
  <c r="AL20" i="59"/>
  <c r="AK20" i="59"/>
  <c r="AJ20" i="59"/>
  <c r="AI20" i="59"/>
  <c r="AH20" i="59"/>
  <c r="AG20" i="59"/>
  <c r="AF20" i="59"/>
  <c r="AE20" i="59"/>
  <c r="AD20" i="59"/>
  <c r="AC20" i="59"/>
  <c r="AB20" i="59"/>
  <c r="AA20" i="59"/>
  <c r="Z20" i="59"/>
  <c r="Y20" i="59"/>
  <c r="X20" i="59"/>
  <c r="W20" i="59"/>
  <c r="V20" i="59"/>
  <c r="U20" i="59"/>
  <c r="T20" i="59"/>
  <c r="S20" i="59"/>
  <c r="R20" i="59"/>
  <c r="Q20" i="59"/>
  <c r="P20" i="59"/>
  <c r="O20" i="59"/>
  <c r="N20" i="59"/>
  <c r="M20" i="59"/>
  <c r="L20" i="59"/>
  <c r="K20" i="59"/>
  <c r="J20" i="59"/>
  <c r="A20" i="59"/>
  <c r="AN19" i="59"/>
  <c r="AM19" i="59"/>
  <c r="AL19" i="59"/>
  <c r="AK19" i="59"/>
  <c r="AJ19" i="59"/>
  <c r="AI19" i="59"/>
  <c r="AH19" i="59"/>
  <c r="AG19" i="59"/>
  <c r="AF19" i="59"/>
  <c r="AE19" i="59"/>
  <c r="AD19" i="59"/>
  <c r="AC19" i="59"/>
  <c r="AB19" i="59"/>
  <c r="AA19" i="59"/>
  <c r="Z19" i="59"/>
  <c r="Y19" i="59"/>
  <c r="X19" i="59"/>
  <c r="W19" i="59"/>
  <c r="V19" i="59"/>
  <c r="U19" i="59"/>
  <c r="T19" i="59"/>
  <c r="S19" i="59"/>
  <c r="R19" i="59"/>
  <c r="Q19" i="59"/>
  <c r="P19" i="59"/>
  <c r="O19" i="59"/>
  <c r="N19" i="59"/>
  <c r="M19" i="59"/>
  <c r="L19" i="59"/>
  <c r="K19" i="59"/>
  <c r="J19" i="59"/>
  <c r="A19" i="59"/>
  <c r="AN18" i="59"/>
  <c r="AM18" i="59"/>
  <c r="AL18" i="59"/>
  <c r="AK18" i="59"/>
  <c r="AJ18" i="59"/>
  <c r="AI18" i="59"/>
  <c r="AH18" i="59"/>
  <c r="AG18" i="59"/>
  <c r="AF18" i="59"/>
  <c r="AE18" i="59"/>
  <c r="AD18" i="59"/>
  <c r="AC18" i="59"/>
  <c r="AB18" i="59"/>
  <c r="AA18" i="59"/>
  <c r="Z18" i="59"/>
  <c r="Y18" i="59"/>
  <c r="X18" i="59"/>
  <c r="W18" i="59"/>
  <c r="V18" i="59"/>
  <c r="U18" i="59"/>
  <c r="T18" i="59"/>
  <c r="S18" i="59"/>
  <c r="R18" i="59"/>
  <c r="Q18" i="59"/>
  <c r="P18" i="59"/>
  <c r="O18" i="59"/>
  <c r="N18" i="59"/>
  <c r="M18" i="59"/>
  <c r="L18" i="59"/>
  <c r="K18" i="59"/>
  <c r="J18" i="59"/>
  <c r="A18" i="59"/>
  <c r="AN17" i="59"/>
  <c r="AM17" i="59"/>
  <c r="AL17" i="59"/>
  <c r="AK17" i="59"/>
  <c r="AJ17" i="59"/>
  <c r="AI17" i="59"/>
  <c r="AH17" i="59"/>
  <c r="AG17" i="59"/>
  <c r="AF17" i="59"/>
  <c r="AE17" i="59"/>
  <c r="AD17" i="59"/>
  <c r="AC17" i="59"/>
  <c r="AB17" i="59"/>
  <c r="AA17" i="59"/>
  <c r="Z17" i="59"/>
  <c r="Y17" i="59"/>
  <c r="X17" i="59"/>
  <c r="W17" i="59"/>
  <c r="V17" i="59"/>
  <c r="U17" i="59"/>
  <c r="S17" i="59"/>
  <c r="R17" i="59"/>
  <c r="Q17" i="59"/>
  <c r="O17" i="59"/>
  <c r="N17" i="59"/>
  <c r="L17" i="59"/>
  <c r="K17" i="59"/>
  <c r="J17" i="59"/>
  <c r="A17" i="59"/>
  <c r="AN16" i="59"/>
  <c r="AM16" i="59"/>
  <c r="AL16" i="59"/>
  <c r="AK16" i="59"/>
  <c r="AJ16" i="59"/>
  <c r="AI16" i="59"/>
  <c r="AH16" i="59"/>
  <c r="AG16" i="59"/>
  <c r="AF16" i="59"/>
  <c r="AE16" i="59"/>
  <c r="AD16" i="59"/>
  <c r="AC16" i="59"/>
  <c r="AB16" i="59"/>
  <c r="AA16" i="59"/>
  <c r="Z16" i="59"/>
  <c r="Y16" i="59"/>
  <c r="X16" i="59"/>
  <c r="W16" i="59"/>
  <c r="V16" i="59"/>
  <c r="U16" i="59"/>
  <c r="T16" i="59"/>
  <c r="S16" i="59"/>
  <c r="R16" i="59"/>
  <c r="Q16" i="59"/>
  <c r="P16" i="59"/>
  <c r="O16" i="59"/>
  <c r="N16" i="59"/>
  <c r="M16" i="59"/>
  <c r="L16" i="59"/>
  <c r="K16" i="59"/>
  <c r="J16" i="59"/>
  <c r="A16" i="59"/>
  <c r="AN15" i="59"/>
  <c r="AM15" i="59"/>
  <c r="AL15" i="59"/>
  <c r="AK15" i="59"/>
  <c r="AJ15" i="59"/>
  <c r="AI15" i="59"/>
  <c r="AH15" i="59"/>
  <c r="AG15" i="59"/>
  <c r="AF15" i="59"/>
  <c r="AE15" i="59"/>
  <c r="AC15" i="59"/>
  <c r="AB15" i="59"/>
  <c r="AA15" i="59"/>
  <c r="Z15" i="59"/>
  <c r="Y15" i="59"/>
  <c r="X15" i="59"/>
  <c r="W15" i="59"/>
  <c r="V15" i="59"/>
  <c r="U15" i="59"/>
  <c r="T15" i="59"/>
  <c r="S15" i="59"/>
  <c r="R15" i="59"/>
  <c r="Q15" i="59"/>
  <c r="P15" i="59"/>
  <c r="O15" i="59"/>
  <c r="N15" i="59"/>
  <c r="M15" i="59"/>
  <c r="L15" i="59"/>
  <c r="K15" i="59"/>
  <c r="J15" i="59"/>
  <c r="A15" i="59"/>
  <c r="AN14" i="59"/>
  <c r="AM14" i="59"/>
  <c r="AL14" i="59"/>
  <c r="AK14" i="59"/>
  <c r="AJ14" i="59"/>
  <c r="AI14" i="59"/>
  <c r="AH14" i="59"/>
  <c r="AG14" i="59"/>
  <c r="AF14" i="59"/>
  <c r="AE14" i="59"/>
  <c r="AD14" i="59"/>
  <c r="AC14" i="59"/>
  <c r="AB14" i="59"/>
  <c r="AA14" i="59"/>
  <c r="Z14" i="59"/>
  <c r="Y14" i="59"/>
  <c r="X14" i="59"/>
  <c r="W14" i="59"/>
  <c r="V14" i="59"/>
  <c r="U14" i="59"/>
  <c r="T14" i="59"/>
  <c r="S14" i="59"/>
  <c r="R14" i="59"/>
  <c r="Q14" i="59"/>
  <c r="P14" i="59"/>
  <c r="O14" i="59"/>
  <c r="N14" i="59"/>
  <c r="M14" i="59"/>
  <c r="L14" i="59"/>
  <c r="K14" i="59"/>
  <c r="J14" i="59"/>
  <c r="A14" i="59"/>
  <c r="AN13" i="59"/>
  <c r="AM13" i="59"/>
  <c r="AL13" i="59"/>
  <c r="AK13" i="59"/>
  <c r="AJ13" i="59"/>
  <c r="AI13" i="59"/>
  <c r="AH13" i="59"/>
  <c r="AG13" i="59"/>
  <c r="AF13" i="59"/>
  <c r="AE13" i="59"/>
  <c r="AD13" i="59"/>
  <c r="AC13" i="59"/>
  <c r="AB13" i="59"/>
  <c r="AA13" i="59"/>
  <c r="Z13" i="59"/>
  <c r="Y13" i="59"/>
  <c r="X13" i="59"/>
  <c r="W13" i="59"/>
  <c r="Q13" i="59"/>
  <c r="P13" i="59"/>
  <c r="O13" i="59"/>
  <c r="N13" i="59"/>
  <c r="M13" i="59"/>
  <c r="K13" i="59"/>
  <c r="J13" i="59"/>
  <c r="A13" i="59"/>
  <c r="AN12" i="59"/>
  <c r="AM12" i="59"/>
  <c r="AL12" i="59"/>
  <c r="AK12" i="59"/>
  <c r="AJ12" i="59"/>
  <c r="AI12" i="59"/>
  <c r="AH12" i="59"/>
  <c r="AG12" i="59"/>
  <c r="AF12" i="59"/>
  <c r="AE12" i="59"/>
  <c r="AD12" i="59"/>
  <c r="AC12" i="59"/>
  <c r="AB12" i="59"/>
  <c r="AA12" i="59"/>
  <c r="Z12" i="59"/>
  <c r="Y12" i="59"/>
  <c r="X12" i="59"/>
  <c r="W12" i="59"/>
  <c r="V12" i="59"/>
  <c r="U12" i="59"/>
  <c r="T12" i="59"/>
  <c r="S12" i="59"/>
  <c r="R12" i="59"/>
  <c r="Q12" i="59"/>
  <c r="P12" i="59"/>
  <c r="O12" i="59"/>
  <c r="N12" i="59"/>
  <c r="M12" i="59"/>
  <c r="L12" i="59"/>
  <c r="J12" i="59"/>
  <c r="A12" i="59"/>
  <c r="AN11" i="59"/>
  <c r="AM11" i="59"/>
  <c r="AL11" i="59"/>
  <c r="AK11" i="59"/>
  <c r="AJ11" i="59"/>
  <c r="AI11" i="59"/>
  <c r="AH11" i="59"/>
  <c r="AG11" i="59"/>
  <c r="AF11" i="59"/>
  <c r="AE11" i="59"/>
  <c r="AD11" i="59"/>
  <c r="AC11" i="59"/>
  <c r="AB11" i="59"/>
  <c r="AA11" i="59"/>
  <c r="Z11" i="59"/>
  <c r="Y11" i="59"/>
  <c r="X11" i="59"/>
  <c r="W11" i="59"/>
  <c r="V11" i="59"/>
  <c r="U11" i="59"/>
  <c r="T11" i="59"/>
  <c r="S11" i="59"/>
  <c r="R11" i="59"/>
  <c r="Q11" i="59"/>
  <c r="P11" i="59"/>
  <c r="O11" i="59"/>
  <c r="N11" i="59"/>
  <c r="M11" i="59"/>
  <c r="L11" i="59"/>
  <c r="K11" i="59"/>
  <c r="J11" i="59"/>
  <c r="A11" i="59"/>
  <c r="AN10" i="59"/>
  <c r="AM10" i="59"/>
  <c r="AL10" i="59"/>
  <c r="AK10" i="59"/>
  <c r="AJ10" i="59"/>
  <c r="AI10" i="59"/>
  <c r="AH10" i="59"/>
  <c r="AG10" i="59"/>
  <c r="AF10" i="59"/>
  <c r="AE10" i="59"/>
  <c r="AD10" i="59"/>
  <c r="AC10" i="59"/>
  <c r="AB10" i="59"/>
  <c r="AA10" i="59"/>
  <c r="Z10" i="59"/>
  <c r="Y10" i="59"/>
  <c r="X10" i="59"/>
  <c r="W10" i="59"/>
  <c r="V10" i="59"/>
  <c r="U10" i="59"/>
  <c r="T10" i="59"/>
  <c r="S10" i="59"/>
  <c r="R10" i="59"/>
  <c r="Q10" i="59"/>
  <c r="P10" i="59"/>
  <c r="O10" i="59"/>
  <c r="N10" i="59"/>
  <c r="M10" i="59"/>
  <c r="L10" i="59"/>
  <c r="K10" i="59"/>
  <c r="J10" i="59"/>
  <c r="A10" i="59"/>
  <c r="AN9" i="59"/>
  <c r="AM9" i="59"/>
  <c r="AL9" i="59"/>
  <c r="AK9" i="59"/>
  <c r="AJ9" i="59"/>
  <c r="AI9" i="59"/>
  <c r="AH9" i="59"/>
  <c r="AG9" i="59"/>
  <c r="AF9" i="59"/>
  <c r="AE9" i="59"/>
  <c r="AD9" i="59"/>
  <c r="AC9" i="59"/>
  <c r="AB9" i="59"/>
  <c r="AA9" i="59"/>
  <c r="Z9" i="59"/>
  <c r="Y9" i="59"/>
  <c r="X9" i="59"/>
  <c r="W9" i="59"/>
  <c r="V9" i="59"/>
  <c r="U9" i="59"/>
  <c r="T9" i="59"/>
  <c r="S9" i="59"/>
  <c r="R9" i="59"/>
  <c r="Q9" i="59"/>
  <c r="P9" i="59"/>
  <c r="O9" i="59"/>
  <c r="N9" i="59"/>
  <c r="M9" i="59"/>
  <c r="L9" i="59"/>
  <c r="K9" i="59"/>
  <c r="J9" i="59"/>
  <c r="A9" i="59"/>
  <c r="AN8" i="59"/>
  <c r="AM8" i="59"/>
  <c r="AL8" i="59"/>
  <c r="AK8" i="59"/>
  <c r="AJ8" i="59"/>
  <c r="AI8" i="59"/>
  <c r="AH8" i="59"/>
  <c r="AG8" i="59"/>
  <c r="AF8" i="59"/>
  <c r="AE8" i="59"/>
  <c r="AC8" i="59"/>
  <c r="AB8" i="59"/>
  <c r="AA8" i="59"/>
  <c r="Z8" i="59"/>
  <c r="Y8" i="59"/>
  <c r="X8" i="59"/>
  <c r="W8" i="59"/>
  <c r="V8" i="59"/>
  <c r="U8" i="59"/>
  <c r="T8" i="59"/>
  <c r="S8" i="59"/>
  <c r="Q8" i="59"/>
  <c r="P8" i="59"/>
  <c r="O8" i="59"/>
  <c r="N8" i="59"/>
  <c r="M8" i="59"/>
  <c r="L8" i="59"/>
  <c r="A8" i="59"/>
  <c r="B1" i="59"/>
  <c r="J5" i="59" s="1"/>
  <c r="S1" i="59" l="1"/>
  <c r="K5" i="59"/>
  <c r="J72" i="59"/>
  <c r="J68" i="59"/>
  <c r="J73" i="59"/>
  <c r="J69" i="59"/>
  <c r="J65" i="59"/>
  <c r="J74" i="59"/>
  <c r="J70" i="59"/>
  <c r="J66" i="59"/>
  <c r="J71" i="59"/>
  <c r="J67" i="59"/>
  <c r="J64" i="59"/>
  <c r="J60" i="59"/>
  <c r="J61" i="59"/>
  <c r="J62" i="59"/>
  <c r="J63" i="59"/>
  <c r="N72" i="59"/>
  <c r="N68" i="59"/>
  <c r="N64" i="59"/>
  <c r="N73" i="59"/>
  <c r="N69" i="59"/>
  <c r="N65" i="59"/>
  <c r="N74" i="59"/>
  <c r="N70" i="59"/>
  <c r="N66" i="59"/>
  <c r="N71" i="59"/>
  <c r="N67" i="59"/>
  <c r="N60" i="59"/>
  <c r="N61" i="59"/>
  <c r="N62" i="59"/>
  <c r="N63" i="59"/>
  <c r="R72" i="59"/>
  <c r="R68" i="59"/>
  <c r="R64" i="59"/>
  <c r="R73" i="59"/>
  <c r="R69" i="59"/>
  <c r="R65" i="59"/>
  <c r="R74" i="59"/>
  <c r="R70" i="59"/>
  <c r="R66" i="59"/>
  <c r="R71" i="59"/>
  <c r="R67" i="59"/>
  <c r="R60" i="59"/>
  <c r="R61" i="59"/>
  <c r="R62" i="59"/>
  <c r="R63" i="59"/>
  <c r="V72" i="59"/>
  <c r="V68" i="59"/>
  <c r="V64" i="59"/>
  <c r="V73" i="59"/>
  <c r="V69" i="59"/>
  <c r="V65" i="59"/>
  <c r="V74" i="59"/>
  <c r="V70" i="59"/>
  <c r="V66" i="59"/>
  <c r="V71" i="59"/>
  <c r="V67" i="59"/>
  <c r="V60" i="59"/>
  <c r="V61" i="59"/>
  <c r="V62" i="59"/>
  <c r="V63" i="59"/>
  <c r="Z72" i="59"/>
  <c r="Z68" i="59"/>
  <c r="Z64" i="59"/>
  <c r="Z73" i="59"/>
  <c r="Z69" i="59"/>
  <c r="Z65" i="59"/>
  <c r="Z74" i="59"/>
  <c r="Z70" i="59"/>
  <c r="Z66" i="59"/>
  <c r="Z71" i="59"/>
  <c r="Z67" i="59"/>
  <c r="Z60" i="59"/>
  <c r="Z61" i="59"/>
  <c r="Z62" i="59"/>
  <c r="Z63" i="59"/>
  <c r="AD72" i="59"/>
  <c r="AD68" i="59"/>
  <c r="AD64" i="59"/>
  <c r="AD73" i="59"/>
  <c r="AD69" i="59"/>
  <c r="AD65" i="59"/>
  <c r="AD74" i="59"/>
  <c r="AD70" i="59"/>
  <c r="AD66" i="59"/>
  <c r="AD71" i="59"/>
  <c r="AD67" i="59"/>
  <c r="AD60" i="59"/>
  <c r="AD61" i="59"/>
  <c r="AD62" i="59"/>
  <c r="AD63" i="59"/>
  <c r="AH72" i="59"/>
  <c r="AH68" i="59"/>
  <c r="AH64" i="59"/>
  <c r="AH73" i="59"/>
  <c r="AH69" i="59"/>
  <c r="AH65" i="59"/>
  <c r="AH74" i="59"/>
  <c r="AH70" i="59"/>
  <c r="AH66" i="59"/>
  <c r="AH71" i="59"/>
  <c r="AH67" i="59"/>
  <c r="AH60" i="59"/>
  <c r="AH61" i="59"/>
  <c r="AH62" i="59"/>
  <c r="AH63" i="59"/>
  <c r="AL72" i="59"/>
  <c r="AL68" i="59"/>
  <c r="AL64" i="59"/>
  <c r="AL73" i="59"/>
  <c r="AL69" i="59"/>
  <c r="AL65" i="59"/>
  <c r="AL74" i="59"/>
  <c r="AL70" i="59"/>
  <c r="AL66" i="59"/>
  <c r="AL71" i="59"/>
  <c r="AL67" i="59"/>
  <c r="AL60" i="59"/>
  <c r="AL61" i="59"/>
  <c r="AL62" i="59"/>
  <c r="AL63" i="59"/>
  <c r="K73" i="59"/>
  <c r="K69" i="59"/>
  <c r="K65" i="59"/>
  <c r="K74" i="59"/>
  <c r="K70" i="59"/>
  <c r="K66" i="59"/>
  <c r="K71" i="59"/>
  <c r="K67" i="59"/>
  <c r="K72" i="59"/>
  <c r="K68" i="59"/>
  <c r="K64" i="59"/>
  <c r="K61" i="59"/>
  <c r="K62" i="59"/>
  <c r="K63" i="59"/>
  <c r="K60" i="59"/>
  <c r="O73" i="59"/>
  <c r="O69" i="59"/>
  <c r="O65" i="59"/>
  <c r="O74" i="59"/>
  <c r="O70" i="59"/>
  <c r="O66" i="59"/>
  <c r="O71" i="59"/>
  <c r="O67" i="59"/>
  <c r="O72" i="59"/>
  <c r="O68" i="59"/>
  <c r="O64" i="59"/>
  <c r="O61" i="59"/>
  <c r="O62" i="59"/>
  <c r="O63" i="59"/>
  <c r="O60" i="59"/>
  <c r="S73" i="59"/>
  <c r="S69" i="59"/>
  <c r="S65" i="59"/>
  <c r="S74" i="59"/>
  <c r="S70" i="59"/>
  <c r="S66" i="59"/>
  <c r="S71" i="59"/>
  <c r="S67" i="59"/>
  <c r="S72" i="59"/>
  <c r="S68" i="59"/>
  <c r="S64" i="59"/>
  <c r="S61" i="59"/>
  <c r="S62" i="59"/>
  <c r="S63" i="59"/>
  <c r="S60" i="59"/>
  <c r="W73" i="59"/>
  <c r="W69" i="59"/>
  <c r="W65" i="59"/>
  <c r="W74" i="59"/>
  <c r="W70" i="59"/>
  <c r="W66" i="59"/>
  <c r="W71" i="59"/>
  <c r="W67" i="59"/>
  <c r="W72" i="59"/>
  <c r="W68" i="59"/>
  <c r="W64" i="59"/>
  <c r="W61" i="59"/>
  <c r="W62" i="59"/>
  <c r="W63" i="59"/>
  <c r="W60" i="59"/>
  <c r="AA73" i="59"/>
  <c r="AA69" i="59"/>
  <c r="AA65" i="59"/>
  <c r="AA74" i="59"/>
  <c r="AA70" i="59"/>
  <c r="AA66" i="59"/>
  <c r="AA71" i="59"/>
  <c r="AA67" i="59"/>
  <c r="AA72" i="59"/>
  <c r="AA68" i="59"/>
  <c r="AA64" i="59"/>
  <c r="AA61" i="59"/>
  <c r="AA62" i="59"/>
  <c r="AA63" i="59"/>
  <c r="AA60" i="59"/>
  <c r="AE73" i="59"/>
  <c r="AE69" i="59"/>
  <c r="AE65" i="59"/>
  <c r="AE74" i="59"/>
  <c r="AE70" i="59"/>
  <c r="AE66" i="59"/>
  <c r="AE71" i="59"/>
  <c r="AE67" i="59"/>
  <c r="AE72" i="59"/>
  <c r="AE68" i="59"/>
  <c r="AE64" i="59"/>
  <c r="AE61" i="59"/>
  <c r="AE62" i="59"/>
  <c r="AE63" i="59"/>
  <c r="AE60" i="59"/>
  <c r="AI73" i="59"/>
  <c r="AI69" i="59"/>
  <c r="AI65" i="59"/>
  <c r="AI74" i="59"/>
  <c r="AI70" i="59"/>
  <c r="AI66" i="59"/>
  <c r="AI71" i="59"/>
  <c r="AI67" i="59"/>
  <c r="AI72" i="59"/>
  <c r="AI68" i="59"/>
  <c r="AI64" i="59"/>
  <c r="AI61" i="59"/>
  <c r="AI62" i="59"/>
  <c r="AI63" i="59"/>
  <c r="AI60" i="59"/>
  <c r="AM73" i="59"/>
  <c r="AM69" i="59"/>
  <c r="AM65" i="59"/>
  <c r="AM74" i="59"/>
  <c r="AM70" i="59"/>
  <c r="AM66" i="59"/>
  <c r="AM71" i="59"/>
  <c r="AM67" i="59"/>
  <c r="AM72" i="59"/>
  <c r="AM68" i="59"/>
  <c r="AM64" i="59"/>
  <c r="AM61" i="59"/>
  <c r="AM62" i="59"/>
  <c r="AM63" i="59"/>
  <c r="AM60" i="59"/>
  <c r="L74" i="59"/>
  <c r="L70" i="59"/>
  <c r="L66" i="59"/>
  <c r="L71" i="59"/>
  <c r="L67" i="59"/>
  <c r="L72" i="59"/>
  <c r="L68" i="59"/>
  <c r="L64" i="59"/>
  <c r="L73" i="59"/>
  <c r="L69" i="59"/>
  <c r="L65" i="59"/>
  <c r="L62" i="59"/>
  <c r="L63" i="59"/>
  <c r="L60" i="59"/>
  <c r="L61" i="59"/>
  <c r="P74" i="59"/>
  <c r="P70" i="59"/>
  <c r="P66" i="59"/>
  <c r="P71" i="59"/>
  <c r="P67" i="59"/>
  <c r="P72" i="59"/>
  <c r="P68" i="59"/>
  <c r="P64" i="59"/>
  <c r="P73" i="59"/>
  <c r="P69" i="59"/>
  <c r="P65" i="59"/>
  <c r="P62" i="59"/>
  <c r="P63" i="59"/>
  <c r="P60" i="59"/>
  <c r="P61" i="59"/>
  <c r="T74" i="59"/>
  <c r="T70" i="59"/>
  <c r="T66" i="59"/>
  <c r="T71" i="59"/>
  <c r="T67" i="59"/>
  <c r="T72" i="59"/>
  <c r="T68" i="59"/>
  <c r="T64" i="59"/>
  <c r="T73" i="59"/>
  <c r="T69" i="59"/>
  <c r="T65" i="59"/>
  <c r="T62" i="59"/>
  <c r="T63" i="59"/>
  <c r="T60" i="59"/>
  <c r="T61" i="59"/>
  <c r="X74" i="59"/>
  <c r="X70" i="59"/>
  <c r="X66" i="59"/>
  <c r="X71" i="59"/>
  <c r="X67" i="59"/>
  <c r="X72" i="59"/>
  <c r="X68" i="59"/>
  <c r="X64" i="59"/>
  <c r="X73" i="59"/>
  <c r="X69" i="59"/>
  <c r="X65" i="59"/>
  <c r="X62" i="59"/>
  <c r="X63" i="59"/>
  <c r="X60" i="59"/>
  <c r="X61" i="59"/>
  <c r="AB74" i="59"/>
  <c r="AB70" i="59"/>
  <c r="AB66" i="59"/>
  <c r="AB71" i="59"/>
  <c r="AB67" i="59"/>
  <c r="AB72" i="59"/>
  <c r="AB68" i="59"/>
  <c r="AB64" i="59"/>
  <c r="AB73" i="59"/>
  <c r="AB69" i="59"/>
  <c r="AB65" i="59"/>
  <c r="AB62" i="59"/>
  <c r="AB63" i="59"/>
  <c r="AB60" i="59"/>
  <c r="AB61" i="59"/>
  <c r="AF74" i="59"/>
  <c r="AF70" i="59"/>
  <c r="AF66" i="59"/>
  <c r="AF71" i="59"/>
  <c r="AF67" i="59"/>
  <c r="AF72" i="59"/>
  <c r="AF68" i="59"/>
  <c r="AF64" i="59"/>
  <c r="AF73" i="59"/>
  <c r="AF69" i="59"/>
  <c r="AF65" i="59"/>
  <c r="AF62" i="59"/>
  <c r="AF63" i="59"/>
  <c r="AF60" i="59"/>
  <c r="AF61" i="59"/>
  <c r="AJ74" i="59"/>
  <c r="AJ70" i="59"/>
  <c r="AJ66" i="59"/>
  <c r="AJ71" i="59"/>
  <c r="AJ67" i="59"/>
  <c r="AJ72" i="59"/>
  <c r="AJ68" i="59"/>
  <c r="AJ64" i="59"/>
  <c r="AJ73" i="59"/>
  <c r="AJ69" i="59"/>
  <c r="AJ65" i="59"/>
  <c r="AJ62" i="59"/>
  <c r="AJ63" i="59"/>
  <c r="AJ60" i="59"/>
  <c r="AJ61" i="59"/>
  <c r="AN74" i="59"/>
  <c r="AN70" i="59"/>
  <c r="AN66" i="59"/>
  <c r="AN71" i="59"/>
  <c r="AN67" i="59"/>
  <c r="AN72" i="59"/>
  <c r="AN68" i="59"/>
  <c r="AN64" i="59"/>
  <c r="AN73" i="59"/>
  <c r="AN69" i="59"/>
  <c r="AN65" i="59"/>
  <c r="AN62" i="59"/>
  <c r="AN63" i="59"/>
  <c r="AN60" i="59"/>
  <c r="AN61" i="59"/>
  <c r="M71" i="59"/>
  <c r="M67" i="59"/>
  <c r="M72" i="59"/>
  <c r="M68" i="59"/>
  <c r="M64" i="59"/>
  <c r="M73" i="59"/>
  <c r="M69" i="59"/>
  <c r="M65" i="59"/>
  <c r="M74" i="59"/>
  <c r="M70" i="59"/>
  <c r="M66" i="59"/>
  <c r="M63" i="59"/>
  <c r="M60" i="59"/>
  <c r="M61" i="59"/>
  <c r="M62" i="59"/>
  <c r="Q71" i="59"/>
  <c r="Q67" i="59"/>
  <c r="Q72" i="59"/>
  <c r="Q68" i="59"/>
  <c r="Q64" i="59"/>
  <c r="Q73" i="59"/>
  <c r="Q69" i="59"/>
  <c r="Q65" i="59"/>
  <c r="Q74" i="59"/>
  <c r="Q70" i="59"/>
  <c r="Q66" i="59"/>
  <c r="Q63" i="59"/>
  <c r="Q60" i="59"/>
  <c r="Q61" i="59"/>
  <c r="Q62" i="59"/>
  <c r="U71" i="59"/>
  <c r="U67" i="59"/>
  <c r="U72" i="59"/>
  <c r="U68" i="59"/>
  <c r="U64" i="59"/>
  <c r="U73" i="59"/>
  <c r="U69" i="59"/>
  <c r="U65" i="59"/>
  <c r="U74" i="59"/>
  <c r="U70" i="59"/>
  <c r="U66" i="59"/>
  <c r="U63" i="59"/>
  <c r="U60" i="59"/>
  <c r="U61" i="59"/>
  <c r="U62" i="59"/>
  <c r="Y71" i="59"/>
  <c r="Y67" i="59"/>
  <c r="Y72" i="59"/>
  <c r="Y68" i="59"/>
  <c r="Y64" i="59"/>
  <c r="Y73" i="59"/>
  <c r="Y69" i="59"/>
  <c r="Y65" i="59"/>
  <c r="Y74" i="59"/>
  <c r="Y70" i="59"/>
  <c r="Y66" i="59"/>
  <c r="Y63" i="59"/>
  <c r="Y60" i="59"/>
  <c r="Y61" i="59"/>
  <c r="Y62" i="59"/>
  <c r="AC71" i="59"/>
  <c r="AC67" i="59"/>
  <c r="AC72" i="59"/>
  <c r="AC68" i="59"/>
  <c r="AC64" i="59"/>
  <c r="AC73" i="59"/>
  <c r="AC69" i="59"/>
  <c r="AC65" i="59"/>
  <c r="AC74" i="59"/>
  <c r="AC70" i="59"/>
  <c r="AC66" i="59"/>
  <c r="AC63" i="59"/>
  <c r="AC60" i="59"/>
  <c r="AC61" i="59"/>
  <c r="AC62" i="59"/>
  <c r="AG71" i="59"/>
  <c r="AG67" i="59"/>
  <c r="AG72" i="59"/>
  <c r="AG68" i="59"/>
  <c r="AG64" i="59"/>
  <c r="AG73" i="59"/>
  <c r="AG69" i="59"/>
  <c r="AG65" i="59"/>
  <c r="AG74" i="59"/>
  <c r="AG70" i="59"/>
  <c r="AG66" i="59"/>
  <c r="AG63" i="59"/>
  <c r="AG60" i="59"/>
  <c r="AG61" i="59"/>
  <c r="AG62" i="59"/>
  <c r="AK71" i="59"/>
  <c r="AK67" i="59"/>
  <c r="AK72" i="59"/>
  <c r="AK68" i="59"/>
  <c r="AK64" i="59"/>
  <c r="AK73" i="59"/>
  <c r="AK69" i="59"/>
  <c r="AK65" i="59"/>
  <c r="AK74" i="59"/>
  <c r="AK70" i="59"/>
  <c r="AK66" i="59"/>
  <c r="AK63" i="59"/>
  <c r="AK60" i="59"/>
  <c r="AK61" i="59"/>
  <c r="AK62" i="59"/>
  <c r="AN89" i="49"/>
  <c r="AM89" i="49"/>
  <c r="AL89" i="49"/>
  <c r="AK89" i="49"/>
  <c r="AJ89" i="49"/>
  <c r="AI89" i="49"/>
  <c r="AH89" i="49"/>
  <c r="AG89" i="49"/>
  <c r="AF89" i="49"/>
  <c r="AE89" i="49"/>
  <c r="AD89" i="49"/>
  <c r="AC89" i="49"/>
  <c r="AB89" i="49"/>
  <c r="AA89" i="49"/>
  <c r="Z89" i="49"/>
  <c r="Y89" i="49"/>
  <c r="X89" i="49"/>
  <c r="W89" i="49"/>
  <c r="V89" i="49"/>
  <c r="U89" i="49"/>
  <c r="T89" i="49"/>
  <c r="S89" i="49"/>
  <c r="R89" i="49"/>
  <c r="Q89" i="49"/>
  <c r="P89" i="49"/>
  <c r="O89" i="49"/>
  <c r="N89" i="49"/>
  <c r="M89" i="49"/>
  <c r="L89" i="49"/>
  <c r="K89" i="49"/>
  <c r="J89" i="49"/>
  <c r="AN86" i="49"/>
  <c r="AM86" i="49"/>
  <c r="AL86" i="49"/>
  <c r="AK86" i="49"/>
  <c r="AJ86" i="49"/>
  <c r="AI86" i="49"/>
  <c r="AH86" i="49"/>
  <c r="AG86" i="49"/>
  <c r="AF86" i="49"/>
  <c r="AE86" i="49"/>
  <c r="AD86" i="49"/>
  <c r="AC86" i="49"/>
  <c r="AB86" i="49"/>
  <c r="AA86" i="49"/>
  <c r="Z86" i="49"/>
  <c r="Y86" i="49"/>
  <c r="X86" i="49"/>
  <c r="W86" i="49"/>
  <c r="V86" i="49"/>
  <c r="U86" i="49"/>
  <c r="T86" i="49"/>
  <c r="S86" i="49"/>
  <c r="R86" i="49"/>
  <c r="Q86" i="49"/>
  <c r="P86" i="49"/>
  <c r="O86" i="49"/>
  <c r="N86" i="49"/>
  <c r="M86" i="49"/>
  <c r="L86" i="49"/>
  <c r="K86" i="49"/>
  <c r="J86" i="49"/>
  <c r="AN83" i="49"/>
  <c r="AM83" i="49"/>
  <c r="AL83" i="49"/>
  <c r="AK83" i="49"/>
  <c r="AJ83" i="49"/>
  <c r="AI83" i="49"/>
  <c r="AH83" i="49"/>
  <c r="AG83" i="49"/>
  <c r="AF83" i="49"/>
  <c r="AE83" i="49"/>
  <c r="AD83" i="49"/>
  <c r="AC83" i="49"/>
  <c r="AB83" i="49"/>
  <c r="AA83" i="49"/>
  <c r="Z83" i="49"/>
  <c r="Y83" i="49"/>
  <c r="X83" i="49"/>
  <c r="W83" i="49"/>
  <c r="V83" i="49"/>
  <c r="U83" i="49"/>
  <c r="T83" i="49"/>
  <c r="S83" i="49"/>
  <c r="R83" i="49"/>
  <c r="Q83" i="49"/>
  <c r="P83" i="49"/>
  <c r="O83" i="49"/>
  <c r="N83" i="49"/>
  <c r="M83" i="49"/>
  <c r="L83" i="49"/>
  <c r="K83" i="49"/>
  <c r="J83" i="49"/>
  <c r="AN80" i="49"/>
  <c r="AM80" i="49"/>
  <c r="AL80" i="49"/>
  <c r="AK80" i="49"/>
  <c r="AJ80" i="49"/>
  <c r="AI80" i="49"/>
  <c r="AH80" i="49"/>
  <c r="AG80" i="49"/>
  <c r="AF80" i="49"/>
  <c r="AE80" i="49"/>
  <c r="AD80" i="49"/>
  <c r="AC80" i="49"/>
  <c r="AB80" i="49"/>
  <c r="AA80" i="49"/>
  <c r="Z80" i="49"/>
  <c r="Y80" i="49"/>
  <c r="X80" i="49"/>
  <c r="W80" i="49"/>
  <c r="V80" i="49"/>
  <c r="U80" i="49"/>
  <c r="T80" i="49"/>
  <c r="S80" i="49"/>
  <c r="R80" i="49"/>
  <c r="Q80" i="49"/>
  <c r="P80" i="49"/>
  <c r="O80" i="49"/>
  <c r="N80" i="49"/>
  <c r="M80" i="49"/>
  <c r="L80" i="49"/>
  <c r="K80" i="49"/>
  <c r="J80" i="49"/>
  <c r="AN77" i="49"/>
  <c r="AM77" i="49"/>
  <c r="AL77" i="49"/>
  <c r="AK77" i="49"/>
  <c r="AJ77" i="49"/>
  <c r="AI77" i="49"/>
  <c r="AH77" i="49"/>
  <c r="AG77" i="49"/>
  <c r="AF77" i="49"/>
  <c r="AE77" i="49"/>
  <c r="AD77" i="49"/>
  <c r="AC77" i="49"/>
  <c r="AB77" i="49"/>
  <c r="AA77" i="49"/>
  <c r="Z77" i="49"/>
  <c r="Y77" i="49"/>
  <c r="X77" i="49"/>
  <c r="W77" i="49"/>
  <c r="V77" i="49"/>
  <c r="U77" i="49"/>
  <c r="T77" i="49"/>
  <c r="S77" i="49"/>
  <c r="R77" i="49"/>
  <c r="Q77" i="49"/>
  <c r="P77" i="49"/>
  <c r="O77" i="49"/>
  <c r="N77" i="49"/>
  <c r="M77" i="49"/>
  <c r="L77" i="49"/>
  <c r="K77" i="49"/>
  <c r="J77" i="49"/>
  <c r="AN74" i="49"/>
  <c r="AM74" i="49"/>
  <c r="AL74" i="49"/>
  <c r="AK74" i="49"/>
  <c r="AJ74" i="49"/>
  <c r="AI74" i="49"/>
  <c r="AH74" i="49"/>
  <c r="AG74" i="49"/>
  <c r="AF74" i="49"/>
  <c r="AE74" i="49"/>
  <c r="AD74" i="49"/>
  <c r="AC74" i="49"/>
  <c r="AB74" i="49"/>
  <c r="AA74" i="49"/>
  <c r="Z74" i="49"/>
  <c r="Y74" i="49"/>
  <c r="X74" i="49"/>
  <c r="W74" i="49"/>
  <c r="V74" i="49"/>
  <c r="U74" i="49"/>
  <c r="T74" i="49"/>
  <c r="S74" i="49"/>
  <c r="R74" i="49"/>
  <c r="Q74" i="49"/>
  <c r="P74" i="49"/>
  <c r="O74" i="49"/>
  <c r="N74" i="49"/>
  <c r="M74" i="49"/>
  <c r="L74" i="49"/>
  <c r="K74" i="49"/>
  <c r="J74" i="49"/>
  <c r="AN71" i="49"/>
  <c r="AM71" i="49"/>
  <c r="AL71" i="49"/>
  <c r="AK71" i="49"/>
  <c r="AJ71" i="49"/>
  <c r="AI71" i="49"/>
  <c r="AH71" i="49"/>
  <c r="AG71" i="49"/>
  <c r="AF71" i="49"/>
  <c r="AE71" i="49"/>
  <c r="AD71" i="49"/>
  <c r="AC71" i="49"/>
  <c r="AB71" i="49"/>
  <c r="AA71" i="49"/>
  <c r="Z71" i="49"/>
  <c r="Y71" i="49"/>
  <c r="X71" i="49"/>
  <c r="W71" i="49"/>
  <c r="V71" i="49"/>
  <c r="U71" i="49"/>
  <c r="T71" i="49"/>
  <c r="S71" i="49"/>
  <c r="R71" i="49"/>
  <c r="Q71" i="49"/>
  <c r="P71" i="49"/>
  <c r="O71" i="49"/>
  <c r="N71" i="49"/>
  <c r="M71" i="49"/>
  <c r="L71" i="49"/>
  <c r="K71" i="49"/>
  <c r="J71" i="49"/>
  <c r="AN68" i="49"/>
  <c r="AM68" i="49"/>
  <c r="AL68" i="49"/>
  <c r="AK68" i="49"/>
  <c r="AJ68" i="49"/>
  <c r="AI68" i="49"/>
  <c r="AH68" i="49"/>
  <c r="AG68" i="49"/>
  <c r="AF68" i="49"/>
  <c r="AE68" i="49"/>
  <c r="AD68" i="49"/>
  <c r="AC68" i="49"/>
  <c r="AB68" i="49"/>
  <c r="AA68" i="49"/>
  <c r="Z68" i="49"/>
  <c r="Y68" i="49"/>
  <c r="X68" i="49"/>
  <c r="W68" i="49"/>
  <c r="V68" i="49"/>
  <c r="U68" i="49"/>
  <c r="T68" i="49"/>
  <c r="S68" i="49"/>
  <c r="R68" i="49"/>
  <c r="Q68" i="49"/>
  <c r="P68" i="49"/>
  <c r="O68" i="49"/>
  <c r="N68" i="49"/>
  <c r="M68" i="49"/>
  <c r="L68" i="49"/>
  <c r="K68" i="49"/>
  <c r="J68" i="49"/>
  <c r="AN65" i="49"/>
  <c r="AM65" i="49"/>
  <c r="AL65" i="49"/>
  <c r="AK65" i="49"/>
  <c r="AJ65" i="49"/>
  <c r="AI65" i="49"/>
  <c r="AH65" i="49"/>
  <c r="AG65" i="49"/>
  <c r="AF65" i="49"/>
  <c r="AE65" i="49"/>
  <c r="AD65" i="49"/>
  <c r="AC65" i="49"/>
  <c r="AB65" i="49"/>
  <c r="AA65" i="49"/>
  <c r="Z65" i="49"/>
  <c r="Y65" i="49"/>
  <c r="X65" i="49"/>
  <c r="W65" i="49"/>
  <c r="V65" i="49"/>
  <c r="U65" i="49"/>
  <c r="T65" i="49"/>
  <c r="S65" i="49"/>
  <c r="R65" i="49"/>
  <c r="Q65" i="49"/>
  <c r="P65" i="49"/>
  <c r="O65" i="49"/>
  <c r="N65" i="49"/>
  <c r="M65" i="49"/>
  <c r="L65" i="49"/>
  <c r="K65" i="49"/>
  <c r="J65" i="49"/>
  <c r="AN62" i="49"/>
  <c r="AM62" i="49"/>
  <c r="AL62" i="49"/>
  <c r="AK62" i="49"/>
  <c r="AJ62" i="49"/>
  <c r="AI62" i="49"/>
  <c r="AH62" i="49"/>
  <c r="AG62" i="49"/>
  <c r="AF62" i="49"/>
  <c r="AD62" i="49"/>
  <c r="AC62" i="49"/>
  <c r="AB62" i="49"/>
  <c r="AA62" i="49"/>
  <c r="Z62" i="49"/>
  <c r="Y62" i="49"/>
  <c r="X62" i="49"/>
  <c r="W62" i="49"/>
  <c r="V62" i="49"/>
  <c r="U62" i="49"/>
  <c r="T62" i="49"/>
  <c r="S62" i="49"/>
  <c r="R62" i="49"/>
  <c r="Q62" i="49"/>
  <c r="P62" i="49"/>
  <c r="O62" i="49"/>
  <c r="N62" i="49"/>
  <c r="M62" i="49"/>
  <c r="L62" i="49"/>
  <c r="K62" i="49"/>
  <c r="J62" i="49"/>
  <c r="AN59" i="49"/>
  <c r="AM59" i="49"/>
  <c r="AL59" i="49"/>
  <c r="AK59" i="49"/>
  <c r="AJ59" i="49"/>
  <c r="AI59" i="49"/>
  <c r="AH59" i="49"/>
  <c r="AG59" i="49"/>
  <c r="AF59" i="49"/>
  <c r="AE59" i="49"/>
  <c r="AD59" i="49"/>
  <c r="AC59" i="49"/>
  <c r="AB59" i="49"/>
  <c r="AA59" i="49"/>
  <c r="Z59" i="49"/>
  <c r="Y59" i="49"/>
  <c r="X59" i="49"/>
  <c r="W59" i="49"/>
  <c r="V59" i="49"/>
  <c r="U59" i="49"/>
  <c r="T59" i="49"/>
  <c r="S59" i="49"/>
  <c r="R59" i="49"/>
  <c r="Q59" i="49"/>
  <c r="P59" i="49"/>
  <c r="O59" i="49"/>
  <c r="N59" i="49"/>
  <c r="M59" i="49"/>
  <c r="L59" i="49"/>
  <c r="K59" i="49"/>
  <c r="J59" i="49"/>
  <c r="AN56" i="49"/>
  <c r="AM56" i="49"/>
  <c r="AL56" i="49"/>
  <c r="AK56" i="49"/>
  <c r="AJ56" i="49"/>
  <c r="AI56" i="49"/>
  <c r="AH56" i="49"/>
  <c r="AG56" i="49"/>
  <c r="AF56" i="49"/>
  <c r="AE56" i="49"/>
  <c r="AD56" i="49"/>
  <c r="AC56" i="49"/>
  <c r="AB56" i="49"/>
  <c r="AA56" i="49"/>
  <c r="Z56" i="49"/>
  <c r="Y56" i="49"/>
  <c r="X56" i="49"/>
  <c r="W56" i="49"/>
  <c r="V56" i="49"/>
  <c r="U56" i="49"/>
  <c r="T56" i="49"/>
  <c r="S56" i="49"/>
  <c r="R56" i="49"/>
  <c r="Q56" i="49"/>
  <c r="P56" i="49"/>
  <c r="O56" i="49"/>
  <c r="N56" i="49"/>
  <c r="M56" i="49"/>
  <c r="L56" i="49"/>
  <c r="K56" i="49"/>
  <c r="J56" i="49"/>
  <c r="AN53" i="49"/>
  <c r="AM53" i="49"/>
  <c r="AL53" i="49"/>
  <c r="AK53" i="49"/>
  <c r="AJ53" i="49"/>
  <c r="AI53" i="49"/>
  <c r="AH53" i="49"/>
  <c r="AG53" i="49"/>
  <c r="AF53" i="49"/>
  <c r="AE53" i="49"/>
  <c r="AD53" i="49"/>
  <c r="AC53" i="49"/>
  <c r="AB53" i="49"/>
  <c r="AA53" i="49"/>
  <c r="Z53" i="49"/>
  <c r="Y53" i="49"/>
  <c r="X53" i="49"/>
  <c r="W53" i="49"/>
  <c r="V53" i="49"/>
  <c r="U53" i="49"/>
  <c r="T53" i="49"/>
  <c r="S53" i="49"/>
  <c r="R53" i="49"/>
  <c r="Q53" i="49"/>
  <c r="P53" i="49"/>
  <c r="O53" i="49"/>
  <c r="N53" i="49"/>
  <c r="M53" i="49"/>
  <c r="L53" i="49"/>
  <c r="K53" i="49"/>
  <c r="J53" i="49"/>
  <c r="AN50" i="49"/>
  <c r="AM50" i="49"/>
  <c r="AL50" i="49"/>
  <c r="AK50" i="49"/>
  <c r="AJ50" i="49"/>
  <c r="AI50" i="49"/>
  <c r="AH50" i="49"/>
  <c r="AG50" i="49"/>
  <c r="AF50" i="49"/>
  <c r="AE50" i="49"/>
  <c r="AD50" i="49"/>
  <c r="AC50" i="49"/>
  <c r="AB50" i="49"/>
  <c r="AA50" i="49"/>
  <c r="Z50" i="49"/>
  <c r="Y50" i="49"/>
  <c r="X50" i="49"/>
  <c r="W50" i="49"/>
  <c r="V50" i="49"/>
  <c r="U50" i="49"/>
  <c r="T50" i="49"/>
  <c r="S50" i="49"/>
  <c r="R50" i="49"/>
  <c r="Q50" i="49"/>
  <c r="P50" i="49"/>
  <c r="O50" i="49"/>
  <c r="N50" i="49"/>
  <c r="M50" i="49"/>
  <c r="L50" i="49"/>
  <c r="K50" i="49"/>
  <c r="J50" i="49"/>
  <c r="AN47" i="49"/>
  <c r="AM47" i="49"/>
  <c r="AL47" i="49"/>
  <c r="AK47" i="49"/>
  <c r="AJ47" i="49"/>
  <c r="AI47" i="49"/>
  <c r="AH47" i="49"/>
  <c r="AG47" i="49"/>
  <c r="AF47" i="49"/>
  <c r="AE47" i="49"/>
  <c r="AD47" i="49"/>
  <c r="AC47" i="49"/>
  <c r="AB47" i="49"/>
  <c r="AA47" i="49"/>
  <c r="Z47" i="49"/>
  <c r="Y47" i="49"/>
  <c r="X47" i="49"/>
  <c r="W47" i="49"/>
  <c r="V47" i="49"/>
  <c r="U47" i="49"/>
  <c r="T47" i="49"/>
  <c r="S47" i="49"/>
  <c r="R47" i="49"/>
  <c r="Q47" i="49"/>
  <c r="P47" i="49"/>
  <c r="O47" i="49"/>
  <c r="N47" i="49"/>
  <c r="M47" i="49"/>
  <c r="L47" i="49"/>
  <c r="K47" i="49"/>
  <c r="J47" i="49"/>
  <c r="AN44" i="49"/>
  <c r="AM44" i="49"/>
  <c r="AL44" i="49"/>
  <c r="AK44" i="49"/>
  <c r="AJ44" i="49"/>
  <c r="AI44" i="49"/>
  <c r="AH44" i="49"/>
  <c r="AG44" i="49"/>
  <c r="AF44" i="49"/>
  <c r="AE44" i="49"/>
  <c r="AD44" i="49"/>
  <c r="AC44" i="49"/>
  <c r="AB44" i="49"/>
  <c r="AA44" i="49"/>
  <c r="Z44" i="49"/>
  <c r="Y44" i="49"/>
  <c r="X44" i="49"/>
  <c r="W44" i="49"/>
  <c r="V44" i="49"/>
  <c r="U44" i="49"/>
  <c r="T44" i="49"/>
  <c r="S44" i="49"/>
  <c r="R44" i="49"/>
  <c r="Q44" i="49"/>
  <c r="P44" i="49"/>
  <c r="O44" i="49"/>
  <c r="N44" i="49"/>
  <c r="M44" i="49"/>
  <c r="L44" i="49"/>
  <c r="K44" i="49"/>
  <c r="J44" i="49"/>
  <c r="AN41" i="49"/>
  <c r="AM41" i="49"/>
  <c r="AL41" i="49"/>
  <c r="AK41" i="49"/>
  <c r="AJ41" i="49"/>
  <c r="AI41" i="49"/>
  <c r="AH41" i="49"/>
  <c r="AG41" i="49"/>
  <c r="AF41" i="49"/>
  <c r="AE41" i="49"/>
  <c r="AD41" i="49"/>
  <c r="AC41" i="49"/>
  <c r="AB41" i="49"/>
  <c r="AA41" i="49"/>
  <c r="Z41" i="49"/>
  <c r="Y41" i="49"/>
  <c r="X41" i="49"/>
  <c r="W41" i="49"/>
  <c r="V41" i="49"/>
  <c r="U41" i="49"/>
  <c r="T41" i="49"/>
  <c r="S41" i="49"/>
  <c r="R41" i="49"/>
  <c r="Q41" i="49"/>
  <c r="P41" i="49"/>
  <c r="O41" i="49"/>
  <c r="N41" i="49"/>
  <c r="M41" i="49"/>
  <c r="L41" i="49"/>
  <c r="K41" i="49"/>
  <c r="J41" i="49"/>
  <c r="AN38" i="49"/>
  <c r="AM38" i="49"/>
  <c r="AL38" i="49"/>
  <c r="AK38" i="49"/>
  <c r="AJ38" i="49"/>
  <c r="AI38" i="49"/>
  <c r="AH38" i="49"/>
  <c r="AG38" i="49"/>
  <c r="AF38" i="49"/>
  <c r="AE38" i="49"/>
  <c r="AD38" i="49"/>
  <c r="AC38" i="49"/>
  <c r="AB38" i="49"/>
  <c r="AA38" i="49"/>
  <c r="Z38" i="49"/>
  <c r="Y38" i="49"/>
  <c r="X38" i="49"/>
  <c r="W38" i="49"/>
  <c r="V38" i="49"/>
  <c r="U38" i="49"/>
  <c r="T38" i="49"/>
  <c r="S38" i="49"/>
  <c r="R38" i="49"/>
  <c r="Q38" i="49"/>
  <c r="P38" i="49"/>
  <c r="O38" i="49"/>
  <c r="N38" i="49"/>
  <c r="M38" i="49"/>
  <c r="L38" i="49"/>
  <c r="K38" i="49"/>
  <c r="J38" i="49"/>
  <c r="AN35" i="49"/>
  <c r="AM35" i="49"/>
  <c r="AL35" i="49"/>
  <c r="AK35" i="49"/>
  <c r="AJ35" i="49"/>
  <c r="AI35" i="49"/>
  <c r="AH35" i="49"/>
  <c r="AG35" i="49"/>
  <c r="AF35" i="49"/>
  <c r="AE35" i="49"/>
  <c r="AD35" i="49"/>
  <c r="AC35" i="49"/>
  <c r="AB35" i="49"/>
  <c r="AA35" i="49"/>
  <c r="Z35" i="49"/>
  <c r="Y35" i="49"/>
  <c r="X35" i="49"/>
  <c r="W35" i="49"/>
  <c r="V35" i="49"/>
  <c r="U35" i="49"/>
  <c r="T35" i="49"/>
  <c r="S35" i="49"/>
  <c r="R35" i="49"/>
  <c r="Q35" i="49"/>
  <c r="P35" i="49"/>
  <c r="O35" i="49"/>
  <c r="N35" i="49"/>
  <c r="M35" i="49"/>
  <c r="L35" i="49"/>
  <c r="K35" i="49"/>
  <c r="J35" i="49"/>
  <c r="AN32" i="49"/>
  <c r="AM32" i="49"/>
  <c r="AL32" i="49"/>
  <c r="AK32" i="49"/>
  <c r="AJ32" i="49"/>
  <c r="AI32" i="49"/>
  <c r="AH32" i="49"/>
  <c r="AG32" i="49"/>
  <c r="AF32" i="49"/>
  <c r="AE32" i="49"/>
  <c r="AD32" i="49"/>
  <c r="AC32" i="49"/>
  <c r="AB32" i="49"/>
  <c r="AA32" i="49"/>
  <c r="Z32" i="49"/>
  <c r="Y32" i="49"/>
  <c r="X32" i="49"/>
  <c r="W32" i="49"/>
  <c r="V32" i="49"/>
  <c r="U32" i="49"/>
  <c r="T32" i="49"/>
  <c r="S32" i="49"/>
  <c r="R32" i="49"/>
  <c r="Q32" i="49"/>
  <c r="P32" i="49"/>
  <c r="O32" i="49"/>
  <c r="N32" i="49"/>
  <c r="M32" i="49"/>
  <c r="L32" i="49"/>
  <c r="K32" i="49"/>
  <c r="J32" i="49"/>
  <c r="AN29" i="49"/>
  <c r="AM29" i="49"/>
  <c r="AL29" i="49"/>
  <c r="AK29" i="49"/>
  <c r="AJ29" i="49"/>
  <c r="AI29" i="49"/>
  <c r="AH29" i="49"/>
  <c r="AG29" i="49"/>
  <c r="AF29" i="49"/>
  <c r="AE29" i="49"/>
  <c r="AD29" i="49"/>
  <c r="AC29" i="49"/>
  <c r="AB29" i="49"/>
  <c r="AA29" i="49"/>
  <c r="Z29" i="49"/>
  <c r="Y29" i="49"/>
  <c r="X29" i="49"/>
  <c r="W29" i="49"/>
  <c r="V29" i="49"/>
  <c r="U29" i="49"/>
  <c r="T29" i="49"/>
  <c r="S29" i="49"/>
  <c r="R29" i="49"/>
  <c r="Q29" i="49"/>
  <c r="P29" i="49"/>
  <c r="O29" i="49"/>
  <c r="N29" i="49"/>
  <c r="M29" i="49"/>
  <c r="L29" i="49"/>
  <c r="K29" i="49"/>
  <c r="J29" i="49"/>
  <c r="AN26" i="49"/>
  <c r="AM26" i="49"/>
  <c r="AL26" i="49"/>
  <c r="AK26" i="49"/>
  <c r="AJ26" i="49"/>
  <c r="AI26" i="49"/>
  <c r="AH26" i="49"/>
  <c r="AG26" i="49"/>
  <c r="AF26" i="49"/>
  <c r="AE26" i="49"/>
  <c r="AD26" i="49"/>
  <c r="AC26" i="49"/>
  <c r="AB26" i="49"/>
  <c r="AA26" i="49"/>
  <c r="Z26" i="49"/>
  <c r="Y26" i="49"/>
  <c r="X26" i="49"/>
  <c r="W26" i="49"/>
  <c r="V26" i="49"/>
  <c r="U26" i="49"/>
  <c r="T26" i="49"/>
  <c r="S26" i="49"/>
  <c r="R26" i="49"/>
  <c r="Q26" i="49"/>
  <c r="P26" i="49"/>
  <c r="O26" i="49"/>
  <c r="N26" i="49"/>
  <c r="M26" i="49"/>
  <c r="L26" i="49"/>
  <c r="K26" i="49"/>
  <c r="J26" i="49"/>
  <c r="AN23" i="49"/>
  <c r="AM23" i="49"/>
  <c r="AL23" i="49"/>
  <c r="AK23" i="49"/>
  <c r="AJ23" i="49"/>
  <c r="AI23" i="49"/>
  <c r="AH23" i="49"/>
  <c r="AG23" i="49"/>
  <c r="AF23" i="49"/>
  <c r="AE23" i="49"/>
  <c r="AD23" i="49"/>
  <c r="AC23" i="49"/>
  <c r="AB23" i="49"/>
  <c r="AA23" i="49"/>
  <c r="Z23" i="49"/>
  <c r="Y23" i="49"/>
  <c r="X23" i="49"/>
  <c r="W23" i="49"/>
  <c r="V23" i="49"/>
  <c r="U23" i="49"/>
  <c r="T23" i="49"/>
  <c r="S23" i="49"/>
  <c r="R23" i="49"/>
  <c r="Q23" i="49"/>
  <c r="P23" i="49"/>
  <c r="O23" i="49"/>
  <c r="N23" i="49"/>
  <c r="M23" i="49"/>
  <c r="L23" i="49"/>
  <c r="K23" i="49"/>
  <c r="J23" i="49"/>
  <c r="AN20" i="49"/>
  <c r="AM20" i="49"/>
  <c r="AL20" i="49"/>
  <c r="AK20" i="49"/>
  <c r="AJ20" i="49"/>
  <c r="AI20" i="49"/>
  <c r="AH20" i="49"/>
  <c r="AG20" i="49"/>
  <c r="AF20" i="49"/>
  <c r="AE20" i="49"/>
  <c r="AD20" i="49"/>
  <c r="AC20" i="49"/>
  <c r="AB20" i="49"/>
  <c r="AA20" i="49"/>
  <c r="Z20" i="49"/>
  <c r="Y20" i="49"/>
  <c r="X20" i="49"/>
  <c r="W20" i="49"/>
  <c r="V20" i="49"/>
  <c r="U20" i="49"/>
  <c r="T20" i="49"/>
  <c r="S20" i="49"/>
  <c r="R20" i="49"/>
  <c r="Q20" i="49"/>
  <c r="P20" i="49"/>
  <c r="O20" i="49"/>
  <c r="N20" i="49"/>
  <c r="M20" i="49"/>
  <c r="L20" i="49"/>
  <c r="K20" i="49"/>
  <c r="J20" i="49"/>
  <c r="AN17" i="49"/>
  <c r="AM17" i="49"/>
  <c r="AL17" i="49"/>
  <c r="AK17" i="49"/>
  <c r="AJ17" i="49"/>
  <c r="AI17" i="49"/>
  <c r="AH17" i="49"/>
  <c r="AG17" i="49"/>
  <c r="AF17" i="49"/>
  <c r="AE17" i="49"/>
  <c r="AD17" i="49"/>
  <c r="AC17" i="49"/>
  <c r="AB17" i="49"/>
  <c r="AA17" i="49"/>
  <c r="Z17" i="49"/>
  <c r="Y17" i="49"/>
  <c r="X17" i="49"/>
  <c r="W17" i="49"/>
  <c r="V17" i="49"/>
  <c r="U17" i="49"/>
  <c r="T17" i="49"/>
  <c r="S17" i="49"/>
  <c r="R17" i="49"/>
  <c r="Q17" i="49"/>
  <c r="P17" i="49"/>
  <c r="O17" i="49"/>
  <c r="N17" i="49"/>
  <c r="M17" i="49"/>
  <c r="L17" i="49"/>
  <c r="K17" i="49"/>
  <c r="J17" i="49"/>
  <c r="AN14" i="49"/>
  <c r="AM14" i="49"/>
  <c r="AL14" i="49"/>
  <c r="AK14" i="49"/>
  <c r="AJ14" i="49"/>
  <c r="AI14" i="49"/>
  <c r="AH14" i="49"/>
  <c r="AG14" i="49"/>
  <c r="AF14" i="49"/>
  <c r="AE14" i="49"/>
  <c r="AD14" i="49"/>
  <c r="AC14" i="49"/>
  <c r="AB14" i="49"/>
  <c r="AA14" i="49"/>
  <c r="Z14" i="49"/>
  <c r="Y14" i="49"/>
  <c r="X14" i="49"/>
  <c r="W14" i="49"/>
  <c r="V14" i="49"/>
  <c r="U14" i="49"/>
  <c r="T14" i="49"/>
  <c r="S14" i="49"/>
  <c r="R14" i="49"/>
  <c r="Q14" i="49"/>
  <c r="P14" i="49"/>
  <c r="O14" i="49"/>
  <c r="N14" i="49"/>
  <c r="M14" i="49"/>
  <c r="L14" i="49"/>
  <c r="K14" i="49"/>
  <c r="J14" i="49"/>
  <c r="AN11" i="49"/>
  <c r="AM11" i="49"/>
  <c r="AL11" i="49"/>
  <c r="AK11" i="49"/>
  <c r="AJ11" i="49"/>
  <c r="AI11" i="49"/>
  <c r="AH11" i="49"/>
  <c r="AG11" i="49"/>
  <c r="AF11" i="49"/>
  <c r="AE11" i="49"/>
  <c r="AD11" i="49"/>
  <c r="AC11" i="49"/>
  <c r="AB11" i="49"/>
  <c r="AA11" i="49"/>
  <c r="Z11" i="49"/>
  <c r="Y11" i="49"/>
  <c r="X11" i="49"/>
  <c r="W11" i="49"/>
  <c r="V11" i="49"/>
  <c r="U11" i="49"/>
  <c r="T11" i="49"/>
  <c r="S11" i="49"/>
  <c r="R11" i="49"/>
  <c r="Q11" i="49"/>
  <c r="P11" i="49"/>
  <c r="O11" i="49"/>
  <c r="N11" i="49"/>
  <c r="M11" i="49"/>
  <c r="L11" i="49"/>
  <c r="K11" i="49"/>
  <c r="J11" i="49"/>
  <c r="AN8" i="49"/>
  <c r="AM8" i="49"/>
  <c r="AL8" i="49"/>
  <c r="AK8" i="49"/>
  <c r="AJ8" i="49"/>
  <c r="AI8" i="49"/>
  <c r="AH8" i="49"/>
  <c r="AG8" i="49"/>
  <c r="AF8" i="49"/>
  <c r="AE8" i="49"/>
  <c r="AD8" i="49"/>
  <c r="AC8" i="49"/>
  <c r="AB8" i="49"/>
  <c r="AA8" i="49"/>
  <c r="Z8" i="49"/>
  <c r="Y8" i="49"/>
  <c r="X8" i="49"/>
  <c r="W8" i="49"/>
  <c r="V8" i="49"/>
  <c r="U8" i="49"/>
  <c r="T8" i="49"/>
  <c r="S8" i="49"/>
  <c r="R8" i="49"/>
  <c r="Q8" i="49"/>
  <c r="P8" i="49"/>
  <c r="O8" i="49"/>
  <c r="N8" i="49"/>
  <c r="M8" i="49"/>
  <c r="L8" i="49"/>
  <c r="K8" i="49"/>
  <c r="J8" i="49" a="1"/>
  <c r="J8" i="49" s="1"/>
  <c r="AM6" i="59" l="1"/>
  <c r="AI6" i="59"/>
  <c r="AE6" i="59"/>
  <c r="AA6" i="59"/>
  <c r="W6" i="59"/>
  <c r="S6" i="59"/>
  <c r="O6" i="59"/>
  <c r="K6" i="59"/>
  <c r="AH6" i="59"/>
  <c r="Z6" i="59"/>
  <c r="V6" i="59"/>
  <c r="R6" i="59"/>
  <c r="N6" i="59"/>
  <c r="AD6" i="59"/>
  <c r="Q6" i="59"/>
  <c r="M6" i="59"/>
  <c r="AL6" i="59"/>
  <c r="J6" i="59"/>
  <c r="L5" i="59"/>
  <c r="AK6" i="59"/>
  <c r="AG6" i="59"/>
  <c r="AC6" i="59"/>
  <c r="AN6" i="59"/>
  <c r="AJ6" i="59"/>
  <c r="AF6" i="59"/>
  <c r="AB6" i="59"/>
  <c r="X6" i="59"/>
  <c r="T6" i="59"/>
  <c r="P6" i="59"/>
  <c r="L6" i="59"/>
  <c r="Y6" i="59"/>
  <c r="U6" i="59"/>
  <c r="AN89" i="51"/>
  <c r="AM89" i="51"/>
  <c r="AL89" i="51"/>
  <c r="AK89" i="51"/>
  <c r="AJ89" i="51"/>
  <c r="AI89" i="51"/>
  <c r="AH89" i="51"/>
  <c r="AG89" i="51"/>
  <c r="AF89" i="51"/>
  <c r="AE89" i="51"/>
  <c r="AD89" i="51"/>
  <c r="AC89" i="51"/>
  <c r="AB89" i="51"/>
  <c r="AA89" i="51"/>
  <c r="Z89" i="51"/>
  <c r="Y89" i="51"/>
  <c r="X89" i="51"/>
  <c r="W89" i="51"/>
  <c r="V89" i="51"/>
  <c r="U89" i="51"/>
  <c r="T89" i="51"/>
  <c r="S89" i="51"/>
  <c r="R89" i="51"/>
  <c r="Q89" i="51"/>
  <c r="P89" i="51"/>
  <c r="O89" i="51"/>
  <c r="N89" i="51"/>
  <c r="M89" i="51"/>
  <c r="L89" i="51"/>
  <c r="K89" i="51"/>
  <c r="J89" i="51"/>
  <c r="AN86" i="51"/>
  <c r="AM86" i="51"/>
  <c r="AL86" i="51"/>
  <c r="AK86" i="51"/>
  <c r="AJ86" i="51"/>
  <c r="AI86" i="51"/>
  <c r="AH86" i="51"/>
  <c r="AG86" i="51"/>
  <c r="AF86" i="51"/>
  <c r="AE86" i="51"/>
  <c r="AD86" i="51"/>
  <c r="AC86" i="51"/>
  <c r="AB86" i="51"/>
  <c r="AA86" i="51"/>
  <c r="Z86" i="51"/>
  <c r="Y86" i="51"/>
  <c r="X86" i="51"/>
  <c r="W86" i="51"/>
  <c r="V86" i="51"/>
  <c r="U86" i="51"/>
  <c r="T86" i="51"/>
  <c r="S86" i="51"/>
  <c r="R86" i="51"/>
  <c r="Q86" i="51"/>
  <c r="P86" i="51"/>
  <c r="O86" i="51"/>
  <c r="N86" i="51"/>
  <c r="M86" i="51"/>
  <c r="L86" i="51"/>
  <c r="K86" i="51"/>
  <c r="J86" i="51"/>
  <c r="AN83" i="51"/>
  <c r="AM83" i="51"/>
  <c r="AL83" i="51"/>
  <c r="AK83" i="51"/>
  <c r="AJ83" i="51"/>
  <c r="AI83" i="51"/>
  <c r="AH83" i="51"/>
  <c r="AG83" i="51"/>
  <c r="AF83" i="51"/>
  <c r="AE83" i="51"/>
  <c r="AD83" i="51"/>
  <c r="AC83" i="51"/>
  <c r="AB83" i="51"/>
  <c r="AA83" i="51"/>
  <c r="Z83" i="51"/>
  <c r="Y83" i="51"/>
  <c r="X83" i="51"/>
  <c r="W83" i="51"/>
  <c r="V83" i="51"/>
  <c r="U83" i="51"/>
  <c r="T83" i="51"/>
  <c r="S83" i="51"/>
  <c r="R83" i="51"/>
  <c r="Q83" i="51"/>
  <c r="P83" i="51"/>
  <c r="O83" i="51"/>
  <c r="N83" i="51"/>
  <c r="M83" i="51"/>
  <c r="L83" i="51"/>
  <c r="K83" i="51"/>
  <c r="J83" i="51"/>
  <c r="AN80" i="51"/>
  <c r="AM80" i="51"/>
  <c r="AL80" i="51"/>
  <c r="AK80" i="51"/>
  <c r="AJ80" i="51"/>
  <c r="AI80" i="51"/>
  <c r="AH80" i="51"/>
  <c r="AG80" i="51"/>
  <c r="AF80" i="51"/>
  <c r="AE80" i="51"/>
  <c r="AD80" i="51"/>
  <c r="AC80" i="51"/>
  <c r="AB80" i="51"/>
  <c r="AA80" i="51"/>
  <c r="Z80" i="51"/>
  <c r="Y80" i="51"/>
  <c r="X80" i="51"/>
  <c r="W80" i="51"/>
  <c r="V80" i="51"/>
  <c r="U80" i="51"/>
  <c r="T80" i="51"/>
  <c r="S80" i="51"/>
  <c r="R80" i="51"/>
  <c r="Q80" i="51"/>
  <c r="P80" i="51"/>
  <c r="O80" i="51"/>
  <c r="N80" i="51"/>
  <c r="M80" i="51"/>
  <c r="L80" i="51"/>
  <c r="K80" i="51"/>
  <c r="J80" i="51"/>
  <c r="AN77" i="51"/>
  <c r="AM77" i="51"/>
  <c r="AL77" i="51"/>
  <c r="AK77" i="51"/>
  <c r="AJ77" i="51"/>
  <c r="AI77" i="51"/>
  <c r="AH77" i="51"/>
  <c r="AG77" i="51"/>
  <c r="AF77" i="51"/>
  <c r="AE77" i="51"/>
  <c r="AD77" i="51"/>
  <c r="AC77" i="51"/>
  <c r="AB77" i="51"/>
  <c r="AA77" i="51"/>
  <c r="Z77" i="51"/>
  <c r="Y77" i="51"/>
  <c r="X77" i="51"/>
  <c r="W77" i="51"/>
  <c r="V77" i="51"/>
  <c r="U77" i="51"/>
  <c r="T77" i="51"/>
  <c r="S77" i="51"/>
  <c r="R77" i="51"/>
  <c r="Q77" i="51"/>
  <c r="P77" i="51"/>
  <c r="O77" i="51"/>
  <c r="N77" i="51"/>
  <c r="M77" i="51"/>
  <c r="L77" i="51"/>
  <c r="K77" i="51"/>
  <c r="J77" i="51"/>
  <c r="AN74" i="51"/>
  <c r="AM74" i="51"/>
  <c r="AL74" i="51"/>
  <c r="AK74" i="51"/>
  <c r="AJ74" i="51"/>
  <c r="AI74" i="51"/>
  <c r="AH74" i="51"/>
  <c r="AG74" i="51"/>
  <c r="AF74" i="51"/>
  <c r="AE74" i="51"/>
  <c r="AD74" i="51"/>
  <c r="AC74" i="51"/>
  <c r="AB74" i="51"/>
  <c r="AA74" i="51"/>
  <c r="Z74" i="51"/>
  <c r="Y74" i="51"/>
  <c r="X74" i="51"/>
  <c r="W74" i="51"/>
  <c r="V74" i="51"/>
  <c r="U74" i="51"/>
  <c r="T74" i="51"/>
  <c r="S74" i="51"/>
  <c r="R74" i="51"/>
  <c r="Q74" i="51"/>
  <c r="P74" i="51"/>
  <c r="O74" i="51"/>
  <c r="N74" i="51"/>
  <c r="M74" i="51"/>
  <c r="L74" i="51"/>
  <c r="K74" i="51"/>
  <c r="J74" i="51"/>
  <c r="AN71" i="51"/>
  <c r="AM71" i="51"/>
  <c r="AL71" i="51"/>
  <c r="AK71" i="51"/>
  <c r="AJ71" i="51"/>
  <c r="AI71" i="51"/>
  <c r="AH71" i="51"/>
  <c r="AG71" i="51"/>
  <c r="AF71" i="51"/>
  <c r="AE71" i="51"/>
  <c r="AD71" i="51"/>
  <c r="AC71" i="51"/>
  <c r="AB71" i="51"/>
  <c r="AA71" i="51"/>
  <c r="Z71" i="51"/>
  <c r="Y71" i="51"/>
  <c r="X71" i="51"/>
  <c r="W71" i="51"/>
  <c r="V71" i="51"/>
  <c r="U71" i="51"/>
  <c r="T71" i="51"/>
  <c r="S71" i="51"/>
  <c r="R71" i="51"/>
  <c r="Q71" i="51"/>
  <c r="P71" i="51"/>
  <c r="O71" i="51"/>
  <c r="N71" i="51"/>
  <c r="M71" i="51"/>
  <c r="L71" i="51"/>
  <c r="K71" i="51"/>
  <c r="J71" i="51"/>
  <c r="AN68" i="51"/>
  <c r="AM68" i="51"/>
  <c r="AL68" i="51"/>
  <c r="AK68" i="51"/>
  <c r="AJ68" i="51"/>
  <c r="AI68" i="51"/>
  <c r="AH68" i="51"/>
  <c r="AG68" i="51"/>
  <c r="AF68" i="51"/>
  <c r="AE68" i="51"/>
  <c r="AD68" i="51"/>
  <c r="AC68" i="51"/>
  <c r="AB68" i="51"/>
  <c r="AA68" i="51"/>
  <c r="Z68" i="51"/>
  <c r="Y68" i="51"/>
  <c r="X68" i="51"/>
  <c r="W68" i="51"/>
  <c r="V68" i="51"/>
  <c r="U68" i="51"/>
  <c r="T68" i="51"/>
  <c r="S68" i="51"/>
  <c r="R68" i="51"/>
  <c r="Q68" i="51"/>
  <c r="P68" i="51"/>
  <c r="O68" i="51"/>
  <c r="N68" i="51"/>
  <c r="M68" i="51"/>
  <c r="L68" i="51"/>
  <c r="K68" i="51"/>
  <c r="J68" i="51"/>
  <c r="AN65" i="51"/>
  <c r="AM65" i="51"/>
  <c r="AL65" i="51"/>
  <c r="AK65" i="51"/>
  <c r="AJ65" i="51"/>
  <c r="AI65" i="51"/>
  <c r="AH65" i="51"/>
  <c r="AG65" i="51"/>
  <c r="AF65" i="51"/>
  <c r="AE65" i="51"/>
  <c r="AD65" i="51"/>
  <c r="AC65" i="51"/>
  <c r="AB65" i="51"/>
  <c r="AA65" i="51"/>
  <c r="Z65" i="51"/>
  <c r="Y65" i="51"/>
  <c r="X65" i="51"/>
  <c r="W65" i="51"/>
  <c r="V65" i="51"/>
  <c r="U65" i="51"/>
  <c r="T65" i="51"/>
  <c r="S65" i="51"/>
  <c r="R65" i="51"/>
  <c r="Q65" i="51"/>
  <c r="P65" i="51"/>
  <c r="O65" i="51"/>
  <c r="N65" i="51"/>
  <c r="M65" i="51"/>
  <c r="L65" i="51"/>
  <c r="K65" i="51"/>
  <c r="J65" i="51"/>
  <c r="AN62" i="51"/>
  <c r="AM62" i="51"/>
  <c r="AL62" i="51"/>
  <c r="AK62" i="51"/>
  <c r="AJ62" i="51"/>
  <c r="AI62" i="51"/>
  <c r="AH62" i="51"/>
  <c r="AG62" i="51"/>
  <c r="AF62" i="51"/>
  <c r="AD62" i="51"/>
  <c r="AC62" i="51"/>
  <c r="AB62" i="51"/>
  <c r="AA62" i="51"/>
  <c r="Z62" i="51"/>
  <c r="Y62" i="51"/>
  <c r="X62" i="51"/>
  <c r="W62" i="51"/>
  <c r="V62" i="51"/>
  <c r="U62" i="51"/>
  <c r="T62" i="51"/>
  <c r="S62" i="51"/>
  <c r="R62" i="51"/>
  <c r="Q62" i="51"/>
  <c r="P62" i="51"/>
  <c r="O62" i="51"/>
  <c r="N62" i="51"/>
  <c r="M62" i="51"/>
  <c r="L62" i="51"/>
  <c r="K62" i="51"/>
  <c r="J62" i="51"/>
  <c r="AN59" i="51"/>
  <c r="AM59" i="51"/>
  <c r="AL59" i="51"/>
  <c r="AK59" i="51"/>
  <c r="AJ59" i="51"/>
  <c r="AI59" i="51"/>
  <c r="AH59" i="51"/>
  <c r="AG59" i="51"/>
  <c r="AF59" i="51"/>
  <c r="AE59" i="51"/>
  <c r="AD59" i="51"/>
  <c r="AC59" i="51"/>
  <c r="AB59" i="51"/>
  <c r="AA59" i="51"/>
  <c r="Z59" i="51"/>
  <c r="Y59" i="51"/>
  <c r="X59" i="51"/>
  <c r="W59" i="51"/>
  <c r="V59" i="51"/>
  <c r="U59" i="51"/>
  <c r="T59" i="51"/>
  <c r="S59" i="51"/>
  <c r="R59" i="51"/>
  <c r="Q59" i="51"/>
  <c r="P59" i="51"/>
  <c r="O59" i="51"/>
  <c r="N59" i="51"/>
  <c r="M59" i="51"/>
  <c r="L59" i="51"/>
  <c r="K59" i="51"/>
  <c r="J59" i="51"/>
  <c r="AN56" i="51"/>
  <c r="AM56" i="51"/>
  <c r="AL56" i="51"/>
  <c r="AK56" i="51"/>
  <c r="AJ56" i="51"/>
  <c r="AI56" i="51"/>
  <c r="AH56" i="51"/>
  <c r="AG56" i="51"/>
  <c r="AF56" i="51"/>
  <c r="AE56" i="51"/>
  <c r="AD56" i="51"/>
  <c r="AC56" i="51"/>
  <c r="AB56" i="51"/>
  <c r="AA56" i="51"/>
  <c r="Z56" i="51"/>
  <c r="Y56" i="51"/>
  <c r="X56" i="51"/>
  <c r="W56" i="51"/>
  <c r="V56" i="51"/>
  <c r="U56" i="51"/>
  <c r="T56" i="51"/>
  <c r="S56" i="51"/>
  <c r="R56" i="51"/>
  <c r="Q56" i="51"/>
  <c r="P56" i="51"/>
  <c r="O56" i="51"/>
  <c r="N56" i="51"/>
  <c r="M56" i="51"/>
  <c r="L56" i="51"/>
  <c r="K56" i="51"/>
  <c r="J56" i="51"/>
  <c r="AN53" i="51"/>
  <c r="AM53" i="51"/>
  <c r="AL53" i="51"/>
  <c r="AK53" i="51"/>
  <c r="AJ53" i="51"/>
  <c r="AI53" i="51"/>
  <c r="AH53" i="51"/>
  <c r="AG53" i="51"/>
  <c r="AF53" i="51"/>
  <c r="AE53" i="51"/>
  <c r="AD53" i="51"/>
  <c r="AC53" i="51"/>
  <c r="AB53" i="51"/>
  <c r="AA53" i="51"/>
  <c r="Z53" i="51"/>
  <c r="Y53" i="51"/>
  <c r="X53" i="51"/>
  <c r="W53" i="51"/>
  <c r="V53" i="51"/>
  <c r="U53" i="51"/>
  <c r="T53" i="51"/>
  <c r="S53" i="51"/>
  <c r="R53" i="51"/>
  <c r="Q53" i="51"/>
  <c r="P53" i="51"/>
  <c r="O53" i="51"/>
  <c r="N53" i="51"/>
  <c r="M53" i="51"/>
  <c r="L53" i="51"/>
  <c r="K53" i="51"/>
  <c r="J53" i="51"/>
  <c r="AN50" i="51"/>
  <c r="AM50" i="51"/>
  <c r="AL50" i="51"/>
  <c r="AK50" i="51"/>
  <c r="AJ50" i="51"/>
  <c r="AI50" i="51"/>
  <c r="AH50" i="51"/>
  <c r="AG50" i="51"/>
  <c r="AF50" i="51"/>
  <c r="AE50" i="51"/>
  <c r="AD50" i="51"/>
  <c r="AC50" i="51"/>
  <c r="AB50" i="51"/>
  <c r="AA50" i="51"/>
  <c r="Z50" i="51"/>
  <c r="Y50" i="51"/>
  <c r="X50" i="51"/>
  <c r="W50" i="51"/>
  <c r="V50" i="51"/>
  <c r="U50" i="51"/>
  <c r="T50" i="51"/>
  <c r="S50" i="51"/>
  <c r="R50" i="51"/>
  <c r="Q50" i="51"/>
  <c r="P50" i="51"/>
  <c r="O50" i="51"/>
  <c r="N50" i="51"/>
  <c r="M50" i="51"/>
  <c r="L50" i="51"/>
  <c r="K50" i="51"/>
  <c r="J50" i="51"/>
  <c r="AN47" i="51"/>
  <c r="AM47" i="51"/>
  <c r="AL47" i="51"/>
  <c r="AK47" i="51"/>
  <c r="AJ47" i="51"/>
  <c r="AI47" i="51"/>
  <c r="AH47" i="51"/>
  <c r="AG47" i="51"/>
  <c r="AF47" i="51"/>
  <c r="AE47" i="51"/>
  <c r="AD47" i="51"/>
  <c r="AC47" i="51"/>
  <c r="AB47" i="51"/>
  <c r="AA47" i="51"/>
  <c r="Z47" i="51"/>
  <c r="Y47" i="51"/>
  <c r="X47" i="51"/>
  <c r="W47" i="51"/>
  <c r="V47" i="51"/>
  <c r="U47" i="51"/>
  <c r="T47" i="51"/>
  <c r="S47" i="51"/>
  <c r="R47" i="51"/>
  <c r="Q47" i="51"/>
  <c r="P47" i="51"/>
  <c r="O47" i="51"/>
  <c r="N47" i="51"/>
  <c r="M47" i="51"/>
  <c r="L47" i="51"/>
  <c r="K47" i="51"/>
  <c r="J47" i="51"/>
  <c r="AN44" i="51"/>
  <c r="AM44" i="51"/>
  <c r="AL44" i="51"/>
  <c r="AK44" i="51"/>
  <c r="AJ44" i="51"/>
  <c r="AI44" i="51"/>
  <c r="AH44" i="51"/>
  <c r="AG44" i="51"/>
  <c r="AF44" i="51"/>
  <c r="AE44" i="51"/>
  <c r="AD44" i="51"/>
  <c r="AC44" i="51"/>
  <c r="AB44" i="51"/>
  <c r="AA44" i="51"/>
  <c r="Z44" i="51"/>
  <c r="Y44" i="51"/>
  <c r="X44" i="51"/>
  <c r="W44" i="51"/>
  <c r="V44" i="51"/>
  <c r="U44" i="51"/>
  <c r="T44" i="51"/>
  <c r="S44" i="51"/>
  <c r="R44" i="51"/>
  <c r="Q44" i="51"/>
  <c r="P44" i="51"/>
  <c r="O44" i="51"/>
  <c r="N44" i="51"/>
  <c r="M44" i="51"/>
  <c r="L44" i="51"/>
  <c r="K44" i="51"/>
  <c r="J44" i="51"/>
  <c r="AN41" i="51"/>
  <c r="AM41" i="51"/>
  <c r="AL41" i="51"/>
  <c r="AK41" i="51"/>
  <c r="AJ41" i="51"/>
  <c r="AI41" i="51"/>
  <c r="AH41" i="51"/>
  <c r="AG41" i="51"/>
  <c r="AF41" i="51"/>
  <c r="AE41" i="51"/>
  <c r="AD41" i="51"/>
  <c r="AC41" i="51"/>
  <c r="AB41" i="51"/>
  <c r="AA41" i="51"/>
  <c r="Z41" i="51"/>
  <c r="Y41" i="51"/>
  <c r="X41" i="51"/>
  <c r="W41" i="51"/>
  <c r="V41" i="51"/>
  <c r="U41" i="51"/>
  <c r="T41" i="51"/>
  <c r="S41" i="51"/>
  <c r="R41" i="51"/>
  <c r="Q41" i="51"/>
  <c r="P41" i="51"/>
  <c r="O41" i="51"/>
  <c r="N41" i="51"/>
  <c r="M41" i="51"/>
  <c r="L41" i="51"/>
  <c r="K41" i="51"/>
  <c r="J41" i="51"/>
  <c r="AN38" i="51"/>
  <c r="AM38" i="51"/>
  <c r="AL38" i="51"/>
  <c r="AK38" i="51"/>
  <c r="AJ38" i="51"/>
  <c r="AI38" i="51"/>
  <c r="AH38" i="51"/>
  <c r="AG38" i="51"/>
  <c r="AF38" i="51"/>
  <c r="AE38" i="51"/>
  <c r="AD38" i="51"/>
  <c r="AC38" i="51"/>
  <c r="AB38" i="51"/>
  <c r="AA38" i="51"/>
  <c r="Z38" i="51"/>
  <c r="Y38" i="51"/>
  <c r="X38" i="51"/>
  <c r="W38" i="51"/>
  <c r="V38" i="51"/>
  <c r="U38" i="51"/>
  <c r="T38" i="51"/>
  <c r="S38" i="51"/>
  <c r="R38" i="51"/>
  <c r="Q38" i="51"/>
  <c r="P38" i="51"/>
  <c r="O38" i="51"/>
  <c r="N38" i="51"/>
  <c r="M38" i="51"/>
  <c r="L38" i="51"/>
  <c r="K38" i="51"/>
  <c r="J38" i="51"/>
  <c r="AN35" i="51"/>
  <c r="AM35" i="51"/>
  <c r="AL35" i="51"/>
  <c r="AK35" i="51"/>
  <c r="AJ35" i="51"/>
  <c r="AI35" i="51"/>
  <c r="AH35" i="51"/>
  <c r="AG35" i="51"/>
  <c r="AF35" i="51"/>
  <c r="AE35" i="51"/>
  <c r="AD35" i="51"/>
  <c r="AC35" i="51"/>
  <c r="AB35" i="51"/>
  <c r="AA35" i="51"/>
  <c r="Z35" i="51"/>
  <c r="Y35" i="51"/>
  <c r="X35" i="51"/>
  <c r="W35" i="51"/>
  <c r="V35" i="51"/>
  <c r="U35" i="51"/>
  <c r="T35" i="51"/>
  <c r="S35" i="51"/>
  <c r="R35" i="51"/>
  <c r="Q35" i="51"/>
  <c r="P35" i="51"/>
  <c r="O35" i="51"/>
  <c r="N35" i="51"/>
  <c r="M35" i="51"/>
  <c r="L35" i="51"/>
  <c r="K35" i="51"/>
  <c r="J35" i="51"/>
  <c r="AN32" i="51"/>
  <c r="AM32" i="51"/>
  <c r="AL32" i="51"/>
  <c r="AK32" i="51"/>
  <c r="AJ32" i="51"/>
  <c r="AI32" i="51"/>
  <c r="AH32" i="51"/>
  <c r="AG32" i="51"/>
  <c r="AF32" i="51"/>
  <c r="AE32" i="51"/>
  <c r="AD32" i="51"/>
  <c r="AC32" i="51"/>
  <c r="AB32" i="51"/>
  <c r="AA32" i="51"/>
  <c r="Z32" i="51"/>
  <c r="Y32" i="51"/>
  <c r="X32" i="51"/>
  <c r="W32" i="51"/>
  <c r="V32" i="51"/>
  <c r="U32" i="51"/>
  <c r="T32" i="51"/>
  <c r="S32" i="51"/>
  <c r="R32" i="51"/>
  <c r="Q32" i="51"/>
  <c r="P32" i="51"/>
  <c r="O32" i="51"/>
  <c r="N32" i="51"/>
  <c r="M32" i="51"/>
  <c r="L32" i="51"/>
  <c r="K32" i="51"/>
  <c r="J32" i="51"/>
  <c r="AN29" i="51"/>
  <c r="AM29" i="51"/>
  <c r="AL29" i="51"/>
  <c r="AK29" i="51"/>
  <c r="AJ29" i="51"/>
  <c r="AI29" i="51"/>
  <c r="AH29" i="51"/>
  <c r="AG29" i="51"/>
  <c r="AF29" i="51"/>
  <c r="AE29" i="51"/>
  <c r="AD29" i="51"/>
  <c r="AC29" i="51"/>
  <c r="AB29" i="51"/>
  <c r="AA29" i="51"/>
  <c r="Z29" i="51"/>
  <c r="Y29" i="51"/>
  <c r="X29" i="51"/>
  <c r="W29" i="51"/>
  <c r="V29" i="51"/>
  <c r="U29" i="51"/>
  <c r="T29" i="51"/>
  <c r="S29" i="51"/>
  <c r="R29" i="51"/>
  <c r="Q29" i="51"/>
  <c r="P29" i="51"/>
  <c r="O29" i="51"/>
  <c r="N29" i="51"/>
  <c r="M29" i="51"/>
  <c r="L29" i="51"/>
  <c r="K29" i="51"/>
  <c r="J29" i="51"/>
  <c r="AN26" i="51"/>
  <c r="AM26" i="51"/>
  <c r="AL26" i="51"/>
  <c r="AK26" i="51"/>
  <c r="AJ26" i="51"/>
  <c r="AI26" i="51"/>
  <c r="AH26" i="51"/>
  <c r="AG26" i="51"/>
  <c r="AF26" i="51"/>
  <c r="AE26" i="51"/>
  <c r="AD26" i="51"/>
  <c r="AC26" i="51"/>
  <c r="AB26" i="51"/>
  <c r="AA26" i="51"/>
  <c r="Z26" i="51"/>
  <c r="Y26" i="51"/>
  <c r="X26" i="51"/>
  <c r="W26" i="51"/>
  <c r="V26" i="51"/>
  <c r="U26" i="51"/>
  <c r="T26" i="51"/>
  <c r="S26" i="51"/>
  <c r="R26" i="51"/>
  <c r="Q26" i="51"/>
  <c r="P26" i="51"/>
  <c r="O26" i="51"/>
  <c r="N26" i="51"/>
  <c r="M26" i="51"/>
  <c r="L26" i="51"/>
  <c r="K26" i="51"/>
  <c r="J26" i="51"/>
  <c r="AN23" i="51"/>
  <c r="AM23" i="51"/>
  <c r="AL23" i="51"/>
  <c r="AK23" i="51"/>
  <c r="AJ23" i="51"/>
  <c r="AI23" i="51"/>
  <c r="AH23" i="51"/>
  <c r="AG23" i="51"/>
  <c r="AF23" i="51"/>
  <c r="AE23" i="51"/>
  <c r="AD23" i="51"/>
  <c r="AC23" i="51"/>
  <c r="AB23" i="51"/>
  <c r="AA23" i="51"/>
  <c r="Z23" i="51"/>
  <c r="Y23" i="51"/>
  <c r="X23" i="51"/>
  <c r="W23" i="51"/>
  <c r="V23" i="51"/>
  <c r="U23" i="51"/>
  <c r="T23" i="51"/>
  <c r="S23" i="51"/>
  <c r="R23" i="51"/>
  <c r="Q23" i="51"/>
  <c r="P23" i="51"/>
  <c r="O23" i="51"/>
  <c r="N23" i="51"/>
  <c r="M23" i="51"/>
  <c r="L23" i="51"/>
  <c r="K23" i="51"/>
  <c r="J23" i="51"/>
  <c r="AN20" i="51"/>
  <c r="AM20" i="51"/>
  <c r="AL20" i="51"/>
  <c r="AK20" i="51"/>
  <c r="AJ20" i="51"/>
  <c r="AI20" i="51"/>
  <c r="AH20" i="51"/>
  <c r="AG20" i="51"/>
  <c r="AF20" i="51"/>
  <c r="AE20" i="51"/>
  <c r="AD20" i="51"/>
  <c r="AC20" i="51"/>
  <c r="AB20" i="51"/>
  <c r="AA20" i="51"/>
  <c r="Z20" i="51"/>
  <c r="Y20" i="51"/>
  <c r="X20" i="51"/>
  <c r="W20" i="51"/>
  <c r="V20" i="51"/>
  <c r="U20" i="51"/>
  <c r="T20" i="51"/>
  <c r="S20" i="51"/>
  <c r="R20" i="51"/>
  <c r="Q20" i="51"/>
  <c r="P20" i="51"/>
  <c r="O20" i="51"/>
  <c r="N20" i="51"/>
  <c r="M20" i="51"/>
  <c r="L20" i="51"/>
  <c r="K20" i="51"/>
  <c r="J20" i="51"/>
  <c r="AN17" i="51"/>
  <c r="AM17" i="51"/>
  <c r="AL17" i="51"/>
  <c r="AK17" i="51"/>
  <c r="AJ17" i="51"/>
  <c r="AI17" i="51"/>
  <c r="AH17" i="51"/>
  <c r="AG17" i="51"/>
  <c r="AF17" i="51"/>
  <c r="AE17" i="51"/>
  <c r="AD17" i="51"/>
  <c r="AC17" i="51"/>
  <c r="AB17" i="51"/>
  <c r="AA17" i="51"/>
  <c r="Z17" i="51"/>
  <c r="Y17" i="51"/>
  <c r="X17" i="51"/>
  <c r="W17" i="51"/>
  <c r="V17" i="51"/>
  <c r="U17" i="51"/>
  <c r="T17" i="51"/>
  <c r="S17" i="51"/>
  <c r="R17" i="51"/>
  <c r="Q17" i="51"/>
  <c r="P17" i="51"/>
  <c r="O17" i="51"/>
  <c r="N17" i="51"/>
  <c r="M17" i="51"/>
  <c r="L17" i="51"/>
  <c r="K17" i="51"/>
  <c r="J17" i="51"/>
  <c r="AN14" i="51"/>
  <c r="AM14" i="51"/>
  <c r="AL14" i="51"/>
  <c r="AK14" i="51"/>
  <c r="AJ14" i="51"/>
  <c r="AI14" i="51"/>
  <c r="AH14" i="51"/>
  <c r="AG14" i="51"/>
  <c r="AF14" i="51"/>
  <c r="AE14" i="51"/>
  <c r="AD14" i="51"/>
  <c r="AC14" i="51"/>
  <c r="AB14" i="51"/>
  <c r="AA14" i="51"/>
  <c r="Z14" i="51"/>
  <c r="Y14" i="51"/>
  <c r="X14" i="51"/>
  <c r="W14" i="51"/>
  <c r="V14" i="51"/>
  <c r="U14" i="51"/>
  <c r="T14" i="51"/>
  <c r="S14" i="51"/>
  <c r="R14" i="51"/>
  <c r="Q14" i="51"/>
  <c r="P14" i="51"/>
  <c r="O14" i="51"/>
  <c r="N14" i="51"/>
  <c r="M14" i="51"/>
  <c r="L14" i="51"/>
  <c r="K14" i="51"/>
  <c r="J14" i="51"/>
  <c r="AN11" i="51"/>
  <c r="AM11" i="51"/>
  <c r="AL11" i="51"/>
  <c r="AK11" i="51"/>
  <c r="AJ11" i="51"/>
  <c r="AI11" i="51"/>
  <c r="AH11" i="51"/>
  <c r="AG11" i="51"/>
  <c r="AF11" i="51"/>
  <c r="AE11" i="51"/>
  <c r="AD11" i="51"/>
  <c r="AC11" i="51"/>
  <c r="AB11" i="51"/>
  <c r="AA11" i="51"/>
  <c r="Z11" i="51"/>
  <c r="Y11" i="51"/>
  <c r="X11" i="51"/>
  <c r="W11" i="51"/>
  <c r="V11" i="51"/>
  <c r="U11" i="51"/>
  <c r="T11" i="51"/>
  <c r="S11" i="51"/>
  <c r="R11" i="51"/>
  <c r="Q11" i="51"/>
  <c r="P11" i="51"/>
  <c r="O11" i="51"/>
  <c r="N11" i="51"/>
  <c r="M11" i="51"/>
  <c r="L11" i="51"/>
  <c r="K11" i="51"/>
  <c r="J11" i="51"/>
  <c r="AN8" i="51"/>
  <c r="AM8" i="51"/>
  <c r="AL8" i="51"/>
  <c r="AK8" i="51"/>
  <c r="AJ8" i="51"/>
  <c r="AI8" i="51"/>
  <c r="AH8" i="51"/>
  <c r="AG8" i="51"/>
  <c r="AF8" i="51"/>
  <c r="AE8" i="51"/>
  <c r="AD8" i="51"/>
  <c r="AC8" i="51"/>
  <c r="AB8" i="51"/>
  <c r="AA8" i="51"/>
  <c r="Z8" i="51"/>
  <c r="Y8" i="51"/>
  <c r="X8" i="51"/>
  <c r="W8" i="51"/>
  <c r="V8" i="51"/>
  <c r="U8" i="51"/>
  <c r="T8" i="51"/>
  <c r="S8" i="51"/>
  <c r="R8" i="51"/>
  <c r="Q8" i="51"/>
  <c r="P8" i="51"/>
  <c r="O8" i="51"/>
  <c r="N8" i="51"/>
  <c r="M8" i="51"/>
  <c r="L8" i="51"/>
  <c r="K8" i="51"/>
  <c r="J8" i="51" a="1"/>
  <c r="J8" i="51" s="1"/>
  <c r="AN89" i="48"/>
  <c r="AM89" i="48"/>
  <c r="AL89" i="48"/>
  <c r="AK89" i="48"/>
  <c r="AJ89" i="48"/>
  <c r="AI89" i="48"/>
  <c r="AH89" i="48"/>
  <c r="AG89" i="48"/>
  <c r="AF89" i="48"/>
  <c r="AE89" i="48"/>
  <c r="AD89" i="48"/>
  <c r="AC89" i="48"/>
  <c r="AB89" i="48"/>
  <c r="AA89" i="48"/>
  <c r="Z89" i="48"/>
  <c r="Y89" i="48"/>
  <c r="X89" i="48"/>
  <c r="W89" i="48"/>
  <c r="V89" i="48"/>
  <c r="U89" i="48"/>
  <c r="T89" i="48"/>
  <c r="S89" i="48"/>
  <c r="R89" i="48"/>
  <c r="Q89" i="48"/>
  <c r="P89" i="48"/>
  <c r="O89" i="48"/>
  <c r="N89" i="48"/>
  <c r="M89" i="48"/>
  <c r="L89" i="48"/>
  <c r="K89" i="48"/>
  <c r="J89" i="48"/>
  <c r="AN86" i="48"/>
  <c r="AM86" i="48"/>
  <c r="AL86" i="48"/>
  <c r="AK86" i="48"/>
  <c r="AJ86" i="48"/>
  <c r="AI86" i="48"/>
  <c r="AH86" i="48"/>
  <c r="AG86" i="48"/>
  <c r="AF86" i="48"/>
  <c r="AE86" i="48"/>
  <c r="AD86" i="48"/>
  <c r="AC86" i="48"/>
  <c r="AB86" i="48"/>
  <c r="AA86" i="48"/>
  <c r="Z86" i="48"/>
  <c r="Y86" i="48"/>
  <c r="X86" i="48"/>
  <c r="W86" i="48"/>
  <c r="V86" i="48"/>
  <c r="U86" i="48"/>
  <c r="T86" i="48"/>
  <c r="S86" i="48"/>
  <c r="R86" i="48"/>
  <c r="Q86" i="48"/>
  <c r="P86" i="48"/>
  <c r="O86" i="48"/>
  <c r="N86" i="48"/>
  <c r="M86" i="48"/>
  <c r="L86" i="48"/>
  <c r="K86" i="48"/>
  <c r="J86" i="48"/>
  <c r="AN83" i="48"/>
  <c r="S83" i="48"/>
  <c r="R83" i="48"/>
  <c r="Q83" i="48"/>
  <c r="AN77" i="48"/>
  <c r="AH77" i="48"/>
  <c r="AF77" i="48"/>
  <c r="AN74" i="48"/>
  <c r="AG74" i="48"/>
  <c r="AF74" i="48"/>
  <c r="R74" i="48"/>
  <c r="AF68" i="48"/>
  <c r="AE68" i="48"/>
  <c r="AD68" i="48"/>
  <c r="AC68" i="48"/>
  <c r="Y68" i="48"/>
  <c r="X68" i="48"/>
  <c r="W68" i="48"/>
  <c r="V68" i="48"/>
  <c r="AH65" i="48"/>
  <c r="AG65" i="48"/>
  <c r="AF65" i="48"/>
  <c r="AE65" i="48"/>
  <c r="AD65" i="48"/>
  <c r="AC65" i="48"/>
  <c r="AB65" i="48"/>
  <c r="U65" i="48"/>
  <c r="T65" i="48"/>
  <c r="S65" i="48"/>
  <c r="R65" i="48"/>
  <c r="Q65" i="48"/>
  <c r="P65" i="48"/>
  <c r="O65" i="48"/>
  <c r="AL56" i="48"/>
  <c r="AK56" i="48"/>
  <c r="AI56" i="48"/>
  <c r="AH56" i="48"/>
  <c r="AG56" i="48"/>
  <c r="AF56" i="48"/>
  <c r="AE56" i="48"/>
  <c r="AA56" i="48"/>
  <c r="Z56" i="48"/>
  <c r="W56" i="48"/>
  <c r="V56" i="48"/>
  <c r="T56" i="48"/>
  <c r="R56" i="48"/>
  <c r="Q56" i="48"/>
  <c r="P56" i="48"/>
  <c r="N56" i="48"/>
  <c r="L56" i="48"/>
  <c r="K56" i="48"/>
  <c r="J56" i="48"/>
  <c r="AN53" i="48"/>
  <c r="AK53" i="48"/>
  <c r="Y53" i="48"/>
  <c r="X53" i="48"/>
  <c r="V53" i="48"/>
  <c r="R53" i="48"/>
  <c r="Q53" i="48"/>
  <c r="P53" i="48"/>
  <c r="O53" i="48"/>
  <c r="L53" i="48"/>
  <c r="K53" i="48"/>
  <c r="J53" i="48"/>
  <c r="AN50" i="48"/>
  <c r="AM50" i="48"/>
  <c r="AL50" i="48"/>
  <c r="AK50" i="48"/>
  <c r="AG50" i="48"/>
  <c r="AF50" i="48"/>
  <c r="AD50" i="48"/>
  <c r="AC50" i="48"/>
  <c r="T50" i="48"/>
  <c r="Q50" i="48"/>
  <c r="P50" i="48"/>
  <c r="L50" i="48"/>
  <c r="K50" i="48"/>
  <c r="AI47" i="48"/>
  <c r="AH47" i="48"/>
  <c r="AG47" i="48"/>
  <c r="AE47" i="48"/>
  <c r="AD47" i="48"/>
  <c r="AC47" i="48"/>
  <c r="Z47" i="48"/>
  <c r="Y47" i="48"/>
  <c r="X47" i="48"/>
  <c r="W47" i="48"/>
  <c r="V47" i="48"/>
  <c r="S47" i="48"/>
  <c r="R47" i="48"/>
  <c r="Q47" i="48"/>
  <c r="P47" i="48"/>
  <c r="O47" i="48"/>
  <c r="N47" i="48"/>
  <c r="AN44" i="48"/>
  <c r="AM44" i="48"/>
  <c r="AL44" i="48"/>
  <c r="AK44" i="48"/>
  <c r="AJ44" i="48"/>
  <c r="AI44" i="48"/>
  <c r="AH44" i="48"/>
  <c r="AG44" i="48"/>
  <c r="AF44" i="48"/>
  <c r="AE44" i="48"/>
  <c r="AD44" i="48"/>
  <c r="AC44" i="48"/>
  <c r="V44" i="48"/>
  <c r="M44" i="48"/>
  <c r="L44" i="48"/>
  <c r="K44" i="48"/>
  <c r="J44" i="48"/>
  <c r="AN41" i="48"/>
  <c r="AK41" i="48"/>
  <c r="AJ41" i="48"/>
  <c r="AH41" i="48"/>
  <c r="AG41" i="48"/>
  <c r="AA41" i="48"/>
  <c r="W41" i="48"/>
  <c r="R41" i="48"/>
  <c r="M41" i="48"/>
  <c r="L41" i="48"/>
  <c r="AD38" i="48"/>
  <c r="U38" i="48"/>
  <c r="AL35" i="48"/>
  <c r="AK35" i="48"/>
  <c r="AE35" i="48"/>
  <c r="AD35" i="48"/>
  <c r="AC35" i="48"/>
  <c r="AB35" i="48"/>
  <c r="S35" i="48"/>
  <c r="R35" i="48"/>
  <c r="Q35" i="48"/>
  <c r="P35" i="48"/>
  <c r="O35" i="48"/>
  <c r="AN32" i="48"/>
  <c r="AM32" i="48"/>
  <c r="AJ32" i="48"/>
  <c r="AI32" i="48"/>
  <c r="AF32" i="48"/>
  <c r="AE32" i="48"/>
  <c r="Y32" i="48"/>
  <c r="X32" i="48"/>
  <c r="W32" i="48"/>
  <c r="V32" i="48"/>
  <c r="S32" i="48"/>
  <c r="P32" i="48"/>
  <c r="O32" i="48"/>
  <c r="N32" i="48"/>
  <c r="L32" i="48"/>
  <c r="K32" i="48"/>
  <c r="J32" i="48"/>
  <c r="AN29" i="48"/>
  <c r="AM29" i="48"/>
  <c r="AL29" i="48"/>
  <c r="AK29" i="48"/>
  <c r="AG29" i="48"/>
  <c r="AF29" i="48"/>
  <c r="AE29" i="48"/>
  <c r="AD29" i="48"/>
  <c r="AC29" i="48"/>
  <c r="AB29" i="48"/>
  <c r="Z29" i="48"/>
  <c r="Y29" i="48"/>
  <c r="S29" i="48"/>
  <c r="L29" i="48"/>
  <c r="K29" i="48"/>
  <c r="J29" i="48"/>
  <c r="AN23" i="48"/>
  <c r="AL23" i="48"/>
  <c r="AK23" i="48"/>
  <c r="AJ23" i="48"/>
  <c r="AE23" i="48"/>
  <c r="Z23" i="48"/>
  <c r="Y23" i="48"/>
  <c r="X23" i="48"/>
  <c r="W23" i="48"/>
  <c r="T23" i="48"/>
  <c r="R23" i="48"/>
  <c r="Q23" i="48"/>
  <c r="P23" i="48"/>
  <c r="O23" i="48"/>
  <c r="L23" i="48"/>
  <c r="AN20" i="48"/>
  <c r="AM20" i="48"/>
  <c r="AL20" i="48"/>
  <c r="AK20" i="48"/>
  <c r="AJ20" i="48"/>
  <c r="AI20" i="48"/>
  <c r="Z20" i="48"/>
  <c r="Y20" i="48"/>
  <c r="X20" i="48"/>
  <c r="W20" i="48"/>
  <c r="V20" i="48"/>
  <c r="U20" i="48"/>
  <c r="T20" i="48"/>
  <c r="S20" i="48"/>
  <c r="L20" i="48"/>
  <c r="K20" i="48"/>
  <c r="J20" i="48"/>
  <c r="AK17" i="48"/>
  <c r="P17" i="48"/>
  <c r="AN14" i="48"/>
  <c r="AM14" i="48"/>
  <c r="AL14" i="48"/>
  <c r="AK14" i="48"/>
  <c r="AD14" i="48"/>
  <c r="K14" i="48"/>
  <c r="J14" i="48"/>
  <c r="AI11" i="48"/>
  <c r="AH11" i="48"/>
  <c r="AG11" i="48"/>
  <c r="AF11" i="48"/>
  <c r="AE11" i="48"/>
  <c r="AD11" i="48"/>
  <c r="AC11" i="48"/>
  <c r="AB11" i="48"/>
  <c r="Y11" i="48"/>
  <c r="X11" i="48"/>
  <c r="W11" i="48"/>
  <c r="V11" i="48"/>
  <c r="U11" i="48"/>
  <c r="T11" i="48"/>
  <c r="S11" i="48"/>
  <c r="R11" i="48"/>
  <c r="Q11" i="48"/>
  <c r="P11" i="48"/>
  <c r="O11" i="48"/>
  <c r="J11" i="48"/>
  <c r="AN8" i="48"/>
  <c r="V8" i="48"/>
  <c r="AN89" i="47"/>
  <c r="AM89" i="47"/>
  <c r="AL89" i="47"/>
  <c r="AK89" i="47"/>
  <c r="AJ89" i="47"/>
  <c r="AI89" i="47"/>
  <c r="AH89" i="47"/>
  <c r="AG89" i="47"/>
  <c r="AF89" i="47"/>
  <c r="AE89" i="47"/>
  <c r="AD89" i="47"/>
  <c r="AC89" i="47"/>
  <c r="AB89" i="47"/>
  <c r="AA89" i="47"/>
  <c r="Z89" i="47"/>
  <c r="Y89" i="47"/>
  <c r="X89" i="47"/>
  <c r="W89" i="47"/>
  <c r="V89" i="47"/>
  <c r="U89" i="47"/>
  <c r="T89" i="47"/>
  <c r="S89" i="47"/>
  <c r="R89" i="47"/>
  <c r="Q89" i="47"/>
  <c r="P89" i="47"/>
  <c r="O89" i="47"/>
  <c r="N89" i="47"/>
  <c r="M89" i="47"/>
  <c r="L89" i="47"/>
  <c r="K89" i="47"/>
  <c r="J89" i="47"/>
  <c r="AN86" i="47"/>
  <c r="AM86" i="47"/>
  <c r="AL86" i="47"/>
  <c r="AK86" i="47"/>
  <c r="AJ86" i="47"/>
  <c r="AI86" i="47"/>
  <c r="AH86" i="47"/>
  <c r="AG86" i="47"/>
  <c r="AF86" i="47"/>
  <c r="AE86" i="47"/>
  <c r="AD86" i="47"/>
  <c r="AC86" i="47"/>
  <c r="AB86" i="47"/>
  <c r="AA86" i="47"/>
  <c r="Z86" i="47"/>
  <c r="Y86" i="47"/>
  <c r="X86" i="47"/>
  <c r="W86" i="47"/>
  <c r="V86" i="47"/>
  <c r="U86" i="47"/>
  <c r="T86" i="47"/>
  <c r="S86" i="47"/>
  <c r="R86" i="47"/>
  <c r="Q86" i="47"/>
  <c r="P86" i="47"/>
  <c r="O86" i="47"/>
  <c r="N86" i="47"/>
  <c r="M86" i="47"/>
  <c r="L86" i="47"/>
  <c r="K86" i="47"/>
  <c r="J86" i="47"/>
  <c r="AN83" i="47"/>
  <c r="AM83" i="47"/>
  <c r="AL83" i="47"/>
  <c r="Z83" i="47"/>
  <c r="Y83" i="47"/>
  <c r="X83" i="47"/>
  <c r="W83" i="47"/>
  <c r="V83" i="47"/>
  <c r="L83" i="47"/>
  <c r="AN80" i="47"/>
  <c r="AM80" i="47"/>
  <c r="AL80" i="47"/>
  <c r="AF80" i="47"/>
  <c r="AB80" i="47"/>
  <c r="X80" i="47"/>
  <c r="V80" i="47"/>
  <c r="AN77" i="47"/>
  <c r="AM77" i="47"/>
  <c r="AL77" i="47"/>
  <c r="AE77" i="47"/>
  <c r="AC77" i="47"/>
  <c r="Z77" i="47"/>
  <c r="Y77" i="47"/>
  <c r="V77" i="47"/>
  <c r="L77" i="47"/>
  <c r="AN74" i="47"/>
  <c r="AM74" i="47"/>
  <c r="AL74" i="47"/>
  <c r="AD74" i="47"/>
  <c r="AC74" i="47"/>
  <c r="Z74" i="47"/>
  <c r="Y74" i="47"/>
  <c r="R74" i="47"/>
  <c r="Q74" i="47"/>
  <c r="M74" i="47"/>
  <c r="L74" i="47"/>
  <c r="V71" i="47"/>
  <c r="U71" i="47"/>
  <c r="T71" i="47"/>
  <c r="S71" i="47"/>
  <c r="R71" i="47"/>
  <c r="Q71" i="47"/>
  <c r="P71" i="47"/>
  <c r="O71" i="47"/>
  <c r="N71" i="47"/>
  <c r="M71" i="47"/>
  <c r="L71" i="47"/>
  <c r="K71" i="47"/>
  <c r="J71" i="47"/>
  <c r="AN68" i="47"/>
  <c r="AM68" i="47"/>
  <c r="AL68" i="47"/>
  <c r="AF68" i="47"/>
  <c r="AE68" i="47"/>
  <c r="AD68" i="47"/>
  <c r="AC68" i="47"/>
  <c r="X68" i="47"/>
  <c r="W68" i="47"/>
  <c r="V68" i="47"/>
  <c r="AN65" i="47"/>
  <c r="AM65" i="47"/>
  <c r="AL65" i="47"/>
  <c r="AE65" i="47"/>
  <c r="AD65" i="47"/>
  <c r="AC65" i="47"/>
  <c r="W65" i="47"/>
  <c r="Q65" i="47"/>
  <c r="N65" i="47"/>
  <c r="L65" i="47"/>
  <c r="K65" i="47"/>
  <c r="AN62" i="47"/>
  <c r="AM62" i="47"/>
  <c r="AL62" i="47"/>
  <c r="AB62" i="47"/>
  <c r="AN59" i="47"/>
  <c r="AM59" i="47"/>
  <c r="AL59" i="47"/>
  <c r="AK59" i="47"/>
  <c r="AJ59" i="47"/>
  <c r="AI59" i="47"/>
  <c r="AH59" i="47"/>
  <c r="AG59" i="47"/>
  <c r="AC59" i="47"/>
  <c r="AB59" i="47"/>
  <c r="V59" i="47"/>
  <c r="R59" i="47"/>
  <c r="Q59" i="47"/>
  <c r="P59" i="47"/>
  <c r="O59" i="47"/>
  <c r="N59" i="47"/>
  <c r="K59" i="47"/>
  <c r="J59" i="47"/>
  <c r="AN56" i="47"/>
  <c r="AM56" i="47"/>
  <c r="AL56" i="47"/>
  <c r="AK56" i="47"/>
  <c r="AI56" i="47"/>
  <c r="AH56" i="47"/>
  <c r="AG56" i="47"/>
  <c r="AF56" i="47"/>
  <c r="AE56" i="47"/>
  <c r="AD56" i="47"/>
  <c r="AC56" i="47"/>
  <c r="AB56" i="47"/>
  <c r="AA56" i="47"/>
  <c r="X56" i="47"/>
  <c r="W56" i="47"/>
  <c r="V56" i="47"/>
  <c r="U56" i="47"/>
  <c r="S56" i="47"/>
  <c r="K56" i="47"/>
  <c r="AN53" i="47"/>
  <c r="AM53" i="47"/>
  <c r="AL53" i="47"/>
  <c r="AJ53" i="47"/>
  <c r="AI53" i="47"/>
  <c r="AG53" i="47"/>
  <c r="AF53" i="47"/>
  <c r="AE53" i="47"/>
  <c r="AD53" i="47"/>
  <c r="AC53" i="47"/>
  <c r="Z53" i="47"/>
  <c r="Y53" i="47"/>
  <c r="J53" i="47"/>
  <c r="AN50" i="47"/>
  <c r="AM50" i="47"/>
  <c r="AL50" i="47"/>
  <c r="AK50" i="47"/>
  <c r="AJ50" i="47"/>
  <c r="AI50" i="47"/>
  <c r="AF50" i="47"/>
  <c r="AD50" i="47"/>
  <c r="AB50" i="47"/>
  <c r="AA50" i="47"/>
  <c r="Y50" i="47"/>
  <c r="W50" i="47"/>
  <c r="V50" i="47"/>
  <c r="S50" i="47"/>
  <c r="O50" i="47"/>
  <c r="N50" i="47"/>
  <c r="L50" i="47"/>
  <c r="K50" i="47"/>
  <c r="J50" i="47"/>
  <c r="AN47" i="47"/>
  <c r="AM47" i="47"/>
  <c r="AL47" i="47"/>
  <c r="AJ47" i="47"/>
  <c r="AE47" i="47"/>
  <c r="AB47" i="47"/>
  <c r="Z47" i="47"/>
  <c r="W47" i="47"/>
  <c r="V47" i="47"/>
  <c r="U47" i="47"/>
  <c r="S47" i="47"/>
  <c r="R47" i="47"/>
  <c r="Q47" i="47"/>
  <c r="P47" i="47"/>
  <c r="O47" i="47"/>
  <c r="N47" i="47"/>
  <c r="L47" i="47"/>
  <c r="K47" i="47"/>
  <c r="AN44" i="47"/>
  <c r="AM44" i="47"/>
  <c r="AL44" i="47"/>
  <c r="AK44" i="47"/>
  <c r="AG44" i="47"/>
  <c r="AF44" i="47"/>
  <c r="AE44" i="47"/>
  <c r="AD44" i="47"/>
  <c r="AC44" i="47"/>
  <c r="Z44" i="47"/>
  <c r="Y44" i="47"/>
  <c r="X44" i="47"/>
  <c r="W44" i="47"/>
  <c r="R44" i="47"/>
  <c r="Q44" i="47"/>
  <c r="AN41" i="47"/>
  <c r="AM41" i="47"/>
  <c r="AL41" i="47"/>
  <c r="AK41" i="47"/>
  <c r="AJ41" i="47"/>
  <c r="AI41" i="47"/>
  <c r="AH41" i="47"/>
  <c r="AG41" i="47"/>
  <c r="AF41" i="47"/>
  <c r="AE41" i="47"/>
  <c r="AD41" i="47"/>
  <c r="AB41" i="47"/>
  <c r="AA41" i="47"/>
  <c r="Z41" i="47"/>
  <c r="Y41" i="47"/>
  <c r="X41" i="47"/>
  <c r="S41" i="47"/>
  <c r="R41" i="47"/>
  <c r="Q41" i="47"/>
  <c r="P41" i="47"/>
  <c r="O41" i="47"/>
  <c r="N41" i="47"/>
  <c r="M41" i="47"/>
  <c r="L41" i="47"/>
  <c r="K41" i="47"/>
  <c r="J41" i="47"/>
  <c r="AN38" i="47"/>
  <c r="AM38" i="47"/>
  <c r="AL38" i="47"/>
  <c r="AK38" i="47"/>
  <c r="AJ38" i="47"/>
  <c r="X38" i="47"/>
  <c r="W38" i="47"/>
  <c r="V38" i="47"/>
  <c r="S38" i="47"/>
  <c r="R38" i="47"/>
  <c r="Q38" i="47"/>
  <c r="P38" i="47"/>
  <c r="L38" i="47"/>
  <c r="K38" i="47"/>
  <c r="AN35" i="47"/>
  <c r="AM35" i="47"/>
  <c r="AL35" i="47"/>
  <c r="AK35" i="47"/>
  <c r="AJ35" i="47"/>
  <c r="AI35" i="47"/>
  <c r="AH35" i="47"/>
  <c r="Z35" i="47"/>
  <c r="Y35" i="47"/>
  <c r="X35" i="47"/>
  <c r="M35" i="47"/>
  <c r="L35" i="47"/>
  <c r="K35" i="47"/>
  <c r="J35" i="47"/>
  <c r="AN32" i="47"/>
  <c r="AM32" i="47"/>
  <c r="AL32" i="47"/>
  <c r="AI32" i="47"/>
  <c r="AH32" i="47"/>
  <c r="AG32" i="47"/>
  <c r="AF32" i="47"/>
  <c r="AD32" i="47"/>
  <c r="AB32" i="47"/>
  <c r="AA32" i="47"/>
  <c r="Z32" i="47"/>
  <c r="Y32" i="47"/>
  <c r="W32" i="47"/>
  <c r="V32" i="47"/>
  <c r="AN29" i="47"/>
  <c r="AM29" i="47"/>
  <c r="AL29" i="47"/>
  <c r="AJ29" i="47"/>
  <c r="AG29" i="47"/>
  <c r="AF29" i="47"/>
  <c r="AE29" i="47"/>
  <c r="S29" i="47"/>
  <c r="R29" i="47"/>
  <c r="Q29" i="47"/>
  <c r="P29" i="47"/>
  <c r="L29" i="47"/>
  <c r="K29" i="47"/>
  <c r="J29" i="47"/>
  <c r="AN26" i="47"/>
  <c r="AM26" i="47"/>
  <c r="AL26" i="47"/>
  <c r="AC26" i="47"/>
  <c r="Z26" i="47"/>
  <c r="AN23" i="47"/>
  <c r="AM23" i="47"/>
  <c r="AL23" i="47"/>
  <c r="Z23" i="47"/>
  <c r="X23" i="47"/>
  <c r="W23" i="47"/>
  <c r="V23" i="47"/>
  <c r="T23" i="47"/>
  <c r="S23" i="47"/>
  <c r="R23" i="47"/>
  <c r="Q23" i="47"/>
  <c r="P23" i="47"/>
  <c r="O23" i="47"/>
  <c r="L23" i="47"/>
  <c r="J23" i="47"/>
  <c r="AN20" i="47"/>
  <c r="AM20" i="47"/>
  <c r="AL20" i="47"/>
  <c r="AK20" i="47"/>
  <c r="AJ20" i="47"/>
  <c r="AG20" i="47"/>
  <c r="AF20" i="47"/>
  <c r="AE20" i="47"/>
  <c r="U20" i="47"/>
  <c r="S20" i="47"/>
  <c r="R20" i="47"/>
  <c r="Q20" i="47"/>
  <c r="P20" i="47"/>
  <c r="O20" i="47"/>
  <c r="N20" i="47"/>
  <c r="M20" i="47"/>
  <c r="L20" i="47"/>
  <c r="K20" i="47"/>
  <c r="J20" i="47"/>
  <c r="AN17" i="47"/>
  <c r="AM17" i="47"/>
  <c r="AL17" i="47"/>
  <c r="AK17" i="47"/>
  <c r="AC17" i="47"/>
  <c r="Y17" i="47"/>
  <c r="AN14" i="47"/>
  <c r="AM14" i="47"/>
  <c r="AL14" i="47"/>
  <c r="AG14" i="47"/>
  <c r="AF14" i="47"/>
  <c r="AE14" i="47"/>
  <c r="AD14" i="47"/>
  <c r="AC14" i="47"/>
  <c r="Z14" i="47"/>
  <c r="Y14" i="47"/>
  <c r="X14" i="47"/>
  <c r="V14" i="47"/>
  <c r="AN11" i="47"/>
  <c r="AM11" i="47"/>
  <c r="AL11" i="47"/>
  <c r="AK11" i="47"/>
  <c r="AJ11" i="47"/>
  <c r="AH11" i="47"/>
  <c r="AG11" i="47"/>
  <c r="AF11" i="47"/>
  <c r="AE11" i="47"/>
  <c r="AD11" i="47"/>
  <c r="AC11" i="47"/>
  <c r="Z11" i="47"/>
  <c r="Y11" i="47"/>
  <c r="X11" i="47"/>
  <c r="W11" i="47"/>
  <c r="J11" i="47"/>
  <c r="AN8" i="47"/>
  <c r="AM8" i="47"/>
  <c r="AL8" i="47"/>
  <c r="AK8" i="47"/>
  <c r="AC8" i="47"/>
  <c r="AM130" i="51"/>
  <c r="AL130" i="51"/>
  <c r="AK130" i="51"/>
  <c r="AJ130" i="51"/>
  <c r="AI130" i="51"/>
  <c r="AH130" i="51"/>
  <c r="AG130" i="51"/>
  <c r="AF130" i="51"/>
  <c r="AE130" i="51"/>
  <c r="AD130" i="51"/>
  <c r="AC130" i="51"/>
  <c r="AB130" i="51"/>
  <c r="AA130" i="51"/>
  <c r="Z130" i="51"/>
  <c r="Y130" i="51"/>
  <c r="X130" i="51"/>
  <c r="W130" i="51"/>
  <c r="V130" i="51"/>
  <c r="U130" i="51"/>
  <c r="T130" i="51"/>
  <c r="S130" i="51"/>
  <c r="R130" i="51"/>
  <c r="Q130" i="51"/>
  <c r="P130" i="51"/>
  <c r="O130" i="51"/>
  <c r="N130" i="51"/>
  <c r="M130" i="51"/>
  <c r="L130" i="51"/>
  <c r="K130" i="51"/>
  <c r="AM129" i="51"/>
  <c r="AL129" i="51"/>
  <c r="AK129" i="51"/>
  <c r="AJ129" i="51"/>
  <c r="AI129" i="51"/>
  <c r="AH129" i="51"/>
  <c r="AG129" i="51"/>
  <c r="AF129" i="51"/>
  <c r="AE129" i="51"/>
  <c r="AD129" i="51"/>
  <c r="AC129" i="51"/>
  <c r="AB129" i="51"/>
  <c r="AA129" i="51"/>
  <c r="Z129" i="51"/>
  <c r="Y129" i="51"/>
  <c r="X129" i="51"/>
  <c r="W129" i="51"/>
  <c r="V129" i="51"/>
  <c r="U129" i="51"/>
  <c r="T129" i="51"/>
  <c r="S129" i="51"/>
  <c r="R129" i="51"/>
  <c r="Q129" i="51"/>
  <c r="P129" i="51"/>
  <c r="O129" i="51"/>
  <c r="N129" i="51"/>
  <c r="M129" i="51"/>
  <c r="L129" i="51"/>
  <c r="K129" i="51"/>
  <c r="AM128" i="51"/>
  <c r="AL128" i="51"/>
  <c r="AK128" i="51"/>
  <c r="AJ128" i="51"/>
  <c r="AI128" i="51"/>
  <c r="AH128" i="51"/>
  <c r="AG128" i="51"/>
  <c r="AF128" i="51"/>
  <c r="AE128" i="51"/>
  <c r="AD128" i="51"/>
  <c r="AC128" i="51"/>
  <c r="AB128" i="51"/>
  <c r="AA128" i="51"/>
  <c r="Z128" i="51"/>
  <c r="Y128" i="51"/>
  <c r="X128" i="51"/>
  <c r="W128" i="51"/>
  <c r="V128" i="51"/>
  <c r="U128" i="51"/>
  <c r="T128" i="51"/>
  <c r="S128" i="51"/>
  <c r="R128" i="51"/>
  <c r="Q128" i="51"/>
  <c r="P128" i="51"/>
  <c r="O128" i="51"/>
  <c r="N128" i="51"/>
  <c r="M128" i="51"/>
  <c r="L128" i="51"/>
  <c r="K128" i="51"/>
  <c r="AM127" i="51"/>
  <c r="AL127" i="51"/>
  <c r="AK127" i="51"/>
  <c r="AJ127" i="51"/>
  <c r="AI127" i="51"/>
  <c r="AH127" i="51"/>
  <c r="AG127" i="51"/>
  <c r="AF127" i="51"/>
  <c r="AE127" i="51"/>
  <c r="AD127" i="51"/>
  <c r="AC127" i="51"/>
  <c r="AB127" i="51"/>
  <c r="AA127" i="51"/>
  <c r="Z127" i="51"/>
  <c r="Y127" i="51"/>
  <c r="X127" i="51"/>
  <c r="W127" i="51"/>
  <c r="V127" i="51"/>
  <c r="U127" i="51"/>
  <c r="T127" i="51"/>
  <c r="S127" i="51"/>
  <c r="R127" i="51"/>
  <c r="Q127" i="51"/>
  <c r="P127" i="51"/>
  <c r="O127" i="51"/>
  <c r="N127" i="51"/>
  <c r="M127" i="51"/>
  <c r="L127" i="51"/>
  <c r="K127" i="51"/>
  <c r="AM126" i="51"/>
  <c r="AL126" i="51"/>
  <c r="AK126" i="51"/>
  <c r="AJ126" i="51"/>
  <c r="AI126" i="51"/>
  <c r="AH126" i="51"/>
  <c r="AG126" i="51"/>
  <c r="AF126" i="51"/>
  <c r="AE126" i="51"/>
  <c r="AD126" i="51"/>
  <c r="AC126" i="51"/>
  <c r="AB126" i="51"/>
  <c r="AA126" i="51"/>
  <c r="Z126" i="51"/>
  <c r="Y126" i="51"/>
  <c r="X126" i="51"/>
  <c r="W126" i="51"/>
  <c r="V126" i="51"/>
  <c r="U126" i="51"/>
  <c r="T126" i="51"/>
  <c r="S126" i="51"/>
  <c r="R126" i="51"/>
  <c r="Q126" i="51"/>
  <c r="P126" i="51"/>
  <c r="O126" i="51"/>
  <c r="N126" i="51"/>
  <c r="M126" i="51"/>
  <c r="L126" i="51"/>
  <c r="K126" i="51"/>
  <c r="AM125" i="51"/>
  <c r="AL125" i="51"/>
  <c r="AK125" i="51"/>
  <c r="AJ125" i="51"/>
  <c r="AI125" i="51"/>
  <c r="AH125" i="51"/>
  <c r="AG125" i="51"/>
  <c r="AF125" i="51"/>
  <c r="AE125" i="51"/>
  <c r="AD125" i="51"/>
  <c r="AC125" i="51"/>
  <c r="AB125" i="51"/>
  <c r="AA125" i="51"/>
  <c r="Z125" i="51"/>
  <c r="Y125" i="51"/>
  <c r="X125" i="51"/>
  <c r="W125" i="51"/>
  <c r="V125" i="51"/>
  <c r="U125" i="51"/>
  <c r="T125" i="51"/>
  <c r="S125" i="51"/>
  <c r="R125" i="51"/>
  <c r="Q125" i="51"/>
  <c r="P125" i="51"/>
  <c r="O125" i="51"/>
  <c r="N125" i="51"/>
  <c r="M125" i="51"/>
  <c r="L125" i="51"/>
  <c r="K125" i="51"/>
  <c r="AM124" i="51"/>
  <c r="AL124" i="51"/>
  <c r="AK124" i="51"/>
  <c r="AJ124" i="51"/>
  <c r="AI124" i="51"/>
  <c r="AH124" i="51"/>
  <c r="AG124" i="51"/>
  <c r="AF124" i="51"/>
  <c r="AE124" i="51"/>
  <c r="AD124" i="51"/>
  <c r="AC124" i="51"/>
  <c r="AB124" i="51"/>
  <c r="AA124" i="51"/>
  <c r="Z124" i="51"/>
  <c r="Y124" i="51"/>
  <c r="X124" i="51"/>
  <c r="W124" i="51"/>
  <c r="V124" i="51"/>
  <c r="U124" i="51"/>
  <c r="T124" i="51"/>
  <c r="S124" i="51"/>
  <c r="R124" i="51"/>
  <c r="Q124" i="51"/>
  <c r="P124" i="51"/>
  <c r="O124" i="51"/>
  <c r="N124" i="51"/>
  <c r="M124" i="51"/>
  <c r="L124" i="51"/>
  <c r="K124" i="51"/>
  <c r="AM123" i="51"/>
  <c r="AL123" i="51"/>
  <c r="AK123" i="51"/>
  <c r="AJ123" i="51"/>
  <c r="AI123" i="51"/>
  <c r="AH123" i="51"/>
  <c r="AG123" i="51"/>
  <c r="AF123" i="51"/>
  <c r="AE123" i="51"/>
  <c r="AD123" i="51"/>
  <c r="AC123" i="51"/>
  <c r="AB123" i="51"/>
  <c r="AA123" i="51"/>
  <c r="Z123" i="51"/>
  <c r="Y123" i="51"/>
  <c r="X123" i="51"/>
  <c r="W123" i="51"/>
  <c r="V123" i="51"/>
  <c r="U123" i="51"/>
  <c r="T123" i="51"/>
  <c r="S123" i="51"/>
  <c r="R123" i="51"/>
  <c r="Q123" i="51"/>
  <c r="P123" i="51"/>
  <c r="O123" i="51"/>
  <c r="N123" i="51"/>
  <c r="M123" i="51"/>
  <c r="L123" i="51"/>
  <c r="K123" i="51"/>
  <c r="AM122" i="51"/>
  <c r="AL122" i="51"/>
  <c r="AK122" i="51"/>
  <c r="AJ122" i="51"/>
  <c r="AI122" i="51"/>
  <c r="AH122" i="51"/>
  <c r="AG122" i="51"/>
  <c r="AF122" i="51"/>
  <c r="AE122" i="51"/>
  <c r="AD122" i="51"/>
  <c r="AC122" i="51"/>
  <c r="AB122" i="51"/>
  <c r="AA122" i="51"/>
  <c r="Z122" i="51"/>
  <c r="Y122" i="51"/>
  <c r="X122" i="51"/>
  <c r="W122" i="51"/>
  <c r="V122" i="51"/>
  <c r="U122" i="51"/>
  <c r="T122" i="51"/>
  <c r="S122" i="51"/>
  <c r="R122" i="51"/>
  <c r="Q122" i="51"/>
  <c r="P122" i="51"/>
  <c r="O122" i="51"/>
  <c r="N122" i="51"/>
  <c r="M122" i="51"/>
  <c r="L122" i="51"/>
  <c r="K122" i="51"/>
  <c r="AM121" i="51"/>
  <c r="AL121" i="51"/>
  <c r="AK121" i="51"/>
  <c r="AJ121" i="51"/>
  <c r="AI121" i="51"/>
  <c r="AH121" i="51"/>
  <c r="AG121" i="51"/>
  <c r="AF121" i="51"/>
  <c r="AE121" i="51"/>
  <c r="AD121" i="51"/>
  <c r="AC121" i="51"/>
  <c r="AB121" i="51"/>
  <c r="AA121" i="51"/>
  <c r="Z121" i="51"/>
  <c r="Y121" i="51"/>
  <c r="X121" i="51"/>
  <c r="W121" i="51"/>
  <c r="V121" i="51"/>
  <c r="U121" i="51"/>
  <c r="T121" i="51"/>
  <c r="S121" i="51"/>
  <c r="R121" i="51"/>
  <c r="Q121" i="51"/>
  <c r="P121" i="51"/>
  <c r="O121" i="51"/>
  <c r="N121" i="51"/>
  <c r="M121" i="51"/>
  <c r="L121" i="51"/>
  <c r="K121" i="51"/>
  <c r="AM120" i="51"/>
  <c r="AL120" i="51"/>
  <c r="AK120" i="51"/>
  <c r="AJ120" i="51"/>
  <c r="AI120" i="51"/>
  <c r="AH120" i="51"/>
  <c r="AG120" i="51"/>
  <c r="AF120" i="51"/>
  <c r="AE120" i="51"/>
  <c r="AD120" i="51"/>
  <c r="AC120" i="51"/>
  <c r="AB120" i="51"/>
  <c r="AA120" i="51"/>
  <c r="Z120" i="51"/>
  <c r="Y120" i="51"/>
  <c r="X120" i="51"/>
  <c r="W120" i="51"/>
  <c r="V120" i="51"/>
  <c r="U120" i="51"/>
  <c r="T120" i="51"/>
  <c r="S120" i="51"/>
  <c r="R120" i="51"/>
  <c r="Q120" i="51"/>
  <c r="P120" i="51"/>
  <c r="O120" i="51"/>
  <c r="N120" i="51"/>
  <c r="M120" i="51"/>
  <c r="L120" i="51"/>
  <c r="K120" i="51"/>
  <c r="AM119" i="51"/>
  <c r="AL119" i="51"/>
  <c r="AK119" i="51"/>
  <c r="AJ119" i="51"/>
  <c r="AI119" i="51"/>
  <c r="AH119" i="51"/>
  <c r="AG119" i="51"/>
  <c r="AF119" i="51"/>
  <c r="AE119" i="51"/>
  <c r="AD119" i="51"/>
  <c r="AC119" i="51"/>
  <c r="AB119" i="51"/>
  <c r="AA119" i="51"/>
  <c r="Z119" i="51"/>
  <c r="Y119" i="51"/>
  <c r="X119" i="51"/>
  <c r="W119" i="51"/>
  <c r="V119" i="51"/>
  <c r="U119" i="51"/>
  <c r="T119" i="51"/>
  <c r="S119" i="51"/>
  <c r="R119" i="51"/>
  <c r="Q119" i="51"/>
  <c r="P119" i="51"/>
  <c r="O119" i="51"/>
  <c r="N119" i="51"/>
  <c r="M119" i="51"/>
  <c r="L119" i="51"/>
  <c r="K119" i="51"/>
  <c r="AM118" i="51"/>
  <c r="AL118" i="51"/>
  <c r="AK118" i="51"/>
  <c r="AJ118" i="51"/>
  <c r="AI118" i="51"/>
  <c r="AH118" i="51"/>
  <c r="AG118" i="51"/>
  <c r="AF118" i="51"/>
  <c r="AE118" i="51"/>
  <c r="AD118" i="51"/>
  <c r="AC118" i="51"/>
  <c r="AB118" i="51"/>
  <c r="AA118" i="51"/>
  <c r="Z118" i="51"/>
  <c r="Y118" i="51"/>
  <c r="X118" i="51"/>
  <c r="W118" i="51"/>
  <c r="V118" i="51"/>
  <c r="U118" i="51"/>
  <c r="T118" i="51"/>
  <c r="S118" i="51"/>
  <c r="R118" i="51"/>
  <c r="Q118" i="51"/>
  <c r="P118" i="51"/>
  <c r="O118" i="51"/>
  <c r="N118" i="51"/>
  <c r="M118" i="51"/>
  <c r="L118" i="51"/>
  <c r="K118" i="51"/>
  <c r="AM117" i="51"/>
  <c r="AL117" i="51"/>
  <c r="AK117" i="51"/>
  <c r="AJ117" i="51"/>
  <c r="AI117" i="51"/>
  <c r="AH117" i="51"/>
  <c r="AG117" i="51"/>
  <c r="AF117" i="51"/>
  <c r="AE117" i="51"/>
  <c r="AD117" i="51"/>
  <c r="AC117" i="51"/>
  <c r="AB117" i="51"/>
  <c r="AA117" i="51"/>
  <c r="Z117" i="51"/>
  <c r="Y117" i="51"/>
  <c r="X117" i="51"/>
  <c r="W117" i="51"/>
  <c r="V117" i="51"/>
  <c r="U117" i="51"/>
  <c r="T117" i="51"/>
  <c r="S117" i="51"/>
  <c r="R117" i="51"/>
  <c r="Q117" i="51"/>
  <c r="P117" i="51"/>
  <c r="O117" i="51"/>
  <c r="N117" i="51"/>
  <c r="M117" i="51"/>
  <c r="L117" i="51"/>
  <c r="K117" i="51"/>
  <c r="AM116" i="51"/>
  <c r="AL116" i="51"/>
  <c r="AK116" i="51"/>
  <c r="AJ116" i="51"/>
  <c r="AI116" i="51"/>
  <c r="AH116" i="51"/>
  <c r="AG116" i="51"/>
  <c r="AF116" i="51"/>
  <c r="AE116" i="51"/>
  <c r="AD116" i="51"/>
  <c r="AC116" i="51"/>
  <c r="AB116" i="51"/>
  <c r="AA116" i="51"/>
  <c r="Z116" i="51"/>
  <c r="Y116" i="51"/>
  <c r="X116" i="51"/>
  <c r="W116" i="51"/>
  <c r="V116" i="51"/>
  <c r="U116" i="51"/>
  <c r="T116" i="51"/>
  <c r="S116" i="51"/>
  <c r="R116" i="51"/>
  <c r="Q116" i="51"/>
  <c r="P116" i="51"/>
  <c r="O116" i="51"/>
  <c r="N116" i="51"/>
  <c r="M116" i="51"/>
  <c r="L116" i="51"/>
  <c r="K116" i="51"/>
  <c r="AN117" i="50"/>
  <c r="AN118" i="50"/>
  <c r="AN120" i="50"/>
  <c r="AN121" i="50"/>
  <c r="AN123" i="50"/>
  <c r="AN124" i="50"/>
  <c r="AN126" i="50"/>
  <c r="AN127" i="50"/>
  <c r="AN129" i="50"/>
  <c r="AN130" i="50"/>
  <c r="AM130" i="50"/>
  <c r="AL130" i="50"/>
  <c r="AK130" i="50"/>
  <c r="AJ130" i="50"/>
  <c r="AI130" i="50"/>
  <c r="AH130" i="50"/>
  <c r="AG130" i="50"/>
  <c r="AF130" i="50"/>
  <c r="AE130" i="50"/>
  <c r="AD130" i="50"/>
  <c r="AC130" i="50"/>
  <c r="AB130" i="50"/>
  <c r="AA130" i="50"/>
  <c r="Z130" i="50"/>
  <c r="Y130" i="50"/>
  <c r="X130" i="50"/>
  <c r="W130" i="50"/>
  <c r="V130" i="50"/>
  <c r="U130" i="50"/>
  <c r="T130" i="50"/>
  <c r="S130" i="50"/>
  <c r="R130" i="50"/>
  <c r="Q130" i="50"/>
  <c r="P130" i="50"/>
  <c r="O130" i="50"/>
  <c r="N130" i="50"/>
  <c r="M130" i="50"/>
  <c r="L130" i="50"/>
  <c r="K130" i="50"/>
  <c r="AM129" i="50"/>
  <c r="AL129" i="50"/>
  <c r="AK129" i="50"/>
  <c r="AJ129" i="50"/>
  <c r="AI129" i="50"/>
  <c r="AH129" i="50"/>
  <c r="AG129" i="50"/>
  <c r="AF129" i="50"/>
  <c r="AE129" i="50"/>
  <c r="AD129" i="50"/>
  <c r="AC129" i="50"/>
  <c r="AB129" i="50"/>
  <c r="AA129" i="50"/>
  <c r="Z129" i="50"/>
  <c r="Y129" i="50"/>
  <c r="X129" i="50"/>
  <c r="W129" i="50"/>
  <c r="V129" i="50"/>
  <c r="U129" i="50"/>
  <c r="T129" i="50"/>
  <c r="S129" i="50"/>
  <c r="R129" i="50"/>
  <c r="Q129" i="50"/>
  <c r="P129" i="50"/>
  <c r="O129" i="50"/>
  <c r="N129" i="50"/>
  <c r="M129" i="50"/>
  <c r="L129" i="50"/>
  <c r="K129" i="50"/>
  <c r="AM127" i="50"/>
  <c r="AL127" i="50"/>
  <c r="AK127" i="50"/>
  <c r="AJ127" i="50"/>
  <c r="AI127" i="50"/>
  <c r="AH127" i="50"/>
  <c r="AG127" i="50"/>
  <c r="AF127" i="50"/>
  <c r="AE127" i="50"/>
  <c r="AD127" i="50"/>
  <c r="AC127" i="50"/>
  <c r="AB127" i="50"/>
  <c r="AA127" i="50"/>
  <c r="Z127" i="50"/>
  <c r="Y127" i="50"/>
  <c r="X127" i="50"/>
  <c r="W127" i="50"/>
  <c r="V127" i="50"/>
  <c r="U127" i="50"/>
  <c r="T127" i="50"/>
  <c r="S127" i="50"/>
  <c r="R127" i="50"/>
  <c r="Q127" i="50"/>
  <c r="P127" i="50"/>
  <c r="O127" i="50"/>
  <c r="N127" i="50"/>
  <c r="M127" i="50"/>
  <c r="L127" i="50"/>
  <c r="K127" i="50"/>
  <c r="AM126" i="50"/>
  <c r="AL126" i="50"/>
  <c r="AK126" i="50"/>
  <c r="AJ126" i="50"/>
  <c r="AI126" i="50"/>
  <c r="AH126" i="50"/>
  <c r="AG126" i="50"/>
  <c r="AF126" i="50"/>
  <c r="AE126" i="50"/>
  <c r="AD126" i="50"/>
  <c r="AC126" i="50"/>
  <c r="AB126" i="50"/>
  <c r="AA126" i="50"/>
  <c r="Z126" i="50"/>
  <c r="Y126" i="50"/>
  <c r="X126" i="50"/>
  <c r="W126" i="50"/>
  <c r="V126" i="50"/>
  <c r="U126" i="50"/>
  <c r="T126" i="50"/>
  <c r="S126" i="50"/>
  <c r="R126" i="50"/>
  <c r="Q126" i="50"/>
  <c r="P126" i="50"/>
  <c r="O126" i="50"/>
  <c r="N126" i="50"/>
  <c r="M126" i="50"/>
  <c r="L126" i="50"/>
  <c r="K126" i="50"/>
  <c r="AM124" i="50"/>
  <c r="AL124" i="50"/>
  <c r="AK124" i="50"/>
  <c r="AJ124" i="50"/>
  <c r="AI124" i="50"/>
  <c r="AH124" i="50"/>
  <c r="AG124" i="50"/>
  <c r="AF124" i="50"/>
  <c r="AE124" i="50"/>
  <c r="AD124" i="50"/>
  <c r="AC124" i="50"/>
  <c r="AB124" i="50"/>
  <c r="AA124" i="50"/>
  <c r="Z124" i="50"/>
  <c r="Y124" i="50"/>
  <c r="X124" i="50"/>
  <c r="W124" i="50"/>
  <c r="V124" i="50"/>
  <c r="U124" i="50"/>
  <c r="T124" i="50"/>
  <c r="S124" i="50"/>
  <c r="R124" i="50"/>
  <c r="Q124" i="50"/>
  <c r="P124" i="50"/>
  <c r="O124" i="50"/>
  <c r="N124" i="50"/>
  <c r="M124" i="50"/>
  <c r="L124" i="50"/>
  <c r="K124" i="50"/>
  <c r="AM123" i="50"/>
  <c r="AL123" i="50"/>
  <c r="AK123" i="50"/>
  <c r="AJ123" i="50"/>
  <c r="AI123" i="50"/>
  <c r="AH123" i="50"/>
  <c r="AG123" i="50"/>
  <c r="AF123" i="50"/>
  <c r="AE123" i="50"/>
  <c r="AD123" i="50"/>
  <c r="AC123" i="50"/>
  <c r="AB123" i="50"/>
  <c r="AA123" i="50"/>
  <c r="Z123" i="50"/>
  <c r="Y123" i="50"/>
  <c r="X123" i="50"/>
  <c r="W123" i="50"/>
  <c r="V123" i="50"/>
  <c r="U123" i="50"/>
  <c r="T123" i="50"/>
  <c r="S123" i="50"/>
  <c r="R123" i="50"/>
  <c r="Q123" i="50"/>
  <c r="P123" i="50"/>
  <c r="O123" i="50"/>
  <c r="N123" i="50"/>
  <c r="M123" i="50"/>
  <c r="L123" i="50"/>
  <c r="K123" i="50"/>
  <c r="AM121" i="50"/>
  <c r="AL121" i="50"/>
  <c r="AK121" i="50"/>
  <c r="AJ121" i="50"/>
  <c r="AI121" i="50"/>
  <c r="AH121" i="50"/>
  <c r="AG121" i="50"/>
  <c r="AF121" i="50"/>
  <c r="AE121" i="50"/>
  <c r="AD121" i="50"/>
  <c r="AC121" i="50"/>
  <c r="AB121" i="50"/>
  <c r="AA121" i="50"/>
  <c r="Z121" i="50"/>
  <c r="Y121" i="50"/>
  <c r="X121" i="50"/>
  <c r="W121" i="50"/>
  <c r="V121" i="50"/>
  <c r="U121" i="50"/>
  <c r="T121" i="50"/>
  <c r="S121" i="50"/>
  <c r="R121" i="50"/>
  <c r="Q121" i="50"/>
  <c r="P121" i="50"/>
  <c r="O121" i="50"/>
  <c r="N121" i="50"/>
  <c r="M121" i="50"/>
  <c r="L121" i="50"/>
  <c r="K121" i="50"/>
  <c r="AM120" i="50"/>
  <c r="AL120" i="50"/>
  <c r="AK120" i="50"/>
  <c r="AJ120" i="50"/>
  <c r="AI120" i="50"/>
  <c r="AH120" i="50"/>
  <c r="AG120" i="50"/>
  <c r="AF120" i="50"/>
  <c r="AE120" i="50"/>
  <c r="AD120" i="50"/>
  <c r="AC120" i="50"/>
  <c r="AB120" i="50"/>
  <c r="AA120" i="50"/>
  <c r="Z120" i="50"/>
  <c r="Y120" i="50"/>
  <c r="X120" i="50"/>
  <c r="W120" i="50"/>
  <c r="V120" i="50"/>
  <c r="U120" i="50"/>
  <c r="T120" i="50"/>
  <c r="S120" i="50"/>
  <c r="R120" i="50"/>
  <c r="Q120" i="50"/>
  <c r="P120" i="50"/>
  <c r="O120" i="50"/>
  <c r="N120" i="50"/>
  <c r="M120" i="50"/>
  <c r="L120" i="50"/>
  <c r="K120" i="50"/>
  <c r="AM118" i="50"/>
  <c r="AL118" i="50"/>
  <c r="AK118" i="50"/>
  <c r="AJ118" i="50"/>
  <c r="AI118" i="50"/>
  <c r="AH118" i="50"/>
  <c r="AG118" i="50"/>
  <c r="AF118" i="50"/>
  <c r="AE118" i="50"/>
  <c r="AD118" i="50"/>
  <c r="AC118" i="50"/>
  <c r="AB118" i="50"/>
  <c r="AA118" i="50"/>
  <c r="Z118" i="50"/>
  <c r="Y118" i="50"/>
  <c r="X118" i="50"/>
  <c r="W118" i="50"/>
  <c r="V118" i="50"/>
  <c r="U118" i="50"/>
  <c r="T118" i="50"/>
  <c r="S118" i="50"/>
  <c r="R118" i="50"/>
  <c r="Q118" i="50"/>
  <c r="P118" i="50"/>
  <c r="O118" i="50"/>
  <c r="N118" i="50"/>
  <c r="M118" i="50"/>
  <c r="L118" i="50"/>
  <c r="K118" i="50"/>
  <c r="AM117" i="50"/>
  <c r="AL117" i="50"/>
  <c r="AK117" i="50"/>
  <c r="AJ117" i="50"/>
  <c r="AI117" i="50"/>
  <c r="AH117" i="50"/>
  <c r="AG117" i="50"/>
  <c r="AF117" i="50"/>
  <c r="AE117" i="50"/>
  <c r="AD117" i="50"/>
  <c r="AC117" i="50"/>
  <c r="AB117" i="50"/>
  <c r="AA117" i="50"/>
  <c r="Z117" i="50"/>
  <c r="Y117" i="50"/>
  <c r="X117" i="50"/>
  <c r="W117" i="50"/>
  <c r="V117" i="50"/>
  <c r="U117" i="50"/>
  <c r="T117" i="50"/>
  <c r="S117" i="50"/>
  <c r="R117" i="50"/>
  <c r="Q117" i="50"/>
  <c r="P117" i="50"/>
  <c r="O117" i="50"/>
  <c r="N117" i="50"/>
  <c r="M117" i="50"/>
  <c r="L117" i="50"/>
  <c r="K117" i="50"/>
  <c r="AM130" i="49"/>
  <c r="AL130" i="49"/>
  <c r="AK130" i="49"/>
  <c r="AJ130" i="49"/>
  <c r="AI130" i="49"/>
  <c r="AH130" i="49"/>
  <c r="AG130" i="49"/>
  <c r="AF130" i="49"/>
  <c r="AE130" i="49"/>
  <c r="AD130" i="49"/>
  <c r="AC130" i="49"/>
  <c r="AB130" i="49"/>
  <c r="AA130" i="49"/>
  <c r="Z130" i="49"/>
  <c r="Y130" i="49"/>
  <c r="W130" i="49"/>
  <c r="V130" i="49"/>
  <c r="U130" i="49"/>
  <c r="T130" i="49"/>
  <c r="S130" i="49"/>
  <c r="R130" i="49"/>
  <c r="Q130" i="49"/>
  <c r="P130" i="49"/>
  <c r="O130" i="49"/>
  <c r="N130" i="49"/>
  <c r="M130" i="49"/>
  <c r="L130" i="49"/>
  <c r="K130" i="49"/>
  <c r="J130" i="49"/>
  <c r="AM129" i="49"/>
  <c r="AL129" i="49"/>
  <c r="AK129" i="49"/>
  <c r="AJ129" i="49"/>
  <c r="AI129" i="49"/>
  <c r="AH129" i="49"/>
  <c r="AG129" i="49"/>
  <c r="AF129" i="49"/>
  <c r="AE129" i="49"/>
  <c r="AD129" i="49"/>
  <c r="AC129" i="49"/>
  <c r="AB129" i="49"/>
  <c r="AA129" i="49"/>
  <c r="Z129" i="49"/>
  <c r="Y129" i="49"/>
  <c r="W129" i="49"/>
  <c r="V129" i="49"/>
  <c r="U129" i="49"/>
  <c r="T129" i="49"/>
  <c r="S129" i="49"/>
  <c r="R129" i="49"/>
  <c r="Q129" i="49"/>
  <c r="P129" i="49"/>
  <c r="O129" i="49"/>
  <c r="N129" i="49"/>
  <c r="M129" i="49"/>
  <c r="L129" i="49"/>
  <c r="K129" i="49"/>
  <c r="J129" i="49"/>
  <c r="AM128" i="49"/>
  <c r="AL128" i="49"/>
  <c r="AK128" i="49"/>
  <c r="AJ128" i="49"/>
  <c r="AI128" i="49"/>
  <c r="AH128" i="49"/>
  <c r="AG128" i="49"/>
  <c r="AF128" i="49"/>
  <c r="AE128" i="49"/>
  <c r="AD128" i="49"/>
  <c r="AC128" i="49"/>
  <c r="AB128" i="49"/>
  <c r="AA128" i="49"/>
  <c r="Z128" i="49"/>
  <c r="Y128" i="49"/>
  <c r="W128" i="49"/>
  <c r="V128" i="49"/>
  <c r="U128" i="49"/>
  <c r="T128" i="49"/>
  <c r="S128" i="49"/>
  <c r="R128" i="49"/>
  <c r="Q128" i="49"/>
  <c r="P128" i="49"/>
  <c r="O128" i="49"/>
  <c r="N128" i="49"/>
  <c r="M128" i="49"/>
  <c r="L128" i="49"/>
  <c r="K128" i="49"/>
  <c r="J128" i="49"/>
  <c r="AM127" i="49"/>
  <c r="AL127" i="49"/>
  <c r="AK127" i="49"/>
  <c r="AJ127" i="49"/>
  <c r="AI127" i="49"/>
  <c r="AH127" i="49"/>
  <c r="AG127" i="49"/>
  <c r="AF127" i="49"/>
  <c r="AE127" i="49"/>
  <c r="AD127" i="49"/>
  <c r="AC127" i="49"/>
  <c r="AB127" i="49"/>
  <c r="AA127" i="49"/>
  <c r="Z127" i="49"/>
  <c r="Y127" i="49"/>
  <c r="W127" i="49"/>
  <c r="V127" i="49"/>
  <c r="U127" i="49"/>
  <c r="T127" i="49"/>
  <c r="S127" i="49"/>
  <c r="R127" i="49"/>
  <c r="Q127" i="49"/>
  <c r="P127" i="49"/>
  <c r="O127" i="49"/>
  <c r="N127" i="49"/>
  <c r="M127" i="49"/>
  <c r="L127" i="49"/>
  <c r="K127" i="49"/>
  <c r="J127" i="49"/>
  <c r="AM126" i="49"/>
  <c r="AL126" i="49"/>
  <c r="AK126" i="49"/>
  <c r="AJ126" i="49"/>
  <c r="AI126" i="49"/>
  <c r="AH126" i="49"/>
  <c r="AG126" i="49"/>
  <c r="AF126" i="49"/>
  <c r="AE126" i="49"/>
  <c r="AD126" i="49"/>
  <c r="AC126" i="49"/>
  <c r="AB126" i="49"/>
  <c r="AA126" i="49"/>
  <c r="Z126" i="49"/>
  <c r="Y126" i="49"/>
  <c r="W126" i="49"/>
  <c r="V126" i="49"/>
  <c r="U126" i="49"/>
  <c r="T126" i="49"/>
  <c r="S126" i="49"/>
  <c r="R126" i="49"/>
  <c r="Q126" i="49"/>
  <c r="P126" i="49"/>
  <c r="O126" i="49"/>
  <c r="N126" i="49"/>
  <c r="M126" i="49"/>
  <c r="L126" i="49"/>
  <c r="K126" i="49"/>
  <c r="J126" i="49"/>
  <c r="AM125" i="49"/>
  <c r="AL125" i="49"/>
  <c r="AK125" i="49"/>
  <c r="AJ125" i="49"/>
  <c r="AI125" i="49"/>
  <c r="AH125" i="49"/>
  <c r="AG125" i="49"/>
  <c r="AF125" i="49"/>
  <c r="AE125" i="49"/>
  <c r="AD125" i="49"/>
  <c r="AC125" i="49"/>
  <c r="AB125" i="49"/>
  <c r="AA125" i="49"/>
  <c r="Z125" i="49"/>
  <c r="Y125" i="49"/>
  <c r="W125" i="49"/>
  <c r="V125" i="49"/>
  <c r="U125" i="49"/>
  <c r="T125" i="49"/>
  <c r="S125" i="49"/>
  <c r="R125" i="49"/>
  <c r="Q125" i="49"/>
  <c r="P125" i="49"/>
  <c r="O125" i="49"/>
  <c r="N125" i="49"/>
  <c r="M125" i="49"/>
  <c r="L125" i="49"/>
  <c r="K125" i="49"/>
  <c r="J125" i="49"/>
  <c r="AM124" i="49"/>
  <c r="AL124" i="49"/>
  <c r="AK124" i="49"/>
  <c r="AJ124" i="49"/>
  <c r="AI124" i="49"/>
  <c r="AH124" i="49"/>
  <c r="AG124" i="49"/>
  <c r="AF124" i="49"/>
  <c r="AE124" i="49"/>
  <c r="AD124" i="49"/>
  <c r="AC124" i="49"/>
  <c r="AB124" i="49"/>
  <c r="AA124" i="49"/>
  <c r="Z124" i="49"/>
  <c r="Y124" i="49"/>
  <c r="W124" i="49"/>
  <c r="V124" i="49"/>
  <c r="U124" i="49"/>
  <c r="T124" i="49"/>
  <c r="S124" i="49"/>
  <c r="R124" i="49"/>
  <c r="Q124" i="49"/>
  <c r="P124" i="49"/>
  <c r="O124" i="49"/>
  <c r="N124" i="49"/>
  <c r="M124" i="49"/>
  <c r="L124" i="49"/>
  <c r="K124" i="49"/>
  <c r="J124" i="49"/>
  <c r="AM123" i="49"/>
  <c r="AL123" i="49"/>
  <c r="AK123" i="49"/>
  <c r="AJ123" i="49"/>
  <c r="AI123" i="49"/>
  <c r="AH123" i="49"/>
  <c r="AG123" i="49"/>
  <c r="AF123" i="49"/>
  <c r="AE123" i="49"/>
  <c r="AD123" i="49"/>
  <c r="AC123" i="49"/>
  <c r="AB123" i="49"/>
  <c r="AA123" i="49"/>
  <c r="Z123" i="49"/>
  <c r="Y123" i="49"/>
  <c r="W123" i="49"/>
  <c r="V123" i="49"/>
  <c r="U123" i="49"/>
  <c r="T123" i="49"/>
  <c r="S123" i="49"/>
  <c r="R123" i="49"/>
  <c r="Q123" i="49"/>
  <c r="P123" i="49"/>
  <c r="O123" i="49"/>
  <c r="N123" i="49"/>
  <c r="M123" i="49"/>
  <c r="L123" i="49"/>
  <c r="K123" i="49"/>
  <c r="J123" i="49"/>
  <c r="AM122" i="49"/>
  <c r="AL122" i="49"/>
  <c r="AK122" i="49"/>
  <c r="AJ122" i="49"/>
  <c r="AI122" i="49"/>
  <c r="AH122" i="49"/>
  <c r="AG122" i="49"/>
  <c r="AF122" i="49"/>
  <c r="AE122" i="49"/>
  <c r="AD122" i="49"/>
  <c r="AC122" i="49"/>
  <c r="AB122" i="49"/>
  <c r="AA122" i="49"/>
  <c r="Z122" i="49"/>
  <c r="Y122" i="49"/>
  <c r="W122" i="49"/>
  <c r="V122" i="49"/>
  <c r="U122" i="49"/>
  <c r="T122" i="49"/>
  <c r="S122" i="49"/>
  <c r="R122" i="49"/>
  <c r="Q122" i="49"/>
  <c r="P122" i="49"/>
  <c r="O122" i="49"/>
  <c r="N122" i="49"/>
  <c r="M122" i="49"/>
  <c r="L122" i="49"/>
  <c r="K122" i="49"/>
  <c r="J122" i="49"/>
  <c r="AM121" i="49"/>
  <c r="AL121" i="49"/>
  <c r="AK121" i="49"/>
  <c r="AJ121" i="49"/>
  <c r="AI121" i="49"/>
  <c r="AH121" i="49"/>
  <c r="AG121" i="49"/>
  <c r="AF121" i="49"/>
  <c r="AE121" i="49"/>
  <c r="AD121" i="49"/>
  <c r="AC121" i="49"/>
  <c r="AB121" i="49"/>
  <c r="AA121" i="49"/>
  <c r="Z121" i="49"/>
  <c r="Y121" i="49"/>
  <c r="W121" i="49"/>
  <c r="V121" i="49"/>
  <c r="U121" i="49"/>
  <c r="T121" i="49"/>
  <c r="S121" i="49"/>
  <c r="R121" i="49"/>
  <c r="Q121" i="49"/>
  <c r="P121" i="49"/>
  <c r="O121" i="49"/>
  <c r="N121" i="49"/>
  <c r="M121" i="49"/>
  <c r="L121" i="49"/>
  <c r="K121" i="49"/>
  <c r="J121" i="49"/>
  <c r="AM120" i="49"/>
  <c r="AL120" i="49"/>
  <c r="AK120" i="49"/>
  <c r="AJ120" i="49"/>
  <c r="AI120" i="49"/>
  <c r="AH120" i="49"/>
  <c r="AG120" i="49"/>
  <c r="AF120" i="49"/>
  <c r="AE120" i="49"/>
  <c r="AD120" i="49"/>
  <c r="AC120" i="49"/>
  <c r="AB120" i="49"/>
  <c r="AA120" i="49"/>
  <c r="Z120" i="49"/>
  <c r="Y120" i="49"/>
  <c r="W120" i="49"/>
  <c r="V120" i="49"/>
  <c r="U120" i="49"/>
  <c r="T120" i="49"/>
  <c r="S120" i="49"/>
  <c r="R120" i="49"/>
  <c r="Q120" i="49"/>
  <c r="P120" i="49"/>
  <c r="O120" i="49"/>
  <c r="N120" i="49"/>
  <c r="M120" i="49"/>
  <c r="L120" i="49"/>
  <c r="K120" i="49"/>
  <c r="J120" i="49"/>
  <c r="AM119" i="49"/>
  <c r="AL119" i="49"/>
  <c r="AK119" i="49"/>
  <c r="AJ119" i="49"/>
  <c r="AI119" i="49"/>
  <c r="AH119" i="49"/>
  <c r="AG119" i="49"/>
  <c r="AF119" i="49"/>
  <c r="AE119" i="49"/>
  <c r="AD119" i="49"/>
  <c r="AC119" i="49"/>
  <c r="AB119" i="49"/>
  <c r="AA119" i="49"/>
  <c r="Z119" i="49"/>
  <c r="Y119" i="49"/>
  <c r="W119" i="49"/>
  <c r="V119" i="49"/>
  <c r="U119" i="49"/>
  <c r="T119" i="49"/>
  <c r="S119" i="49"/>
  <c r="R119" i="49"/>
  <c r="Q119" i="49"/>
  <c r="P119" i="49"/>
  <c r="O119" i="49"/>
  <c r="N119" i="49"/>
  <c r="M119" i="49"/>
  <c r="L119" i="49"/>
  <c r="K119" i="49"/>
  <c r="J119" i="49"/>
  <c r="AM118" i="49"/>
  <c r="AL118" i="49"/>
  <c r="AK118" i="49"/>
  <c r="AJ118" i="49"/>
  <c r="AI118" i="49"/>
  <c r="AH118" i="49"/>
  <c r="AG118" i="49"/>
  <c r="AF118" i="49"/>
  <c r="AE118" i="49"/>
  <c r="AD118" i="49"/>
  <c r="AC118" i="49"/>
  <c r="AB118" i="49"/>
  <c r="AA118" i="49"/>
  <c r="Z118" i="49"/>
  <c r="Y118" i="49"/>
  <c r="W118" i="49"/>
  <c r="V118" i="49"/>
  <c r="U118" i="49"/>
  <c r="T118" i="49"/>
  <c r="S118" i="49"/>
  <c r="R118" i="49"/>
  <c r="Q118" i="49"/>
  <c r="P118" i="49"/>
  <c r="O118" i="49"/>
  <c r="N118" i="49"/>
  <c r="M118" i="49"/>
  <c r="L118" i="49"/>
  <c r="K118" i="49"/>
  <c r="J118" i="49"/>
  <c r="AM117" i="49"/>
  <c r="AL117" i="49"/>
  <c r="AK117" i="49"/>
  <c r="AJ117" i="49"/>
  <c r="AI117" i="49"/>
  <c r="AH117" i="49"/>
  <c r="AG117" i="49"/>
  <c r="AF117" i="49"/>
  <c r="AE117" i="49"/>
  <c r="AD117" i="49"/>
  <c r="AC117" i="49"/>
  <c r="AB117" i="49"/>
  <c r="AA117" i="49"/>
  <c r="Z117" i="49"/>
  <c r="Y117" i="49"/>
  <c r="W117" i="49"/>
  <c r="V117" i="49"/>
  <c r="U117" i="49"/>
  <c r="T117" i="49"/>
  <c r="S117" i="49"/>
  <c r="R117" i="49"/>
  <c r="Q117" i="49"/>
  <c r="P117" i="49"/>
  <c r="O117" i="49"/>
  <c r="N117" i="49"/>
  <c r="M117" i="49"/>
  <c r="L117" i="49"/>
  <c r="K117" i="49"/>
  <c r="J117" i="49"/>
  <c r="AM116" i="49"/>
  <c r="AL116" i="49"/>
  <c r="AK116" i="49"/>
  <c r="AJ116" i="49"/>
  <c r="AI116" i="49"/>
  <c r="AH116" i="49"/>
  <c r="AG116" i="49"/>
  <c r="AF116" i="49"/>
  <c r="AE116" i="49"/>
  <c r="AD116" i="49"/>
  <c r="AC116" i="49"/>
  <c r="AB116" i="49"/>
  <c r="AA116" i="49"/>
  <c r="Z116" i="49"/>
  <c r="Y116" i="49"/>
  <c r="W116" i="49"/>
  <c r="V116" i="49"/>
  <c r="U116" i="49"/>
  <c r="T116" i="49"/>
  <c r="S116" i="49"/>
  <c r="R116" i="49"/>
  <c r="Q116" i="49"/>
  <c r="P116" i="49"/>
  <c r="O116" i="49"/>
  <c r="N116" i="49"/>
  <c r="M116" i="49"/>
  <c r="L116" i="49"/>
  <c r="K116" i="49"/>
  <c r="J116" i="49"/>
  <c r="AN116" i="48"/>
  <c r="AN117" i="48"/>
  <c r="AN118" i="48"/>
  <c r="AN119" i="48"/>
  <c r="AN120" i="48"/>
  <c r="AN121" i="48"/>
  <c r="AN122" i="48"/>
  <c r="AN123" i="48"/>
  <c r="AN124" i="48"/>
  <c r="AN125" i="48"/>
  <c r="AN126" i="48"/>
  <c r="AN127" i="48"/>
  <c r="AN128" i="48"/>
  <c r="AN129" i="48"/>
  <c r="AN130" i="48"/>
  <c r="AM130" i="48"/>
  <c r="AL130" i="48"/>
  <c r="AK130" i="48"/>
  <c r="AJ130" i="48"/>
  <c r="AI130" i="48"/>
  <c r="AH130" i="48"/>
  <c r="AG130" i="48"/>
  <c r="AF130" i="48"/>
  <c r="AE130" i="48"/>
  <c r="AD130" i="48"/>
  <c r="AC130" i="48"/>
  <c r="AB130" i="48"/>
  <c r="AA130" i="48"/>
  <c r="Z130" i="48"/>
  <c r="Y130" i="48"/>
  <c r="X130" i="48"/>
  <c r="W130" i="48"/>
  <c r="V130" i="48"/>
  <c r="U130" i="48"/>
  <c r="T130" i="48"/>
  <c r="S130" i="48"/>
  <c r="R130" i="48"/>
  <c r="Q130" i="48"/>
  <c r="P130" i="48"/>
  <c r="O130" i="48"/>
  <c r="N130" i="48"/>
  <c r="M130" i="48"/>
  <c r="L130" i="48"/>
  <c r="K130" i="48"/>
  <c r="AM129" i="48"/>
  <c r="AL129" i="48"/>
  <c r="AK129" i="48"/>
  <c r="AJ129" i="48"/>
  <c r="AI129" i="48"/>
  <c r="AH129" i="48"/>
  <c r="AG129" i="48"/>
  <c r="AF129" i="48"/>
  <c r="AE129" i="48"/>
  <c r="AD129" i="48"/>
  <c r="AC129" i="48"/>
  <c r="AB129" i="48"/>
  <c r="AA129" i="48"/>
  <c r="Z129" i="48"/>
  <c r="Y129" i="48"/>
  <c r="X129" i="48"/>
  <c r="W129" i="48"/>
  <c r="V129" i="48"/>
  <c r="U129" i="48"/>
  <c r="T129" i="48"/>
  <c r="S129" i="48"/>
  <c r="R129" i="48"/>
  <c r="Q129" i="48"/>
  <c r="P129" i="48"/>
  <c r="O129" i="48"/>
  <c r="N129" i="48"/>
  <c r="M129" i="48"/>
  <c r="L129" i="48"/>
  <c r="K129" i="48"/>
  <c r="AM128" i="48"/>
  <c r="AL128" i="48"/>
  <c r="AK128" i="48"/>
  <c r="AJ128" i="48"/>
  <c r="AI128" i="48"/>
  <c r="AH128" i="48"/>
  <c r="AG128" i="48"/>
  <c r="AF128" i="48"/>
  <c r="AE128" i="48"/>
  <c r="AD128" i="48"/>
  <c r="AC128" i="48"/>
  <c r="AB128" i="48"/>
  <c r="AA128" i="48"/>
  <c r="Z128" i="48"/>
  <c r="Y128" i="48"/>
  <c r="X128" i="48"/>
  <c r="W128" i="48"/>
  <c r="V128" i="48"/>
  <c r="U128" i="48"/>
  <c r="T128" i="48"/>
  <c r="S128" i="48"/>
  <c r="R128" i="48"/>
  <c r="Q128" i="48"/>
  <c r="P128" i="48"/>
  <c r="O128" i="48"/>
  <c r="N128" i="48"/>
  <c r="M128" i="48"/>
  <c r="L128" i="48"/>
  <c r="K128" i="48"/>
  <c r="AM127" i="48"/>
  <c r="AL127" i="48"/>
  <c r="AK127" i="48"/>
  <c r="AJ127" i="48"/>
  <c r="AI127" i="48"/>
  <c r="AH127" i="48"/>
  <c r="AG127" i="48"/>
  <c r="AF127" i="48"/>
  <c r="AE127" i="48"/>
  <c r="AD127" i="48"/>
  <c r="AC127" i="48"/>
  <c r="AB127" i="48"/>
  <c r="AA127" i="48"/>
  <c r="Z127" i="48"/>
  <c r="Y127" i="48"/>
  <c r="X127" i="48"/>
  <c r="W127" i="48"/>
  <c r="V127" i="48"/>
  <c r="U127" i="48"/>
  <c r="T127" i="48"/>
  <c r="S127" i="48"/>
  <c r="R127" i="48"/>
  <c r="Q127" i="48"/>
  <c r="P127" i="48"/>
  <c r="O127" i="48"/>
  <c r="N127" i="48"/>
  <c r="M127" i="48"/>
  <c r="L127" i="48"/>
  <c r="K127" i="48"/>
  <c r="AM126" i="48"/>
  <c r="AL126" i="48"/>
  <c r="AK126" i="48"/>
  <c r="AJ126" i="48"/>
  <c r="AI126" i="48"/>
  <c r="AH126" i="48"/>
  <c r="AG126" i="48"/>
  <c r="AF126" i="48"/>
  <c r="AE126" i="48"/>
  <c r="AD126" i="48"/>
  <c r="AC126" i="48"/>
  <c r="AB126" i="48"/>
  <c r="AA126" i="48"/>
  <c r="Z126" i="48"/>
  <c r="Y126" i="48"/>
  <c r="X126" i="48"/>
  <c r="W126" i="48"/>
  <c r="V126" i="48"/>
  <c r="U126" i="48"/>
  <c r="T126" i="48"/>
  <c r="S126" i="48"/>
  <c r="R126" i="48"/>
  <c r="Q126" i="48"/>
  <c r="P126" i="48"/>
  <c r="O126" i="48"/>
  <c r="N126" i="48"/>
  <c r="M126" i="48"/>
  <c r="L126" i="48"/>
  <c r="K126" i="48"/>
  <c r="AM125" i="48"/>
  <c r="AL125" i="48"/>
  <c r="AK125" i="48"/>
  <c r="AJ125" i="48"/>
  <c r="AI125" i="48"/>
  <c r="AH125" i="48"/>
  <c r="AG125" i="48"/>
  <c r="AF125" i="48"/>
  <c r="AE125" i="48"/>
  <c r="AD125" i="48"/>
  <c r="AC125" i="48"/>
  <c r="AB125" i="48"/>
  <c r="AA125" i="48"/>
  <c r="Z125" i="48"/>
  <c r="Y125" i="48"/>
  <c r="X125" i="48"/>
  <c r="W125" i="48"/>
  <c r="V125" i="48"/>
  <c r="U125" i="48"/>
  <c r="T125" i="48"/>
  <c r="S125" i="48"/>
  <c r="R125" i="48"/>
  <c r="Q125" i="48"/>
  <c r="P125" i="48"/>
  <c r="O125" i="48"/>
  <c r="N125" i="48"/>
  <c r="M125" i="48"/>
  <c r="L125" i="48"/>
  <c r="K125" i="48"/>
  <c r="AM124" i="48"/>
  <c r="AL124" i="48"/>
  <c r="AK124" i="48"/>
  <c r="AJ124" i="48"/>
  <c r="AI124" i="48"/>
  <c r="AH124" i="48"/>
  <c r="AG124" i="48"/>
  <c r="AF124" i="48"/>
  <c r="AE124" i="48"/>
  <c r="AD124" i="48"/>
  <c r="AC124" i="48"/>
  <c r="AB124" i="48"/>
  <c r="AA124" i="48"/>
  <c r="Z124" i="48"/>
  <c r="Y124" i="48"/>
  <c r="X124" i="48"/>
  <c r="W124" i="48"/>
  <c r="V124" i="48"/>
  <c r="U124" i="48"/>
  <c r="T124" i="48"/>
  <c r="S124" i="48"/>
  <c r="R124" i="48"/>
  <c r="Q124" i="48"/>
  <c r="P124" i="48"/>
  <c r="O124" i="48"/>
  <c r="N124" i="48"/>
  <c r="M124" i="48"/>
  <c r="L124" i="48"/>
  <c r="K124" i="48"/>
  <c r="AM123" i="48"/>
  <c r="AL123" i="48"/>
  <c r="AK123" i="48"/>
  <c r="AJ123" i="48"/>
  <c r="AI123" i="48"/>
  <c r="AH123" i="48"/>
  <c r="AG123" i="48"/>
  <c r="AF123" i="48"/>
  <c r="AE123" i="48"/>
  <c r="AD123" i="48"/>
  <c r="AC123" i="48"/>
  <c r="AB123" i="48"/>
  <c r="AA123" i="48"/>
  <c r="Z123" i="48"/>
  <c r="Y123" i="48"/>
  <c r="X123" i="48"/>
  <c r="W123" i="48"/>
  <c r="V123" i="48"/>
  <c r="U123" i="48"/>
  <c r="T123" i="48"/>
  <c r="S123" i="48"/>
  <c r="R123" i="48"/>
  <c r="Q123" i="48"/>
  <c r="P123" i="48"/>
  <c r="O123" i="48"/>
  <c r="N123" i="48"/>
  <c r="M123" i="48"/>
  <c r="L123" i="48"/>
  <c r="K123" i="48"/>
  <c r="AM122" i="48"/>
  <c r="AL122" i="48"/>
  <c r="AK122" i="48"/>
  <c r="AJ122" i="48"/>
  <c r="AI122" i="48"/>
  <c r="AH122" i="48"/>
  <c r="AG122" i="48"/>
  <c r="AF122" i="48"/>
  <c r="AE122" i="48"/>
  <c r="AD122" i="48"/>
  <c r="AC122" i="48"/>
  <c r="AB122" i="48"/>
  <c r="AA122" i="48"/>
  <c r="Z122" i="48"/>
  <c r="Y122" i="48"/>
  <c r="X122" i="48"/>
  <c r="W122" i="48"/>
  <c r="V122" i="48"/>
  <c r="U122" i="48"/>
  <c r="T122" i="48"/>
  <c r="S122" i="48"/>
  <c r="R122" i="48"/>
  <c r="Q122" i="48"/>
  <c r="P122" i="48"/>
  <c r="O122" i="48"/>
  <c r="N122" i="48"/>
  <c r="M122" i="48"/>
  <c r="L122" i="48"/>
  <c r="K122" i="48"/>
  <c r="AM121" i="48"/>
  <c r="AL121" i="48"/>
  <c r="AK121" i="48"/>
  <c r="AJ121" i="48"/>
  <c r="AI121" i="48"/>
  <c r="AH121" i="48"/>
  <c r="AG121" i="48"/>
  <c r="AF121" i="48"/>
  <c r="AE121" i="48"/>
  <c r="AD121" i="48"/>
  <c r="AC121" i="48"/>
  <c r="AB121" i="48"/>
  <c r="AA121" i="48"/>
  <c r="Z121" i="48"/>
  <c r="Y121" i="48"/>
  <c r="X121" i="48"/>
  <c r="W121" i="48"/>
  <c r="V121" i="48"/>
  <c r="U121" i="48"/>
  <c r="T121" i="48"/>
  <c r="S121" i="48"/>
  <c r="R121" i="48"/>
  <c r="Q121" i="48"/>
  <c r="P121" i="48"/>
  <c r="O121" i="48"/>
  <c r="N121" i="48"/>
  <c r="M121" i="48"/>
  <c r="L121" i="48"/>
  <c r="K121" i="48"/>
  <c r="AM120" i="48"/>
  <c r="AL120" i="48"/>
  <c r="AK120" i="48"/>
  <c r="AJ120" i="48"/>
  <c r="AI120" i="48"/>
  <c r="AH120" i="48"/>
  <c r="AG120" i="48"/>
  <c r="AF120" i="48"/>
  <c r="AE120" i="48"/>
  <c r="AD120" i="48"/>
  <c r="AC120" i="48"/>
  <c r="AB120" i="48"/>
  <c r="AA120" i="48"/>
  <c r="Z120" i="48"/>
  <c r="Y120" i="48"/>
  <c r="X120" i="48"/>
  <c r="W120" i="48"/>
  <c r="V120" i="48"/>
  <c r="U120" i="48"/>
  <c r="T120" i="48"/>
  <c r="S120" i="48"/>
  <c r="R120" i="48"/>
  <c r="Q120" i="48"/>
  <c r="P120" i="48"/>
  <c r="O120" i="48"/>
  <c r="N120" i="48"/>
  <c r="M120" i="48"/>
  <c r="L120" i="48"/>
  <c r="K120" i="48"/>
  <c r="AM119" i="48"/>
  <c r="AL119" i="48"/>
  <c r="AK119" i="48"/>
  <c r="AJ119" i="48"/>
  <c r="AI119" i="48"/>
  <c r="AH119" i="48"/>
  <c r="AG119" i="48"/>
  <c r="AF119" i="48"/>
  <c r="AE119" i="48"/>
  <c r="AD119" i="48"/>
  <c r="AC119" i="48"/>
  <c r="AB119" i="48"/>
  <c r="AA119" i="48"/>
  <c r="Z119" i="48"/>
  <c r="Y119" i="48"/>
  <c r="X119" i="48"/>
  <c r="W119" i="48"/>
  <c r="V119" i="48"/>
  <c r="U119" i="48"/>
  <c r="T119" i="48"/>
  <c r="S119" i="48"/>
  <c r="R119" i="48"/>
  <c r="Q119" i="48"/>
  <c r="P119" i="48"/>
  <c r="O119" i="48"/>
  <c r="N119" i="48"/>
  <c r="M119" i="48"/>
  <c r="L119" i="48"/>
  <c r="K119" i="48"/>
  <c r="AM118" i="48"/>
  <c r="AL118" i="48"/>
  <c r="AK118" i="48"/>
  <c r="AJ118" i="48"/>
  <c r="AI118" i="48"/>
  <c r="AH118" i="48"/>
  <c r="AG118" i="48"/>
  <c r="AF118" i="48"/>
  <c r="AE118" i="48"/>
  <c r="AD118" i="48"/>
  <c r="AC118" i="48"/>
  <c r="AB118" i="48"/>
  <c r="AA118" i="48"/>
  <c r="Z118" i="48"/>
  <c r="Y118" i="48"/>
  <c r="X118" i="48"/>
  <c r="W118" i="48"/>
  <c r="V118" i="48"/>
  <c r="U118" i="48"/>
  <c r="T118" i="48"/>
  <c r="S118" i="48"/>
  <c r="R118" i="48"/>
  <c r="Q118" i="48"/>
  <c r="P118" i="48"/>
  <c r="O118" i="48"/>
  <c r="N118" i="48"/>
  <c r="M118" i="48"/>
  <c r="L118" i="48"/>
  <c r="K118" i="48"/>
  <c r="AM117" i="48"/>
  <c r="AL117" i="48"/>
  <c r="AK117" i="48"/>
  <c r="AJ117" i="48"/>
  <c r="AI117" i="48"/>
  <c r="AH117" i="48"/>
  <c r="AG117" i="48"/>
  <c r="AF117" i="48"/>
  <c r="AE117" i="48"/>
  <c r="AD117" i="48"/>
  <c r="AC117" i="48"/>
  <c r="AB117" i="48"/>
  <c r="AA117" i="48"/>
  <c r="Z117" i="48"/>
  <c r="Y117" i="48"/>
  <c r="X117" i="48"/>
  <c r="W117" i="48"/>
  <c r="V117" i="48"/>
  <c r="U117" i="48"/>
  <c r="T117" i="48"/>
  <c r="S117" i="48"/>
  <c r="R117" i="48"/>
  <c r="Q117" i="48"/>
  <c r="P117" i="48"/>
  <c r="O117" i="48"/>
  <c r="N117" i="48"/>
  <c r="M117" i="48"/>
  <c r="L117" i="48"/>
  <c r="K117" i="48"/>
  <c r="AM116" i="48"/>
  <c r="AL116" i="48"/>
  <c r="AK116" i="48"/>
  <c r="AJ116" i="48"/>
  <c r="AI116" i="48"/>
  <c r="AH116" i="48"/>
  <c r="AG116" i="48"/>
  <c r="AF116" i="48"/>
  <c r="AE116" i="48"/>
  <c r="AD116" i="48"/>
  <c r="AC116" i="48"/>
  <c r="AB116" i="48"/>
  <c r="AA116" i="48"/>
  <c r="Z116" i="48"/>
  <c r="Y116" i="48"/>
  <c r="X116" i="48"/>
  <c r="W116" i="48"/>
  <c r="V116" i="48"/>
  <c r="U116" i="48"/>
  <c r="T116" i="48"/>
  <c r="S116" i="48"/>
  <c r="R116" i="48"/>
  <c r="Q116" i="48"/>
  <c r="P116" i="48"/>
  <c r="O116" i="48"/>
  <c r="N116" i="48"/>
  <c r="M116" i="48"/>
  <c r="L116" i="48"/>
  <c r="K116" i="48"/>
  <c r="M5" i="59" l="1"/>
  <c r="AC119" i="47"/>
  <c r="AC116" i="47"/>
  <c r="W119" i="47"/>
  <c r="W116" i="47"/>
  <c r="U116" i="47"/>
  <c r="U119" i="47"/>
  <c r="T119" i="47"/>
  <c r="T116" i="47"/>
  <c r="V119" i="47"/>
  <c r="V116" i="47"/>
  <c r="J119" i="47"/>
  <c r="J116" i="47"/>
  <c r="L119" i="47"/>
  <c r="L116" i="47"/>
  <c r="N119" i="47"/>
  <c r="N116" i="47"/>
  <c r="P119" i="47"/>
  <c r="P116" i="47"/>
  <c r="R119" i="47"/>
  <c r="R116" i="47"/>
  <c r="X119" i="47"/>
  <c r="X116" i="47"/>
  <c r="Z119" i="47"/>
  <c r="Z116" i="47"/>
  <c r="AB119" i="47"/>
  <c r="AB116" i="47"/>
  <c r="AE119" i="47"/>
  <c r="AE116" i="47"/>
  <c r="AG119" i="47"/>
  <c r="AG116" i="47"/>
  <c r="AI119" i="47"/>
  <c r="AI116" i="47"/>
  <c r="AK119" i="47"/>
  <c r="AK116" i="47"/>
  <c r="K119" i="47"/>
  <c r="K116" i="47"/>
  <c r="M119" i="47"/>
  <c r="M116" i="47"/>
  <c r="O119" i="47"/>
  <c r="O116" i="47"/>
  <c r="Q119" i="47"/>
  <c r="Q116" i="47"/>
  <c r="S119" i="47"/>
  <c r="S116" i="47"/>
  <c r="Y119" i="47"/>
  <c r="Y116" i="47"/>
  <c r="AA119" i="47"/>
  <c r="AA116" i="47"/>
  <c r="AD119" i="47"/>
  <c r="AD116" i="47"/>
  <c r="AF119" i="47"/>
  <c r="AF116" i="47"/>
  <c r="AH119" i="47"/>
  <c r="AH116" i="47"/>
  <c r="AJ119" i="47"/>
  <c r="AJ116" i="47"/>
  <c r="J116" i="48"/>
  <c r="J130" i="48"/>
  <c r="J129" i="48"/>
  <c r="J128" i="48"/>
  <c r="J127" i="48"/>
  <c r="J126" i="48"/>
  <c r="J125" i="48"/>
  <c r="J124" i="48"/>
  <c r="J123" i="48"/>
  <c r="J122" i="48"/>
  <c r="J121" i="48"/>
  <c r="J120" i="48"/>
  <c r="J119" i="48"/>
  <c r="J118" i="48"/>
  <c r="J117" i="48"/>
  <c r="J130" i="50"/>
  <c r="J129" i="50"/>
  <c r="J127" i="50"/>
  <c r="J126" i="50"/>
  <c r="J124" i="50"/>
  <c r="J123" i="50"/>
  <c r="J121" i="50"/>
  <c r="J120" i="50"/>
  <c r="J118" i="50"/>
  <c r="J117" i="50"/>
  <c r="J129" i="51"/>
  <c r="J127" i="51"/>
  <c r="J125" i="51"/>
  <c r="J123" i="51"/>
  <c r="J121" i="51"/>
  <c r="J119" i="51"/>
  <c r="J117" i="51"/>
  <c r="J130" i="51"/>
  <c r="J128" i="51"/>
  <c r="J126" i="51"/>
  <c r="J124" i="51"/>
  <c r="J122" i="51"/>
  <c r="J120" i="51"/>
  <c r="J118" i="51"/>
  <c r="J116" i="51"/>
  <c r="X130" i="49"/>
  <c r="X128" i="49"/>
  <c r="X126" i="49"/>
  <c r="X124" i="49"/>
  <c r="X122" i="49"/>
  <c r="X120" i="49"/>
  <c r="X118" i="49"/>
  <c r="X116" i="49"/>
  <c r="X129" i="49"/>
  <c r="X127" i="49"/>
  <c r="X125" i="49"/>
  <c r="X123" i="49"/>
  <c r="X121" i="49"/>
  <c r="X119" i="49"/>
  <c r="X117" i="49"/>
  <c r="N5" i="59" l="1"/>
  <c r="A112" i="51"/>
  <c r="A111" i="51"/>
  <c r="G110" i="51"/>
  <c r="C110" i="51"/>
  <c r="B110" i="51"/>
  <c r="A110" i="51"/>
  <c r="A109" i="51"/>
  <c r="A108" i="51"/>
  <c r="G107" i="51"/>
  <c r="C107" i="51"/>
  <c r="B107" i="51"/>
  <c r="A107" i="51"/>
  <c r="A106" i="51"/>
  <c r="A105" i="51"/>
  <c r="G104" i="51"/>
  <c r="C104" i="51"/>
  <c r="B104" i="51"/>
  <c r="A104" i="51"/>
  <c r="A103" i="51"/>
  <c r="A102" i="51"/>
  <c r="G101" i="51"/>
  <c r="C101" i="51"/>
  <c r="B101" i="51"/>
  <c r="A101" i="51"/>
  <c r="A100" i="51"/>
  <c r="A99" i="51"/>
  <c r="G98" i="51"/>
  <c r="C98" i="51"/>
  <c r="B98" i="51"/>
  <c r="A98" i="51"/>
  <c r="A97" i="51"/>
  <c r="A96" i="51"/>
  <c r="G95" i="51"/>
  <c r="C95" i="51"/>
  <c r="B95" i="51"/>
  <c r="A95" i="51"/>
  <c r="A94" i="51"/>
  <c r="A93" i="51"/>
  <c r="G92" i="51"/>
  <c r="C92" i="51"/>
  <c r="B92" i="51"/>
  <c r="A92" i="51"/>
  <c r="A91" i="51"/>
  <c r="A90" i="51"/>
  <c r="C89" i="51"/>
  <c r="B89" i="51"/>
  <c r="A89" i="51"/>
  <c r="A88" i="51"/>
  <c r="A87" i="51"/>
  <c r="C86" i="51"/>
  <c r="B86" i="51"/>
  <c r="A86" i="51"/>
  <c r="A85" i="51"/>
  <c r="A84" i="51"/>
  <c r="C83" i="51"/>
  <c r="B83" i="51"/>
  <c r="A83" i="51"/>
  <c r="A82" i="51"/>
  <c r="A81" i="51"/>
  <c r="C80" i="51"/>
  <c r="B80" i="51"/>
  <c r="A80" i="51"/>
  <c r="A79" i="51"/>
  <c r="A78" i="51"/>
  <c r="C77" i="51"/>
  <c r="B77" i="51"/>
  <c r="A77" i="51"/>
  <c r="A76" i="51"/>
  <c r="A75" i="51"/>
  <c r="C74" i="51"/>
  <c r="B74" i="51"/>
  <c r="A74" i="51"/>
  <c r="A73" i="51"/>
  <c r="A72" i="51"/>
  <c r="C71" i="51"/>
  <c r="B71" i="51"/>
  <c r="A71" i="51"/>
  <c r="A70" i="51"/>
  <c r="A69" i="51"/>
  <c r="C68" i="51"/>
  <c r="B68" i="51"/>
  <c r="A68" i="51"/>
  <c r="A67" i="51"/>
  <c r="A66" i="51"/>
  <c r="C65" i="51"/>
  <c r="B65" i="51"/>
  <c r="A65" i="51"/>
  <c r="A64" i="51"/>
  <c r="A63" i="51"/>
  <c r="C62" i="51"/>
  <c r="B62" i="51"/>
  <c r="A62" i="51"/>
  <c r="A61" i="51"/>
  <c r="A60" i="51"/>
  <c r="C59" i="51"/>
  <c r="B59" i="51"/>
  <c r="A59" i="51"/>
  <c r="A58" i="51"/>
  <c r="A57" i="51"/>
  <c r="C56" i="51"/>
  <c r="B56" i="51"/>
  <c r="A56" i="51"/>
  <c r="A55" i="51"/>
  <c r="A54" i="51"/>
  <c r="C53" i="51"/>
  <c r="B53" i="51"/>
  <c r="A53" i="51"/>
  <c r="A52" i="51"/>
  <c r="A51" i="51"/>
  <c r="C50" i="51"/>
  <c r="B50" i="51"/>
  <c r="A50" i="51"/>
  <c r="A49" i="51"/>
  <c r="A48" i="51"/>
  <c r="C47" i="51"/>
  <c r="B47" i="51"/>
  <c r="A47" i="51"/>
  <c r="A46" i="51"/>
  <c r="A45" i="51"/>
  <c r="C44" i="51"/>
  <c r="B44" i="51"/>
  <c r="A44" i="51"/>
  <c r="A43" i="51"/>
  <c r="A42" i="51"/>
  <c r="C41" i="51"/>
  <c r="B41" i="51"/>
  <c r="A41" i="51"/>
  <c r="A40" i="51"/>
  <c r="A39" i="51"/>
  <c r="C38" i="51"/>
  <c r="B38" i="51"/>
  <c r="A38" i="51"/>
  <c r="A37" i="51"/>
  <c r="A36" i="51"/>
  <c r="C35" i="51"/>
  <c r="B35" i="51"/>
  <c r="A35" i="51"/>
  <c r="A34" i="51"/>
  <c r="A33" i="51"/>
  <c r="C32" i="51"/>
  <c r="B32" i="51"/>
  <c r="A32" i="51"/>
  <c r="A31" i="51"/>
  <c r="A30" i="51"/>
  <c r="C29" i="51"/>
  <c r="B29" i="51"/>
  <c r="A29" i="51"/>
  <c r="A28" i="51"/>
  <c r="A27" i="51"/>
  <c r="C26" i="51"/>
  <c r="B26" i="51"/>
  <c r="A26" i="51"/>
  <c r="A25" i="51"/>
  <c r="A24" i="51"/>
  <c r="C23" i="51"/>
  <c r="B23" i="51"/>
  <c r="A23" i="51"/>
  <c r="A22" i="51"/>
  <c r="A21" i="51"/>
  <c r="C20" i="51"/>
  <c r="B20" i="51"/>
  <c r="A20" i="51"/>
  <c r="A19" i="51"/>
  <c r="A18" i="51"/>
  <c r="C17" i="51"/>
  <c r="B17" i="51"/>
  <c r="A17" i="51"/>
  <c r="A16" i="51"/>
  <c r="A15" i="51"/>
  <c r="C14" i="51"/>
  <c r="B14" i="51"/>
  <c r="A14" i="51"/>
  <c r="A13" i="51"/>
  <c r="A12" i="51"/>
  <c r="C11" i="51"/>
  <c r="B11" i="51"/>
  <c r="A11" i="51"/>
  <c r="A10" i="51"/>
  <c r="A9" i="51"/>
  <c r="C8" i="51"/>
  <c r="B8" i="51"/>
  <c r="A8" i="51"/>
  <c r="B1" i="51"/>
  <c r="J5" i="51" s="1"/>
  <c r="A112" i="50"/>
  <c r="A111" i="50"/>
  <c r="G110" i="50"/>
  <c r="C110" i="50"/>
  <c r="B110" i="50"/>
  <c r="A110" i="50"/>
  <c r="A109" i="50"/>
  <c r="A108" i="50"/>
  <c r="G107" i="50"/>
  <c r="C107" i="50"/>
  <c r="B107" i="50"/>
  <c r="A107" i="50"/>
  <c r="A106" i="50"/>
  <c r="A105" i="50"/>
  <c r="G104" i="50"/>
  <c r="C104" i="50"/>
  <c r="B104" i="50"/>
  <c r="A104" i="50"/>
  <c r="A103" i="50"/>
  <c r="A102" i="50"/>
  <c r="G101" i="50"/>
  <c r="C101" i="50"/>
  <c r="B101" i="50"/>
  <c r="A101" i="50"/>
  <c r="A100" i="50"/>
  <c r="A99" i="50"/>
  <c r="G98" i="50"/>
  <c r="C98" i="50"/>
  <c r="B98" i="50"/>
  <c r="A98" i="50"/>
  <c r="A97" i="50"/>
  <c r="A96" i="50"/>
  <c r="G95" i="50"/>
  <c r="C95" i="50"/>
  <c r="B95" i="50"/>
  <c r="A95" i="50"/>
  <c r="A94" i="50"/>
  <c r="A93" i="50"/>
  <c r="G92" i="50"/>
  <c r="C92" i="50"/>
  <c r="B92" i="50"/>
  <c r="A92" i="50"/>
  <c r="A91" i="50"/>
  <c r="A90" i="50"/>
  <c r="C89" i="50"/>
  <c r="B89" i="50"/>
  <c r="A89" i="50"/>
  <c r="A88" i="50"/>
  <c r="A87" i="50"/>
  <c r="C86" i="50"/>
  <c r="B86" i="50"/>
  <c r="A86" i="50"/>
  <c r="A85" i="50"/>
  <c r="A84" i="50"/>
  <c r="C83" i="50"/>
  <c r="B83" i="50"/>
  <c r="A83" i="50"/>
  <c r="A82" i="50"/>
  <c r="A81" i="50"/>
  <c r="C80" i="50"/>
  <c r="B80" i="50"/>
  <c r="A80" i="50"/>
  <c r="A79" i="50"/>
  <c r="A78" i="50"/>
  <c r="C77" i="50"/>
  <c r="B77" i="50"/>
  <c r="A77" i="50"/>
  <c r="A76" i="50"/>
  <c r="A75" i="50"/>
  <c r="C74" i="50"/>
  <c r="B74" i="50"/>
  <c r="A74" i="50"/>
  <c r="A73" i="50"/>
  <c r="A72" i="50"/>
  <c r="C71" i="50"/>
  <c r="B71" i="50"/>
  <c r="A71" i="50"/>
  <c r="A70" i="50"/>
  <c r="A69" i="50"/>
  <c r="C68" i="50"/>
  <c r="B68" i="50"/>
  <c r="A68" i="50"/>
  <c r="A67" i="50"/>
  <c r="A66" i="50"/>
  <c r="C65" i="50"/>
  <c r="B65" i="50"/>
  <c r="A65" i="50"/>
  <c r="A64" i="50"/>
  <c r="A63" i="50"/>
  <c r="C62" i="50"/>
  <c r="B62" i="50"/>
  <c r="A62" i="50"/>
  <c r="A61" i="50"/>
  <c r="A60" i="50"/>
  <c r="C59" i="50"/>
  <c r="B59" i="50"/>
  <c r="A59" i="50"/>
  <c r="A58" i="50"/>
  <c r="A57" i="50"/>
  <c r="C56" i="50"/>
  <c r="B56" i="50"/>
  <c r="A56" i="50"/>
  <c r="A55" i="50"/>
  <c r="A54" i="50"/>
  <c r="C53" i="50"/>
  <c r="B53" i="50"/>
  <c r="A53" i="50"/>
  <c r="A52" i="50"/>
  <c r="A51" i="50"/>
  <c r="C50" i="50"/>
  <c r="B50" i="50"/>
  <c r="A50" i="50"/>
  <c r="A49" i="50"/>
  <c r="A48" i="50"/>
  <c r="C47" i="50"/>
  <c r="B47" i="50"/>
  <c r="A47" i="50"/>
  <c r="A46" i="50"/>
  <c r="A45" i="50"/>
  <c r="C44" i="50"/>
  <c r="B44" i="50"/>
  <c r="A44" i="50"/>
  <c r="A43" i="50"/>
  <c r="A42" i="50"/>
  <c r="C41" i="50"/>
  <c r="B41" i="50"/>
  <c r="A41" i="50"/>
  <c r="A40" i="50"/>
  <c r="A39" i="50"/>
  <c r="C38" i="50"/>
  <c r="B38" i="50"/>
  <c r="A38" i="50"/>
  <c r="A37" i="50"/>
  <c r="A36" i="50"/>
  <c r="C35" i="50"/>
  <c r="B35" i="50"/>
  <c r="A35" i="50"/>
  <c r="A34" i="50"/>
  <c r="A33" i="50"/>
  <c r="C32" i="50"/>
  <c r="B32" i="50"/>
  <c r="A32" i="50"/>
  <c r="A31" i="50"/>
  <c r="A30" i="50"/>
  <c r="C29" i="50"/>
  <c r="B29" i="50"/>
  <c r="A29" i="50"/>
  <c r="A28" i="50"/>
  <c r="A27" i="50"/>
  <c r="C26" i="50"/>
  <c r="B26" i="50"/>
  <c r="A26" i="50"/>
  <c r="A25" i="50"/>
  <c r="A24" i="50"/>
  <c r="C23" i="50"/>
  <c r="B23" i="50"/>
  <c r="A23" i="50"/>
  <c r="A22" i="50"/>
  <c r="A21" i="50"/>
  <c r="C20" i="50"/>
  <c r="B20" i="50"/>
  <c r="A20" i="50"/>
  <c r="A19" i="50"/>
  <c r="A18" i="50"/>
  <c r="C17" i="50"/>
  <c r="B17" i="50"/>
  <c r="A17" i="50"/>
  <c r="A16" i="50"/>
  <c r="A15" i="50"/>
  <c r="C14" i="50"/>
  <c r="B14" i="50"/>
  <c r="A14" i="50"/>
  <c r="A13" i="50"/>
  <c r="A12" i="50"/>
  <c r="C11" i="50"/>
  <c r="B11" i="50"/>
  <c r="A11" i="50"/>
  <c r="A10" i="50"/>
  <c r="A9" i="50"/>
  <c r="C8" i="50"/>
  <c r="B8" i="50"/>
  <c r="A8" i="50"/>
  <c r="B1" i="50"/>
  <c r="J5" i="50" s="1"/>
  <c r="B1" i="48"/>
  <c r="B1" i="49"/>
  <c r="A112" i="49"/>
  <c r="A111" i="49"/>
  <c r="G110" i="49"/>
  <c r="C110" i="49"/>
  <c r="B110" i="49"/>
  <c r="A110" i="49"/>
  <c r="A109" i="49"/>
  <c r="A108" i="49"/>
  <c r="G107" i="49"/>
  <c r="C107" i="49"/>
  <c r="B107" i="49"/>
  <c r="A107" i="49"/>
  <c r="A106" i="49"/>
  <c r="A105" i="49"/>
  <c r="G104" i="49"/>
  <c r="C104" i="49"/>
  <c r="B104" i="49"/>
  <c r="A104" i="49"/>
  <c r="A103" i="49"/>
  <c r="A102" i="49"/>
  <c r="G101" i="49"/>
  <c r="C101" i="49"/>
  <c r="B101" i="49"/>
  <c r="A101" i="49"/>
  <c r="A100" i="49"/>
  <c r="A99" i="49"/>
  <c r="G98" i="49"/>
  <c r="C98" i="49"/>
  <c r="B98" i="49"/>
  <c r="A98" i="49"/>
  <c r="A97" i="49"/>
  <c r="A96" i="49"/>
  <c r="G95" i="49"/>
  <c r="C95" i="49"/>
  <c r="B95" i="49"/>
  <c r="A95" i="49"/>
  <c r="A94" i="49"/>
  <c r="A93" i="49"/>
  <c r="G92" i="49"/>
  <c r="C92" i="49"/>
  <c r="B92" i="49"/>
  <c r="A92" i="49"/>
  <c r="A91" i="49"/>
  <c r="A90" i="49"/>
  <c r="C89" i="49"/>
  <c r="B89" i="49"/>
  <c r="A89" i="49"/>
  <c r="A88" i="49"/>
  <c r="A87" i="49"/>
  <c r="C86" i="49"/>
  <c r="B86" i="49"/>
  <c r="A86" i="49"/>
  <c r="A85" i="49"/>
  <c r="A84" i="49"/>
  <c r="C83" i="49"/>
  <c r="B83" i="49"/>
  <c r="A83" i="49"/>
  <c r="A82" i="49"/>
  <c r="A81" i="49"/>
  <c r="C80" i="49"/>
  <c r="B80" i="49"/>
  <c r="A80" i="49"/>
  <c r="A79" i="49"/>
  <c r="A78" i="49"/>
  <c r="C77" i="49"/>
  <c r="B77" i="49"/>
  <c r="A77" i="49"/>
  <c r="A76" i="49"/>
  <c r="A75" i="49"/>
  <c r="C74" i="49"/>
  <c r="B74" i="49"/>
  <c r="A74" i="49"/>
  <c r="A73" i="49"/>
  <c r="A72" i="49"/>
  <c r="C71" i="49"/>
  <c r="B71" i="49"/>
  <c r="A71" i="49"/>
  <c r="A70" i="49"/>
  <c r="A69" i="49"/>
  <c r="C68" i="49"/>
  <c r="B68" i="49"/>
  <c r="A68" i="49"/>
  <c r="A67" i="49"/>
  <c r="A66" i="49"/>
  <c r="C65" i="49"/>
  <c r="B65" i="49"/>
  <c r="A65" i="49"/>
  <c r="A64" i="49"/>
  <c r="A63" i="49"/>
  <c r="C62" i="49"/>
  <c r="B62" i="49"/>
  <c r="A62" i="49"/>
  <c r="A61" i="49"/>
  <c r="A60" i="49"/>
  <c r="C59" i="49"/>
  <c r="B59" i="49"/>
  <c r="A59" i="49"/>
  <c r="A58" i="49"/>
  <c r="A57" i="49"/>
  <c r="C56" i="49"/>
  <c r="B56" i="49"/>
  <c r="A56" i="49"/>
  <c r="A55" i="49"/>
  <c r="A54" i="49"/>
  <c r="C53" i="49"/>
  <c r="B53" i="49"/>
  <c r="A53" i="49"/>
  <c r="A52" i="49"/>
  <c r="A51" i="49"/>
  <c r="C50" i="49"/>
  <c r="B50" i="49"/>
  <c r="A50" i="49"/>
  <c r="A49" i="49"/>
  <c r="A48" i="49"/>
  <c r="C47" i="49"/>
  <c r="B47" i="49"/>
  <c r="A47" i="49"/>
  <c r="A46" i="49"/>
  <c r="A45" i="49"/>
  <c r="C44" i="49"/>
  <c r="B44" i="49"/>
  <c r="A44" i="49"/>
  <c r="A43" i="49"/>
  <c r="A42" i="49"/>
  <c r="C41" i="49"/>
  <c r="B41" i="49"/>
  <c r="A41" i="49"/>
  <c r="A40" i="49"/>
  <c r="A39" i="49"/>
  <c r="C38" i="49"/>
  <c r="B38" i="49"/>
  <c r="A38" i="49"/>
  <c r="A37" i="49"/>
  <c r="A36" i="49"/>
  <c r="C35" i="49"/>
  <c r="B35" i="49"/>
  <c r="A35" i="49"/>
  <c r="A34" i="49"/>
  <c r="A33" i="49"/>
  <c r="C32" i="49"/>
  <c r="B32" i="49"/>
  <c r="A32" i="49"/>
  <c r="A31" i="49"/>
  <c r="A30" i="49"/>
  <c r="C29" i="49"/>
  <c r="B29" i="49"/>
  <c r="A29" i="49"/>
  <c r="A28" i="49"/>
  <c r="A27" i="49"/>
  <c r="C26" i="49"/>
  <c r="B26" i="49"/>
  <c r="A26" i="49"/>
  <c r="A25" i="49"/>
  <c r="A24" i="49"/>
  <c r="C23" i="49"/>
  <c r="B23" i="49"/>
  <c r="A23" i="49"/>
  <c r="A22" i="49"/>
  <c r="A21" i="49"/>
  <c r="C20" i="49"/>
  <c r="B20" i="49"/>
  <c r="A20" i="49"/>
  <c r="A19" i="49"/>
  <c r="A18" i="49"/>
  <c r="C17" i="49"/>
  <c r="B17" i="49"/>
  <c r="A17" i="49"/>
  <c r="A16" i="49"/>
  <c r="A15" i="49"/>
  <c r="C14" i="49"/>
  <c r="B14" i="49"/>
  <c r="A14" i="49"/>
  <c r="A13" i="49"/>
  <c r="A12" i="49"/>
  <c r="C11" i="49"/>
  <c r="B11" i="49"/>
  <c r="A11" i="49"/>
  <c r="A10" i="49"/>
  <c r="A9" i="49"/>
  <c r="C8" i="49"/>
  <c r="B8" i="49"/>
  <c r="A8" i="49"/>
  <c r="J5" i="49"/>
  <c r="S1" i="49"/>
  <c r="K89" i="21"/>
  <c r="L89" i="21"/>
  <c r="M89" i="21"/>
  <c r="N89" i="21"/>
  <c r="O89" i="21"/>
  <c r="P89" i="21"/>
  <c r="Q89" i="21"/>
  <c r="R89" i="21"/>
  <c r="S89" i="21"/>
  <c r="T89" i="21"/>
  <c r="U89" i="21"/>
  <c r="V89" i="21"/>
  <c r="W89" i="21"/>
  <c r="X89" i="21"/>
  <c r="Y89" i="21"/>
  <c r="Z89" i="21"/>
  <c r="AA89" i="21"/>
  <c r="AB89" i="21"/>
  <c r="AC89" i="21"/>
  <c r="AD89" i="21"/>
  <c r="AE89" i="21"/>
  <c r="AF89" i="21"/>
  <c r="AG89" i="21"/>
  <c r="AH89" i="21"/>
  <c r="AI89" i="21"/>
  <c r="AJ89" i="21"/>
  <c r="AK89" i="21"/>
  <c r="AL89" i="21"/>
  <c r="AM89" i="21"/>
  <c r="AN89" i="21"/>
  <c r="J89" i="21"/>
  <c r="A92" i="48"/>
  <c r="B92" i="48"/>
  <c r="C92" i="48"/>
  <c r="G92" i="48"/>
  <c r="A93" i="48"/>
  <c r="A94" i="48"/>
  <c r="A95" i="48"/>
  <c r="B95" i="48"/>
  <c r="C95" i="48"/>
  <c r="G95" i="48"/>
  <c r="A96" i="48"/>
  <c r="A97" i="48"/>
  <c r="A98" i="48"/>
  <c r="B98" i="48"/>
  <c r="C98" i="48"/>
  <c r="G98" i="48"/>
  <c r="A99" i="48"/>
  <c r="A100" i="48"/>
  <c r="A101" i="48"/>
  <c r="B101" i="48"/>
  <c r="C101" i="48"/>
  <c r="G101" i="48"/>
  <c r="A102" i="48"/>
  <c r="A103" i="48"/>
  <c r="A104" i="48"/>
  <c r="B104" i="48"/>
  <c r="C104" i="48"/>
  <c r="G104" i="48"/>
  <c r="A105" i="48"/>
  <c r="A106" i="48"/>
  <c r="A107" i="48"/>
  <c r="B107" i="48"/>
  <c r="C107" i="48"/>
  <c r="G107" i="48"/>
  <c r="A108" i="48"/>
  <c r="A109" i="48"/>
  <c r="A110" i="48"/>
  <c r="B110" i="48"/>
  <c r="C110" i="48"/>
  <c r="G110" i="48"/>
  <c r="A111" i="48"/>
  <c r="A112" i="48"/>
  <c r="O5" i="59" l="1"/>
  <c r="N115" i="51"/>
  <c r="K5" i="51"/>
  <c r="J115" i="51"/>
  <c r="S1" i="51"/>
  <c r="K115" i="51"/>
  <c r="M115" i="51"/>
  <c r="O115" i="51"/>
  <c r="Q115" i="51"/>
  <c r="S115" i="51"/>
  <c r="U115" i="51"/>
  <c r="W115" i="51"/>
  <c r="Y115" i="51"/>
  <c r="AA115" i="51"/>
  <c r="AC115" i="51"/>
  <c r="AE115" i="51"/>
  <c r="AG115" i="51"/>
  <c r="AI115" i="51"/>
  <c r="AK115" i="51"/>
  <c r="AM115" i="51"/>
  <c r="L115" i="51"/>
  <c r="P115" i="51"/>
  <c r="T115" i="51"/>
  <c r="V115" i="51"/>
  <c r="X115" i="51"/>
  <c r="Z115" i="51"/>
  <c r="AB115" i="51"/>
  <c r="AD115" i="51"/>
  <c r="AF115" i="51"/>
  <c r="AH115" i="51"/>
  <c r="AJ115" i="51"/>
  <c r="AL115" i="51"/>
  <c r="AN130" i="51"/>
  <c r="AN128" i="51"/>
  <c r="AN126" i="51"/>
  <c r="AN129" i="51"/>
  <c r="AN127" i="51"/>
  <c r="AN125" i="51"/>
  <c r="AN124" i="51"/>
  <c r="AN122" i="51"/>
  <c r="AN120" i="51"/>
  <c r="AN118" i="51"/>
  <c r="AN116" i="51"/>
  <c r="AN123" i="51"/>
  <c r="AN121" i="51"/>
  <c r="AN119" i="51"/>
  <c r="AN117" i="51"/>
  <c r="AN115" i="51"/>
  <c r="R115" i="51"/>
  <c r="K5" i="50"/>
  <c r="J115" i="50"/>
  <c r="L115" i="50"/>
  <c r="N115" i="50"/>
  <c r="P115" i="50"/>
  <c r="R115" i="50"/>
  <c r="T115" i="50"/>
  <c r="V115" i="50"/>
  <c r="X115" i="50"/>
  <c r="Z115" i="50"/>
  <c r="AB115" i="50"/>
  <c r="AD115" i="50"/>
  <c r="AF115" i="50"/>
  <c r="AH115" i="50"/>
  <c r="AJ115" i="50"/>
  <c r="AL115" i="50"/>
  <c r="AN115" i="50"/>
  <c r="S1" i="50"/>
  <c r="K115" i="50"/>
  <c r="M115" i="50"/>
  <c r="O115" i="50"/>
  <c r="Q115" i="50"/>
  <c r="S115" i="50"/>
  <c r="U115" i="50"/>
  <c r="W115" i="50"/>
  <c r="Y115" i="50"/>
  <c r="AA115" i="50"/>
  <c r="AC115" i="50"/>
  <c r="AE115" i="50"/>
  <c r="AG115" i="50"/>
  <c r="AI115" i="50"/>
  <c r="AK115" i="50"/>
  <c r="AM115" i="50"/>
  <c r="K5" i="49"/>
  <c r="J115" i="49"/>
  <c r="L115" i="49"/>
  <c r="N115" i="49"/>
  <c r="P115" i="49"/>
  <c r="R115" i="49"/>
  <c r="T115" i="49"/>
  <c r="V115" i="49"/>
  <c r="X115" i="49"/>
  <c r="Z115" i="49"/>
  <c r="AB115" i="49"/>
  <c r="AD115" i="49"/>
  <c r="AF115" i="49"/>
  <c r="AH115" i="49"/>
  <c r="AJ115" i="49"/>
  <c r="AL115" i="49"/>
  <c r="AN130" i="49"/>
  <c r="AN128" i="49"/>
  <c r="AN126" i="49"/>
  <c r="AN127" i="49"/>
  <c r="AN129" i="49"/>
  <c r="AN125" i="49"/>
  <c r="AN124" i="49"/>
  <c r="AN122" i="49"/>
  <c r="AN123" i="49"/>
  <c r="AN120" i="49"/>
  <c r="AN118" i="49"/>
  <c r="AN116" i="49"/>
  <c r="AN121" i="49"/>
  <c r="AN119" i="49"/>
  <c r="AN117" i="49"/>
  <c r="AN115" i="49"/>
  <c r="K115" i="49"/>
  <c r="M115" i="49"/>
  <c r="O115" i="49"/>
  <c r="Q115" i="49"/>
  <c r="S115" i="49"/>
  <c r="U115" i="49"/>
  <c r="W115" i="49"/>
  <c r="Y115" i="49"/>
  <c r="AA115" i="49"/>
  <c r="AC115" i="49"/>
  <c r="AE115" i="49"/>
  <c r="AG115" i="49"/>
  <c r="AI115" i="49"/>
  <c r="AK115" i="49"/>
  <c r="AM115" i="49"/>
  <c r="P5" i="59" l="1"/>
  <c r="L5" i="49"/>
  <c r="AM6" i="49"/>
  <c r="AK6" i="49"/>
  <c r="AI6" i="49"/>
  <c r="AG6" i="49"/>
  <c r="AE6" i="49"/>
  <c r="AC6" i="49"/>
  <c r="AA6" i="49"/>
  <c r="Y6" i="49"/>
  <c r="W6" i="49"/>
  <c r="U6" i="49"/>
  <c r="S6" i="49"/>
  <c r="Q6" i="49"/>
  <c r="O6" i="49"/>
  <c r="M6" i="49"/>
  <c r="K6" i="49"/>
  <c r="AN6" i="50"/>
  <c r="AL6" i="50"/>
  <c r="AJ6" i="50"/>
  <c r="AH6" i="50"/>
  <c r="AF6" i="50"/>
  <c r="AD6" i="50"/>
  <c r="AB6" i="50"/>
  <c r="Z6" i="50"/>
  <c r="X6" i="50"/>
  <c r="V6" i="50"/>
  <c r="T6" i="50"/>
  <c r="R6" i="50"/>
  <c r="P6" i="50"/>
  <c r="N6" i="50"/>
  <c r="L6" i="50"/>
  <c r="O6" i="51"/>
  <c r="M6" i="51"/>
  <c r="K6" i="51"/>
  <c r="V6" i="51"/>
  <c r="T6" i="51"/>
  <c r="N6" i="51"/>
  <c r="L6" i="51"/>
  <c r="J6" i="51"/>
  <c r="L5" i="51"/>
  <c r="AN6" i="51"/>
  <c r="AL6" i="51"/>
  <c r="AJ6" i="51"/>
  <c r="AH6" i="51"/>
  <c r="AF6" i="51"/>
  <c r="AD6" i="51"/>
  <c r="AB6" i="51"/>
  <c r="Z6" i="51"/>
  <c r="X6" i="51"/>
  <c r="R6" i="51"/>
  <c r="P6" i="51"/>
  <c r="AM6" i="51"/>
  <c r="AK6" i="51"/>
  <c r="AI6" i="51"/>
  <c r="AG6" i="51"/>
  <c r="AE6" i="51"/>
  <c r="AC6" i="51"/>
  <c r="AA6" i="51"/>
  <c r="Y6" i="51"/>
  <c r="W6" i="51"/>
  <c r="U6" i="51"/>
  <c r="S6" i="51"/>
  <c r="Q6" i="51"/>
  <c r="J6" i="50"/>
  <c r="L5" i="50"/>
  <c r="AM6" i="50"/>
  <c r="AK6" i="50"/>
  <c r="AI6" i="50"/>
  <c r="AG6" i="50"/>
  <c r="AE6" i="50"/>
  <c r="AC6" i="50"/>
  <c r="AA6" i="50"/>
  <c r="Y6" i="50"/>
  <c r="W6" i="50"/>
  <c r="U6" i="50"/>
  <c r="S6" i="50"/>
  <c r="Q6" i="50"/>
  <c r="O6" i="50"/>
  <c r="M6" i="50"/>
  <c r="K6" i="50"/>
  <c r="AL6" i="49"/>
  <c r="AH6" i="49"/>
  <c r="AD6" i="49"/>
  <c r="Z6" i="49"/>
  <c r="V6" i="49"/>
  <c r="R6" i="49"/>
  <c r="N6" i="49"/>
  <c r="J6" i="49"/>
  <c r="M5" i="49"/>
  <c r="AN6" i="49"/>
  <c r="AJ6" i="49"/>
  <c r="AF6" i="49"/>
  <c r="AB6" i="49"/>
  <c r="X6" i="49"/>
  <c r="T6" i="49"/>
  <c r="P6" i="49"/>
  <c r="L6" i="49"/>
  <c r="Q5" i="59" l="1"/>
  <c r="M5" i="51"/>
  <c r="M5" i="50"/>
  <c r="N5" i="49"/>
  <c r="R5" i="59" l="1"/>
  <c r="N5" i="51"/>
  <c r="N5" i="50"/>
  <c r="O5" i="49"/>
  <c r="S5" i="59" l="1"/>
  <c r="O5" i="51"/>
  <c r="O5" i="50"/>
  <c r="P5" i="49"/>
  <c r="T5" i="59" l="1"/>
  <c r="P5" i="51"/>
  <c r="P5" i="50"/>
  <c r="Q5" i="49"/>
  <c r="U5" i="59" l="1"/>
  <c r="Q5" i="51"/>
  <c r="Q5" i="50"/>
  <c r="R5" i="49"/>
  <c r="V5" i="59" l="1"/>
  <c r="R5" i="51"/>
  <c r="R5" i="50"/>
  <c r="S5" i="49"/>
  <c r="W5" i="59" l="1"/>
  <c r="S5" i="51"/>
  <c r="S5" i="50"/>
  <c r="T5" i="49"/>
  <c r="X5" i="59" l="1"/>
  <c r="T5" i="51"/>
  <c r="T5" i="50"/>
  <c r="U5" i="49"/>
  <c r="Y5" i="59" l="1"/>
  <c r="U5" i="51"/>
  <c r="U5" i="50"/>
  <c r="V5" i="49"/>
  <c r="Z5" i="59" l="1"/>
  <c r="V5" i="51"/>
  <c r="V5" i="50"/>
  <c r="W5" i="49"/>
  <c r="AA5" i="59" l="1"/>
  <c r="W5" i="51"/>
  <c r="W5" i="50"/>
  <c r="X5" i="49"/>
  <c r="AB5" i="59" l="1"/>
  <c r="X5" i="51"/>
  <c r="X5" i="50"/>
  <c r="Y5" i="49"/>
  <c r="AC5" i="59" l="1"/>
  <c r="Y5" i="51"/>
  <c r="Y5" i="50"/>
  <c r="Z5" i="49"/>
  <c r="AD5" i="59" l="1"/>
  <c r="Z5" i="51"/>
  <c r="Z5" i="50"/>
  <c r="AA5" i="49"/>
  <c r="AE5" i="59" l="1"/>
  <c r="AA5" i="51"/>
  <c r="AA5" i="50"/>
  <c r="AB5" i="49"/>
  <c r="AF5" i="59" l="1"/>
  <c r="AB5" i="51"/>
  <c r="AB5" i="50"/>
  <c r="AC5" i="49"/>
  <c r="AG5" i="59" l="1"/>
  <c r="AC5" i="51"/>
  <c r="AC5" i="50"/>
  <c r="AD5" i="49"/>
  <c r="AH5" i="59" l="1"/>
  <c r="AD5" i="51"/>
  <c r="AD5" i="50"/>
  <c r="AE5" i="49"/>
  <c r="AI5" i="59" l="1"/>
  <c r="AE5" i="51"/>
  <c r="AE5" i="50"/>
  <c r="AF5" i="49"/>
  <c r="AJ5" i="59" l="1"/>
  <c r="AF5" i="51"/>
  <c r="AF5" i="50"/>
  <c r="AG5" i="49"/>
  <c r="AK5" i="59" l="1"/>
  <c r="AG5" i="51"/>
  <c r="AG5" i="50"/>
  <c r="AH5" i="49"/>
  <c r="AL5" i="59" l="1"/>
  <c r="AH5" i="51"/>
  <c r="AH5" i="50"/>
  <c r="AI5" i="49"/>
  <c r="AM5" i="59" l="1"/>
  <c r="AI5" i="51"/>
  <c r="AI5" i="50"/>
  <c r="AJ5" i="49"/>
  <c r="AN5" i="59" l="1"/>
  <c r="AJ5" i="51"/>
  <c r="AJ5" i="50"/>
  <c r="AK5" i="49"/>
  <c r="AK5" i="51" l="1"/>
  <c r="AK5" i="50"/>
  <c r="AL5" i="49"/>
  <c r="AL5" i="51" l="1"/>
  <c r="AL5" i="50"/>
  <c r="AM5" i="49"/>
  <c r="AM5" i="51" l="1"/>
  <c r="AM5" i="50"/>
  <c r="AN5" i="49"/>
  <c r="AN5" i="51" l="1"/>
  <c r="AN5" i="50"/>
  <c r="A91" i="48" l="1"/>
  <c r="A90" i="48"/>
  <c r="C89" i="48"/>
  <c r="B89" i="48"/>
  <c r="A89" i="48"/>
  <c r="A88" i="48"/>
  <c r="A87" i="48"/>
  <c r="C86" i="48"/>
  <c r="B86" i="48"/>
  <c r="A86" i="48"/>
  <c r="A85" i="48"/>
  <c r="A84" i="48"/>
  <c r="C83" i="48"/>
  <c r="B83" i="48"/>
  <c r="A83" i="48"/>
  <c r="A82" i="48"/>
  <c r="A81" i="48"/>
  <c r="C80" i="48"/>
  <c r="B80" i="48"/>
  <c r="A80" i="48"/>
  <c r="A79" i="48"/>
  <c r="A78" i="48"/>
  <c r="C77" i="48"/>
  <c r="B77" i="48"/>
  <c r="A77" i="48"/>
  <c r="A76" i="48"/>
  <c r="A75" i="48"/>
  <c r="C74" i="48"/>
  <c r="B74" i="48"/>
  <c r="A74" i="48"/>
  <c r="A73" i="48"/>
  <c r="A72" i="48"/>
  <c r="C71" i="48"/>
  <c r="B71" i="48"/>
  <c r="A71" i="48"/>
  <c r="A70" i="48"/>
  <c r="A69" i="48"/>
  <c r="C68" i="48"/>
  <c r="B68" i="48"/>
  <c r="A68" i="48"/>
  <c r="A67" i="48"/>
  <c r="A66" i="48"/>
  <c r="C65" i="48"/>
  <c r="B65" i="48"/>
  <c r="A65" i="48"/>
  <c r="A64" i="48"/>
  <c r="A63" i="48"/>
  <c r="C62" i="48"/>
  <c r="B62" i="48"/>
  <c r="A62" i="48"/>
  <c r="A61" i="48"/>
  <c r="A60" i="48"/>
  <c r="C59" i="48"/>
  <c r="B59" i="48"/>
  <c r="A59" i="48"/>
  <c r="A58" i="48"/>
  <c r="A57" i="48"/>
  <c r="C56" i="48"/>
  <c r="B56" i="48"/>
  <c r="A56" i="48"/>
  <c r="A55" i="48"/>
  <c r="A54" i="48"/>
  <c r="C53" i="48"/>
  <c r="B53" i="48"/>
  <c r="A53" i="48"/>
  <c r="A52" i="48"/>
  <c r="A51" i="48"/>
  <c r="C50" i="48"/>
  <c r="B50" i="48"/>
  <c r="A50" i="48"/>
  <c r="A49" i="48"/>
  <c r="A48" i="48"/>
  <c r="C47" i="48"/>
  <c r="B47" i="48"/>
  <c r="A47" i="48"/>
  <c r="A46" i="48"/>
  <c r="A45" i="48"/>
  <c r="C44" i="48"/>
  <c r="B44" i="48"/>
  <c r="A44" i="48"/>
  <c r="A43" i="48"/>
  <c r="A42" i="48"/>
  <c r="C41" i="48"/>
  <c r="B41" i="48"/>
  <c r="A41" i="48"/>
  <c r="A40" i="48"/>
  <c r="A39" i="48"/>
  <c r="C38" i="48"/>
  <c r="B38" i="48"/>
  <c r="A38" i="48"/>
  <c r="A37" i="48"/>
  <c r="A36" i="48"/>
  <c r="C35" i="48"/>
  <c r="B35" i="48"/>
  <c r="A35" i="48"/>
  <c r="A34" i="48"/>
  <c r="A33" i="48"/>
  <c r="C32" i="48"/>
  <c r="B32" i="48"/>
  <c r="A32" i="48"/>
  <c r="A31" i="48"/>
  <c r="A30" i="48"/>
  <c r="C29" i="48"/>
  <c r="B29" i="48"/>
  <c r="A29" i="48"/>
  <c r="A28" i="48"/>
  <c r="A27" i="48"/>
  <c r="C26" i="48"/>
  <c r="B26" i="48"/>
  <c r="A26" i="48"/>
  <c r="A25" i="48"/>
  <c r="A24" i="48"/>
  <c r="C23" i="48"/>
  <c r="B23" i="48"/>
  <c r="A23" i="48"/>
  <c r="A22" i="48"/>
  <c r="A21" i="48"/>
  <c r="C20" i="48"/>
  <c r="B20" i="48"/>
  <c r="A20" i="48"/>
  <c r="A19" i="48"/>
  <c r="A18" i="48"/>
  <c r="C17" i="48"/>
  <c r="B17" i="48"/>
  <c r="A17" i="48"/>
  <c r="A16" i="48"/>
  <c r="A15" i="48"/>
  <c r="C14" i="48"/>
  <c r="B14" i="48"/>
  <c r="A14" i="48"/>
  <c r="A13" i="48"/>
  <c r="A12" i="48"/>
  <c r="C11" i="48"/>
  <c r="B11" i="48"/>
  <c r="A11" i="48"/>
  <c r="A10" i="48"/>
  <c r="A9" i="48"/>
  <c r="C8" i="48"/>
  <c r="B8" i="48"/>
  <c r="A8" i="48"/>
  <c r="J5" i="48"/>
  <c r="S1" i="48"/>
  <c r="B1" i="47"/>
  <c r="A112" i="47"/>
  <c r="A111" i="47"/>
  <c r="G110" i="47"/>
  <c r="C110" i="47"/>
  <c r="B110" i="47"/>
  <c r="A110" i="47"/>
  <c r="A109" i="47"/>
  <c r="A108" i="47"/>
  <c r="G107" i="47"/>
  <c r="C107" i="47"/>
  <c r="B107" i="47"/>
  <c r="A107" i="47"/>
  <c r="A106" i="47"/>
  <c r="A105" i="47"/>
  <c r="G104" i="47"/>
  <c r="C104" i="47"/>
  <c r="B104" i="47"/>
  <c r="A104" i="47"/>
  <c r="A103" i="47"/>
  <c r="A102" i="47"/>
  <c r="G101" i="47"/>
  <c r="C101" i="47"/>
  <c r="B101" i="47"/>
  <c r="A101" i="47"/>
  <c r="A100" i="47"/>
  <c r="A99" i="47"/>
  <c r="G98" i="47"/>
  <c r="C98" i="47"/>
  <c r="B98" i="47"/>
  <c r="A98" i="47"/>
  <c r="A97" i="47"/>
  <c r="A96" i="47"/>
  <c r="G95" i="47"/>
  <c r="C95" i="47"/>
  <c r="B95" i="47"/>
  <c r="A95" i="47"/>
  <c r="A94" i="47"/>
  <c r="A93" i="47"/>
  <c r="G92" i="47"/>
  <c r="C92" i="47"/>
  <c r="B92" i="47"/>
  <c r="A92" i="47"/>
  <c r="A91" i="47"/>
  <c r="A90" i="47"/>
  <c r="C89" i="47"/>
  <c r="B89" i="47"/>
  <c r="A89" i="47"/>
  <c r="A88" i="47"/>
  <c r="A87" i="47"/>
  <c r="C86" i="47"/>
  <c r="B86" i="47"/>
  <c r="A86" i="47"/>
  <c r="A85" i="47"/>
  <c r="A84" i="47"/>
  <c r="C83" i="47"/>
  <c r="B83" i="47"/>
  <c r="A83" i="47"/>
  <c r="A82" i="47"/>
  <c r="A81" i="47"/>
  <c r="C80" i="47"/>
  <c r="B80" i="47"/>
  <c r="A80" i="47"/>
  <c r="A79" i="47"/>
  <c r="A78" i="47"/>
  <c r="C77" i="47"/>
  <c r="B77" i="47"/>
  <c r="A77" i="47"/>
  <c r="A76" i="47"/>
  <c r="A75" i="47"/>
  <c r="C74" i="47"/>
  <c r="B74" i="47"/>
  <c r="A74" i="47"/>
  <c r="A73" i="47"/>
  <c r="A72" i="47"/>
  <c r="C71" i="47"/>
  <c r="B71" i="47"/>
  <c r="A71" i="47"/>
  <c r="A70" i="47"/>
  <c r="A69" i="47"/>
  <c r="C68" i="47"/>
  <c r="B68" i="47"/>
  <c r="A68" i="47"/>
  <c r="A67" i="47"/>
  <c r="A66" i="47"/>
  <c r="C65" i="47"/>
  <c r="B65" i="47"/>
  <c r="A65" i="47"/>
  <c r="A64" i="47"/>
  <c r="A63" i="47"/>
  <c r="C62" i="47"/>
  <c r="B62" i="47"/>
  <c r="A62" i="47"/>
  <c r="A61" i="47"/>
  <c r="A60" i="47"/>
  <c r="C59" i="47"/>
  <c r="B59" i="47"/>
  <c r="A59" i="47"/>
  <c r="A58" i="47"/>
  <c r="A57" i="47"/>
  <c r="C56" i="47"/>
  <c r="B56" i="47"/>
  <c r="A56" i="47"/>
  <c r="A55" i="47"/>
  <c r="A54" i="47"/>
  <c r="C53" i="47"/>
  <c r="B53" i="47"/>
  <c r="A53" i="47"/>
  <c r="A52" i="47"/>
  <c r="A51" i="47"/>
  <c r="C50" i="47"/>
  <c r="B50" i="47"/>
  <c r="A50" i="47"/>
  <c r="A49" i="47"/>
  <c r="A48" i="47"/>
  <c r="C47" i="47"/>
  <c r="B47" i="47"/>
  <c r="A47" i="47"/>
  <c r="A46" i="47"/>
  <c r="A45" i="47"/>
  <c r="C44" i="47"/>
  <c r="B44" i="47"/>
  <c r="A44" i="47"/>
  <c r="A43" i="47"/>
  <c r="A42" i="47"/>
  <c r="C41" i="47"/>
  <c r="B41" i="47"/>
  <c r="A41" i="47"/>
  <c r="A40" i="47"/>
  <c r="A39" i="47"/>
  <c r="C38" i="47"/>
  <c r="B38" i="47"/>
  <c r="A38" i="47"/>
  <c r="A37" i="47"/>
  <c r="A36" i="47"/>
  <c r="C35" i="47"/>
  <c r="B35" i="47"/>
  <c r="A35" i="47"/>
  <c r="A34" i="47"/>
  <c r="A33" i="47"/>
  <c r="C32" i="47"/>
  <c r="B32" i="47"/>
  <c r="A32" i="47"/>
  <c r="A31" i="47"/>
  <c r="A30" i="47"/>
  <c r="C29" i="47"/>
  <c r="B29" i="47"/>
  <c r="A29" i="47"/>
  <c r="A28" i="47"/>
  <c r="A27" i="47"/>
  <c r="C26" i="47"/>
  <c r="B26" i="47"/>
  <c r="A26" i="47"/>
  <c r="A25" i="47"/>
  <c r="A24" i="47"/>
  <c r="C23" i="47"/>
  <c r="B23" i="47"/>
  <c r="A23" i="47"/>
  <c r="A22" i="47"/>
  <c r="A21" i="47"/>
  <c r="C20" i="47"/>
  <c r="B20" i="47"/>
  <c r="A20" i="47"/>
  <c r="A19" i="47"/>
  <c r="A18" i="47"/>
  <c r="C17" i="47"/>
  <c r="B17" i="47"/>
  <c r="A17" i="47"/>
  <c r="A16" i="47"/>
  <c r="A15" i="47"/>
  <c r="C14" i="47"/>
  <c r="B14" i="47"/>
  <c r="A14" i="47"/>
  <c r="A13" i="47"/>
  <c r="A12" i="47"/>
  <c r="C11" i="47"/>
  <c r="B11" i="47"/>
  <c r="A11" i="47"/>
  <c r="A10" i="47"/>
  <c r="A9" i="47"/>
  <c r="C8" i="47"/>
  <c r="B8" i="47"/>
  <c r="J5" i="47"/>
  <c r="S1" i="47"/>
  <c r="T83" i="21"/>
  <c r="U83" i="21"/>
  <c r="AC83" i="21"/>
  <c r="AE83" i="21"/>
  <c r="AH83" i="21"/>
  <c r="AI83" i="21"/>
  <c r="AL83" i="21"/>
  <c r="V80" i="21"/>
  <c r="Y80" i="21"/>
  <c r="Z80" i="21"/>
  <c r="AI80" i="21"/>
  <c r="AJ80" i="21"/>
  <c r="J80" i="21"/>
  <c r="K77" i="21"/>
  <c r="N77" i="21"/>
  <c r="O77" i="21"/>
  <c r="R77" i="21"/>
  <c r="U77" i="21"/>
  <c r="V77" i="21"/>
  <c r="W77" i="21"/>
  <c r="X77" i="21"/>
  <c r="AA77" i="21"/>
  <c r="AB77" i="21"/>
  <c r="AC77" i="21"/>
  <c r="AD77" i="21"/>
  <c r="AE77" i="21"/>
  <c r="AF77" i="21"/>
  <c r="AG77" i="21"/>
  <c r="Y71" i="21"/>
  <c r="Z71" i="21"/>
  <c r="AA71" i="21"/>
  <c r="AB71" i="21"/>
  <c r="AC71" i="21"/>
  <c r="AD71" i="21"/>
  <c r="AE71" i="21"/>
  <c r="AF71" i="21"/>
  <c r="AG71" i="21"/>
  <c r="AH71" i="21"/>
  <c r="AI71" i="21"/>
  <c r="AJ71" i="21"/>
  <c r="AK71" i="21"/>
  <c r="AL71" i="21"/>
  <c r="AM71" i="21"/>
  <c r="AN71" i="21"/>
  <c r="J71" i="21"/>
  <c r="K71" i="21"/>
  <c r="L71" i="21"/>
  <c r="M71" i="21"/>
  <c r="N71" i="21"/>
  <c r="O71" i="21"/>
  <c r="P71" i="21"/>
  <c r="Q71" i="21"/>
  <c r="R71" i="21"/>
  <c r="S71" i="21"/>
  <c r="T71" i="21"/>
  <c r="S68" i="21"/>
  <c r="T68" i="21"/>
  <c r="U68" i="21"/>
  <c r="X68" i="21"/>
  <c r="AF68" i="21"/>
  <c r="AG68" i="21"/>
  <c r="AH68" i="21"/>
  <c r="AI68" i="21"/>
  <c r="AM68" i="21"/>
  <c r="AN68" i="21"/>
  <c r="R65" i="21"/>
  <c r="S65" i="21"/>
  <c r="T65" i="21"/>
  <c r="U65" i="21"/>
  <c r="V65" i="21"/>
  <c r="W65" i="21"/>
  <c r="X65" i="21"/>
  <c r="AD65" i="21"/>
  <c r="AE65" i="21"/>
  <c r="AF65" i="21"/>
  <c r="AG65" i="21"/>
  <c r="AJ65" i="21"/>
  <c r="AM65" i="21"/>
  <c r="AL62" i="21"/>
  <c r="P62" i="21"/>
  <c r="Q62" i="21"/>
  <c r="Q56" i="21"/>
  <c r="R56" i="21"/>
  <c r="S56" i="21"/>
  <c r="T56" i="21"/>
  <c r="U56" i="21"/>
  <c r="W56" i="21"/>
  <c r="X56" i="21"/>
  <c r="AD56" i="21"/>
  <c r="AE56" i="21"/>
  <c r="AJ56" i="21"/>
  <c r="AL56" i="21"/>
  <c r="K56" i="21"/>
  <c r="L56" i="21"/>
  <c r="M56" i="21"/>
  <c r="N56" i="21"/>
  <c r="K53" i="21"/>
  <c r="P53" i="21"/>
  <c r="R53" i="21"/>
  <c r="S53" i="21"/>
  <c r="Y53" i="21"/>
  <c r="Z53" i="21"/>
  <c r="AA53" i="21"/>
  <c r="AB53" i="21"/>
  <c r="AC53" i="21"/>
  <c r="AG53" i="21"/>
  <c r="AH53" i="21"/>
  <c r="AJ53" i="21"/>
  <c r="AM53" i="21"/>
  <c r="AN53" i="21"/>
  <c r="K50" i="21"/>
  <c r="L50" i="21"/>
  <c r="M50" i="21"/>
  <c r="R50" i="21"/>
  <c r="S50" i="21"/>
  <c r="T50" i="21"/>
  <c r="U50" i="21"/>
  <c r="V50" i="21"/>
  <c r="W50" i="21"/>
  <c r="X50" i="21"/>
  <c r="Y50" i="21"/>
  <c r="Z50" i="21"/>
  <c r="AF50" i="21"/>
  <c r="AH50" i="21"/>
  <c r="AM50" i="21"/>
  <c r="R47" i="21"/>
  <c r="S47" i="21"/>
  <c r="T47" i="21"/>
  <c r="U47" i="21"/>
  <c r="V47" i="21"/>
  <c r="W47" i="21"/>
  <c r="X47" i="21"/>
  <c r="Y47" i="21"/>
  <c r="Z47" i="21"/>
  <c r="AA47" i="21"/>
  <c r="AB47" i="21"/>
  <c r="AC47" i="21"/>
  <c r="AE47" i="21"/>
  <c r="AF47" i="21"/>
  <c r="AG47" i="21"/>
  <c r="AM47" i="21"/>
  <c r="AN47" i="21"/>
  <c r="Q44" i="21"/>
  <c r="W44" i="21"/>
  <c r="X44" i="21"/>
  <c r="Y44" i="21"/>
  <c r="Z44" i="21"/>
  <c r="AA44" i="21"/>
  <c r="AB44" i="21"/>
  <c r="AH44" i="21"/>
  <c r="AI44" i="21"/>
  <c r="AJ44" i="21"/>
  <c r="AK44" i="21"/>
  <c r="AL44" i="21"/>
  <c r="AM44" i="21"/>
  <c r="AN44" i="21"/>
  <c r="K44" i="21"/>
  <c r="L44" i="21"/>
  <c r="M44" i="21"/>
  <c r="N44" i="21"/>
  <c r="K41" i="21"/>
  <c r="L41" i="21"/>
  <c r="M41" i="21"/>
  <c r="N41" i="21"/>
  <c r="O41" i="21"/>
  <c r="P41" i="21"/>
  <c r="Q41" i="21"/>
  <c r="R41" i="21"/>
  <c r="S41" i="21"/>
  <c r="T41" i="21"/>
  <c r="U41" i="21"/>
  <c r="V41" i="21"/>
  <c r="W41" i="21"/>
  <c r="X41" i="21"/>
  <c r="Y41" i="21"/>
  <c r="Z41" i="21"/>
  <c r="AA41" i="21"/>
  <c r="AB41" i="21"/>
  <c r="AC41" i="21"/>
  <c r="AD41" i="21"/>
  <c r="AE41" i="21"/>
  <c r="AF41" i="21"/>
  <c r="AG41" i="21"/>
  <c r="AH41" i="21"/>
  <c r="AI41" i="21"/>
  <c r="AJ41" i="21"/>
  <c r="AK41" i="21"/>
  <c r="AL41" i="21"/>
  <c r="AM41" i="21"/>
  <c r="AN41" i="21"/>
  <c r="L38" i="21"/>
  <c r="O38" i="21"/>
  <c r="U38" i="21"/>
  <c r="V38" i="21"/>
  <c r="Y38" i="21"/>
  <c r="Z38" i="21"/>
  <c r="K35" i="21"/>
  <c r="O35" i="21"/>
  <c r="R35" i="21"/>
  <c r="S35" i="21"/>
  <c r="T35" i="21"/>
  <c r="U35" i="21"/>
  <c r="V35" i="21"/>
  <c r="AF35" i="21"/>
  <c r="AJ35" i="21"/>
  <c r="AK35" i="21"/>
  <c r="K32" i="21"/>
  <c r="L32" i="21"/>
  <c r="N32" i="21"/>
  <c r="O32" i="21"/>
  <c r="U32" i="21"/>
  <c r="V32" i="21"/>
  <c r="W32" i="21"/>
  <c r="AB32" i="21"/>
  <c r="AI32" i="21"/>
  <c r="AJ32" i="21"/>
  <c r="L29" i="21"/>
  <c r="M29" i="21"/>
  <c r="N29" i="21"/>
  <c r="T29" i="21"/>
  <c r="U29" i="21"/>
  <c r="V29" i="21"/>
  <c r="AA29" i="21"/>
  <c r="AB29" i="21"/>
  <c r="AC29" i="21"/>
  <c r="AF29" i="21"/>
  <c r="AG29" i="21"/>
  <c r="AI29" i="21"/>
  <c r="AJ29" i="21"/>
  <c r="AE26" i="21"/>
  <c r="AM26" i="21"/>
  <c r="AN26" i="21"/>
  <c r="K23" i="21"/>
  <c r="L23" i="21"/>
  <c r="O23" i="21"/>
  <c r="R23" i="21"/>
  <c r="S23" i="21"/>
  <c r="Y23" i="21"/>
  <c r="Z23" i="21"/>
  <c r="AA23" i="21"/>
  <c r="AF23" i="21"/>
  <c r="AG23" i="21"/>
  <c r="AJ23" i="21"/>
  <c r="AK23" i="21"/>
  <c r="AN23" i="21"/>
  <c r="O20" i="21"/>
  <c r="Q20" i="21"/>
  <c r="R20" i="21"/>
  <c r="Y20" i="21"/>
  <c r="Z20" i="21"/>
  <c r="AA20" i="21"/>
  <c r="AF20" i="21"/>
  <c r="AG20" i="21"/>
  <c r="AH20" i="21"/>
  <c r="AI20" i="21"/>
  <c r="AM20" i="21"/>
  <c r="AN20" i="21"/>
  <c r="K20" i="21"/>
  <c r="AM14" i="21"/>
  <c r="AN14" i="21"/>
  <c r="Z17" i="21"/>
  <c r="AJ17" i="21"/>
  <c r="O17" i="21"/>
  <c r="K14" i="21"/>
  <c r="R14" i="21"/>
  <c r="S14" i="21"/>
  <c r="T14" i="21"/>
  <c r="U14" i="21"/>
  <c r="M11" i="21"/>
  <c r="N11" i="21"/>
  <c r="O11" i="21"/>
  <c r="Q11" i="21"/>
  <c r="R11" i="21"/>
  <c r="S11" i="21"/>
  <c r="T11" i="21"/>
  <c r="U11" i="21"/>
  <c r="W11" i="21"/>
  <c r="AB11" i="21"/>
  <c r="AC11" i="21"/>
  <c r="AD11" i="21"/>
  <c r="AE11" i="21"/>
  <c r="AH11" i="21"/>
  <c r="AI11" i="21"/>
  <c r="AJ11" i="21"/>
  <c r="AL11" i="21"/>
  <c r="G92" i="21"/>
  <c r="G95" i="21"/>
  <c r="G98" i="21"/>
  <c r="G101" i="21"/>
  <c r="G104" i="21"/>
  <c r="G107" i="21"/>
  <c r="G110" i="21"/>
  <c r="J5" i="21"/>
  <c r="K5" i="21" s="1"/>
  <c r="L11" i="21"/>
  <c r="N20" i="21"/>
  <c r="J41" i="21"/>
  <c r="O44" i="21"/>
  <c r="J47" i="21"/>
  <c r="O56" i="21"/>
  <c r="K68" i="21"/>
  <c r="J86" i="21"/>
  <c r="K86" i="21"/>
  <c r="L86" i="21"/>
  <c r="M86" i="21"/>
  <c r="N86" i="21"/>
  <c r="O86" i="21"/>
  <c r="M129" i="21" l="1"/>
  <c r="M127" i="21"/>
  <c r="M130" i="21"/>
  <c r="M128" i="21"/>
  <c r="M125" i="21"/>
  <c r="M121" i="21"/>
  <c r="M126" i="21"/>
  <c r="M122" i="21"/>
  <c r="M119" i="21"/>
  <c r="M117" i="21"/>
  <c r="M123" i="21"/>
  <c r="M124" i="21"/>
  <c r="M120" i="21"/>
  <c r="M118" i="21"/>
  <c r="M116" i="21"/>
  <c r="L130" i="21"/>
  <c r="L128" i="21"/>
  <c r="L126" i="21"/>
  <c r="L124" i="21"/>
  <c r="L122" i="21"/>
  <c r="L129" i="21"/>
  <c r="L127" i="21"/>
  <c r="L125" i="21"/>
  <c r="L123" i="21"/>
  <c r="L121" i="21"/>
  <c r="L120" i="21"/>
  <c r="L118" i="21"/>
  <c r="L116" i="21"/>
  <c r="L119" i="21"/>
  <c r="L117" i="21"/>
  <c r="O130" i="21"/>
  <c r="O128" i="21"/>
  <c r="O126" i="21"/>
  <c r="O129" i="21"/>
  <c r="O127" i="21"/>
  <c r="O122" i="21"/>
  <c r="O123" i="21"/>
  <c r="O120" i="21"/>
  <c r="O118" i="21"/>
  <c r="O116" i="21"/>
  <c r="O124" i="21"/>
  <c r="O125" i="21"/>
  <c r="O121" i="21"/>
  <c r="O119" i="21"/>
  <c r="O117" i="21"/>
  <c r="K130" i="21"/>
  <c r="K128" i="21"/>
  <c r="K129" i="21"/>
  <c r="K127" i="21"/>
  <c r="K124" i="21"/>
  <c r="K116" i="21"/>
  <c r="K125" i="21"/>
  <c r="K121" i="21"/>
  <c r="K120" i="21"/>
  <c r="K118" i="21"/>
  <c r="K126" i="21"/>
  <c r="K122" i="21"/>
  <c r="K123" i="21"/>
  <c r="K119" i="21"/>
  <c r="K117" i="21"/>
  <c r="N129" i="21"/>
  <c r="N127" i="21"/>
  <c r="N125" i="21"/>
  <c r="N123" i="21"/>
  <c r="N121" i="21"/>
  <c r="N130" i="21"/>
  <c r="N128" i="21"/>
  <c r="N126" i="21"/>
  <c r="N124" i="21"/>
  <c r="N122" i="21"/>
  <c r="N119" i="21"/>
  <c r="N117" i="21"/>
  <c r="N120" i="21"/>
  <c r="N118" i="21"/>
  <c r="N116" i="21"/>
  <c r="J129" i="21"/>
  <c r="J127" i="21"/>
  <c r="J125" i="21"/>
  <c r="J123" i="21"/>
  <c r="J130" i="21"/>
  <c r="J128" i="21"/>
  <c r="J126" i="21"/>
  <c r="J124" i="21"/>
  <c r="J122" i="21"/>
  <c r="J119" i="21"/>
  <c r="J117" i="21"/>
  <c r="J116" i="21"/>
  <c r="J121" i="21"/>
  <c r="J120" i="21"/>
  <c r="J118" i="21"/>
  <c r="K115" i="48"/>
  <c r="M115" i="48"/>
  <c r="O115" i="48"/>
  <c r="Q115" i="48"/>
  <c r="S115" i="48"/>
  <c r="U115" i="48"/>
  <c r="W115" i="48"/>
  <c r="Y115" i="48"/>
  <c r="AA115" i="48"/>
  <c r="AC115" i="48"/>
  <c r="AE115" i="48"/>
  <c r="AG115" i="48"/>
  <c r="AI115" i="48"/>
  <c r="AK115" i="48"/>
  <c r="AM115" i="48"/>
  <c r="K5" i="48"/>
  <c r="P6" i="48"/>
  <c r="X6" i="48"/>
  <c r="AF6" i="48"/>
  <c r="AN6" i="48"/>
  <c r="O115" i="21"/>
  <c r="K129" i="47"/>
  <c r="K127" i="47"/>
  <c r="K130" i="47"/>
  <c r="K126" i="47"/>
  <c r="K124" i="47"/>
  <c r="K122" i="47"/>
  <c r="K128" i="47"/>
  <c r="K125" i="47"/>
  <c r="K123" i="47"/>
  <c r="K121" i="47"/>
  <c r="K117" i="47"/>
  <c r="K115" i="47"/>
  <c r="K120" i="47"/>
  <c r="K118" i="47"/>
  <c r="M129" i="47"/>
  <c r="M127" i="47"/>
  <c r="M130" i="47"/>
  <c r="M128" i="47"/>
  <c r="M124" i="47"/>
  <c r="M122" i="47"/>
  <c r="M126" i="47"/>
  <c r="M125" i="47"/>
  <c r="M123" i="47"/>
  <c r="M121" i="47"/>
  <c r="M117" i="47"/>
  <c r="M115" i="47"/>
  <c r="M120" i="47"/>
  <c r="M118" i="47"/>
  <c r="O129" i="47"/>
  <c r="O127" i="47"/>
  <c r="O130" i="47"/>
  <c r="O126" i="47"/>
  <c r="O124" i="47"/>
  <c r="O122" i="47"/>
  <c r="O128" i="47"/>
  <c r="O125" i="47"/>
  <c r="O123" i="47"/>
  <c r="O121" i="47"/>
  <c r="O117" i="47"/>
  <c r="O115" i="47"/>
  <c r="O120" i="47"/>
  <c r="O118" i="47"/>
  <c r="Q129" i="47"/>
  <c r="Q127" i="47"/>
  <c r="Q130" i="47"/>
  <c r="Q128" i="47"/>
  <c r="Q124" i="47"/>
  <c r="Q122" i="47"/>
  <c r="Q126" i="47"/>
  <c r="Q125" i="47"/>
  <c r="Q123" i="47"/>
  <c r="Q121" i="47"/>
  <c r="Q117" i="47"/>
  <c r="Q115" i="47"/>
  <c r="Q120" i="47"/>
  <c r="Q118" i="47"/>
  <c r="S129" i="47"/>
  <c r="S127" i="47"/>
  <c r="S130" i="47"/>
  <c r="S126" i="47"/>
  <c r="S124" i="47"/>
  <c r="S122" i="47"/>
  <c r="S128" i="47"/>
  <c r="S125" i="47"/>
  <c r="S123" i="47"/>
  <c r="S121" i="47"/>
  <c r="S117" i="47"/>
  <c r="S115" i="47"/>
  <c r="S120" i="47"/>
  <c r="S118" i="47"/>
  <c r="U129" i="47"/>
  <c r="U127" i="47"/>
  <c r="U130" i="47"/>
  <c r="U128" i="47"/>
  <c r="U124" i="47"/>
  <c r="U122" i="47"/>
  <c r="U126" i="47"/>
  <c r="U125" i="47"/>
  <c r="U123" i="47"/>
  <c r="U121" i="47"/>
  <c r="U117" i="47"/>
  <c r="U115" i="47"/>
  <c r="U120" i="47"/>
  <c r="U118" i="47"/>
  <c r="W129" i="47"/>
  <c r="W127" i="47"/>
  <c r="W130" i="47"/>
  <c r="W126" i="47"/>
  <c r="W124" i="47"/>
  <c r="W122" i="47"/>
  <c r="W128" i="47"/>
  <c r="W125" i="47"/>
  <c r="W123" i="47"/>
  <c r="W121" i="47"/>
  <c r="W117" i="47"/>
  <c r="W115" i="47"/>
  <c r="W120" i="47"/>
  <c r="W118" i="47"/>
  <c r="Y129" i="47"/>
  <c r="Y127" i="47"/>
  <c r="Y130" i="47"/>
  <c r="Y128" i="47"/>
  <c r="Y124" i="47"/>
  <c r="Y122" i="47"/>
  <c r="Y126" i="47"/>
  <c r="Y125" i="47"/>
  <c r="Y123" i="47"/>
  <c r="Y121" i="47"/>
  <c r="Y117" i="47"/>
  <c r="Y115" i="47"/>
  <c r="Y120" i="47"/>
  <c r="Y118" i="47"/>
  <c r="AA129" i="47"/>
  <c r="AA127" i="47"/>
  <c r="AA125" i="47"/>
  <c r="AA130" i="47"/>
  <c r="AA126" i="47"/>
  <c r="AA124" i="47"/>
  <c r="AA122" i="47"/>
  <c r="AA128" i="47"/>
  <c r="AA123" i="47"/>
  <c r="AA121" i="47"/>
  <c r="AA117" i="47"/>
  <c r="AA115" i="47"/>
  <c r="AA120" i="47"/>
  <c r="AA118" i="47"/>
  <c r="AC129" i="47"/>
  <c r="AC127" i="47"/>
  <c r="AC125" i="47"/>
  <c r="AC130" i="47"/>
  <c r="AC128" i="47"/>
  <c r="AC124" i="47"/>
  <c r="AC122" i="47"/>
  <c r="AC126" i="47"/>
  <c r="AC123" i="47"/>
  <c r="AC121" i="47"/>
  <c r="AC117" i="47"/>
  <c r="AC115" i="47"/>
  <c r="AC120" i="47"/>
  <c r="AC118" i="47"/>
  <c r="AE129" i="47"/>
  <c r="AE127" i="47"/>
  <c r="AE125" i="47"/>
  <c r="AE130" i="47"/>
  <c r="AE126" i="47"/>
  <c r="AE124" i="47"/>
  <c r="AE122" i="47"/>
  <c r="AE128" i="47"/>
  <c r="AE123" i="47"/>
  <c r="AE121" i="47"/>
  <c r="AE117" i="47"/>
  <c r="AE115" i="47"/>
  <c r="AE120" i="47"/>
  <c r="AE118" i="47"/>
  <c r="AG129" i="47"/>
  <c r="AG127" i="47"/>
  <c r="AG125" i="47"/>
  <c r="AG130" i="47"/>
  <c r="AG128" i="47"/>
  <c r="AG124" i="47"/>
  <c r="AG122" i="47"/>
  <c r="AG126" i="47"/>
  <c r="AG123" i="47"/>
  <c r="AG121" i="47"/>
  <c r="AG117" i="47"/>
  <c r="AG115" i="47"/>
  <c r="AG120" i="47"/>
  <c r="AG118" i="47"/>
  <c r="AI129" i="47"/>
  <c r="AI127" i="47"/>
  <c r="AI125" i="47"/>
  <c r="AI130" i="47"/>
  <c r="AI126" i="47"/>
  <c r="AI124" i="47"/>
  <c r="AI122" i="47"/>
  <c r="AI128" i="47"/>
  <c r="AI123" i="47"/>
  <c r="AI121" i="47"/>
  <c r="AI117" i="47"/>
  <c r="AI115" i="47"/>
  <c r="AI120" i="47"/>
  <c r="AI118" i="47"/>
  <c r="AK129" i="47"/>
  <c r="AK127" i="47"/>
  <c r="AK125" i="47"/>
  <c r="AK130" i="47"/>
  <c r="AK128" i="47"/>
  <c r="AK124" i="47"/>
  <c r="AK122" i="47"/>
  <c r="AK126" i="47"/>
  <c r="AK123" i="47"/>
  <c r="AK121" i="47"/>
  <c r="AK117" i="47"/>
  <c r="AK115" i="47"/>
  <c r="AK120" i="47"/>
  <c r="AK118" i="47"/>
  <c r="AM129" i="47"/>
  <c r="AM127" i="47"/>
  <c r="AM125" i="47"/>
  <c r="AM130" i="47"/>
  <c r="AM126" i="47"/>
  <c r="AM124" i="47"/>
  <c r="AM122" i="47"/>
  <c r="AM128" i="47"/>
  <c r="AM123" i="47"/>
  <c r="AM121" i="47"/>
  <c r="AM119" i="47"/>
  <c r="AM117" i="47"/>
  <c r="AM115" i="47"/>
  <c r="AM120" i="47"/>
  <c r="AM118" i="47"/>
  <c r="AM116" i="47"/>
  <c r="K5" i="47"/>
  <c r="J130" i="47"/>
  <c r="J128" i="47"/>
  <c r="J126" i="47"/>
  <c r="J129" i="47"/>
  <c r="J125" i="47"/>
  <c r="J123" i="47"/>
  <c r="J127" i="47"/>
  <c r="J124" i="47"/>
  <c r="J122" i="47"/>
  <c r="J120" i="47"/>
  <c r="J118" i="47"/>
  <c r="J121" i="47"/>
  <c r="J117" i="47"/>
  <c r="J115" i="47"/>
  <c r="L130" i="47"/>
  <c r="L128" i="47"/>
  <c r="L126" i="47"/>
  <c r="L127" i="47"/>
  <c r="L125" i="47"/>
  <c r="L123" i="47"/>
  <c r="L129" i="47"/>
  <c r="L124" i="47"/>
  <c r="L122" i="47"/>
  <c r="L120" i="47"/>
  <c r="L118" i="47"/>
  <c r="L121" i="47"/>
  <c r="L117" i="47"/>
  <c r="L115" i="47"/>
  <c r="N130" i="47"/>
  <c r="N128" i="47"/>
  <c r="N126" i="47"/>
  <c r="N129" i="47"/>
  <c r="N125" i="47"/>
  <c r="N123" i="47"/>
  <c r="N127" i="47"/>
  <c r="N124" i="47"/>
  <c r="N122" i="47"/>
  <c r="N120" i="47"/>
  <c r="N118" i="47"/>
  <c r="N121" i="47"/>
  <c r="N117" i="47"/>
  <c r="N115" i="47"/>
  <c r="P130" i="47"/>
  <c r="P128" i="47"/>
  <c r="P126" i="47"/>
  <c r="P127" i="47"/>
  <c r="P125" i="47"/>
  <c r="P123" i="47"/>
  <c r="P129" i="47"/>
  <c r="P124" i="47"/>
  <c r="P122" i="47"/>
  <c r="P120" i="47"/>
  <c r="P118" i="47"/>
  <c r="P121" i="47"/>
  <c r="P117" i="47"/>
  <c r="P115" i="47"/>
  <c r="R130" i="47"/>
  <c r="R128" i="47"/>
  <c r="R126" i="47"/>
  <c r="R129" i="47"/>
  <c r="R125" i="47"/>
  <c r="R123" i="47"/>
  <c r="R127" i="47"/>
  <c r="R124" i="47"/>
  <c r="R122" i="47"/>
  <c r="R120" i="47"/>
  <c r="R118" i="47"/>
  <c r="R121" i="47"/>
  <c r="R117" i="47"/>
  <c r="R115" i="47"/>
  <c r="T130" i="47"/>
  <c r="T128" i="47"/>
  <c r="T126" i="47"/>
  <c r="T129" i="47"/>
  <c r="T127" i="47"/>
  <c r="T125" i="47"/>
  <c r="T123" i="47"/>
  <c r="T124" i="47"/>
  <c r="T122" i="47"/>
  <c r="T120" i="47"/>
  <c r="T118" i="47"/>
  <c r="T121" i="47"/>
  <c r="T117" i="47"/>
  <c r="T115" i="47"/>
  <c r="V130" i="47"/>
  <c r="V128" i="47"/>
  <c r="V126" i="47"/>
  <c r="V129" i="47"/>
  <c r="V125" i="47"/>
  <c r="V123" i="47"/>
  <c r="V127" i="47"/>
  <c r="V124" i="47"/>
  <c r="V122" i="47"/>
  <c r="V120" i="47"/>
  <c r="V118" i="47"/>
  <c r="V121" i="47"/>
  <c r="V117" i="47"/>
  <c r="V115" i="47"/>
  <c r="X130" i="47"/>
  <c r="X128" i="47"/>
  <c r="X126" i="47"/>
  <c r="X129" i="47"/>
  <c r="X127" i="47"/>
  <c r="X125" i="47"/>
  <c r="X123" i="47"/>
  <c r="X124" i="47"/>
  <c r="X122" i="47"/>
  <c r="X120" i="47"/>
  <c r="X118" i="47"/>
  <c r="X121" i="47"/>
  <c r="X117" i="47"/>
  <c r="X115" i="47"/>
  <c r="Z130" i="47"/>
  <c r="Z128" i="47"/>
  <c r="Z126" i="47"/>
  <c r="Z129" i="47"/>
  <c r="Z125" i="47"/>
  <c r="Z123" i="47"/>
  <c r="Z127" i="47"/>
  <c r="Z124" i="47"/>
  <c r="Z122" i="47"/>
  <c r="Z120" i="47"/>
  <c r="Z118" i="47"/>
  <c r="Z121" i="47"/>
  <c r="Z117" i="47"/>
  <c r="Z115" i="47"/>
  <c r="AB130" i="47"/>
  <c r="AB128" i="47"/>
  <c r="AB126" i="47"/>
  <c r="AB129" i="47"/>
  <c r="AB127" i="47"/>
  <c r="AB123" i="47"/>
  <c r="AB125" i="47"/>
  <c r="AB124" i="47"/>
  <c r="AB122" i="47"/>
  <c r="AB120" i="47"/>
  <c r="AB118" i="47"/>
  <c r="AB121" i="47"/>
  <c r="AB117" i="47"/>
  <c r="AB115" i="47"/>
  <c r="AD130" i="47"/>
  <c r="AD128" i="47"/>
  <c r="AD126" i="47"/>
  <c r="AD129" i="47"/>
  <c r="AD125" i="47"/>
  <c r="AD123" i="47"/>
  <c r="AD127" i="47"/>
  <c r="AD124" i="47"/>
  <c r="AD122" i="47"/>
  <c r="AD120" i="47"/>
  <c r="AD118" i="47"/>
  <c r="AD121" i="47"/>
  <c r="AD117" i="47"/>
  <c r="AD115" i="47"/>
  <c r="AF130" i="47"/>
  <c r="AF128" i="47"/>
  <c r="AF126" i="47"/>
  <c r="AF129" i="47"/>
  <c r="AF127" i="47"/>
  <c r="AF123" i="47"/>
  <c r="AF125" i="47"/>
  <c r="AF124" i="47"/>
  <c r="AF122" i="47"/>
  <c r="AF120" i="47"/>
  <c r="AF118" i="47"/>
  <c r="AF121" i="47"/>
  <c r="AF117" i="47"/>
  <c r="AF115" i="47"/>
  <c r="AH130" i="47"/>
  <c r="AH128" i="47"/>
  <c r="AH126" i="47"/>
  <c r="AH129" i="47"/>
  <c r="AH125" i="47"/>
  <c r="AH123" i="47"/>
  <c r="AH127" i="47"/>
  <c r="AH124" i="47"/>
  <c r="AH122" i="47"/>
  <c r="AH120" i="47"/>
  <c r="AH118" i="47"/>
  <c r="AH121" i="47"/>
  <c r="AH117" i="47"/>
  <c r="AH115" i="47"/>
  <c r="AJ130" i="47"/>
  <c r="AJ128" i="47"/>
  <c r="AJ126" i="47"/>
  <c r="AJ129" i="47"/>
  <c r="AJ127" i="47"/>
  <c r="AJ123" i="47"/>
  <c r="AJ125" i="47"/>
  <c r="AJ124" i="47"/>
  <c r="AJ122" i="47"/>
  <c r="AJ120" i="47"/>
  <c r="AJ118" i="47"/>
  <c r="AJ121" i="47"/>
  <c r="AJ117" i="47"/>
  <c r="AJ115" i="47"/>
  <c r="AL130" i="47"/>
  <c r="AL128" i="47"/>
  <c r="AL126" i="47"/>
  <c r="AL129" i="47"/>
  <c r="AL125" i="47"/>
  <c r="AL123" i="47"/>
  <c r="AL127" i="47"/>
  <c r="AL124" i="47"/>
  <c r="AL122" i="47"/>
  <c r="AL120" i="47"/>
  <c r="AL118" i="47"/>
  <c r="AL116" i="47"/>
  <c r="AL121" i="47"/>
  <c r="AL119" i="47"/>
  <c r="AL117" i="47"/>
  <c r="AL115" i="47"/>
  <c r="AN130" i="47"/>
  <c r="AN128" i="47"/>
  <c r="AN126" i="47"/>
  <c r="AN129" i="47"/>
  <c r="AN127" i="47"/>
  <c r="AN123" i="47"/>
  <c r="AN125" i="47"/>
  <c r="AN124" i="47"/>
  <c r="AN122" i="47"/>
  <c r="AN121" i="47"/>
  <c r="AN120" i="47"/>
  <c r="AN118" i="47"/>
  <c r="AN116" i="47"/>
  <c r="AN119" i="47"/>
  <c r="AN117" i="47"/>
  <c r="AN115" i="47"/>
  <c r="M115" i="21"/>
  <c r="K115" i="21"/>
  <c r="L115" i="21"/>
  <c r="N115" i="21"/>
  <c r="J115" i="21"/>
  <c r="L5" i="21"/>
  <c r="C40" i="3"/>
  <c r="C39" i="3"/>
  <c r="C38" i="3"/>
  <c r="C37" i="3"/>
  <c r="C36" i="3"/>
  <c r="C41" i="3"/>
  <c r="C35" i="3"/>
  <c r="C33" i="3"/>
  <c r="C34" i="3"/>
  <c r="Z41" i="3"/>
  <c r="Y41" i="3"/>
  <c r="AI6" i="47" l="1"/>
  <c r="AJ6" i="48"/>
  <c r="AB6" i="48"/>
  <c r="T6" i="48"/>
  <c r="L6" i="48"/>
  <c r="M6" i="21"/>
  <c r="AL6" i="48"/>
  <c r="AH6" i="48"/>
  <c r="AD6" i="48"/>
  <c r="Z6" i="48"/>
  <c r="V6" i="48"/>
  <c r="R6" i="48"/>
  <c r="N6" i="48"/>
  <c r="J6" i="48"/>
  <c r="AN115" i="48"/>
  <c r="AJ115" i="48"/>
  <c r="AF115" i="48"/>
  <c r="AB115" i="48"/>
  <c r="X115" i="48"/>
  <c r="T115" i="48"/>
  <c r="P115" i="48"/>
  <c r="L115" i="48"/>
  <c r="AL115" i="48"/>
  <c r="AH115" i="48"/>
  <c r="AD115" i="48"/>
  <c r="Z115" i="48"/>
  <c r="V115" i="48"/>
  <c r="R115" i="48"/>
  <c r="N115" i="48"/>
  <c r="J115" i="48"/>
  <c r="AM6" i="48"/>
  <c r="AK6" i="48"/>
  <c r="AI6" i="48"/>
  <c r="AG6" i="48"/>
  <c r="AE6" i="48"/>
  <c r="AC6" i="48"/>
  <c r="AA6" i="48"/>
  <c r="Y6" i="48"/>
  <c r="W6" i="48"/>
  <c r="U6" i="48"/>
  <c r="S6" i="48"/>
  <c r="Q6" i="48"/>
  <c r="O6" i="48"/>
  <c r="M6" i="48"/>
  <c r="K6" i="48"/>
  <c r="L5" i="48"/>
  <c r="AL6" i="47"/>
  <c r="AJ6" i="47"/>
  <c r="AH6" i="47"/>
  <c r="AF6" i="47"/>
  <c r="AD6" i="47"/>
  <c r="AB6" i="47"/>
  <c r="Z6" i="47"/>
  <c r="X6" i="47"/>
  <c r="V6" i="47"/>
  <c r="T6" i="47"/>
  <c r="R6" i="47"/>
  <c r="P6" i="47"/>
  <c r="N6" i="47"/>
  <c r="L6" i="47"/>
  <c r="J6" i="47"/>
  <c r="L5" i="47"/>
  <c r="AM6" i="47"/>
  <c r="AK6" i="47"/>
  <c r="AG6" i="47"/>
  <c r="AE6" i="47"/>
  <c r="AC6" i="47"/>
  <c r="AA6" i="47"/>
  <c r="Y6" i="47"/>
  <c r="W6" i="47"/>
  <c r="U6" i="47"/>
  <c r="S6" i="47"/>
  <c r="Q6" i="47"/>
  <c r="O6" i="47"/>
  <c r="M6" i="47"/>
  <c r="K6" i="47"/>
  <c r="AN6" i="47"/>
  <c r="O6" i="21"/>
  <c r="K6" i="21"/>
  <c r="L6" i="21"/>
  <c r="N6" i="21"/>
  <c r="M5" i="21"/>
  <c r="J6" i="21"/>
  <c r="Z42" i="3"/>
  <c r="Y39" i="3"/>
  <c r="Y40" i="3"/>
  <c r="Y38" i="3"/>
  <c r="Z40" i="3"/>
  <c r="Y42" i="3"/>
  <c r="Z38" i="3"/>
  <c r="Z39" i="3"/>
  <c r="M5" i="48" l="1"/>
  <c r="M5" i="47"/>
  <c r="N5" i="21"/>
  <c r="N5" i="48" l="1"/>
  <c r="N5" i="47"/>
  <c r="O5" i="21"/>
  <c r="C42" i="3"/>
  <c r="C84" i="3" s="1"/>
  <c r="C83" i="3"/>
  <c r="C82" i="3"/>
  <c r="C81" i="3"/>
  <c r="C80" i="3"/>
  <c r="C79" i="3"/>
  <c r="C78" i="3"/>
  <c r="C77" i="3"/>
  <c r="C76" i="3"/>
  <c r="C32" i="3"/>
  <c r="C75" i="3" s="1"/>
  <c r="C12" i="3"/>
  <c r="C55" i="3" s="1"/>
  <c r="N52" i="1"/>
  <c r="N113" i="51" l="1"/>
  <c r="N7" i="51" s="1"/>
  <c r="AM113" i="49"/>
  <c r="AM7" i="49" s="1"/>
  <c r="W7" i="50"/>
  <c r="AL113" i="51"/>
  <c r="AL7" i="51" s="1"/>
  <c r="AD113" i="51"/>
  <c r="AD7" i="51" s="1"/>
  <c r="V113" i="51"/>
  <c r="V7" i="51" s="1"/>
  <c r="AI113" i="51"/>
  <c r="AI7" i="51" s="1"/>
  <c r="AA113" i="51"/>
  <c r="AA7" i="51" s="1"/>
  <c r="S113" i="51"/>
  <c r="S7" i="51" s="1"/>
  <c r="K113" i="51"/>
  <c r="K7" i="51" s="1"/>
  <c r="AM7" i="50"/>
  <c r="AA7" i="50"/>
  <c r="M7" i="50"/>
  <c r="AK113" i="49"/>
  <c r="AK7" i="49" s="1"/>
  <c r="K113" i="49"/>
  <c r="K7" i="49" s="1"/>
  <c r="AH113" i="49"/>
  <c r="AH7" i="49" s="1"/>
  <c r="Z113" i="49"/>
  <c r="Z7" i="49" s="1"/>
  <c r="R113" i="49"/>
  <c r="R7" i="49" s="1"/>
  <c r="J113" i="49"/>
  <c r="J7" i="49" s="1"/>
  <c r="AL7" i="50"/>
  <c r="AD7" i="50"/>
  <c r="V7" i="50"/>
  <c r="N7" i="50"/>
  <c r="P113" i="51"/>
  <c r="P7" i="51" s="1"/>
  <c r="AI113" i="49"/>
  <c r="AI7" i="49" s="1"/>
  <c r="S7" i="50"/>
  <c r="AJ113" i="51"/>
  <c r="AJ7" i="51" s="1"/>
  <c r="AB113" i="51"/>
  <c r="AB7" i="51" s="1"/>
  <c r="T113" i="51"/>
  <c r="T7" i="51" s="1"/>
  <c r="AG113" i="51"/>
  <c r="AG7" i="51" s="1"/>
  <c r="Y113" i="51"/>
  <c r="Y7" i="51" s="1"/>
  <c r="Q113" i="51"/>
  <c r="Q7" i="51" s="1"/>
  <c r="J113" i="51"/>
  <c r="J7" i="51" s="1"/>
  <c r="AI7" i="50"/>
  <c r="Y7" i="50"/>
  <c r="K7" i="50"/>
  <c r="AE113" i="49"/>
  <c r="AE7" i="49" s="1"/>
  <c r="AA113" i="49"/>
  <c r="AA7" i="49" s="1"/>
  <c r="W113" i="49"/>
  <c r="W7" i="49" s="1"/>
  <c r="S113" i="49"/>
  <c r="S7" i="49" s="1"/>
  <c r="AN113" i="49"/>
  <c r="AN7" i="49" s="1"/>
  <c r="AF113" i="49"/>
  <c r="AF7" i="49" s="1"/>
  <c r="X113" i="49"/>
  <c r="X7" i="49" s="1"/>
  <c r="P113" i="49"/>
  <c r="P7" i="49" s="1"/>
  <c r="L113" i="51"/>
  <c r="L7" i="51" s="1"/>
  <c r="AJ7" i="50"/>
  <c r="AB7" i="50"/>
  <c r="T7" i="50"/>
  <c r="L7" i="50"/>
  <c r="AK7" i="50"/>
  <c r="O7" i="50"/>
  <c r="AH113" i="51"/>
  <c r="AH7" i="51" s="1"/>
  <c r="Z113" i="51"/>
  <c r="Z7" i="51" s="1"/>
  <c r="AM113" i="51"/>
  <c r="AM7" i="51" s="1"/>
  <c r="AE113" i="51"/>
  <c r="AE7" i="51" s="1"/>
  <c r="W113" i="51"/>
  <c r="W7" i="51" s="1"/>
  <c r="O113" i="51"/>
  <c r="O7" i="51" s="1"/>
  <c r="AE7" i="50"/>
  <c r="U7" i="50"/>
  <c r="M113" i="49"/>
  <c r="M7" i="49" s="1"/>
  <c r="AL113" i="49"/>
  <c r="AL7" i="49" s="1"/>
  <c r="AD113" i="49"/>
  <c r="AD7" i="49" s="1"/>
  <c r="V113" i="49"/>
  <c r="V7" i="49" s="1"/>
  <c r="N113" i="49"/>
  <c r="N7" i="49" s="1"/>
  <c r="AH7" i="50"/>
  <c r="Z7" i="50"/>
  <c r="R7" i="50"/>
  <c r="J7" i="50"/>
  <c r="AG7" i="50"/>
  <c r="AN113" i="51"/>
  <c r="AN7" i="51" s="1"/>
  <c r="AF113" i="51"/>
  <c r="AF7" i="51" s="1"/>
  <c r="X113" i="51"/>
  <c r="X7" i="51" s="1"/>
  <c r="AK113" i="51"/>
  <c r="AK7" i="51" s="1"/>
  <c r="AC113" i="51"/>
  <c r="AC7" i="51" s="1"/>
  <c r="U113" i="51"/>
  <c r="U7" i="51" s="1"/>
  <c r="M113" i="51"/>
  <c r="M7" i="51" s="1"/>
  <c r="AC7" i="50"/>
  <c r="Q7" i="50"/>
  <c r="AG113" i="49"/>
  <c r="AG7" i="49" s="1"/>
  <c r="AC113" i="49"/>
  <c r="AC7" i="49" s="1"/>
  <c r="Y113" i="49"/>
  <c r="Y7" i="49" s="1"/>
  <c r="U113" i="49"/>
  <c r="U7" i="49" s="1"/>
  <c r="Q113" i="49"/>
  <c r="Q7" i="49" s="1"/>
  <c r="O113" i="49"/>
  <c r="O7" i="49" s="1"/>
  <c r="AJ113" i="49"/>
  <c r="AJ7" i="49" s="1"/>
  <c r="AB113" i="49"/>
  <c r="AB7" i="49" s="1"/>
  <c r="T113" i="49"/>
  <c r="T7" i="49" s="1"/>
  <c r="L113" i="49"/>
  <c r="L7" i="49" s="1"/>
  <c r="AN7" i="50"/>
  <c r="AF7" i="50"/>
  <c r="X7" i="50"/>
  <c r="P7" i="50"/>
  <c r="R113" i="51"/>
  <c r="R7" i="51" s="1"/>
  <c r="O113" i="21"/>
  <c r="O7" i="21" s="1"/>
  <c r="AJ113" i="47"/>
  <c r="AJ7" i="47" s="1"/>
  <c r="AB113" i="47"/>
  <c r="AB7" i="47" s="1"/>
  <c r="T113" i="47"/>
  <c r="T7" i="47" s="1"/>
  <c r="L113" i="47"/>
  <c r="L7" i="47" s="1"/>
  <c r="AI113" i="47"/>
  <c r="AI7" i="47" s="1"/>
  <c r="AA113" i="47"/>
  <c r="AA7" i="47" s="1"/>
  <c r="S113" i="47"/>
  <c r="S7" i="47" s="1"/>
  <c r="K113" i="47"/>
  <c r="K7" i="47" s="1"/>
  <c r="AI113" i="48"/>
  <c r="AI7" i="48" s="1"/>
  <c r="AA113" i="48"/>
  <c r="AA7" i="48" s="1"/>
  <c r="S113" i="48"/>
  <c r="S7" i="48" s="1"/>
  <c r="K113" i="48"/>
  <c r="K7" i="48" s="1"/>
  <c r="J113" i="21"/>
  <c r="J7" i="21" s="1"/>
  <c r="AH113" i="47"/>
  <c r="AH7" i="47" s="1"/>
  <c r="Z113" i="47"/>
  <c r="Z7" i="47" s="1"/>
  <c r="R113" i="47"/>
  <c r="R7" i="47" s="1"/>
  <c r="J113" i="47"/>
  <c r="J7" i="47" s="1"/>
  <c r="AG113" i="47"/>
  <c r="AG7" i="47" s="1"/>
  <c r="Y113" i="47"/>
  <c r="Y7" i="47" s="1"/>
  <c r="Q113" i="47"/>
  <c r="Q7" i="47" s="1"/>
  <c r="K113" i="21"/>
  <c r="K7" i="21" s="1"/>
  <c r="AG113" i="48"/>
  <c r="AG7" i="48" s="1"/>
  <c r="Y113" i="48"/>
  <c r="Y7" i="48" s="1"/>
  <c r="Q113" i="48"/>
  <c r="Q7" i="48" s="1"/>
  <c r="N113" i="21"/>
  <c r="N7" i="21" s="1"/>
  <c r="AN113" i="47"/>
  <c r="AN7" i="47" s="1"/>
  <c r="AF113" i="47"/>
  <c r="AF7" i="47" s="1"/>
  <c r="X113" i="47"/>
  <c r="X7" i="47" s="1"/>
  <c r="P113" i="47"/>
  <c r="P7" i="47" s="1"/>
  <c r="AM113" i="47"/>
  <c r="AM7" i="47" s="1"/>
  <c r="AE113" i="47"/>
  <c r="AE7" i="47" s="1"/>
  <c r="W113" i="47"/>
  <c r="W7" i="47" s="1"/>
  <c r="O113" i="47"/>
  <c r="O7" i="47" s="1"/>
  <c r="AM113" i="48"/>
  <c r="AM7" i="48" s="1"/>
  <c r="AE113" i="48"/>
  <c r="AE7" i="48" s="1"/>
  <c r="W113" i="48"/>
  <c r="W7" i="48" s="1"/>
  <c r="O113" i="48"/>
  <c r="O7" i="48" s="1"/>
  <c r="L113" i="21"/>
  <c r="L7" i="21" s="1"/>
  <c r="AL113" i="47"/>
  <c r="AL7" i="47" s="1"/>
  <c r="AD113" i="47"/>
  <c r="AD7" i="47" s="1"/>
  <c r="V113" i="47"/>
  <c r="V7" i="47" s="1"/>
  <c r="N113" i="47"/>
  <c r="N7" i="47" s="1"/>
  <c r="AK113" i="47"/>
  <c r="AK7" i="47" s="1"/>
  <c r="AC113" i="47"/>
  <c r="AC7" i="47" s="1"/>
  <c r="U113" i="47"/>
  <c r="U7" i="47" s="1"/>
  <c r="M113" i="47"/>
  <c r="M7" i="47" s="1"/>
  <c r="AK113" i="48"/>
  <c r="AK7" i="48" s="1"/>
  <c r="AC113" i="48"/>
  <c r="AC7" i="48" s="1"/>
  <c r="U113" i="48"/>
  <c r="U7" i="48" s="1"/>
  <c r="M113" i="48"/>
  <c r="M7" i="48" s="1"/>
  <c r="M113" i="21"/>
  <c r="M7" i="21" s="1"/>
  <c r="N113" i="48"/>
  <c r="N7" i="48" s="1"/>
  <c r="R113" i="48"/>
  <c r="R7" i="48" s="1"/>
  <c r="V113" i="48"/>
  <c r="V7" i="48" s="1"/>
  <c r="J113" i="48"/>
  <c r="J7" i="48" s="1"/>
  <c r="AD113" i="48"/>
  <c r="AD7" i="48" s="1"/>
  <c r="AH113" i="48"/>
  <c r="AH7" i="48" s="1"/>
  <c r="AL113" i="48"/>
  <c r="AL7" i="48" s="1"/>
  <c r="Z113" i="48"/>
  <c r="Z7" i="48" s="1"/>
  <c r="P113" i="48"/>
  <c r="P7" i="48" s="1"/>
  <c r="T113" i="48"/>
  <c r="T7" i="48" s="1"/>
  <c r="X113" i="48"/>
  <c r="X7" i="48" s="1"/>
  <c r="L113" i="48"/>
  <c r="L7" i="48" s="1"/>
  <c r="AB113" i="48"/>
  <c r="AB7" i="48" s="1"/>
  <c r="AF113" i="48"/>
  <c r="AF7" i="48" s="1"/>
  <c r="AJ113" i="48"/>
  <c r="AJ7" i="48" s="1"/>
  <c r="AN113" i="48"/>
  <c r="AN7" i="48" s="1"/>
  <c r="O5" i="48"/>
  <c r="O5" i="47"/>
  <c r="P5" i="21"/>
  <c r="P5" i="48" l="1"/>
  <c r="P5" i="47"/>
  <c r="Q5" i="48" l="1"/>
  <c r="Q5" i="47"/>
  <c r="R5" i="48" l="1"/>
  <c r="R5" i="47"/>
  <c r="P86" i="21"/>
  <c r="Q86" i="21"/>
  <c r="R86" i="21"/>
  <c r="S86" i="21"/>
  <c r="T86" i="21"/>
  <c r="U71" i="21"/>
  <c r="U86" i="21"/>
  <c r="V71" i="21"/>
  <c r="V86" i="21"/>
  <c r="W71" i="21"/>
  <c r="W86" i="21"/>
  <c r="X71" i="21"/>
  <c r="X86" i="21"/>
  <c r="Y86" i="21"/>
  <c r="Z86" i="21"/>
  <c r="AA38" i="21"/>
  <c r="AA86" i="21"/>
  <c r="AB86" i="21"/>
  <c r="AC14" i="21"/>
  <c r="AC38" i="21"/>
  <c r="AC86" i="21"/>
  <c r="AD86" i="21"/>
  <c r="AE86" i="21"/>
  <c r="AF8" i="21"/>
  <c r="AF14" i="21"/>
  <c r="AF86" i="21"/>
  <c r="AG14" i="21"/>
  <c r="AG38" i="21"/>
  <c r="AG86" i="21"/>
  <c r="AH38" i="21"/>
  <c r="AH86" i="21"/>
  <c r="AI23" i="21"/>
  <c r="AI38" i="21"/>
  <c r="AI53" i="21"/>
  <c r="AI86" i="21"/>
  <c r="AJ38" i="21"/>
  <c r="AJ86" i="21"/>
  <c r="AK14" i="21"/>
  <c r="AK86" i="21"/>
  <c r="AL14" i="21"/>
  <c r="AL86" i="21"/>
  <c r="AM38" i="21"/>
  <c r="AM86" i="21"/>
  <c r="AN38" i="21"/>
  <c r="AN86" i="21"/>
  <c r="C56" i="21"/>
  <c r="C59" i="21"/>
  <c r="C62" i="21"/>
  <c r="C65" i="21"/>
  <c r="C68" i="21"/>
  <c r="C71" i="21"/>
  <c r="C74" i="21"/>
  <c r="C77" i="21"/>
  <c r="C80" i="21"/>
  <c r="C83" i="21"/>
  <c r="C86" i="21"/>
  <c r="C53" i="21"/>
  <c r="C50" i="21"/>
  <c r="C47" i="21"/>
  <c r="C44" i="21"/>
  <c r="C41" i="21"/>
  <c r="C38" i="21"/>
  <c r="C35" i="21"/>
  <c r="C32" i="21"/>
  <c r="C29" i="21"/>
  <c r="C26" i="21"/>
  <c r="C23" i="21"/>
  <c r="C20" i="21"/>
  <c r="C89" i="21"/>
  <c r="C92" i="21"/>
  <c r="C95" i="21"/>
  <c r="C98" i="21"/>
  <c r="C101" i="21"/>
  <c r="C104" i="21"/>
  <c r="C107" i="21"/>
  <c r="C110" i="21"/>
  <c r="C17" i="21"/>
  <c r="C14" i="21"/>
  <c r="C11" i="21"/>
  <c r="C8" i="21"/>
  <c r="B86" i="21"/>
  <c r="B83" i="21"/>
  <c r="B80" i="21"/>
  <c r="B77" i="21"/>
  <c r="B74" i="21"/>
  <c r="B71" i="21"/>
  <c r="B68" i="21"/>
  <c r="B65" i="21"/>
  <c r="B89" i="21"/>
  <c r="B92" i="21"/>
  <c r="B95" i="21"/>
  <c r="B98" i="21"/>
  <c r="B101" i="21"/>
  <c r="B104" i="21"/>
  <c r="B107" i="21"/>
  <c r="B110" i="21"/>
  <c r="B62" i="21"/>
  <c r="B59" i="21"/>
  <c r="B56" i="21"/>
  <c r="B53" i="21"/>
  <c r="B47" i="21"/>
  <c r="B50" i="21"/>
  <c r="B44" i="21"/>
  <c r="B41" i="21"/>
  <c r="B32" i="21"/>
  <c r="B35" i="21"/>
  <c r="B38" i="21"/>
  <c r="B8" i="21"/>
  <c r="B14" i="21"/>
  <c r="B17" i="21"/>
  <c r="B20" i="21"/>
  <c r="B23" i="21"/>
  <c r="B26" i="21"/>
  <c r="B29" i="21"/>
  <c r="B11" i="21"/>
  <c r="A85" i="21"/>
  <c r="A84" i="21"/>
  <c r="A83" i="21"/>
  <c r="A82" i="21"/>
  <c r="A81" i="21"/>
  <c r="A80" i="21"/>
  <c r="A79" i="21"/>
  <c r="A78" i="21"/>
  <c r="A77" i="21"/>
  <c r="A76" i="21"/>
  <c r="A75" i="21"/>
  <c r="A74" i="21"/>
  <c r="A73" i="21"/>
  <c r="A72" i="21"/>
  <c r="A71" i="21"/>
  <c r="A70" i="21"/>
  <c r="A69" i="21"/>
  <c r="A68" i="21"/>
  <c r="A55" i="21"/>
  <c r="A54" i="21"/>
  <c r="A53" i="21"/>
  <c r="A52" i="21"/>
  <c r="A51" i="21"/>
  <c r="A50" i="21"/>
  <c r="A49" i="21"/>
  <c r="A48" i="21"/>
  <c r="A47" i="21"/>
  <c r="A88" i="21"/>
  <c r="A87" i="21"/>
  <c r="A86" i="21"/>
  <c r="A10" i="21"/>
  <c r="A9" i="21"/>
  <c r="A8" i="21"/>
  <c r="A46" i="21"/>
  <c r="A45" i="21"/>
  <c r="A44" i="21"/>
  <c r="A43" i="21"/>
  <c r="A42" i="21"/>
  <c r="A41" i="21"/>
  <c r="A40" i="21"/>
  <c r="A39" i="21"/>
  <c r="A38" i="21"/>
  <c r="A37" i="21"/>
  <c r="A36" i="21"/>
  <c r="A35" i="21"/>
  <c r="A34" i="21"/>
  <c r="A33" i="21"/>
  <c r="A32" i="21"/>
  <c r="A31" i="21"/>
  <c r="A30" i="21"/>
  <c r="A29" i="21"/>
  <c r="A28" i="21"/>
  <c r="A27" i="21"/>
  <c r="A26" i="21"/>
  <c r="A25" i="21"/>
  <c r="A24" i="21"/>
  <c r="A23" i="21"/>
  <c r="A22" i="21"/>
  <c r="A21" i="21"/>
  <c r="A20" i="21"/>
  <c r="A112" i="21"/>
  <c r="A111" i="21"/>
  <c r="A110" i="21"/>
  <c r="A109" i="21"/>
  <c r="A108" i="21"/>
  <c r="A107" i="21"/>
  <c r="A106" i="21"/>
  <c r="A105" i="21"/>
  <c r="A104" i="21"/>
  <c r="A103" i="21"/>
  <c r="A102" i="21"/>
  <c r="A101" i="21"/>
  <c r="A100" i="21"/>
  <c r="A99" i="21"/>
  <c r="A98" i="21"/>
  <c r="A97" i="21"/>
  <c r="A96" i="21"/>
  <c r="A95" i="21"/>
  <c r="A94" i="21"/>
  <c r="A93" i="21"/>
  <c r="A92" i="21"/>
  <c r="A91" i="21"/>
  <c r="A90" i="21"/>
  <c r="A89" i="21"/>
  <c r="H51" i="1"/>
  <c r="A75" i="1"/>
  <c r="A74" i="1"/>
  <c r="A73" i="1"/>
  <c r="A72" i="1"/>
  <c r="A71" i="1"/>
  <c r="A70" i="1"/>
  <c r="A69" i="1"/>
  <c r="A68" i="1"/>
  <c r="A66" i="1"/>
  <c r="A67" i="21"/>
  <c r="A66" i="21"/>
  <c r="A65" i="21"/>
  <c r="A64" i="21"/>
  <c r="A63" i="21"/>
  <c r="A62" i="21"/>
  <c r="A61" i="21"/>
  <c r="A60" i="21"/>
  <c r="A59" i="21"/>
  <c r="A58" i="21"/>
  <c r="A57" i="21"/>
  <c r="A56" i="21"/>
  <c r="A19" i="21"/>
  <c r="A18" i="21"/>
  <c r="A17" i="21"/>
  <c r="A16" i="21"/>
  <c r="A15" i="21"/>
  <c r="A14" i="21"/>
  <c r="A13" i="21"/>
  <c r="A12" i="21"/>
  <c r="A11" i="21"/>
  <c r="S1" i="21"/>
  <c r="H52" i="1"/>
  <c r="C16" i="3"/>
  <c r="C59" i="3" s="1"/>
  <c r="C31" i="3"/>
  <c r="C74" i="3" s="1"/>
  <c r="C30" i="3"/>
  <c r="C73" i="3" s="1"/>
  <c r="C29" i="3"/>
  <c r="C72" i="3" s="1"/>
  <c r="C28" i="3"/>
  <c r="C71" i="3" s="1"/>
  <c r="C27" i="3"/>
  <c r="C70" i="3" s="1"/>
  <c r="C26" i="3"/>
  <c r="C69" i="3" s="1"/>
  <c r="C25" i="3"/>
  <c r="C68" i="3" s="1"/>
  <c r="C24" i="3"/>
  <c r="C67" i="3" s="1"/>
  <c r="C23" i="3"/>
  <c r="C66" i="3" s="1"/>
  <c r="C22" i="3"/>
  <c r="C65" i="3" s="1"/>
  <c r="C21" i="3"/>
  <c r="C64" i="3" s="1"/>
  <c r="C20" i="3"/>
  <c r="C63" i="3" s="1"/>
  <c r="C19" i="3"/>
  <c r="C62" i="3" s="1"/>
  <c r="C18" i="3"/>
  <c r="C61" i="3" s="1"/>
  <c r="C17" i="3"/>
  <c r="C60" i="3" s="1"/>
  <c r="C15" i="3"/>
  <c r="C58" i="3" s="1"/>
  <c r="C14" i="3"/>
  <c r="C57" i="3" s="1"/>
  <c r="C13" i="3"/>
  <c r="C56" i="3" s="1"/>
  <c r="C11" i="3"/>
  <c r="C54" i="3" s="1"/>
  <c r="C10" i="3"/>
  <c r="C53" i="3" s="1"/>
  <c r="C9" i="3"/>
  <c r="C52" i="3" s="1"/>
  <c r="C8" i="3"/>
  <c r="C51" i="3" s="1"/>
  <c r="AQ5" i="4"/>
  <c r="A3" i="4"/>
  <c r="E4" i="4"/>
  <c r="A5" i="4"/>
  <c r="A6" i="4" s="1"/>
  <c r="A7" i="4" s="1"/>
  <c r="A8" i="4" s="1"/>
  <c r="A9" i="4" s="1"/>
  <c r="A10" i="4" s="1"/>
  <c r="A11" i="4" s="1"/>
  <c r="A12" i="4" s="1"/>
  <c r="A13" i="4" s="1"/>
  <c r="A14" i="4" s="1"/>
  <c r="A15" i="4" s="1"/>
  <c r="A16" i="4" s="1"/>
  <c r="A17" i="4" s="1"/>
  <c r="A18" i="4" s="1"/>
  <c r="A19" i="4" s="1"/>
  <c r="A20" i="4" s="1"/>
  <c r="A21" i="4" s="1"/>
  <c r="A22" i="4" s="1"/>
  <c r="A23" i="4" s="1"/>
  <c r="A24" i="4" s="1"/>
  <c r="A25" i="4" s="1"/>
  <c r="A26" i="4" s="1"/>
  <c r="A27" i="4" s="1"/>
  <c r="A28" i="4" s="1"/>
  <c r="A29" i="4" s="1"/>
  <c r="A30" i="4" s="1"/>
  <c r="A31" i="4" s="1"/>
  <c r="A32" i="4" s="1"/>
  <c r="A33" i="4" s="1"/>
  <c r="A34" i="4" s="1"/>
  <c r="A35" i="4" s="1"/>
  <c r="B5" i="4"/>
  <c r="B6" i="4"/>
  <c r="E5" i="4"/>
  <c r="B7" i="4"/>
  <c r="E6" i="4"/>
  <c r="D3" i="4"/>
  <c r="H4" i="4"/>
  <c r="D5" i="4"/>
  <c r="D6" i="4" s="1"/>
  <c r="D7" i="4" s="1"/>
  <c r="D8" i="4" s="1"/>
  <c r="D9" i="4" s="1"/>
  <c r="D10" i="4" s="1"/>
  <c r="D11" i="4" s="1"/>
  <c r="D12" i="4" s="1"/>
  <c r="D13" i="4" s="1"/>
  <c r="D14" i="4" s="1"/>
  <c r="D15" i="4" s="1"/>
  <c r="D16" i="4" s="1"/>
  <c r="D17" i="4" s="1"/>
  <c r="D18" i="4" s="1"/>
  <c r="D19" i="4" s="1"/>
  <c r="D20" i="4" s="1"/>
  <c r="D21" i="4" s="1"/>
  <c r="D22" i="4" s="1"/>
  <c r="D23" i="4" s="1"/>
  <c r="D24" i="4" s="1"/>
  <c r="D25" i="4" s="1"/>
  <c r="D26" i="4" s="1"/>
  <c r="D27" i="4" s="1"/>
  <c r="D28" i="4" s="1"/>
  <c r="D29" i="4" s="1"/>
  <c r="D30" i="4" s="1"/>
  <c r="D31" i="4" s="1"/>
  <c r="D32" i="4" s="1"/>
  <c r="D33" i="4" s="1"/>
  <c r="D34" i="4" s="1"/>
  <c r="D35" i="4" s="1"/>
  <c r="E7" i="4"/>
  <c r="B8" i="4"/>
  <c r="B9" i="4" s="1"/>
  <c r="G5" i="4"/>
  <c r="G6" i="4"/>
  <c r="G7" i="4" s="1"/>
  <c r="G8" i="4" s="1"/>
  <c r="G9" i="4" s="1"/>
  <c r="G10" i="4" s="1"/>
  <c r="G11" i="4" s="1"/>
  <c r="G12" i="4" s="1"/>
  <c r="G13" i="4" s="1"/>
  <c r="G14" i="4" s="1"/>
  <c r="G15" i="4" s="1"/>
  <c r="G16" i="4" s="1"/>
  <c r="G17" i="4" s="1"/>
  <c r="G18" i="4" s="1"/>
  <c r="G19" i="4" s="1"/>
  <c r="G20" i="4" s="1"/>
  <c r="G21" i="4" s="1"/>
  <c r="G22" i="4" s="1"/>
  <c r="G23" i="4" s="1"/>
  <c r="G24" i="4" s="1"/>
  <c r="G25" i="4" s="1"/>
  <c r="G26" i="4" s="1"/>
  <c r="G27" i="4" s="1"/>
  <c r="G28" i="4" s="1"/>
  <c r="G29" i="4" s="1"/>
  <c r="G30" i="4" s="1"/>
  <c r="G31" i="4" s="1"/>
  <c r="G32" i="4" s="1"/>
  <c r="G33" i="4" s="1"/>
  <c r="G34" i="4" s="1"/>
  <c r="G35" i="4" s="1"/>
  <c r="G3" i="4"/>
  <c r="K4" i="4"/>
  <c r="J3" i="4" s="1"/>
  <c r="H5" i="4"/>
  <c r="E8" i="4"/>
  <c r="E9" i="4" s="1"/>
  <c r="H6" i="4"/>
  <c r="H7" i="4" s="1"/>
  <c r="H8" i="4" s="1"/>
  <c r="H9" i="4" s="1"/>
  <c r="H10" i="4" s="1"/>
  <c r="H11" i="4" s="1"/>
  <c r="H12" i="4"/>
  <c r="H13" i="4" s="1"/>
  <c r="K5" i="4" l="1"/>
  <c r="K6" i="4" s="1"/>
  <c r="K7" i="4" s="1"/>
  <c r="AP6" i="4"/>
  <c r="AQ6" i="4" s="1"/>
  <c r="AP7" i="4" s="1"/>
  <c r="AQ7" i="4" s="1"/>
  <c r="AP8" i="4" s="1"/>
  <c r="AQ8" i="4" s="1"/>
  <c r="AP9" i="4" s="1"/>
  <c r="AQ9" i="4" s="1"/>
  <c r="AP10" i="4" s="1"/>
  <c r="AQ10" i="4" s="1"/>
  <c r="AP11" i="4" s="1"/>
  <c r="AQ11" i="4" s="1"/>
  <c r="AP12" i="4" s="1"/>
  <c r="AQ12" i="4" s="1"/>
  <c r="AP13" i="4" s="1"/>
  <c r="AQ13" i="4" s="1"/>
  <c r="AP14" i="4" s="1"/>
  <c r="AQ14" i="4" s="1"/>
  <c r="AP15" i="4" s="1"/>
  <c r="AQ15" i="4" s="1"/>
  <c r="AP16" i="4" s="1"/>
  <c r="AQ16" i="4" s="1"/>
  <c r="AP17" i="4" s="1"/>
  <c r="AQ17" i="4" s="1"/>
  <c r="AP18" i="4" s="1"/>
  <c r="AQ18" i="4" s="1"/>
  <c r="AP19" i="4" s="1"/>
  <c r="AQ19" i="4" s="1"/>
  <c r="AP20" i="4" s="1"/>
  <c r="AQ20" i="4" s="1"/>
  <c r="AP21" i="4" s="1"/>
  <c r="AQ21" i="4" s="1"/>
  <c r="AP22" i="4" s="1"/>
  <c r="AQ22" i="4" s="1"/>
  <c r="AP23" i="4" s="1"/>
  <c r="AQ23" i="4" s="1"/>
  <c r="AP24" i="4" s="1"/>
  <c r="AQ24" i="4" s="1"/>
  <c r="AP25" i="4" s="1"/>
  <c r="AQ25" i="4" s="1"/>
  <c r="AP26" i="4" s="1"/>
  <c r="AQ26" i="4" s="1"/>
  <c r="AP27" i="4" s="1"/>
  <c r="AQ27" i="4" s="1"/>
  <c r="AP28" i="4" s="1"/>
  <c r="AQ28" i="4" s="1"/>
  <c r="AP29" i="4" s="1"/>
  <c r="AQ29" i="4" s="1"/>
  <c r="AP30" i="4" s="1"/>
  <c r="AQ30" i="4" s="1"/>
  <c r="AP31" i="4" s="1"/>
  <c r="AQ31" i="4" s="1"/>
  <c r="AP32" i="4" s="1"/>
  <c r="AQ32" i="4" s="1"/>
  <c r="AP33" i="4" s="1"/>
  <c r="AQ33" i="4" s="1"/>
  <c r="AP34" i="4" s="1"/>
  <c r="AQ34" i="4" s="1"/>
  <c r="AP35" i="4" s="1"/>
  <c r="AQ35" i="4" s="1"/>
  <c r="AP36" i="4" s="1"/>
  <c r="AQ36" i="4" s="1"/>
  <c r="AP37" i="4" s="1"/>
  <c r="AQ37" i="4" s="1"/>
  <c r="AP38" i="4" s="1"/>
  <c r="AQ38" i="4" s="1"/>
  <c r="AP39" i="4" s="1"/>
  <c r="AQ39" i="4" s="1"/>
  <c r="AP40" i="4" s="1"/>
  <c r="AQ40" i="4" s="1"/>
  <c r="AP41" i="4" s="1"/>
  <c r="AQ41" i="4" s="1"/>
  <c r="AP42" i="4" s="1"/>
  <c r="AQ42" i="4" s="1"/>
  <c r="AP43" i="4" s="1"/>
  <c r="AQ43" i="4" s="1"/>
  <c r="AP44" i="4" s="1"/>
  <c r="AQ44" i="4" s="1"/>
  <c r="AP45" i="4" s="1"/>
  <c r="AQ45" i="4" s="1"/>
  <c r="AP46" i="4" s="1"/>
  <c r="AQ46" i="4" s="1"/>
  <c r="AP47" i="4" s="1"/>
  <c r="AQ47" i="4" s="1"/>
  <c r="AP48" i="4" s="1"/>
  <c r="AQ48" i="4" s="1"/>
  <c r="AP49" i="4" s="1"/>
  <c r="AQ49" i="4" s="1"/>
  <c r="AP50" i="4" s="1"/>
  <c r="AQ50" i="4" s="1"/>
  <c r="AP51" i="4" s="1"/>
  <c r="AQ51" i="4" s="1"/>
  <c r="AP52" i="4" s="1"/>
  <c r="AQ52" i="4" s="1"/>
  <c r="AP53" i="4" s="1"/>
  <c r="AQ53" i="4" s="1"/>
  <c r="AP54" i="4" s="1"/>
  <c r="AQ54" i="4" s="1"/>
  <c r="AP55" i="4" s="1"/>
  <c r="AQ55" i="4" s="1"/>
  <c r="AP56" i="4" s="1"/>
  <c r="AQ56" i="4" s="1"/>
  <c r="AP57" i="4" s="1"/>
  <c r="AQ57" i="4" s="1"/>
  <c r="AP58" i="4" s="1"/>
  <c r="AQ58" i="4" s="1"/>
  <c r="AP59" i="4" s="1"/>
  <c r="AQ59" i="4" s="1"/>
  <c r="AP60" i="4" s="1"/>
  <c r="AQ60" i="4" s="1"/>
  <c r="AP61" i="4" s="1"/>
  <c r="AQ61" i="4" s="1"/>
  <c r="AP62" i="4" s="1"/>
  <c r="AQ62" i="4" s="1"/>
  <c r="AP63" i="4" s="1"/>
  <c r="AQ63" i="4" s="1"/>
  <c r="AP64" i="4" s="1"/>
  <c r="AQ64" i="4" s="1"/>
  <c r="AP65" i="4" s="1"/>
  <c r="AQ65" i="4" s="1"/>
  <c r="AP66" i="4" s="1"/>
  <c r="AQ66" i="4" s="1"/>
  <c r="AP67" i="4" s="1"/>
  <c r="AQ67" i="4" s="1"/>
  <c r="AP68" i="4" s="1"/>
  <c r="AQ68" i="4" s="1"/>
  <c r="AP69" i="4" s="1"/>
  <c r="AQ69" i="4" s="1"/>
  <c r="AP70" i="4" s="1"/>
  <c r="AQ70" i="4" s="1"/>
  <c r="AP71" i="4" s="1"/>
  <c r="AQ71" i="4" s="1"/>
  <c r="AP72" i="4" s="1"/>
  <c r="AQ72" i="4" s="1"/>
  <c r="AP73" i="4" s="1"/>
  <c r="AQ73" i="4" s="1"/>
  <c r="AP74" i="4" s="1"/>
  <c r="AQ74" i="4" s="1"/>
  <c r="AP75" i="4" s="1"/>
  <c r="AQ75" i="4" s="1"/>
  <c r="AP76" i="4" s="1"/>
  <c r="AQ76" i="4" s="1"/>
  <c r="AP77" i="4" s="1"/>
  <c r="AQ77" i="4" s="1"/>
  <c r="AP78" i="4" s="1"/>
  <c r="AQ78" i="4" s="1"/>
  <c r="AP79" i="4" s="1"/>
  <c r="AQ79" i="4" s="1"/>
  <c r="AP80" i="4" s="1"/>
  <c r="AQ80" i="4" s="1"/>
  <c r="AP81" i="4" s="1"/>
  <c r="AQ81" i="4" s="1"/>
  <c r="AP82" i="4" s="1"/>
  <c r="AQ82" i="4" s="1"/>
  <c r="AP83" i="4" s="1"/>
  <c r="AQ83" i="4" s="1"/>
  <c r="AP84" i="4" s="1"/>
  <c r="AQ84" i="4" s="1"/>
  <c r="AP85" i="4" s="1"/>
  <c r="AQ85" i="4" s="1"/>
  <c r="AP86" i="4" s="1"/>
  <c r="AQ86" i="4" s="1"/>
  <c r="AP87" i="4" s="1"/>
  <c r="AQ87" i="4" s="1"/>
  <c r="AP88" i="4" s="1"/>
  <c r="N4" i="4"/>
  <c r="AQ88" i="4"/>
  <c r="AP89" i="4" s="1"/>
  <c r="AQ89" i="4" s="1"/>
  <c r="AP90" i="4" s="1"/>
  <c r="AQ90" i="4" s="1"/>
  <c r="AP91" i="4" s="1"/>
  <c r="AQ91" i="4" s="1"/>
  <c r="AP92" i="4" s="1"/>
  <c r="AQ92" i="4" s="1"/>
  <c r="AP93" i="4" s="1"/>
  <c r="AQ93" i="4" s="1"/>
  <c r="AP94" i="4" s="1"/>
  <c r="AQ94" i="4" s="1"/>
  <c r="AP95" i="4" s="1"/>
  <c r="AQ95" i="4" s="1"/>
  <c r="AP96" i="4" s="1"/>
  <c r="AQ96" i="4" s="1"/>
  <c r="AP97" i="4" s="1"/>
  <c r="AQ97" i="4" s="1"/>
  <c r="AP98" i="4" s="1"/>
  <c r="AQ98" i="4" s="1"/>
  <c r="AP99" i="4" s="1"/>
  <c r="AQ99" i="4" s="1"/>
  <c r="AP100" i="4" s="1"/>
  <c r="AQ100" i="4" s="1"/>
  <c r="AP101" i="4" s="1"/>
  <c r="AQ101" i="4" s="1"/>
  <c r="AP102" i="4" s="1"/>
  <c r="AQ102" i="4" s="1"/>
  <c r="AP103" i="4" s="1"/>
  <c r="AQ103" i="4" s="1"/>
  <c r="AP104" i="4" s="1"/>
  <c r="AQ104" i="4" s="1"/>
  <c r="AP105" i="4" s="1"/>
  <c r="AQ105" i="4" s="1"/>
  <c r="AP106" i="4" s="1"/>
  <c r="AQ106" i="4" s="1"/>
  <c r="AP107" i="4" s="1"/>
  <c r="AQ107" i="4" s="1"/>
  <c r="AP108" i="4" s="1"/>
  <c r="AQ108" i="4" s="1"/>
  <c r="AP109" i="4" s="1"/>
  <c r="AQ109" i="4" s="1"/>
  <c r="AP110" i="4" s="1"/>
  <c r="AQ110" i="4" s="1"/>
  <c r="AP111" i="4" s="1"/>
  <c r="AQ111" i="4" s="1"/>
  <c r="AP112" i="4" s="1"/>
  <c r="AQ112" i="4" s="1"/>
  <c r="AP113" i="4" s="1"/>
  <c r="AQ113" i="4" s="1"/>
  <c r="AP114" i="4" s="1"/>
  <c r="AQ114" i="4" s="1"/>
  <c r="AP115" i="4" s="1"/>
  <c r="AQ115" i="4" s="1"/>
  <c r="AP116" i="4" s="1"/>
  <c r="AQ116" i="4" s="1"/>
  <c r="AP117" i="4" s="1"/>
  <c r="AQ117" i="4" s="1"/>
  <c r="AP118" i="4" s="1"/>
  <c r="AQ118" i="4" s="1"/>
  <c r="AP119" i="4" s="1"/>
  <c r="AQ119" i="4" s="1"/>
  <c r="AP120" i="4" s="1"/>
  <c r="AQ120" i="4" s="1"/>
  <c r="AP121" i="4" s="1"/>
  <c r="AQ121" i="4" s="1"/>
  <c r="AP122" i="4" s="1"/>
  <c r="AQ122" i="4" s="1"/>
  <c r="AP123" i="4" s="1"/>
  <c r="AQ123" i="4" s="1"/>
  <c r="AP124" i="4" s="1"/>
  <c r="AQ124" i="4" s="1"/>
  <c r="AP125" i="4" s="1"/>
  <c r="AQ125" i="4" s="1"/>
  <c r="AP126" i="4" s="1"/>
  <c r="AQ126" i="4" s="1"/>
  <c r="AP127" i="4" s="1"/>
  <c r="AQ127" i="4" s="1"/>
  <c r="AP128" i="4" s="1"/>
  <c r="AQ128" i="4" s="1"/>
  <c r="AP129" i="4" s="1"/>
  <c r="AQ129" i="4" s="1"/>
  <c r="AP130" i="4" s="1"/>
  <c r="AQ130" i="4" s="1"/>
  <c r="AP131" i="4" s="1"/>
  <c r="AQ131" i="4" s="1"/>
  <c r="AP132" i="4" s="1"/>
  <c r="AQ132" i="4" s="1"/>
  <c r="AP133" i="4" s="1"/>
  <c r="AQ133" i="4" s="1"/>
  <c r="AP134" i="4" s="1"/>
  <c r="AQ134" i="4" s="1"/>
  <c r="AP135" i="4" s="1"/>
  <c r="AQ135" i="4" s="1"/>
  <c r="AP136" i="4" s="1"/>
  <c r="AQ136" i="4" s="1"/>
  <c r="AP137" i="4" s="1"/>
  <c r="AQ137" i="4" s="1"/>
  <c r="AP138" i="4" s="1"/>
  <c r="AQ138" i="4" s="1"/>
  <c r="AP139" i="4" s="1"/>
  <c r="AQ139" i="4" s="1"/>
  <c r="AP140" i="4" s="1"/>
  <c r="AQ140" i="4" s="1"/>
  <c r="AP141" i="4" s="1"/>
  <c r="AQ141" i="4" s="1"/>
  <c r="AP142" i="4" s="1"/>
  <c r="AQ142" i="4" s="1"/>
  <c r="AP143" i="4" s="1"/>
  <c r="AQ143" i="4" s="1"/>
  <c r="AP144" i="4" s="1"/>
  <c r="AQ144" i="4" s="1"/>
  <c r="AP145" i="4" s="1"/>
  <c r="AQ145" i="4" s="1"/>
  <c r="AP146" i="4" s="1"/>
  <c r="AQ146" i="4" s="1"/>
  <c r="AP147" i="4" s="1"/>
  <c r="AQ147" i="4" s="1"/>
  <c r="AP148" i="4" s="1"/>
  <c r="AQ148" i="4" s="1"/>
  <c r="AP149" i="4" s="1"/>
  <c r="AQ149" i="4" s="1"/>
  <c r="AP150" i="4" s="1"/>
  <c r="AQ150" i="4" s="1"/>
  <c r="AP151" i="4" s="1"/>
  <c r="AQ151" i="4" s="1"/>
  <c r="AP152" i="4" s="1"/>
  <c r="AQ152" i="4" s="1"/>
  <c r="AP153" i="4" s="1"/>
  <c r="AQ153" i="4" s="1"/>
  <c r="AP154" i="4" s="1"/>
  <c r="AQ154" i="4" s="1"/>
  <c r="AP155" i="4" s="1"/>
  <c r="AQ155" i="4" s="1"/>
  <c r="AP156" i="4" s="1"/>
  <c r="AQ156" i="4" s="1"/>
  <c r="AP157" i="4" s="1"/>
  <c r="AQ157" i="4" s="1"/>
  <c r="AP158" i="4" s="1"/>
  <c r="AQ158" i="4" s="1"/>
  <c r="AP159" i="4" s="1"/>
  <c r="AQ159" i="4" s="1"/>
  <c r="AP160" i="4" s="1"/>
  <c r="AQ160" i="4" s="1"/>
  <c r="AP161" i="4" s="1"/>
  <c r="AQ161" i="4" s="1"/>
  <c r="AP162" i="4" s="1"/>
  <c r="AQ162" i="4" s="1"/>
  <c r="AP163" i="4" s="1"/>
  <c r="AQ163" i="4" s="1"/>
  <c r="AP164" i="4" s="1"/>
  <c r="AQ164" i="4" s="1"/>
  <c r="AP165" i="4" s="1"/>
  <c r="AQ165" i="4" s="1"/>
  <c r="AP166" i="4" s="1"/>
  <c r="AQ166" i="4" s="1"/>
  <c r="AP167" i="4" s="1"/>
  <c r="AQ167" i="4" s="1"/>
  <c r="AP168" i="4" s="1"/>
  <c r="AQ168" i="4" s="1"/>
  <c r="AP169" i="4" s="1"/>
  <c r="AQ169" i="4" s="1"/>
  <c r="AP170" i="4" s="1"/>
  <c r="AQ170" i="4" s="1"/>
  <c r="AP171" i="4" s="1"/>
  <c r="AQ171" i="4" s="1"/>
  <c r="AP172" i="4" s="1"/>
  <c r="AQ172" i="4" s="1"/>
  <c r="AP173" i="4" s="1"/>
  <c r="AQ173" i="4" s="1"/>
  <c r="AP174" i="4" s="1"/>
  <c r="AQ174" i="4" s="1"/>
  <c r="AP175" i="4" s="1"/>
  <c r="AQ175" i="4" s="1"/>
  <c r="AP176" i="4" s="1"/>
  <c r="AQ176" i="4" s="1"/>
  <c r="AP177" i="4" s="1"/>
  <c r="AQ177" i="4" s="1"/>
  <c r="AP178" i="4" s="1"/>
  <c r="AQ178" i="4" s="1"/>
  <c r="AP179" i="4" s="1"/>
  <c r="AQ179" i="4" s="1"/>
  <c r="AP180" i="4" s="1"/>
  <c r="AQ180" i="4" s="1"/>
  <c r="AP181" i="4" s="1"/>
  <c r="AQ181" i="4" s="1"/>
  <c r="AP182" i="4" s="1"/>
  <c r="AQ182" i="4" s="1"/>
  <c r="AP183" i="4" s="1"/>
  <c r="AQ183" i="4" s="1"/>
  <c r="AP184" i="4" s="1"/>
  <c r="AQ184" i="4" s="1"/>
  <c r="AP185" i="4" s="1"/>
  <c r="AQ185" i="4" s="1"/>
  <c r="AP186" i="4" s="1"/>
  <c r="AQ186" i="4" s="1"/>
  <c r="AP187" i="4" s="1"/>
  <c r="AQ187" i="4" s="1"/>
  <c r="AP188" i="4" s="1"/>
  <c r="AQ188" i="4" s="1"/>
  <c r="AP189" i="4" s="1"/>
  <c r="AQ189" i="4" s="1"/>
  <c r="AP190" i="4" s="1"/>
  <c r="AQ190" i="4" s="1"/>
  <c r="AP191" i="4" s="1"/>
  <c r="AQ191" i="4" s="1"/>
  <c r="AP192" i="4" s="1"/>
  <c r="AQ192" i="4" s="1"/>
  <c r="AP193" i="4" s="1"/>
  <c r="AQ193" i="4" s="1"/>
  <c r="AP194" i="4" s="1"/>
  <c r="AQ194" i="4" s="1"/>
  <c r="AP195" i="4" s="1"/>
  <c r="AQ195" i="4" s="1"/>
  <c r="AP196" i="4" s="1"/>
  <c r="AQ196" i="4" s="1"/>
  <c r="AP197" i="4" s="1"/>
  <c r="AQ197" i="4" s="1"/>
  <c r="AP198" i="4" s="1"/>
  <c r="AQ198" i="4" s="1"/>
  <c r="AP199" i="4" s="1"/>
  <c r="AQ199" i="4" s="1"/>
  <c r="AP200" i="4" s="1"/>
  <c r="AQ200" i="4" s="1"/>
  <c r="AP201" i="4" s="1"/>
  <c r="AQ201" i="4" s="1"/>
  <c r="AP202" i="4" s="1"/>
  <c r="AQ202" i="4" s="1"/>
  <c r="AP203" i="4" s="1"/>
  <c r="AQ203" i="4" s="1"/>
  <c r="AP204" i="4" s="1"/>
  <c r="AQ204" i="4" s="1"/>
  <c r="AP205" i="4" s="1"/>
  <c r="AQ205" i="4" s="1"/>
  <c r="AP206" i="4" s="1"/>
  <c r="AQ206" i="4" s="1"/>
  <c r="AP207" i="4" s="1"/>
  <c r="AQ207" i="4" s="1"/>
  <c r="AP208" i="4" s="1"/>
  <c r="AQ208" i="4" s="1"/>
  <c r="AP209" i="4" s="1"/>
  <c r="AQ209" i="4" s="1"/>
  <c r="AP210" i="4" s="1"/>
  <c r="AQ210" i="4" s="1"/>
  <c r="AP211" i="4" s="1"/>
  <c r="AQ211" i="4" s="1"/>
  <c r="AP212" i="4" s="1"/>
  <c r="AQ212" i="4" s="1"/>
  <c r="AP213" i="4" s="1"/>
  <c r="AQ213" i="4" s="1"/>
  <c r="AP214" i="4" s="1"/>
  <c r="AQ214" i="4" s="1"/>
  <c r="AP215" i="4" s="1"/>
  <c r="AQ215" i="4" s="1"/>
  <c r="AP216" i="4" s="1"/>
  <c r="AQ216" i="4" s="1"/>
  <c r="AP217" i="4" s="1"/>
  <c r="AQ217" i="4" s="1"/>
  <c r="AP218" i="4" s="1"/>
  <c r="AQ218" i="4" s="1"/>
  <c r="AP219" i="4" s="1"/>
  <c r="AQ219" i="4" s="1"/>
  <c r="AP220" i="4" s="1"/>
  <c r="AQ220" i="4" s="1"/>
  <c r="AP221" i="4" s="1"/>
  <c r="AQ221" i="4" s="1"/>
  <c r="AP222" i="4" s="1"/>
  <c r="AQ222" i="4" s="1"/>
  <c r="AP223" i="4" s="1"/>
  <c r="AQ223" i="4" s="1"/>
  <c r="AP224" i="4" s="1"/>
  <c r="AQ224" i="4" s="1"/>
  <c r="AP225" i="4" s="1"/>
  <c r="AQ225" i="4" s="1"/>
  <c r="AP226" i="4" s="1"/>
  <c r="AQ226" i="4" s="1"/>
  <c r="AP227" i="4" s="1"/>
  <c r="AQ227" i="4" s="1"/>
  <c r="AP228" i="4" s="1"/>
  <c r="AQ228" i="4" s="1"/>
  <c r="AP229" i="4" s="1"/>
  <c r="AQ229" i="4" s="1"/>
  <c r="AP230" i="4" s="1"/>
  <c r="AQ230" i="4" s="1"/>
  <c r="AP231" i="4" s="1"/>
  <c r="AQ231" i="4" s="1"/>
  <c r="AP232" i="4" s="1"/>
  <c r="AQ232" i="4" s="1"/>
  <c r="AP233" i="4" s="1"/>
  <c r="AQ233" i="4" s="1"/>
  <c r="AP234" i="4" s="1"/>
  <c r="AQ234" i="4" s="1"/>
  <c r="AP235" i="4" s="1"/>
  <c r="AQ235" i="4" s="1"/>
  <c r="AP236" i="4" s="1"/>
  <c r="AQ236" i="4" s="1"/>
  <c r="AP237" i="4" s="1"/>
  <c r="AQ237" i="4" s="1"/>
  <c r="AP238" i="4" s="1"/>
  <c r="AQ238" i="4" s="1"/>
  <c r="AP239" i="4" s="1"/>
  <c r="AQ239" i="4" s="1"/>
  <c r="AP240" i="4" s="1"/>
  <c r="AQ240" i="4" s="1"/>
  <c r="AP241" i="4" s="1"/>
  <c r="AQ241" i="4" s="1"/>
  <c r="AP242" i="4" s="1"/>
  <c r="AQ242" i="4" s="1"/>
  <c r="AP243" i="4" s="1"/>
  <c r="AQ243" i="4" s="1"/>
  <c r="AP244" i="4" s="1"/>
  <c r="AQ244" i="4" s="1"/>
  <c r="AP245" i="4" s="1"/>
  <c r="AQ245" i="4" s="1"/>
  <c r="AP246" i="4" s="1"/>
  <c r="AQ246" i="4" s="1"/>
  <c r="AP247" i="4" s="1"/>
  <c r="AQ247" i="4" s="1"/>
  <c r="AP248" i="4" s="1"/>
  <c r="AQ248" i="4" s="1"/>
  <c r="AP249" i="4" s="1"/>
  <c r="AQ249" i="4" s="1"/>
  <c r="AP250" i="4" s="1"/>
  <c r="AQ250" i="4" s="1"/>
  <c r="AP251" i="4" s="1"/>
  <c r="AQ251" i="4" s="1"/>
  <c r="AP252" i="4" s="1"/>
  <c r="AQ252" i="4" s="1"/>
  <c r="AP253" i="4" s="1"/>
  <c r="AQ253" i="4" s="1"/>
  <c r="AP254" i="4" s="1"/>
  <c r="AQ254" i="4" s="1"/>
  <c r="AP255" i="4" s="1"/>
  <c r="AQ255" i="4" s="1"/>
  <c r="AP256" i="4" s="1"/>
  <c r="AQ256" i="4" s="1"/>
  <c r="AP257" i="4" s="1"/>
  <c r="AQ257" i="4" s="1"/>
  <c r="AP258" i="4" s="1"/>
  <c r="AQ258" i="4" s="1"/>
  <c r="AP259" i="4" s="1"/>
  <c r="AQ259" i="4" s="1"/>
  <c r="AP260" i="4" s="1"/>
  <c r="AQ260" i="4" s="1"/>
  <c r="AP261" i="4" s="1"/>
  <c r="AQ261" i="4" s="1"/>
  <c r="AP262" i="4" s="1"/>
  <c r="AQ262" i="4" s="1"/>
  <c r="AP263" i="4" s="1"/>
  <c r="AQ263" i="4" s="1"/>
  <c r="AP264" i="4" s="1"/>
  <c r="AQ264" i="4" s="1"/>
  <c r="AP265" i="4" s="1"/>
  <c r="AQ265" i="4" s="1"/>
  <c r="AP266" i="4" s="1"/>
  <c r="AQ266" i="4" s="1"/>
  <c r="AP267" i="4" s="1"/>
  <c r="AQ267" i="4" s="1"/>
  <c r="AP268" i="4" s="1"/>
  <c r="AQ268" i="4" s="1"/>
  <c r="AP269" i="4" s="1"/>
  <c r="AQ269" i="4" s="1"/>
  <c r="AP270" i="4" s="1"/>
  <c r="AQ270" i="4" s="1"/>
  <c r="AP271" i="4" s="1"/>
  <c r="AQ271" i="4" s="1"/>
  <c r="AP272" i="4" s="1"/>
  <c r="AQ272" i="4" s="1"/>
  <c r="AP273" i="4" s="1"/>
  <c r="AQ273" i="4" s="1"/>
  <c r="AP274" i="4" s="1"/>
  <c r="AQ274" i="4" s="1"/>
  <c r="AP275" i="4" s="1"/>
  <c r="AQ275" i="4" s="1"/>
  <c r="AP276" i="4" s="1"/>
  <c r="AQ276" i="4" s="1"/>
  <c r="AP277" i="4" s="1"/>
  <c r="AQ277" i="4" s="1"/>
  <c r="AP278" i="4" s="1"/>
  <c r="AQ278" i="4" s="1"/>
  <c r="AP279" i="4" s="1"/>
  <c r="AQ279" i="4" s="1"/>
  <c r="AP280" i="4" s="1"/>
  <c r="AQ280" i="4" s="1"/>
  <c r="AP281" i="4" s="1"/>
  <c r="AQ281" i="4" s="1"/>
  <c r="AP282" i="4" s="1"/>
  <c r="AQ282" i="4" s="1"/>
  <c r="AP283" i="4" s="1"/>
  <c r="AQ283" i="4" s="1"/>
  <c r="AP284" i="4" s="1"/>
  <c r="AQ284" i="4" s="1"/>
  <c r="AP285" i="4" s="1"/>
  <c r="AQ285" i="4" s="1"/>
  <c r="AP286" i="4" s="1"/>
  <c r="AQ286" i="4" s="1"/>
  <c r="AP287" i="4" s="1"/>
  <c r="AQ287" i="4" s="1"/>
  <c r="AP288" i="4" s="1"/>
  <c r="AQ288" i="4" s="1"/>
  <c r="AP289" i="4" s="1"/>
  <c r="AQ289" i="4" s="1"/>
  <c r="AP290" i="4" s="1"/>
  <c r="AQ290" i="4" s="1"/>
  <c r="AP291" i="4" s="1"/>
  <c r="AQ291" i="4" s="1"/>
  <c r="AP292" i="4" s="1"/>
  <c r="AQ292" i="4" s="1"/>
  <c r="AP293" i="4" s="1"/>
  <c r="AQ293" i="4" s="1"/>
  <c r="AP294" i="4" s="1"/>
  <c r="AQ294" i="4" s="1"/>
  <c r="AP295" i="4" s="1"/>
  <c r="AQ295" i="4" s="1"/>
  <c r="AP296" i="4" s="1"/>
  <c r="AQ296" i="4" s="1"/>
  <c r="AP297" i="4" s="1"/>
  <c r="AQ297" i="4" s="1"/>
  <c r="AP298" i="4" s="1"/>
  <c r="AQ298" i="4" s="1"/>
  <c r="AP299" i="4" s="1"/>
  <c r="AQ299" i="4" s="1"/>
  <c r="AP300" i="4" s="1"/>
  <c r="AQ300" i="4" s="1"/>
  <c r="AP301" i="4" s="1"/>
  <c r="AQ301" i="4" s="1"/>
  <c r="AP302" i="4" s="1"/>
  <c r="AQ302" i="4" s="1"/>
  <c r="AP303" i="4" s="1"/>
  <c r="AQ303" i="4" s="1"/>
  <c r="AP304" i="4" s="1"/>
  <c r="AQ304" i="4" s="1"/>
  <c r="AP305" i="4" s="1"/>
  <c r="AQ305" i="4" s="1"/>
  <c r="AP306" i="4" s="1"/>
  <c r="AQ306" i="4" s="1"/>
  <c r="AP307" i="4" s="1"/>
  <c r="AQ307" i="4" s="1"/>
  <c r="AP308" i="4" s="1"/>
  <c r="AQ308" i="4" s="1"/>
  <c r="AP309" i="4" s="1"/>
  <c r="AQ309" i="4" s="1"/>
  <c r="AP310" i="4" s="1"/>
  <c r="AQ310" i="4" s="1"/>
  <c r="AP311" i="4" s="1"/>
  <c r="AQ311" i="4" s="1"/>
  <c r="AP312" i="4" s="1"/>
  <c r="AQ312" i="4" s="1"/>
  <c r="AP313" i="4" s="1"/>
  <c r="AQ313" i="4" s="1"/>
  <c r="AP314" i="4" s="1"/>
  <c r="AQ314" i="4" s="1"/>
  <c r="AP315" i="4" s="1"/>
  <c r="AQ315" i="4" s="1"/>
  <c r="AP316" i="4" s="1"/>
  <c r="AQ316" i="4" s="1"/>
  <c r="AP317" i="4" s="1"/>
  <c r="AQ317" i="4" s="1"/>
  <c r="AP318" i="4" s="1"/>
  <c r="AQ318" i="4" s="1"/>
  <c r="AP319" i="4" s="1"/>
  <c r="AQ319" i="4" s="1"/>
  <c r="AP320" i="4" s="1"/>
  <c r="AQ320" i="4" s="1"/>
  <c r="AP321" i="4" s="1"/>
  <c r="AQ321" i="4" s="1"/>
  <c r="AP322" i="4" s="1"/>
  <c r="AQ322" i="4" s="1"/>
  <c r="AP323" i="4" s="1"/>
  <c r="AQ323" i="4" s="1"/>
  <c r="AP324" i="4" s="1"/>
  <c r="AQ324" i="4" s="1"/>
  <c r="AP325" i="4" s="1"/>
  <c r="AQ325" i="4" s="1"/>
  <c r="AP326" i="4" s="1"/>
  <c r="AQ326" i="4" s="1"/>
  <c r="AP327" i="4" s="1"/>
  <c r="AQ327" i="4" s="1"/>
  <c r="AP328" i="4" s="1"/>
  <c r="AQ328" i="4" s="1"/>
  <c r="AP329" i="4" s="1"/>
  <c r="AQ329" i="4" s="1"/>
  <c r="AP330" i="4" s="1"/>
  <c r="AQ330" i="4" s="1"/>
  <c r="AP331" i="4" s="1"/>
  <c r="AQ331" i="4" s="1"/>
  <c r="AP332" i="4" s="1"/>
  <c r="AQ332" i="4" s="1"/>
  <c r="AP333" i="4" s="1"/>
  <c r="AQ333" i="4" s="1"/>
  <c r="AP334" i="4" s="1"/>
  <c r="AQ334" i="4" s="1"/>
  <c r="AP335" i="4" s="1"/>
  <c r="AQ335" i="4" s="1"/>
  <c r="AP336" i="4" s="1"/>
  <c r="AQ336" i="4" s="1"/>
  <c r="AP337" i="4" s="1"/>
  <c r="AQ337" i="4" s="1"/>
  <c r="AP338" i="4" s="1"/>
  <c r="AQ338" i="4" s="1"/>
  <c r="AP339" i="4" s="1"/>
  <c r="AQ339" i="4" s="1"/>
  <c r="AP340" i="4" s="1"/>
  <c r="AQ340" i="4" s="1"/>
  <c r="AP341" i="4" s="1"/>
  <c r="AQ341" i="4" s="1"/>
  <c r="AP342" i="4" s="1"/>
  <c r="AQ342" i="4" s="1"/>
  <c r="AP343" i="4" s="1"/>
  <c r="AQ343" i="4" s="1"/>
  <c r="AP344" i="4" s="1"/>
  <c r="AQ344" i="4" s="1"/>
  <c r="AP345" i="4" s="1"/>
  <c r="AQ345" i="4" s="1"/>
  <c r="AP346" i="4" s="1"/>
  <c r="AQ346" i="4" s="1"/>
  <c r="AP347" i="4" s="1"/>
  <c r="AQ347" i="4" s="1"/>
  <c r="AP348" i="4" s="1"/>
  <c r="AQ348" i="4" s="1"/>
  <c r="AP349" i="4" s="1"/>
  <c r="AQ349" i="4" s="1"/>
  <c r="AP350" i="4" s="1"/>
  <c r="AQ350" i="4" s="1"/>
  <c r="AP351" i="4" s="1"/>
  <c r="AQ351" i="4" s="1"/>
  <c r="AP352" i="4" s="1"/>
  <c r="AQ352" i="4" s="1"/>
  <c r="AP353" i="4" s="1"/>
  <c r="AQ353" i="4" s="1"/>
  <c r="AP354" i="4" s="1"/>
  <c r="AQ354" i="4" s="1"/>
  <c r="AP355" i="4" s="1"/>
  <c r="AQ355" i="4" s="1"/>
  <c r="AP356" i="4" s="1"/>
  <c r="AQ356" i="4" s="1"/>
  <c r="AP357" i="4" s="1"/>
  <c r="AQ357" i="4" s="1"/>
  <c r="AP358" i="4" s="1"/>
  <c r="AQ358" i="4" s="1"/>
  <c r="AP359" i="4" s="1"/>
  <c r="AQ359" i="4" s="1"/>
  <c r="AP360" i="4" s="1"/>
  <c r="AQ360" i="4" s="1"/>
  <c r="AP361" i="4" s="1"/>
  <c r="AQ361" i="4" s="1"/>
  <c r="AP362" i="4" s="1"/>
  <c r="AQ362" i="4" s="1"/>
  <c r="AP363" i="4" s="1"/>
  <c r="AQ363" i="4" s="1"/>
  <c r="AP364" i="4" s="1"/>
  <c r="AQ364" i="4" s="1"/>
  <c r="AP365" i="4" s="1"/>
  <c r="AQ365" i="4" s="1"/>
  <c r="AP366" i="4" s="1"/>
  <c r="AQ366" i="4" s="1"/>
  <c r="AP367" i="4" s="1"/>
  <c r="AQ367" i="4" s="1"/>
  <c r="AP368" i="4" s="1"/>
  <c r="AQ368" i="4" s="1"/>
  <c r="AP369" i="4" s="1"/>
  <c r="AQ369" i="4" s="1"/>
  <c r="AP370" i="4" s="1"/>
  <c r="AQ370" i="4" s="1"/>
  <c r="AP371" i="4" s="1"/>
  <c r="AQ371" i="4" s="1"/>
  <c r="AP372" i="4" s="1"/>
  <c r="AQ372" i="4" s="1"/>
  <c r="AP373" i="4" s="1"/>
  <c r="AQ373" i="4" s="1"/>
  <c r="AP374" i="4" s="1"/>
  <c r="AQ374" i="4" s="1"/>
  <c r="AP375" i="4" s="1"/>
  <c r="AQ375" i="4" s="1"/>
  <c r="AP376" i="4" s="1"/>
  <c r="AQ376" i="4" s="1"/>
  <c r="AP377" i="4" s="1"/>
  <c r="AQ377" i="4" s="1"/>
  <c r="AP378" i="4" s="1"/>
  <c r="AQ378" i="4" s="1"/>
  <c r="AP379" i="4" s="1"/>
  <c r="AQ379" i="4" s="1"/>
  <c r="AP380" i="4" s="1"/>
  <c r="AQ380" i="4" s="1"/>
  <c r="AP381" i="4" s="1"/>
  <c r="AQ381" i="4" s="1"/>
  <c r="AP382" i="4" s="1"/>
  <c r="AQ382" i="4" s="1"/>
  <c r="AP383" i="4" s="1"/>
  <c r="AQ383" i="4" s="1"/>
  <c r="AP384" i="4" s="1"/>
  <c r="AQ384" i="4" s="1"/>
  <c r="AP385" i="4" s="1"/>
  <c r="AQ385" i="4" s="1"/>
  <c r="AP386" i="4" s="1"/>
  <c r="AQ386" i="4" s="1"/>
  <c r="AP387" i="4" s="1"/>
  <c r="AQ387" i="4" s="1"/>
  <c r="AP388" i="4" s="1"/>
  <c r="AQ388" i="4" s="1"/>
  <c r="AP389" i="4" s="1"/>
  <c r="AQ389" i="4" s="1"/>
  <c r="AP390" i="4" s="1"/>
  <c r="AQ390" i="4" s="1"/>
  <c r="AP391" i="4" s="1"/>
  <c r="AQ391" i="4" s="1"/>
  <c r="AP392" i="4" s="1"/>
  <c r="AQ392" i="4" s="1"/>
  <c r="AP393" i="4" s="1"/>
  <c r="AQ393" i="4" s="1"/>
  <c r="AP394" i="4" s="1"/>
  <c r="AQ394" i="4" s="1"/>
  <c r="AP395" i="4" s="1"/>
  <c r="AQ395" i="4" s="1"/>
  <c r="AP396" i="4" s="1"/>
  <c r="AQ396" i="4" s="1"/>
  <c r="AP397" i="4" s="1"/>
  <c r="AQ397" i="4" s="1"/>
  <c r="AP398" i="4" s="1"/>
  <c r="AQ398" i="4" s="1"/>
  <c r="AP399" i="4" s="1"/>
  <c r="AQ399" i="4" s="1"/>
  <c r="AP400" i="4" s="1"/>
  <c r="AQ400" i="4" s="1"/>
  <c r="AP401" i="4" s="1"/>
  <c r="AQ401" i="4" s="1"/>
  <c r="AP402" i="4" s="1"/>
  <c r="AQ402" i="4" s="1"/>
  <c r="AP403" i="4" s="1"/>
  <c r="AQ403" i="4" s="1"/>
  <c r="AP404" i="4" s="1"/>
  <c r="AQ404" i="4" s="1"/>
  <c r="AP405" i="4" s="1"/>
  <c r="AQ405" i="4" s="1"/>
  <c r="AP406" i="4" s="1"/>
  <c r="AQ406" i="4" s="1"/>
  <c r="AP407" i="4" s="1"/>
  <c r="AQ407" i="4" s="1"/>
  <c r="AP408" i="4" s="1"/>
  <c r="AQ408" i="4" s="1"/>
  <c r="AP409" i="4" s="1"/>
  <c r="AQ409" i="4" s="1"/>
  <c r="AP410" i="4" s="1"/>
  <c r="AQ410" i="4" s="1"/>
  <c r="AP411" i="4" s="1"/>
  <c r="AQ411" i="4" s="1"/>
  <c r="AP412" i="4" s="1"/>
  <c r="AQ412" i="4" s="1"/>
  <c r="AP413" i="4" s="1"/>
  <c r="AQ413" i="4" s="1"/>
  <c r="AP414" i="4" s="1"/>
  <c r="AQ414" i="4" s="1"/>
  <c r="AP415" i="4" s="1"/>
  <c r="AQ415" i="4" s="1"/>
  <c r="AP416" i="4" s="1"/>
  <c r="AQ416" i="4" s="1"/>
  <c r="AP417" i="4" s="1"/>
  <c r="AQ417" i="4" s="1"/>
  <c r="AP418" i="4" s="1"/>
  <c r="AQ418" i="4" s="1"/>
  <c r="AP419" i="4" s="1"/>
  <c r="AQ419" i="4" s="1"/>
  <c r="AP420" i="4" s="1"/>
  <c r="AQ420" i="4" s="1"/>
  <c r="AP421" i="4" s="1"/>
  <c r="AQ421" i="4" s="1"/>
  <c r="AP422" i="4" s="1"/>
  <c r="AQ422" i="4" s="1"/>
  <c r="AP423" i="4" s="1"/>
  <c r="AQ423" i="4" s="1"/>
  <c r="AP424" i="4" s="1"/>
  <c r="AQ424" i="4" s="1"/>
  <c r="AP425" i="4" s="1"/>
  <c r="AQ425" i="4" s="1"/>
  <c r="AP426" i="4" s="1"/>
  <c r="AQ426" i="4" s="1"/>
  <c r="AP427" i="4" s="1"/>
  <c r="AQ427" i="4" s="1"/>
  <c r="AP428" i="4" s="1"/>
  <c r="AQ428" i="4" s="1"/>
  <c r="AP429" i="4" s="1"/>
  <c r="AQ429" i="4" s="1"/>
  <c r="AP430" i="4" s="1"/>
  <c r="AQ430" i="4" s="1"/>
  <c r="AP431" i="4" s="1"/>
  <c r="AQ431" i="4" s="1"/>
  <c r="AP432" i="4" s="1"/>
  <c r="AQ432" i="4" s="1"/>
  <c r="AP433" i="4" s="1"/>
  <c r="AQ433" i="4" s="1"/>
  <c r="AP434" i="4" s="1"/>
  <c r="AQ434" i="4" s="1"/>
  <c r="AP435" i="4" s="1"/>
  <c r="AQ435" i="4" s="1"/>
  <c r="AP436" i="4" s="1"/>
  <c r="AQ436" i="4" s="1"/>
  <c r="AP437" i="4" s="1"/>
  <c r="AQ437" i="4" s="1"/>
  <c r="AP438" i="4" s="1"/>
  <c r="AQ438" i="4" s="1"/>
  <c r="AP439" i="4" s="1"/>
  <c r="AQ439" i="4" s="1"/>
  <c r="AP440" i="4" s="1"/>
  <c r="AQ440" i="4" s="1"/>
  <c r="AP441" i="4" s="1"/>
  <c r="AQ441" i="4" s="1"/>
  <c r="AP442" i="4" s="1"/>
  <c r="AQ442" i="4" s="1"/>
  <c r="AP443" i="4" s="1"/>
  <c r="AQ443" i="4" s="1"/>
  <c r="AP444" i="4" s="1"/>
  <c r="AQ444" i="4" s="1"/>
  <c r="AP445" i="4" s="1"/>
  <c r="AQ445" i="4" s="1"/>
  <c r="AP446" i="4" s="1"/>
  <c r="AQ446" i="4" s="1"/>
  <c r="AP447" i="4" s="1"/>
  <c r="AQ447" i="4" s="1"/>
  <c r="AP448" i="4" s="1"/>
  <c r="AQ448" i="4" s="1"/>
  <c r="AP449" i="4" s="1"/>
  <c r="AQ449" i="4" s="1"/>
  <c r="AP450" i="4" s="1"/>
  <c r="AQ450" i="4" s="1"/>
  <c r="AP451" i="4" s="1"/>
  <c r="AQ451" i="4" s="1"/>
  <c r="AP452" i="4" s="1"/>
  <c r="AQ452" i="4" s="1"/>
  <c r="AP453" i="4" s="1"/>
  <c r="AQ453" i="4" s="1"/>
  <c r="AP454" i="4" s="1"/>
  <c r="AQ454" i="4" s="1"/>
  <c r="AP455" i="4" s="1"/>
  <c r="AQ455" i="4" s="1"/>
  <c r="AP456" i="4" s="1"/>
  <c r="AQ456" i="4" s="1"/>
  <c r="AP457" i="4" s="1"/>
  <c r="AQ457" i="4" s="1"/>
  <c r="AP458" i="4" s="1"/>
  <c r="AQ458" i="4" s="1"/>
  <c r="AP459" i="4" s="1"/>
  <c r="AQ459" i="4" s="1"/>
  <c r="AP460" i="4" s="1"/>
  <c r="AQ460" i="4" s="1"/>
  <c r="AP461" i="4" s="1"/>
  <c r="AQ461" i="4" s="1"/>
  <c r="AP462" i="4" s="1"/>
  <c r="AQ462" i="4" s="1"/>
  <c r="AP463" i="4" s="1"/>
  <c r="AQ463" i="4" s="1"/>
  <c r="AP464" i="4" s="1"/>
  <c r="AQ464" i="4" s="1"/>
  <c r="AP465" i="4" s="1"/>
  <c r="AQ465" i="4" s="1"/>
  <c r="AP466" i="4" s="1"/>
  <c r="AQ466" i="4" s="1"/>
  <c r="AP467" i="4" s="1"/>
  <c r="AQ467" i="4" s="1"/>
  <c r="AP468" i="4" s="1"/>
  <c r="AQ468" i="4" s="1"/>
  <c r="AP469" i="4" s="1"/>
  <c r="AQ469" i="4" s="1"/>
  <c r="AP470" i="4" s="1"/>
  <c r="AQ470" i="4" s="1"/>
  <c r="AP471" i="4" s="1"/>
  <c r="AQ471" i="4" s="1"/>
  <c r="AP472" i="4" s="1"/>
  <c r="AQ472" i="4" s="1"/>
  <c r="AP473" i="4" s="1"/>
  <c r="AQ473" i="4" s="1"/>
  <c r="AP474" i="4" s="1"/>
  <c r="AQ474" i="4" s="1"/>
  <c r="AP475" i="4" s="1"/>
  <c r="AQ475" i="4" s="1"/>
  <c r="AP476" i="4" s="1"/>
  <c r="AQ476" i="4" s="1"/>
  <c r="AP477" i="4" s="1"/>
  <c r="AQ477" i="4" s="1"/>
  <c r="AP478" i="4" s="1"/>
  <c r="AQ478" i="4" s="1"/>
  <c r="AP479" i="4" s="1"/>
  <c r="AQ479" i="4" s="1"/>
  <c r="AP480" i="4" s="1"/>
  <c r="AQ480" i="4" s="1"/>
  <c r="AP481" i="4" s="1"/>
  <c r="AQ481" i="4" s="1"/>
  <c r="AP482" i="4" s="1"/>
  <c r="AQ482" i="4" s="1"/>
  <c r="AP483" i="4" s="1"/>
  <c r="AQ483" i="4" s="1"/>
  <c r="AP484" i="4" s="1"/>
  <c r="AQ484" i="4" s="1"/>
  <c r="AP485" i="4" s="1"/>
  <c r="AQ485" i="4" s="1"/>
  <c r="AP486" i="4" s="1"/>
  <c r="AQ486" i="4" s="1"/>
  <c r="AP487" i="4" s="1"/>
  <c r="AQ487" i="4" s="1"/>
  <c r="AP488" i="4" s="1"/>
  <c r="AQ488" i="4" s="1"/>
  <c r="AP489" i="4" s="1"/>
  <c r="AQ489" i="4" s="1"/>
  <c r="AP490" i="4" s="1"/>
  <c r="AQ490" i="4" s="1"/>
  <c r="AP491" i="4" s="1"/>
  <c r="AQ491" i="4" s="1"/>
  <c r="AP492" i="4" s="1"/>
  <c r="AQ492" i="4" s="1"/>
  <c r="AP493" i="4" s="1"/>
  <c r="AQ493" i="4" s="1"/>
  <c r="AP494" i="4" s="1"/>
  <c r="AQ494" i="4" s="1"/>
  <c r="AP495" i="4" s="1"/>
  <c r="AQ495" i="4" s="1"/>
  <c r="AP496" i="4" s="1"/>
  <c r="AQ496" i="4" s="1"/>
  <c r="AP497" i="4" s="1"/>
  <c r="AQ497" i="4" s="1"/>
  <c r="AP498" i="4" s="1"/>
  <c r="AQ498" i="4" s="1"/>
  <c r="AP499" i="4" s="1"/>
  <c r="AQ499" i="4" s="1"/>
  <c r="AP500" i="4" s="1"/>
  <c r="AQ500" i="4" s="1"/>
  <c r="AP501" i="4" s="1"/>
  <c r="AQ501" i="4" s="1"/>
  <c r="AP502" i="4" s="1"/>
  <c r="AQ502" i="4" s="1"/>
  <c r="AP503" i="4" s="1"/>
  <c r="AQ503" i="4" s="1"/>
  <c r="AP504" i="4" s="1"/>
  <c r="AQ504" i="4" s="1"/>
  <c r="AP505" i="4" s="1"/>
  <c r="AQ505" i="4" s="1"/>
  <c r="AP506" i="4" s="1"/>
  <c r="AQ506" i="4" s="1"/>
  <c r="AP507" i="4" s="1"/>
  <c r="AQ507" i="4" s="1"/>
  <c r="AP508" i="4" s="1"/>
  <c r="AQ508" i="4" s="1"/>
  <c r="AP509" i="4" s="1"/>
  <c r="AQ509" i="4" s="1"/>
  <c r="AP510" i="4" s="1"/>
  <c r="AQ510" i="4" s="1"/>
  <c r="AP511" i="4" s="1"/>
  <c r="AQ511" i="4" s="1"/>
  <c r="AP512" i="4" s="1"/>
  <c r="AQ512" i="4" s="1"/>
  <c r="AP513" i="4" s="1"/>
  <c r="AQ513" i="4" s="1"/>
  <c r="AP514" i="4" s="1"/>
  <c r="AQ514" i="4" s="1"/>
  <c r="AP515" i="4" s="1"/>
  <c r="AQ515" i="4" s="1"/>
  <c r="AP516" i="4" s="1"/>
  <c r="AQ516" i="4" s="1"/>
  <c r="AP517" i="4" s="1"/>
  <c r="AQ517" i="4" s="1"/>
  <c r="AP518" i="4" s="1"/>
  <c r="AQ518" i="4" s="1"/>
  <c r="AP519" i="4" s="1"/>
  <c r="AQ519" i="4" s="1"/>
  <c r="AP520" i="4" s="1"/>
  <c r="AQ520" i="4" s="1"/>
  <c r="AP521" i="4" s="1"/>
  <c r="AQ521" i="4" s="1"/>
  <c r="AP522" i="4" s="1"/>
  <c r="AQ522" i="4" s="1"/>
  <c r="AP523" i="4" s="1"/>
  <c r="AQ523" i="4" s="1"/>
  <c r="AP524" i="4" s="1"/>
  <c r="AQ524" i="4" s="1"/>
  <c r="AP525" i="4" s="1"/>
  <c r="AQ525" i="4" s="1"/>
  <c r="AP526" i="4" s="1"/>
  <c r="AQ526" i="4" s="1"/>
  <c r="AP527" i="4" s="1"/>
  <c r="AQ527" i="4" s="1"/>
  <c r="AP528" i="4" s="1"/>
  <c r="AQ528" i="4" s="1"/>
  <c r="AP529" i="4" s="1"/>
  <c r="AQ529" i="4" s="1"/>
  <c r="AP530" i="4" s="1"/>
  <c r="AQ530" i="4" s="1"/>
  <c r="AP531" i="4" s="1"/>
  <c r="AQ531" i="4" s="1"/>
  <c r="AP532" i="4" s="1"/>
  <c r="AQ532" i="4" s="1"/>
  <c r="AP533" i="4" s="1"/>
  <c r="AQ533" i="4" s="1"/>
  <c r="AP534" i="4" s="1"/>
  <c r="AQ534" i="4" s="1"/>
  <c r="AP535" i="4" s="1"/>
  <c r="AQ535" i="4" s="1"/>
  <c r="AP536" i="4" s="1"/>
  <c r="AQ536" i="4" s="1"/>
  <c r="AP537" i="4" s="1"/>
  <c r="AQ537" i="4" s="1"/>
  <c r="AP538" i="4" s="1"/>
  <c r="AQ538" i="4" s="1"/>
  <c r="AP539" i="4" s="1"/>
  <c r="AQ539" i="4" s="1"/>
  <c r="AP540" i="4" s="1"/>
  <c r="AQ540" i="4" s="1"/>
  <c r="AP541" i="4" s="1"/>
  <c r="AQ541" i="4" s="1"/>
  <c r="AP542" i="4" s="1"/>
  <c r="AQ542" i="4" s="1"/>
  <c r="AP543" i="4" s="1"/>
  <c r="AQ543" i="4" s="1"/>
  <c r="AP544" i="4" s="1"/>
  <c r="AQ544" i="4" s="1"/>
  <c r="AP545" i="4" s="1"/>
  <c r="AQ545" i="4" s="1"/>
  <c r="AP546" i="4" s="1"/>
  <c r="AQ546" i="4" s="1"/>
  <c r="AP547" i="4" s="1"/>
  <c r="AQ547" i="4" s="1"/>
  <c r="AP548" i="4" s="1"/>
  <c r="AQ548" i="4" s="1"/>
  <c r="AP549" i="4" s="1"/>
  <c r="AQ549" i="4" s="1"/>
  <c r="AP550" i="4" s="1"/>
  <c r="AQ550" i="4" s="1"/>
  <c r="AP551" i="4" s="1"/>
  <c r="AQ551" i="4" s="1"/>
  <c r="AP552" i="4" s="1"/>
  <c r="AQ552" i="4" s="1"/>
  <c r="AP553" i="4" s="1"/>
  <c r="AQ553" i="4" s="1"/>
  <c r="AP554" i="4" s="1"/>
  <c r="AQ554" i="4" s="1"/>
  <c r="AP555" i="4" s="1"/>
  <c r="AQ555" i="4" s="1"/>
  <c r="AP556" i="4" s="1"/>
  <c r="AQ556" i="4" s="1"/>
  <c r="AP557" i="4" s="1"/>
  <c r="AQ557" i="4" s="1"/>
  <c r="AP558" i="4" s="1"/>
  <c r="AQ558" i="4" s="1"/>
  <c r="AP559" i="4" s="1"/>
  <c r="AQ559" i="4" s="1"/>
  <c r="AP560" i="4" s="1"/>
  <c r="AQ560" i="4" s="1"/>
  <c r="AP561" i="4" s="1"/>
  <c r="AQ561" i="4" s="1"/>
  <c r="AP562" i="4" s="1"/>
  <c r="AQ562" i="4" s="1"/>
  <c r="AP563" i="4" s="1"/>
  <c r="AQ563" i="4" s="1"/>
  <c r="AP564" i="4" s="1"/>
  <c r="AQ564" i="4" s="1"/>
  <c r="AP565" i="4" s="1"/>
  <c r="AQ565" i="4" s="1"/>
  <c r="AP566" i="4" s="1"/>
  <c r="AQ566" i="4" s="1"/>
  <c r="AP567" i="4" s="1"/>
  <c r="AQ567" i="4" s="1"/>
  <c r="AP568" i="4" s="1"/>
  <c r="AQ568" i="4" s="1"/>
  <c r="AP569" i="4" s="1"/>
  <c r="AQ569" i="4" s="1"/>
  <c r="AP570" i="4" s="1"/>
  <c r="AQ570" i="4" s="1"/>
  <c r="AP571" i="4" s="1"/>
  <c r="AQ571" i="4" s="1"/>
  <c r="AP572" i="4" s="1"/>
  <c r="AQ572" i="4" s="1"/>
  <c r="AP573" i="4" s="1"/>
  <c r="AQ573" i="4" s="1"/>
  <c r="AP574" i="4" s="1"/>
  <c r="AQ574" i="4" s="1"/>
  <c r="AP575" i="4" s="1"/>
  <c r="AQ575" i="4" s="1"/>
  <c r="AP576" i="4" s="1"/>
  <c r="AQ576" i="4" s="1"/>
  <c r="AP577" i="4" s="1"/>
  <c r="AQ577" i="4" s="1"/>
  <c r="AP578" i="4" s="1"/>
  <c r="AQ578" i="4" s="1"/>
  <c r="AP579" i="4" s="1"/>
  <c r="AQ579" i="4" s="1"/>
  <c r="AP580" i="4" s="1"/>
  <c r="AQ580" i="4" s="1"/>
  <c r="AP581" i="4" s="1"/>
  <c r="AQ581" i="4" s="1"/>
  <c r="AP582" i="4" s="1"/>
  <c r="AQ582" i="4" s="1"/>
  <c r="AP583" i="4" s="1"/>
  <c r="AQ583" i="4" s="1"/>
  <c r="AP584" i="4" s="1"/>
  <c r="AQ584" i="4" s="1"/>
  <c r="AP585" i="4" s="1"/>
  <c r="AQ585" i="4" s="1"/>
  <c r="AP586" i="4" s="1"/>
  <c r="AQ586" i="4" s="1"/>
  <c r="AP587" i="4" s="1"/>
  <c r="AQ587" i="4" s="1"/>
  <c r="AP588" i="4" s="1"/>
  <c r="AQ588" i="4" s="1"/>
  <c r="AP589" i="4" s="1"/>
  <c r="AQ589" i="4" s="1"/>
  <c r="AP590" i="4" s="1"/>
  <c r="AQ590" i="4" s="1"/>
  <c r="AP591" i="4" s="1"/>
  <c r="AQ591" i="4" s="1"/>
  <c r="AP592" i="4" s="1"/>
  <c r="AQ592" i="4" s="1"/>
  <c r="AP593" i="4" s="1"/>
  <c r="AQ593" i="4" s="1"/>
  <c r="AP594" i="4" s="1"/>
  <c r="AQ594" i="4" s="1"/>
  <c r="AP595" i="4" s="1"/>
  <c r="AQ595" i="4" s="1"/>
  <c r="AP596" i="4" s="1"/>
  <c r="AQ596" i="4" s="1"/>
  <c r="AP597" i="4" s="1"/>
  <c r="AQ597" i="4" s="1"/>
  <c r="AP598" i="4" s="1"/>
  <c r="AQ598" i="4" s="1"/>
  <c r="AP599" i="4" s="1"/>
  <c r="AQ599" i="4" s="1"/>
  <c r="AP600" i="4" s="1"/>
  <c r="AQ600" i="4" s="1"/>
  <c r="AP601" i="4" s="1"/>
  <c r="AQ601" i="4" s="1"/>
  <c r="AP602" i="4" s="1"/>
  <c r="AQ602" i="4" s="1"/>
  <c r="AP603" i="4" s="1"/>
  <c r="AQ603" i="4" s="1"/>
  <c r="AP604" i="4" s="1"/>
  <c r="AQ604" i="4" s="1"/>
  <c r="AP605" i="4" s="1"/>
  <c r="AQ605" i="4" s="1"/>
  <c r="AP606" i="4" s="1"/>
  <c r="AQ606" i="4" s="1"/>
  <c r="AP607" i="4" s="1"/>
  <c r="AQ607" i="4" s="1"/>
  <c r="AP608" i="4" s="1"/>
  <c r="AQ608" i="4" s="1"/>
  <c r="AP609" i="4" s="1"/>
  <c r="AQ609" i="4" s="1"/>
  <c r="I6" i="4" a="1"/>
  <c r="I6" i="4" s="1"/>
  <c r="L6" i="4" a="1"/>
  <c r="L6" i="4" s="1"/>
  <c r="I11" i="4" a="1"/>
  <c r="I11" i="4" s="1"/>
  <c r="F6" i="4" a="1"/>
  <c r="F6" i="4" s="1"/>
  <c r="F5" i="4" a="1"/>
  <c r="F5" i="4" s="1"/>
  <c r="C7" i="4" a="1"/>
  <c r="C7" i="4" s="1"/>
  <c r="F8" i="4" a="1"/>
  <c r="F8" i="4" s="1"/>
  <c r="I8" i="4" a="1"/>
  <c r="I8" i="4" s="1"/>
  <c r="I7" i="4" a="1"/>
  <c r="I7" i="4" s="1"/>
  <c r="I9" i="4" a="1"/>
  <c r="I9" i="4" s="1"/>
  <c r="I10" i="4" a="1"/>
  <c r="I10" i="4" s="1"/>
  <c r="I12" i="4" a="1"/>
  <c r="I12" i="4" s="1"/>
  <c r="C6" i="4" a="1"/>
  <c r="C6" i="4" s="1"/>
  <c r="L5" i="4" a="1"/>
  <c r="L5" i="4" s="1"/>
  <c r="Q4" i="4"/>
  <c r="J5" i="4"/>
  <c r="J6" i="4" s="1"/>
  <c r="J7" i="4" s="1"/>
  <c r="J8" i="4" s="1"/>
  <c r="J9" i="4" s="1"/>
  <c r="J10" i="4" s="1"/>
  <c r="J11" i="4" s="1"/>
  <c r="J12" i="4" s="1"/>
  <c r="J13" i="4" s="1"/>
  <c r="J14" i="4" s="1"/>
  <c r="J15" i="4" s="1"/>
  <c r="J16" i="4" s="1"/>
  <c r="J17" i="4" s="1"/>
  <c r="J18" i="4" s="1"/>
  <c r="J19" i="4" s="1"/>
  <c r="J20" i="4" s="1"/>
  <c r="J21" i="4" s="1"/>
  <c r="J22" i="4" s="1"/>
  <c r="J23" i="4" s="1"/>
  <c r="J24" i="4" s="1"/>
  <c r="J25" i="4" s="1"/>
  <c r="J26" i="4" s="1"/>
  <c r="J27" i="4" s="1"/>
  <c r="J28" i="4" s="1"/>
  <c r="J29" i="4" s="1"/>
  <c r="J30" i="4" s="1"/>
  <c r="J31" i="4" s="1"/>
  <c r="J32" i="4" s="1"/>
  <c r="J33" i="4" s="1"/>
  <c r="J34" i="4" s="1"/>
  <c r="J35" i="4" s="1"/>
  <c r="C5" i="4" a="1"/>
  <c r="C5" i="4" s="1"/>
  <c r="B10" i="4"/>
  <c r="C9" i="4" a="1"/>
  <c r="C9" i="4" s="1"/>
  <c r="J114" i="51" a="1"/>
  <c r="J114" i="51" s="1"/>
  <c r="J114" i="50" a="1"/>
  <c r="J114" i="50" s="1"/>
  <c r="J114" i="49" a="1"/>
  <c r="J114" i="49" s="1"/>
  <c r="K114" i="49" a="1"/>
  <c r="K114" i="49" s="1"/>
  <c r="K114" i="51" a="1"/>
  <c r="K114" i="51" s="1"/>
  <c r="K114" i="50" a="1"/>
  <c r="K114" i="50" s="1"/>
  <c r="L114" i="49" a="1"/>
  <c r="L114" i="49" s="1"/>
  <c r="L114" i="51" a="1"/>
  <c r="L114" i="51" s="1"/>
  <c r="M114" i="49" a="1"/>
  <c r="M114" i="49" s="1"/>
  <c r="L114" i="50" a="1"/>
  <c r="L114" i="50" s="1"/>
  <c r="M114" i="51" a="1"/>
  <c r="M114" i="51" s="1"/>
  <c r="N114" i="49" a="1"/>
  <c r="N114" i="49" s="1"/>
  <c r="M114" i="50" a="1"/>
  <c r="M114" i="50" s="1"/>
  <c r="N114" i="50" a="1"/>
  <c r="N114" i="50" s="1"/>
  <c r="N114" i="51" a="1"/>
  <c r="N114" i="51" s="1"/>
  <c r="O114" i="49" a="1"/>
  <c r="O114" i="49" s="1"/>
  <c r="O114" i="51" a="1"/>
  <c r="O114" i="51" s="1"/>
  <c r="P114" i="49" a="1"/>
  <c r="P114" i="49" s="1"/>
  <c r="O114" i="50" a="1"/>
  <c r="O114" i="50" s="1"/>
  <c r="P114" i="51" a="1"/>
  <c r="P114" i="51" s="1"/>
  <c r="Q114" i="49" a="1"/>
  <c r="Q114" i="49" s="1"/>
  <c r="P114" i="50" a="1"/>
  <c r="P114" i="50" s="1"/>
  <c r="Q114" i="51" a="1"/>
  <c r="Q114" i="51" s="1"/>
  <c r="R114" i="49" a="1"/>
  <c r="R114" i="49" s="1"/>
  <c r="Q114" i="50" a="1"/>
  <c r="Q114" i="50" s="1"/>
  <c r="R114" i="51" a="1"/>
  <c r="R114" i="51" s="1"/>
  <c r="S114" i="49" a="1"/>
  <c r="S114" i="49" s="1"/>
  <c r="R114" i="50" a="1"/>
  <c r="R114" i="50" s="1"/>
  <c r="S114" i="51" a="1"/>
  <c r="S114" i="51" s="1"/>
  <c r="S114" i="50" a="1"/>
  <c r="S114" i="50" s="1"/>
  <c r="T114" i="49" a="1"/>
  <c r="T114" i="49" s="1"/>
  <c r="T114" i="51" a="1"/>
  <c r="T114" i="51" s="1"/>
  <c r="T114" i="50" a="1"/>
  <c r="T114" i="50" s="1"/>
  <c r="U114" i="49" a="1"/>
  <c r="U114" i="49" s="1"/>
  <c r="U114" i="51" a="1"/>
  <c r="U114" i="51" s="1"/>
  <c r="V114" i="49" a="1"/>
  <c r="V114" i="49" s="1"/>
  <c r="U114" i="50" a="1"/>
  <c r="U114" i="50" s="1"/>
  <c r="V114" i="51" a="1"/>
  <c r="V114" i="51" s="1"/>
  <c r="W114" i="49" a="1"/>
  <c r="W114" i="49" s="1"/>
  <c r="V114" i="50" a="1"/>
  <c r="V114" i="50" s="1"/>
  <c r="W114" i="51" a="1"/>
  <c r="W114" i="51" s="1"/>
  <c r="X114" i="49" a="1"/>
  <c r="X114" i="49" s="1"/>
  <c r="W114" i="50" a="1"/>
  <c r="W114" i="50" s="1"/>
  <c r="X114" i="51" a="1"/>
  <c r="X114" i="51" s="1"/>
  <c r="X114" i="50" a="1"/>
  <c r="X114" i="50" s="1"/>
  <c r="Y114" i="49" a="1"/>
  <c r="Y114" i="49" s="1"/>
  <c r="Y114" i="50" a="1"/>
  <c r="Y114" i="50" s="1"/>
  <c r="Y114" i="51" a="1"/>
  <c r="Y114" i="51" s="1"/>
  <c r="Z114" i="49" a="1"/>
  <c r="Z114" i="49" s="1"/>
  <c r="Z114" i="51" a="1"/>
  <c r="Z114" i="51" s="1"/>
  <c r="AA114" i="49" a="1"/>
  <c r="AA114" i="49" s="1"/>
  <c r="Z114" i="50" a="1"/>
  <c r="Z114" i="50" s="1"/>
  <c r="AA114" i="51" a="1"/>
  <c r="AA114" i="51" s="1"/>
  <c r="AB114" i="49" a="1"/>
  <c r="AB114" i="49" s="1"/>
  <c r="AA114" i="50" a="1"/>
  <c r="AA114" i="50" s="1"/>
  <c r="AB114" i="51" a="1"/>
  <c r="AB114" i="51" s="1"/>
  <c r="AC114" i="49" a="1"/>
  <c r="AC114" i="49" s="1"/>
  <c r="AB114" i="50" a="1"/>
  <c r="AB114" i="50" s="1"/>
  <c r="AC114" i="51" a="1"/>
  <c r="AC114" i="51" s="1"/>
  <c r="AD114" i="49" a="1"/>
  <c r="AD114" i="49" s="1"/>
  <c r="AC114" i="50" a="1"/>
  <c r="AC114" i="50" s="1"/>
  <c r="AD114" i="51" a="1"/>
  <c r="AD114" i="51" s="1"/>
  <c r="AE114" i="49" a="1"/>
  <c r="AE114" i="49" s="1"/>
  <c r="AD114" i="50" a="1"/>
  <c r="AD114" i="50" s="1"/>
  <c r="AE114" i="51" a="1"/>
  <c r="AE114" i="51" s="1"/>
  <c r="AF114" i="49" a="1"/>
  <c r="AF114" i="49" s="1"/>
  <c r="AE114" i="50" a="1"/>
  <c r="AE114" i="50" s="1"/>
  <c r="AF114" i="51" a="1"/>
  <c r="AF114" i="51" s="1"/>
  <c r="AG114" i="49" a="1"/>
  <c r="AG114" i="49" s="1"/>
  <c r="AF114" i="50" a="1"/>
  <c r="AF114" i="50" s="1"/>
  <c r="AG114" i="51" a="1"/>
  <c r="AG114" i="51" s="1"/>
  <c r="AH114" i="49" a="1"/>
  <c r="AH114" i="49" s="1"/>
  <c r="AG114" i="50" a="1"/>
  <c r="AG114" i="50" s="1"/>
  <c r="AH114" i="51" a="1"/>
  <c r="AH114" i="51" s="1"/>
  <c r="AI114" i="49" a="1"/>
  <c r="AI114" i="49" s="1"/>
  <c r="AH114" i="50" a="1"/>
  <c r="AH114" i="50" s="1"/>
  <c r="AI114" i="51" a="1"/>
  <c r="AI114" i="51" s="1"/>
  <c r="AJ114" i="49" a="1"/>
  <c r="AJ114" i="49" s="1"/>
  <c r="AI114" i="50" a="1"/>
  <c r="AI114" i="50" s="1"/>
  <c r="AJ114" i="51" a="1"/>
  <c r="AJ114" i="51" s="1"/>
  <c r="AK114" i="49" a="1"/>
  <c r="AK114" i="49" s="1"/>
  <c r="AJ114" i="50" a="1"/>
  <c r="AJ114" i="50" s="1"/>
  <c r="AK114" i="51" a="1"/>
  <c r="AK114" i="51" s="1"/>
  <c r="AL114" i="49" a="1"/>
  <c r="AL114" i="49" s="1"/>
  <c r="AK114" i="50" a="1"/>
  <c r="AK114" i="50" s="1"/>
  <c r="AL114" i="51" a="1"/>
  <c r="AL114" i="51" s="1"/>
  <c r="AM114" i="49" a="1"/>
  <c r="AM114" i="49" s="1"/>
  <c r="AL114" i="50" a="1"/>
  <c r="AL114" i="50" s="1"/>
  <c r="AM114" i="50" a="1"/>
  <c r="AM114" i="50" s="1"/>
  <c r="AM114" i="51" a="1"/>
  <c r="AM114" i="51" s="1"/>
  <c r="AN114" i="49" a="1"/>
  <c r="AN114" i="49" s="1"/>
  <c r="AN114" i="51" a="1"/>
  <c r="AN114" i="51" s="1"/>
  <c r="AN114" i="50" a="1"/>
  <c r="AN114" i="50" s="1"/>
  <c r="J114" i="48" a="1"/>
  <c r="J114" i="48" s="1"/>
  <c r="J114" i="47" a="1"/>
  <c r="J114" i="47" s="1"/>
  <c r="K114" i="21" a="1"/>
  <c r="K114" i="21" s="1"/>
  <c r="J114" i="21" a="1"/>
  <c r="J114" i="21" s="1"/>
  <c r="K114" i="48" a="1"/>
  <c r="K114" i="48" s="1"/>
  <c r="L114" i="21" a="1"/>
  <c r="L114" i="21" s="1"/>
  <c r="K114" i="47" a="1"/>
  <c r="K114" i="47" s="1"/>
  <c r="L114" i="48" a="1"/>
  <c r="L114" i="48" s="1"/>
  <c r="M114" i="21" a="1"/>
  <c r="M114" i="21" s="1"/>
  <c r="L114" i="47" a="1"/>
  <c r="L114" i="47" s="1"/>
  <c r="M114" i="48" a="1"/>
  <c r="M114" i="48" s="1"/>
  <c r="M114" i="47" a="1"/>
  <c r="M114" i="47" s="1"/>
  <c r="N114" i="21" a="1"/>
  <c r="N114" i="21" s="1"/>
  <c r="N114" i="48" a="1"/>
  <c r="N114" i="48" s="1"/>
  <c r="N114" i="47" a="1"/>
  <c r="N114" i="47" s="1"/>
  <c r="O114" i="21" a="1"/>
  <c r="O114" i="21" s="1"/>
  <c r="O114" i="48" a="1"/>
  <c r="O114" i="48" s="1"/>
  <c r="O114" i="47" a="1"/>
  <c r="O114" i="47" s="1"/>
  <c r="P114" i="48" a="1"/>
  <c r="P114" i="48" s="1"/>
  <c r="P114" i="47" a="1"/>
  <c r="P114" i="47" s="1"/>
  <c r="AN118" i="21"/>
  <c r="AN126" i="21"/>
  <c r="AN119" i="21"/>
  <c r="AN127" i="21"/>
  <c r="AN120" i="21"/>
  <c r="AN128" i="21"/>
  <c r="AN121" i="21"/>
  <c r="AN129" i="21"/>
  <c r="AN122" i="21"/>
  <c r="AN130" i="21"/>
  <c r="AN123" i="21"/>
  <c r="AN116" i="21"/>
  <c r="AN124" i="21"/>
  <c r="AN117" i="21"/>
  <c r="AN125" i="21"/>
  <c r="AM128" i="21"/>
  <c r="AM129" i="21"/>
  <c r="AM122" i="21"/>
  <c r="AM118" i="21"/>
  <c r="AM124" i="21"/>
  <c r="AM121" i="21"/>
  <c r="AM119" i="21"/>
  <c r="AM130" i="21"/>
  <c r="AM126" i="21"/>
  <c r="AM127" i="21"/>
  <c r="AM123" i="21"/>
  <c r="AM116" i="21"/>
  <c r="AM125" i="21"/>
  <c r="AM120" i="21"/>
  <c r="AM117" i="21"/>
  <c r="AL129" i="21"/>
  <c r="AL125" i="21"/>
  <c r="AL121" i="21"/>
  <c r="AL128" i="21"/>
  <c r="AL124" i="21"/>
  <c r="AL120" i="21"/>
  <c r="AL117" i="21"/>
  <c r="AL116" i="21"/>
  <c r="AL127" i="21"/>
  <c r="AL123" i="21"/>
  <c r="AL130" i="21"/>
  <c r="AL126" i="21"/>
  <c r="AL122" i="21"/>
  <c r="AL119" i="21"/>
  <c r="AL118" i="21"/>
  <c r="AK127" i="21"/>
  <c r="AK128" i="21"/>
  <c r="AK125" i="21"/>
  <c r="AK120" i="21"/>
  <c r="AK119" i="21"/>
  <c r="AK123" i="21"/>
  <c r="AK118" i="21"/>
  <c r="AK129" i="21"/>
  <c r="AK130" i="21"/>
  <c r="AK126" i="21"/>
  <c r="AK121" i="21"/>
  <c r="AK122" i="21"/>
  <c r="AK117" i="21"/>
  <c r="AK124" i="21"/>
  <c r="AK116" i="21"/>
  <c r="AJ128" i="21"/>
  <c r="AJ124" i="21"/>
  <c r="AJ129" i="21"/>
  <c r="AJ125" i="21"/>
  <c r="AJ121" i="21"/>
  <c r="AJ116" i="21"/>
  <c r="AJ119" i="21"/>
  <c r="AJ130" i="21"/>
  <c r="AJ126" i="21"/>
  <c r="AJ122" i="21"/>
  <c r="AJ127" i="21"/>
  <c r="AJ123" i="21"/>
  <c r="AJ118" i="21"/>
  <c r="AJ120" i="21"/>
  <c r="AJ117" i="21"/>
  <c r="AI130" i="21"/>
  <c r="AI126" i="21"/>
  <c r="AI127" i="21"/>
  <c r="AI125" i="21"/>
  <c r="AI118" i="21"/>
  <c r="AI122" i="21"/>
  <c r="AI123" i="21"/>
  <c r="AI117" i="21"/>
  <c r="AI128" i="21"/>
  <c r="AI129" i="21"/>
  <c r="AI124" i="21"/>
  <c r="AI121" i="21"/>
  <c r="AI116" i="21"/>
  <c r="AI120" i="21"/>
  <c r="AI119" i="21"/>
  <c r="AH127" i="21"/>
  <c r="AH123" i="21"/>
  <c r="AH130" i="21"/>
  <c r="AH126" i="21"/>
  <c r="AH122" i="21"/>
  <c r="AH119" i="21"/>
  <c r="AH118" i="21"/>
  <c r="AH129" i="21"/>
  <c r="AH125" i="21"/>
  <c r="AH121" i="21"/>
  <c r="AH128" i="21"/>
  <c r="AH124" i="21"/>
  <c r="AH120" i="21"/>
  <c r="AH117" i="21"/>
  <c r="AH116" i="21"/>
  <c r="AF130" i="21"/>
  <c r="AF126" i="21"/>
  <c r="AF122" i="21"/>
  <c r="AF127" i="21"/>
  <c r="AF123" i="21"/>
  <c r="AF120" i="21"/>
  <c r="AF116" i="21"/>
  <c r="AF117" i="21"/>
  <c r="AF128" i="21"/>
  <c r="AF124" i="21"/>
  <c r="AF129" i="21"/>
  <c r="AF125" i="21"/>
  <c r="AF121" i="21"/>
  <c r="AF118" i="21"/>
  <c r="AF119" i="21"/>
  <c r="AD129" i="21"/>
  <c r="AD125" i="21"/>
  <c r="AD121" i="21"/>
  <c r="AD128" i="21"/>
  <c r="AD124" i="21"/>
  <c r="AD120" i="21"/>
  <c r="AD117" i="21"/>
  <c r="AD116" i="21"/>
  <c r="AD127" i="21"/>
  <c r="AD123" i="21"/>
  <c r="AD130" i="21"/>
  <c r="AD126" i="21"/>
  <c r="AD122" i="21"/>
  <c r="AD119" i="21"/>
  <c r="AD118" i="21"/>
  <c r="AB128" i="21"/>
  <c r="AB124" i="21"/>
  <c r="AB129" i="21"/>
  <c r="AB125" i="21"/>
  <c r="AB121" i="21"/>
  <c r="AB116" i="21"/>
  <c r="AB117" i="21"/>
  <c r="AB130" i="21"/>
  <c r="AB126" i="21"/>
  <c r="AB122" i="21"/>
  <c r="AB127" i="21"/>
  <c r="AB123" i="21"/>
  <c r="AB118" i="21"/>
  <c r="AB119" i="21"/>
  <c r="AB120" i="21"/>
  <c r="AA130" i="21"/>
  <c r="AA126" i="21"/>
  <c r="AA127" i="21"/>
  <c r="AA120" i="21"/>
  <c r="AA121" i="21"/>
  <c r="AA116" i="21"/>
  <c r="AA123" i="21"/>
  <c r="AA117" i="21"/>
  <c r="AA128" i="21"/>
  <c r="AA129" i="21"/>
  <c r="AA124" i="21"/>
  <c r="AA125" i="21"/>
  <c r="AA118" i="21"/>
  <c r="AA122" i="21"/>
  <c r="AA119" i="21"/>
  <c r="Y129" i="21"/>
  <c r="Y130" i="21"/>
  <c r="Y123" i="21"/>
  <c r="Y120" i="21"/>
  <c r="Y117" i="21"/>
  <c r="Y125" i="21"/>
  <c r="Y122" i="21"/>
  <c r="Y116" i="21"/>
  <c r="Y127" i="21"/>
  <c r="Y128" i="21"/>
  <c r="Y124" i="21"/>
  <c r="Y119" i="21"/>
  <c r="Y126" i="21"/>
  <c r="Y121" i="21"/>
  <c r="Y118" i="21"/>
  <c r="S128" i="21"/>
  <c r="S129" i="21"/>
  <c r="S130" i="21"/>
  <c r="S126" i="21"/>
  <c r="S127" i="21"/>
  <c r="S124" i="21"/>
  <c r="S121" i="21"/>
  <c r="S116" i="21"/>
  <c r="S120" i="21"/>
  <c r="S119" i="21"/>
  <c r="S125" i="21"/>
  <c r="S118" i="21"/>
  <c r="S122" i="21"/>
  <c r="S123" i="21"/>
  <c r="S117" i="21"/>
  <c r="Q129" i="21"/>
  <c r="Q130" i="21"/>
  <c r="Q126" i="21"/>
  <c r="Q124" i="21"/>
  <c r="Q117" i="21"/>
  <c r="Q121" i="21"/>
  <c r="Q120" i="21"/>
  <c r="Q116" i="21"/>
  <c r="Q127" i="21"/>
  <c r="Q128" i="21"/>
  <c r="Q123" i="21"/>
  <c r="Q119" i="21"/>
  <c r="Q125" i="21"/>
  <c r="Q122" i="21"/>
  <c r="Q118" i="21"/>
  <c r="AG129" i="21"/>
  <c r="AG130" i="21"/>
  <c r="AG126" i="21"/>
  <c r="AG124" i="21"/>
  <c r="AG117" i="21"/>
  <c r="AG121" i="21"/>
  <c r="AG120" i="21"/>
  <c r="AG116" i="21"/>
  <c r="AG127" i="21"/>
  <c r="AG128" i="21"/>
  <c r="AG123" i="21"/>
  <c r="AG119" i="21"/>
  <c r="AG125" i="21"/>
  <c r="AG122" i="21"/>
  <c r="AG118" i="21"/>
  <c r="AE128" i="21"/>
  <c r="AE129" i="21"/>
  <c r="AE122" i="21"/>
  <c r="AE120" i="21"/>
  <c r="AE116" i="21"/>
  <c r="AE125" i="21"/>
  <c r="AE119" i="21"/>
  <c r="AE130" i="21"/>
  <c r="AE126" i="21"/>
  <c r="AE127" i="21"/>
  <c r="AE123" i="21"/>
  <c r="AE118" i="21"/>
  <c r="AE124" i="21"/>
  <c r="AE121" i="21"/>
  <c r="AE117" i="21"/>
  <c r="AC127" i="21"/>
  <c r="AC128" i="21"/>
  <c r="AC125" i="21"/>
  <c r="AC122" i="21"/>
  <c r="AC117" i="21"/>
  <c r="AC120" i="21"/>
  <c r="AC118" i="21"/>
  <c r="AC129" i="21"/>
  <c r="AC130" i="21"/>
  <c r="AC126" i="21"/>
  <c r="AC121" i="21"/>
  <c r="AC119" i="21"/>
  <c r="AC123" i="21"/>
  <c r="AC124" i="21"/>
  <c r="AC116" i="21"/>
  <c r="Z127" i="21"/>
  <c r="Z123" i="21"/>
  <c r="Z130" i="21"/>
  <c r="Z126" i="21"/>
  <c r="Z122" i="21"/>
  <c r="Z119" i="21"/>
  <c r="Z118" i="21"/>
  <c r="Z129" i="21"/>
  <c r="Z125" i="21"/>
  <c r="Z121" i="21"/>
  <c r="Z128" i="21"/>
  <c r="Z124" i="21"/>
  <c r="Z120" i="21"/>
  <c r="Z117" i="21"/>
  <c r="Z116" i="21"/>
  <c r="T130" i="21"/>
  <c r="T126" i="21"/>
  <c r="T122" i="21"/>
  <c r="T127" i="21"/>
  <c r="T123" i="21"/>
  <c r="T118" i="21"/>
  <c r="T120" i="21"/>
  <c r="T117" i="21"/>
  <c r="T128" i="21"/>
  <c r="T124" i="21"/>
  <c r="T129" i="21"/>
  <c r="T125" i="21"/>
  <c r="T121" i="21"/>
  <c r="T116" i="21"/>
  <c r="T119" i="21"/>
  <c r="R129" i="21"/>
  <c r="R125" i="21"/>
  <c r="R121" i="21"/>
  <c r="R128" i="21"/>
  <c r="R124" i="21"/>
  <c r="R120" i="21"/>
  <c r="R117" i="21"/>
  <c r="R116" i="21"/>
  <c r="R127" i="21"/>
  <c r="R123" i="21"/>
  <c r="R130" i="21"/>
  <c r="R126" i="21"/>
  <c r="R122" i="21"/>
  <c r="R119" i="21"/>
  <c r="R118" i="21"/>
  <c r="P128" i="21"/>
  <c r="P124" i="21"/>
  <c r="P129" i="21"/>
  <c r="P125" i="21"/>
  <c r="P121" i="21"/>
  <c r="P118" i="21"/>
  <c r="P119" i="21"/>
  <c r="P130" i="21"/>
  <c r="P126" i="21"/>
  <c r="P122" i="21"/>
  <c r="P127" i="21"/>
  <c r="P123" i="21"/>
  <c r="P120" i="21"/>
  <c r="P116" i="21"/>
  <c r="P117" i="21"/>
  <c r="Q114" i="47" a="1"/>
  <c r="Q114" i="47" s="1"/>
  <c r="Q114" i="48" a="1"/>
  <c r="Q114" i="48" s="1"/>
  <c r="W130" i="21"/>
  <c r="W128" i="21"/>
  <c r="W126" i="21"/>
  <c r="W129" i="21"/>
  <c r="W127" i="21"/>
  <c r="W122" i="21"/>
  <c r="W123" i="21"/>
  <c r="W118" i="21"/>
  <c r="W116" i="21"/>
  <c r="W124" i="21"/>
  <c r="W125" i="21"/>
  <c r="W121" i="21"/>
  <c r="W120" i="21"/>
  <c r="W119" i="21"/>
  <c r="W117" i="21"/>
  <c r="U129" i="21"/>
  <c r="U127" i="21"/>
  <c r="U130" i="21"/>
  <c r="U128" i="21"/>
  <c r="U125" i="21"/>
  <c r="U121" i="21"/>
  <c r="U120" i="21"/>
  <c r="U122" i="21"/>
  <c r="U119" i="21"/>
  <c r="U117" i="21"/>
  <c r="U123" i="21"/>
  <c r="U126" i="21"/>
  <c r="U124" i="21"/>
  <c r="U118" i="21"/>
  <c r="U116" i="21"/>
  <c r="X130" i="21"/>
  <c r="X128" i="21"/>
  <c r="X126" i="21"/>
  <c r="X124" i="21"/>
  <c r="X122" i="21"/>
  <c r="X129" i="21"/>
  <c r="X127" i="21"/>
  <c r="X125" i="21"/>
  <c r="X123" i="21"/>
  <c r="X121" i="21"/>
  <c r="X118" i="21"/>
  <c r="X116" i="21"/>
  <c r="X120" i="21"/>
  <c r="X119" i="21"/>
  <c r="X117" i="21"/>
  <c r="V129" i="21"/>
  <c r="V127" i="21"/>
  <c r="V125" i="21"/>
  <c r="V123" i="21"/>
  <c r="V121" i="21"/>
  <c r="V130" i="21"/>
  <c r="V128" i="21"/>
  <c r="V126" i="21"/>
  <c r="V124" i="21"/>
  <c r="V122" i="21"/>
  <c r="V120" i="21"/>
  <c r="V119" i="21"/>
  <c r="V117" i="21"/>
  <c r="V118" i="21"/>
  <c r="V116" i="21"/>
  <c r="K8" i="4"/>
  <c r="L7" i="4" a="1"/>
  <c r="L7" i="4" s="1"/>
  <c r="E10" i="4"/>
  <c r="F9" i="4" a="1"/>
  <c r="F9" i="4" s="1"/>
  <c r="H14" i="4"/>
  <c r="I13" i="4" a="1"/>
  <c r="I13" i="4" s="1"/>
  <c r="Z115" i="21"/>
  <c r="Z113" i="21" s="1"/>
  <c r="R114" i="48" a="1"/>
  <c r="R114" i="48" s="1"/>
  <c r="S5" i="48"/>
  <c r="R114" i="47" a="1"/>
  <c r="R114" i="47" s="1"/>
  <c r="S5" i="47"/>
  <c r="AG115" i="21"/>
  <c r="AG113" i="21" s="1"/>
  <c r="AK115" i="21"/>
  <c r="AK113" i="21" s="1"/>
  <c r="AH115" i="21"/>
  <c r="AH113" i="21" s="1"/>
  <c r="AC115" i="21"/>
  <c r="AC113" i="21" s="1"/>
  <c r="R115" i="21"/>
  <c r="R113" i="21" s="1"/>
  <c r="AA115" i="21"/>
  <c r="AA113" i="21" s="1"/>
  <c r="A77" i="1"/>
  <c r="AI115" i="21"/>
  <c r="AI113" i="21" s="1"/>
  <c r="AE115" i="21"/>
  <c r="AE113" i="21" s="1"/>
  <c r="W115" i="21"/>
  <c r="W113" i="21" s="1"/>
  <c r="S115" i="21"/>
  <c r="S113" i="21" s="1"/>
  <c r="AM115" i="21"/>
  <c r="AM113" i="21" s="1"/>
  <c r="A76" i="1"/>
  <c r="AW46" i="59" s="1" a="1"/>
  <c r="AW46" i="59" s="1"/>
  <c r="A78" i="1"/>
  <c r="AN115" i="21"/>
  <c r="AN113" i="21" s="1"/>
  <c r="AJ115" i="21"/>
  <c r="AJ113" i="21" s="1"/>
  <c r="AF115" i="21"/>
  <c r="AF113" i="21" s="1"/>
  <c r="AB115" i="21"/>
  <c r="AB113" i="21" s="1"/>
  <c r="X115" i="21"/>
  <c r="X113" i="21" s="1"/>
  <c r="T115" i="21"/>
  <c r="T113" i="21" s="1"/>
  <c r="P115" i="21"/>
  <c r="P113" i="21" s="1"/>
  <c r="AL115" i="21"/>
  <c r="AL113" i="21" s="1"/>
  <c r="AD115" i="21"/>
  <c r="AD113" i="21" s="1"/>
  <c r="V115" i="21"/>
  <c r="V113" i="21" s="1"/>
  <c r="Y115" i="21"/>
  <c r="Y113" i="21" s="1"/>
  <c r="U115" i="21"/>
  <c r="U113" i="21" s="1"/>
  <c r="Q115" i="21"/>
  <c r="Q113" i="21" s="1"/>
  <c r="AI7" i="21"/>
  <c r="F7" i="4" l="1" a="1"/>
  <c r="F7" i="4" s="1"/>
  <c r="C8" i="4" a="1"/>
  <c r="C8" i="4" s="1"/>
  <c r="AV36" i="59" a="1"/>
  <c r="AV36" i="59" s="1"/>
  <c r="AV33" i="59" a="1"/>
  <c r="AV33" i="59" s="1"/>
  <c r="AV15" i="59" a="1"/>
  <c r="AV15" i="59" s="1"/>
  <c r="AV51" i="59" a="1"/>
  <c r="AV51" i="59" s="1"/>
  <c r="AV49" i="59" a="1"/>
  <c r="AV49" i="59" s="1"/>
  <c r="D54" i="59" a="1"/>
  <c r="D54" i="59" s="1"/>
  <c r="AW22" i="59" a="1"/>
  <c r="AW22" i="59" s="1"/>
  <c r="AW38" i="59" a="1"/>
  <c r="AW38" i="59" s="1"/>
  <c r="AV23" i="59" a="1"/>
  <c r="AV23" i="59" s="1"/>
  <c r="AV24" i="59" a="1"/>
  <c r="AV24" i="59" s="1"/>
  <c r="AW26" i="59" a="1"/>
  <c r="AW26" i="59" s="1"/>
  <c r="AW50" i="59" a="1"/>
  <c r="AW50" i="59" s="1"/>
  <c r="D39" i="59" a="1"/>
  <c r="D39" i="59" s="1"/>
  <c r="AW23" i="59" a="1"/>
  <c r="AW23" i="59" s="1"/>
  <c r="AV47" i="59" a="1"/>
  <c r="AV47" i="59" s="1"/>
  <c r="E48" i="59" a="1"/>
  <c r="E48" i="59" s="1"/>
  <c r="D48" i="59" a="1"/>
  <c r="D48" i="59" s="1"/>
  <c r="F48" i="59" s="1"/>
  <c r="AW19" i="59" a="1"/>
  <c r="AW19" i="59" s="1"/>
  <c r="AW15" i="59" a="1"/>
  <c r="AW15" i="59" s="1"/>
  <c r="AW25" i="59" a="1"/>
  <c r="AW25" i="59" s="1"/>
  <c r="AW31" i="59" a="1"/>
  <c r="AW31" i="59" s="1"/>
  <c r="AV42" i="59" a="1"/>
  <c r="AV42" i="59" s="1"/>
  <c r="AV8" i="59" a="1"/>
  <c r="AV8" i="59" s="1"/>
  <c r="AW17" i="59" a="1"/>
  <c r="AW17" i="59" s="1"/>
  <c r="AV18" i="59" a="1"/>
  <c r="AV18" i="59" s="1"/>
  <c r="AV29" i="59" a="1"/>
  <c r="AV29" i="59" s="1"/>
  <c r="AW43" i="59" a="1"/>
  <c r="AW43" i="59" s="1"/>
  <c r="AW20" i="59" a="1"/>
  <c r="AW20" i="59" s="1"/>
  <c r="D51" i="59" a="1"/>
  <c r="D51" i="59" s="1"/>
  <c r="AW53" i="59" a="1"/>
  <c r="AW53" i="59" s="1"/>
  <c r="AW24" i="59" a="1"/>
  <c r="AW24" i="59" s="1"/>
  <c r="AW52" i="59" a="1"/>
  <c r="AW52" i="59" s="1"/>
  <c r="AW27" i="59" a="1"/>
  <c r="AW27" i="59" s="1"/>
  <c r="AV16" i="59" a="1"/>
  <c r="AV16" i="59" s="1"/>
  <c r="AW48" i="59" a="1"/>
  <c r="AW48" i="59" s="1"/>
  <c r="AW12" i="59" a="1"/>
  <c r="AW12" i="59" s="1"/>
  <c r="E45" i="59" a="1"/>
  <c r="E45" i="59" s="1"/>
  <c r="AV40" i="59" a="1"/>
  <c r="AV40" i="59" s="1"/>
  <c r="AV38" i="59" a="1"/>
  <c r="AV38" i="59" s="1"/>
  <c r="AW47" i="59" a="1"/>
  <c r="AW47" i="59" s="1"/>
  <c r="AV34" i="59" a="1"/>
  <c r="AV34" i="59" s="1"/>
  <c r="AW56" i="59" a="1"/>
  <c r="AW56" i="59" s="1"/>
  <c r="AV26" i="59" a="1"/>
  <c r="AV26" i="59" s="1"/>
  <c r="AV43" i="59" a="1"/>
  <c r="AV43" i="59" s="1"/>
  <c r="AW30" i="59" a="1"/>
  <c r="AW30" i="59" s="1"/>
  <c r="AW33" i="59" a="1"/>
  <c r="AW33" i="59" s="1"/>
  <c r="AV32" i="59" a="1"/>
  <c r="AV32" i="59" s="1"/>
  <c r="AW34" i="59" a="1"/>
  <c r="AW34" i="59" s="1"/>
  <c r="AV48" i="59" a="1"/>
  <c r="AV48" i="59" s="1"/>
  <c r="E42" i="59" a="1"/>
  <c r="E42" i="59" s="1"/>
  <c r="AV50" i="59" a="1"/>
  <c r="AV50" i="59" s="1"/>
  <c r="AW41" i="59" a="1"/>
  <c r="AW41" i="59" s="1"/>
  <c r="AV19" i="59" a="1"/>
  <c r="AV19" i="59" s="1"/>
  <c r="AW44" i="59" a="1"/>
  <c r="AW44" i="59" s="1"/>
  <c r="AV46" i="59" a="1"/>
  <c r="AV46" i="59" s="1"/>
  <c r="AV11" i="59" a="1"/>
  <c r="AV11" i="59" s="1"/>
  <c r="AM58" i="59" a="1"/>
  <c r="AM58" i="59" s="1"/>
  <c r="AK58" i="59" a="1"/>
  <c r="AK58" i="59" s="1"/>
  <c r="AI58" i="59" a="1"/>
  <c r="AI58" i="59" s="1"/>
  <c r="AG58" i="59" a="1"/>
  <c r="AG58" i="59" s="1"/>
  <c r="AE58" i="59" a="1"/>
  <c r="AE58" i="59" s="1"/>
  <c r="AC58" i="59" a="1"/>
  <c r="AC58" i="59" s="1"/>
  <c r="AA58" i="59" a="1"/>
  <c r="AA58" i="59" s="1"/>
  <c r="Y58" i="59" a="1"/>
  <c r="Y58" i="59" s="1"/>
  <c r="W58" i="59" a="1"/>
  <c r="W58" i="59" s="1"/>
  <c r="U58" i="59" a="1"/>
  <c r="U58" i="59" s="1"/>
  <c r="S58" i="59" a="1"/>
  <c r="S58" i="59" s="1"/>
  <c r="Q58" i="59" a="1"/>
  <c r="Q58" i="59" s="1"/>
  <c r="O58" i="59" a="1"/>
  <c r="O58" i="59" s="1"/>
  <c r="M58" i="59" a="1"/>
  <c r="M58" i="59" s="1"/>
  <c r="K58" i="59" a="1"/>
  <c r="K58" i="59" s="1"/>
  <c r="AV14" i="59" a="1"/>
  <c r="AV14" i="59" s="1"/>
  <c r="AV9" i="59" a="1"/>
  <c r="AV9" i="59" s="1"/>
  <c r="AW49" i="59" a="1"/>
  <c r="AW49" i="59" s="1"/>
  <c r="AV45" i="59" a="1"/>
  <c r="AV45" i="59" s="1"/>
  <c r="H45" i="59" s="1"/>
  <c r="AW35" i="59" a="1"/>
  <c r="AW35" i="59" s="1"/>
  <c r="AW37" i="59" a="1"/>
  <c r="AW37" i="59" s="1"/>
  <c r="AV12" i="59" a="1"/>
  <c r="AV12" i="59" s="1"/>
  <c r="AW54" i="59" a="1"/>
  <c r="AW54" i="59" s="1"/>
  <c r="E39" i="59" a="1"/>
  <c r="E39" i="59" s="1"/>
  <c r="D36" i="59" a="1"/>
  <c r="D36" i="59" s="1"/>
  <c r="E51" i="59" a="1"/>
  <c r="E51" i="59" s="1"/>
  <c r="E36" i="59" a="1"/>
  <c r="E36" i="59" s="1"/>
  <c r="AW16" i="59" a="1"/>
  <c r="AW16" i="59" s="1"/>
  <c r="AV10" i="59" a="1"/>
  <c r="AV10" i="59" s="1"/>
  <c r="AV30" i="59" a="1"/>
  <c r="AV30" i="59" s="1"/>
  <c r="AW40" i="59" a="1"/>
  <c r="AW40" i="59" s="1"/>
  <c r="AV13" i="59" a="1"/>
  <c r="AV13" i="59" s="1"/>
  <c r="AV21" i="59" a="1"/>
  <c r="AV21" i="59" s="1"/>
  <c r="AW14" i="59" a="1"/>
  <c r="AW14" i="59" s="1"/>
  <c r="AW28" i="59" a="1"/>
  <c r="AW28" i="59" s="1"/>
  <c r="AV20" i="59" a="1"/>
  <c r="AV20" i="59" s="1"/>
  <c r="AW10" i="59" a="1"/>
  <c r="AW10" i="59" s="1"/>
  <c r="AW11" i="59" a="1"/>
  <c r="AW11" i="59" s="1"/>
  <c r="AW18" i="59" a="1"/>
  <c r="AW18" i="59" s="1"/>
  <c r="D42" i="59" a="1"/>
  <c r="D42" i="59" s="1"/>
  <c r="F42" i="59" s="1"/>
  <c r="AW29" i="59" a="1"/>
  <c r="AW29" i="59" s="1"/>
  <c r="AW42" i="59" a="1"/>
  <c r="AW42" i="59" s="1"/>
  <c r="AV31" i="59" a="1"/>
  <c r="AV31" i="59" s="1"/>
  <c r="AV27" i="59" a="1"/>
  <c r="AV27" i="59" s="1"/>
  <c r="AV37" i="59" a="1"/>
  <c r="AV37" i="59" s="1"/>
  <c r="AW8" i="59" a="1"/>
  <c r="AW8" i="59" s="1"/>
  <c r="AW36" i="59" a="1"/>
  <c r="AW36" i="59" s="1"/>
  <c r="I36" i="59" s="1"/>
  <c r="AW55" i="59" a="1"/>
  <c r="AW55" i="59" s="1"/>
  <c r="D45" i="59" a="1"/>
  <c r="D45" i="59" s="1"/>
  <c r="F45" i="59" s="1"/>
  <c r="AV53" i="59" a="1"/>
  <c r="AV53" i="59" s="1"/>
  <c r="AW32" i="59" a="1"/>
  <c r="AW32" i="59" s="1"/>
  <c r="AV22" i="59" a="1"/>
  <c r="AV22" i="59" s="1"/>
  <c r="AW51" i="59" a="1"/>
  <c r="AW51" i="59" s="1"/>
  <c r="I51" i="59" s="1"/>
  <c r="AV25" i="59" a="1"/>
  <c r="AV25" i="59" s="1"/>
  <c r="AV56" i="59" a="1"/>
  <c r="AV56" i="59" s="1"/>
  <c r="AV44" i="59" a="1"/>
  <c r="AV44" i="59" s="1"/>
  <c r="AW21" i="59" a="1"/>
  <c r="AW21" i="59" s="1"/>
  <c r="AV35" i="59" a="1"/>
  <c r="AV35" i="59" s="1"/>
  <c r="AV52" i="59" a="1"/>
  <c r="AV52" i="59" s="1"/>
  <c r="AW9" i="59" a="1"/>
  <c r="AW9" i="59" s="1"/>
  <c r="AV17" i="59" a="1"/>
  <c r="AV17" i="59" s="1"/>
  <c r="AV39" i="59" a="1"/>
  <c r="AV39" i="59" s="1"/>
  <c r="AV55" i="59" a="1"/>
  <c r="AV55" i="59" s="1"/>
  <c r="AV41" i="59" a="1"/>
  <c r="AV41" i="59" s="1"/>
  <c r="AW45" i="59" a="1"/>
  <c r="AW45" i="59" s="1"/>
  <c r="I45" i="59" s="1"/>
  <c r="AV54" i="59" a="1"/>
  <c r="AV54" i="59" s="1"/>
  <c r="AV28" i="59" a="1"/>
  <c r="AV28" i="59" s="1"/>
  <c r="E54" i="59" a="1"/>
  <c r="E54" i="59" s="1"/>
  <c r="AW13" i="59" a="1"/>
  <c r="AW13" i="59" s="1"/>
  <c r="AW39" i="59" a="1"/>
  <c r="AW39" i="59" s="1"/>
  <c r="AN58" i="59" a="1"/>
  <c r="AN58" i="59" s="1"/>
  <c r="AL58" i="59" a="1"/>
  <c r="AL58" i="59" s="1"/>
  <c r="AJ58" i="59" a="1"/>
  <c r="AJ58" i="59" s="1"/>
  <c r="AH58" i="59" a="1"/>
  <c r="AH58" i="59" s="1"/>
  <c r="AF58" i="59" a="1"/>
  <c r="AF58" i="59" s="1"/>
  <c r="AD58" i="59" a="1"/>
  <c r="AD58" i="59" s="1"/>
  <c r="AB58" i="59" a="1"/>
  <c r="AB58" i="59" s="1"/>
  <c r="Z58" i="59" a="1"/>
  <c r="Z58" i="59" s="1"/>
  <c r="X58" i="59" a="1"/>
  <c r="X58" i="59" s="1"/>
  <c r="V58" i="59" a="1"/>
  <c r="V58" i="59" s="1"/>
  <c r="T58" i="59" a="1"/>
  <c r="T58" i="59" s="1"/>
  <c r="R58" i="59" a="1"/>
  <c r="R58" i="59" s="1"/>
  <c r="P58" i="59" a="1"/>
  <c r="P58" i="59" s="1"/>
  <c r="N58" i="59" a="1"/>
  <c r="N58" i="59" s="1"/>
  <c r="L58" i="59" a="1"/>
  <c r="L58" i="59" s="1"/>
  <c r="J58" i="59" a="1"/>
  <c r="J58" i="59" s="1"/>
  <c r="I5" i="4" a="1"/>
  <c r="I5" i="4" s="1"/>
  <c r="M5" i="4"/>
  <c r="M6" i="4" s="1"/>
  <c r="M7" i="4" s="1"/>
  <c r="M8" i="4" s="1"/>
  <c r="M9" i="4" s="1"/>
  <c r="M10" i="4" s="1"/>
  <c r="M11" i="4" s="1"/>
  <c r="M12" i="4" s="1"/>
  <c r="M13" i="4" s="1"/>
  <c r="M14" i="4" s="1"/>
  <c r="M15" i="4" s="1"/>
  <c r="M16" i="4" s="1"/>
  <c r="M17" i="4" s="1"/>
  <c r="M18" i="4" s="1"/>
  <c r="M19" i="4" s="1"/>
  <c r="M20" i="4" s="1"/>
  <c r="M21" i="4" s="1"/>
  <c r="M22" i="4" s="1"/>
  <c r="M23" i="4" s="1"/>
  <c r="M24" i="4" s="1"/>
  <c r="M25" i="4" s="1"/>
  <c r="M26" i="4" s="1"/>
  <c r="M27" i="4" s="1"/>
  <c r="M28" i="4" s="1"/>
  <c r="M29" i="4" s="1"/>
  <c r="M30" i="4" s="1"/>
  <c r="M31" i="4" s="1"/>
  <c r="M32" i="4" s="1"/>
  <c r="M33" i="4" s="1"/>
  <c r="M34" i="4" s="1"/>
  <c r="M35" i="4" s="1"/>
  <c r="M3" i="4"/>
  <c r="N5" i="4"/>
  <c r="T4" i="4"/>
  <c r="Q5" i="4"/>
  <c r="P3" i="4"/>
  <c r="P5" i="4"/>
  <c r="P6" i="4" s="1"/>
  <c r="P7" i="4" s="1"/>
  <c r="P8" i="4" s="1"/>
  <c r="P9" i="4" s="1"/>
  <c r="P10" i="4" s="1"/>
  <c r="P11" i="4" s="1"/>
  <c r="P12" i="4" s="1"/>
  <c r="P13" i="4" s="1"/>
  <c r="P14" i="4" s="1"/>
  <c r="P15" i="4" s="1"/>
  <c r="P16" i="4" s="1"/>
  <c r="P17" i="4" s="1"/>
  <c r="P18" i="4" s="1"/>
  <c r="P19" i="4" s="1"/>
  <c r="P20" i="4" s="1"/>
  <c r="P21" i="4" s="1"/>
  <c r="P22" i="4" s="1"/>
  <c r="P23" i="4" s="1"/>
  <c r="P24" i="4" s="1"/>
  <c r="P25" i="4" s="1"/>
  <c r="P26" i="4" s="1"/>
  <c r="P27" i="4" s="1"/>
  <c r="P28" i="4" s="1"/>
  <c r="P29" i="4" s="1"/>
  <c r="P30" i="4" s="1"/>
  <c r="P31" i="4" s="1"/>
  <c r="P32" i="4" s="1"/>
  <c r="P33" i="4" s="1"/>
  <c r="P34" i="4" s="1"/>
  <c r="P35" i="4" s="1"/>
  <c r="B11" i="4"/>
  <c r="C10" i="4" a="1"/>
  <c r="C10" i="4" s="1"/>
  <c r="D32" i="51" a="1"/>
  <c r="D32" i="51" s="1"/>
  <c r="AV20" i="51" a="1"/>
  <c r="AV20" i="51" s="1"/>
  <c r="AW16" i="51" a="1"/>
  <c r="AW16" i="51" s="1"/>
  <c r="D29" i="51" a="1"/>
  <c r="D29" i="51" s="1"/>
  <c r="AV14" i="51" a="1"/>
  <c r="AV14" i="51" s="1"/>
  <c r="AW67" i="51" a="1"/>
  <c r="AW67" i="51" s="1"/>
  <c r="D8" i="51" a="1"/>
  <c r="D8" i="51" s="1"/>
  <c r="E59" i="51" a="1"/>
  <c r="E59" i="51" s="1"/>
  <c r="AV17" i="51" a="1"/>
  <c r="AV17" i="51" s="1"/>
  <c r="AW10" i="51" a="1"/>
  <c r="AW10" i="51" s="1"/>
  <c r="D62" i="51" a="1"/>
  <c r="D62" i="51" s="1"/>
  <c r="D50" i="51" a="1"/>
  <c r="D50" i="51" s="1"/>
  <c r="D56" i="51" a="1"/>
  <c r="D56" i="51" s="1"/>
  <c r="D23" i="51" a="1"/>
  <c r="D23" i="51" s="1"/>
  <c r="AV8" i="51" a="1"/>
  <c r="AV8" i="51" s="1"/>
  <c r="E47" i="51" a="1"/>
  <c r="E47" i="51" s="1"/>
  <c r="D26" i="51" a="1"/>
  <c r="D26" i="51" s="1"/>
  <c r="AW19" i="51" a="1"/>
  <c r="AW19" i="51" s="1"/>
  <c r="D41" i="51" a="1"/>
  <c r="D41" i="51" s="1"/>
  <c r="D38" i="51" a="1"/>
  <c r="D38" i="51" s="1"/>
  <c r="D35" i="51" a="1"/>
  <c r="D35" i="51" s="1"/>
  <c r="AW64" i="51" a="1"/>
  <c r="AW64" i="51" s="1"/>
  <c r="AV11" i="51" a="1"/>
  <c r="AV11" i="51" s="1"/>
  <c r="D44" i="51" a="1"/>
  <c r="D44" i="51" s="1"/>
  <c r="E53" i="51" a="1"/>
  <c r="E53" i="51" s="1"/>
  <c r="AW13" i="51" a="1"/>
  <c r="AW13" i="51" s="1"/>
  <c r="D68" i="51" a="1"/>
  <c r="D68" i="51" s="1"/>
  <c r="AW29" i="51" a="1"/>
  <c r="AW29" i="51" s="1"/>
  <c r="E56" i="51" a="1"/>
  <c r="E56" i="51" s="1"/>
  <c r="AW102" i="51" a="1"/>
  <c r="AW102" i="51" s="1"/>
  <c r="AW73" i="51" a="1"/>
  <c r="AW73" i="51" s="1"/>
  <c r="E80" i="51" a="1"/>
  <c r="E80" i="51" s="1"/>
  <c r="AW25" i="51" a="1"/>
  <c r="AW25" i="51" s="1"/>
  <c r="AW93" i="51" a="1"/>
  <c r="AW93" i="51" s="1"/>
  <c r="AW97" i="51" a="1"/>
  <c r="AW97" i="51" s="1"/>
  <c r="AV109" i="51" a="1"/>
  <c r="AV109" i="51" s="1"/>
  <c r="E98" i="51" a="1"/>
  <c r="E98" i="51" s="1"/>
  <c r="AV25" i="51" a="1"/>
  <c r="AV25" i="51" s="1"/>
  <c r="D11" i="51" a="1"/>
  <c r="D11" i="51" s="1"/>
  <c r="AV98" i="51" a="1"/>
  <c r="AV98" i="51" s="1"/>
  <c r="E65" i="51" a="1"/>
  <c r="E65" i="51" s="1"/>
  <c r="AW79" i="51" a="1"/>
  <c r="AW79" i="51" s="1"/>
  <c r="AW76" i="50" a="1"/>
  <c r="AW76" i="50" s="1"/>
  <c r="AW102" i="50" a="1"/>
  <c r="AW102" i="50" s="1"/>
  <c r="AW59" i="50" a="1"/>
  <c r="AW59" i="50" s="1"/>
  <c r="AV33" i="50" a="1"/>
  <c r="AV33" i="50" s="1"/>
  <c r="AV87" i="50" a="1"/>
  <c r="AV87" i="50" s="1"/>
  <c r="AW21" i="50" a="1"/>
  <c r="AW21" i="50" s="1"/>
  <c r="AV45" i="50" a="1"/>
  <c r="AV45" i="50" s="1"/>
  <c r="AW42" i="50" a="1"/>
  <c r="AW42" i="50" s="1"/>
  <c r="AW78" i="50" a="1"/>
  <c r="AW78" i="50" s="1"/>
  <c r="AW24" i="50" a="1"/>
  <c r="AW24" i="50" s="1"/>
  <c r="AV90" i="50" a="1"/>
  <c r="AV90" i="50" s="1"/>
  <c r="AW36" i="50" a="1"/>
  <c r="AW36" i="50" s="1"/>
  <c r="E53" i="50" a="1"/>
  <c r="E53" i="50" s="1"/>
  <c r="AW23" i="50" a="1"/>
  <c r="AW23" i="50" s="1"/>
  <c r="AW64" i="50" a="1"/>
  <c r="AW64" i="50" s="1"/>
  <c r="E38" i="50" a="1"/>
  <c r="E38" i="50" s="1"/>
  <c r="AV24" i="51" a="1"/>
  <c r="AV24" i="51" s="1"/>
  <c r="AV56" i="51" a="1"/>
  <c r="AV56" i="51" s="1"/>
  <c r="AV77" i="51" a="1"/>
  <c r="AV77" i="51" s="1"/>
  <c r="D14" i="51" a="1"/>
  <c r="D14" i="51" s="1"/>
  <c r="AW107" i="51" a="1"/>
  <c r="AW107" i="51" s="1"/>
  <c r="E35" i="51" a="1"/>
  <c r="E35" i="51" s="1"/>
  <c r="F35" i="51" s="1"/>
  <c r="D104" i="51" a="1"/>
  <c r="D104" i="51" s="1"/>
  <c r="AW66" i="51" a="1"/>
  <c r="AW66" i="51" s="1"/>
  <c r="D92" i="51" a="1"/>
  <c r="D92" i="51" s="1"/>
  <c r="AV37" i="51" a="1"/>
  <c r="AV37" i="51" s="1"/>
  <c r="AV70" i="51" a="1"/>
  <c r="AV70" i="51" s="1"/>
  <c r="AW71" i="51" a="1"/>
  <c r="AW71" i="51" s="1"/>
  <c r="AV51" i="51" a="1"/>
  <c r="AV51" i="51" s="1"/>
  <c r="AW62" i="51" a="1"/>
  <c r="AW62" i="51" s="1"/>
  <c r="D77" i="51" a="1"/>
  <c r="D77" i="51" s="1"/>
  <c r="AV22" i="51" a="1"/>
  <c r="AV22" i="51" s="1"/>
  <c r="AW74" i="50" a="1"/>
  <c r="AW74" i="50" s="1"/>
  <c r="AW34" i="50" a="1"/>
  <c r="AW34" i="50" s="1"/>
  <c r="AW86" i="50" a="1"/>
  <c r="AW86" i="50" s="1"/>
  <c r="AV108" i="50" a="1"/>
  <c r="AV108" i="50" s="1"/>
  <c r="AV99" i="50" a="1"/>
  <c r="AV99" i="50" s="1"/>
  <c r="AW109" i="50" a="1"/>
  <c r="AW109" i="50" s="1"/>
  <c r="AW35" i="50" a="1"/>
  <c r="AW35" i="50" s="1"/>
  <c r="E35" i="50" a="1"/>
  <c r="E35" i="50" s="1"/>
  <c r="AW8" i="50" a="1"/>
  <c r="AW8" i="50" s="1"/>
  <c r="AV39" i="50" a="1"/>
  <c r="AV39" i="50" s="1"/>
  <c r="AW69" i="50" a="1"/>
  <c r="AW69" i="50" s="1"/>
  <c r="AV52" i="50" a="1"/>
  <c r="AV52" i="50" s="1"/>
  <c r="AV96" i="50" a="1"/>
  <c r="AV96" i="50" s="1"/>
  <c r="AW30" i="50" a="1"/>
  <c r="AW30" i="50" s="1"/>
  <c r="AV54" i="50" a="1"/>
  <c r="AV54" i="50" s="1"/>
  <c r="AW81" i="50" a="1"/>
  <c r="AW81" i="50" s="1"/>
  <c r="AW12" i="50" a="1"/>
  <c r="AW12" i="50" s="1"/>
  <c r="AW8" i="51" a="1"/>
  <c r="AW8" i="51" s="1"/>
  <c r="AW80" i="51" a="1"/>
  <c r="AW80" i="51" s="1"/>
  <c r="AW14" i="51" a="1"/>
  <c r="AW14" i="51" s="1"/>
  <c r="AV44" i="51" a="1"/>
  <c r="AV44" i="51" s="1"/>
  <c r="AV30" i="51" a="1"/>
  <c r="AV30" i="51" s="1"/>
  <c r="AV59" i="51" a="1"/>
  <c r="AV59" i="51" s="1"/>
  <c r="AV80" i="51" a="1"/>
  <c r="AV80" i="51" s="1"/>
  <c r="AV18" i="51" a="1"/>
  <c r="AV18" i="51" s="1"/>
  <c r="AV57" i="51" a="1"/>
  <c r="AV57" i="51" s="1"/>
  <c r="AW65" i="51" a="1"/>
  <c r="AW65" i="51" s="1"/>
  <c r="I65" i="51" s="1"/>
  <c r="AV78" i="51" a="1"/>
  <c r="AV78" i="51" s="1"/>
  <c r="AW43" i="51" a="1"/>
  <c r="AW43" i="51" s="1"/>
  <c r="E92" i="51" a="1"/>
  <c r="E92" i="51" s="1"/>
  <c r="AW35" i="51" a="1"/>
  <c r="AW35" i="51" s="1"/>
  <c r="AW27" i="51" a="1"/>
  <c r="AW27" i="51" s="1"/>
  <c r="AV36" i="51" a="1"/>
  <c r="AV36" i="51" s="1"/>
  <c r="AW105" i="50" a="1"/>
  <c r="AW105" i="50" s="1"/>
  <c r="AW97" i="50" a="1"/>
  <c r="AW97" i="50" s="1"/>
  <c r="AW55" i="50" a="1"/>
  <c r="AW55" i="50" s="1"/>
  <c r="AV19" i="50" a="1"/>
  <c r="AV19" i="50" s="1"/>
  <c r="E50" i="50" a="1"/>
  <c r="E50" i="50" s="1"/>
  <c r="AV109" i="50" a="1"/>
  <c r="AV109" i="50" s="1"/>
  <c r="AV76" i="50" a="1"/>
  <c r="AV76" i="50" s="1"/>
  <c r="D56" i="50" a="1"/>
  <c r="D56" i="50" s="1"/>
  <c r="AW48" i="50" a="1"/>
  <c r="AW48" i="50" s="1"/>
  <c r="AW53" i="50" a="1"/>
  <c r="AW53" i="50" s="1"/>
  <c r="AW60" i="50" a="1"/>
  <c r="AW60" i="50" s="1"/>
  <c r="AV42" i="50" a="1"/>
  <c r="AV42" i="50" s="1"/>
  <c r="AV86" i="50" a="1"/>
  <c r="AV86" i="50" s="1"/>
  <c r="AV64" i="50" a="1"/>
  <c r="AV64" i="50" s="1"/>
  <c r="AW20" i="50" a="1"/>
  <c r="AW20" i="50" s="1"/>
  <c r="AW33" i="50" a="1"/>
  <c r="AW33" i="50" s="1"/>
  <c r="D71" i="50" a="1"/>
  <c r="D71" i="50" s="1"/>
  <c r="E17" i="50" a="1"/>
  <c r="E17" i="50" s="1"/>
  <c r="AV79" i="51" a="1"/>
  <c r="AV79" i="51" s="1"/>
  <c r="AW51" i="51" a="1"/>
  <c r="AW51" i="51" s="1"/>
  <c r="AW87" i="51" a="1"/>
  <c r="AW87" i="51" s="1"/>
  <c r="D17" i="51" a="1"/>
  <c r="D17" i="51" s="1"/>
  <c r="AV13" i="51" a="1"/>
  <c r="AV13" i="51" s="1"/>
  <c r="AW53" i="51" a="1"/>
  <c r="AW53" i="51" s="1"/>
  <c r="AV62" i="51" a="1"/>
  <c r="AV62" i="51" s="1"/>
  <c r="AW41" i="51" a="1"/>
  <c r="AW41" i="51" s="1"/>
  <c r="D47" i="51" a="1"/>
  <c r="D47" i="51" s="1"/>
  <c r="F47" i="51" s="1"/>
  <c r="AV48" i="51" a="1"/>
  <c r="AV48" i="51" s="1"/>
  <c r="E89" i="51" a="1"/>
  <c r="E89" i="51" s="1"/>
  <c r="AV101" i="51" a="1"/>
  <c r="AV101" i="51" s="1"/>
  <c r="E77" i="51" a="1"/>
  <c r="E77" i="51" s="1"/>
  <c r="AW32" i="51" a="1"/>
  <c r="AW32" i="51" s="1"/>
  <c r="AW69" i="51" a="1"/>
  <c r="AW69" i="51" s="1"/>
  <c r="D89" i="51" a="1"/>
  <c r="D89" i="51" s="1"/>
  <c r="AW51" i="50" a="1"/>
  <c r="AW51" i="50" s="1"/>
  <c r="AV14" i="50" a="1"/>
  <c r="AV14" i="50" s="1"/>
  <c r="AW62" i="50" a="1"/>
  <c r="AW62" i="50" s="1"/>
  <c r="D47" i="50" a="1"/>
  <c r="D47" i="50" s="1"/>
  <c r="AV89" i="50" a="1"/>
  <c r="AV89" i="50" s="1"/>
  <c r="AW15" i="50" a="1"/>
  <c r="AW15" i="50" s="1"/>
  <c r="AW46" i="50" a="1"/>
  <c r="AW46" i="50" s="1"/>
  <c r="AV57" i="50" a="1"/>
  <c r="AV57" i="50" s="1"/>
  <c r="D8" i="50" a="1"/>
  <c r="D8" i="50" s="1"/>
  <c r="AV68" i="50" a="1"/>
  <c r="AV68" i="50" s="1"/>
  <c r="AW79" i="50" a="1"/>
  <c r="AW79" i="50" s="1"/>
  <c r="AV66" i="51" a="1"/>
  <c r="AV66" i="51" s="1"/>
  <c r="AW31" i="51" a="1"/>
  <c r="AW31" i="51" s="1"/>
  <c r="E23" i="51" a="1"/>
  <c r="E23" i="51" s="1"/>
  <c r="F23" i="51" s="1"/>
  <c r="AW11" i="51" a="1"/>
  <c r="AW11" i="51" s="1"/>
  <c r="AV76" i="51" a="1"/>
  <c r="AV76" i="51" s="1"/>
  <c r="AV54" i="51" a="1"/>
  <c r="AV54" i="51" s="1"/>
  <c r="AW38" i="51" a="1"/>
  <c r="AW38" i="51" s="1"/>
  <c r="AV105" i="51" a="1"/>
  <c r="AV105" i="51" s="1"/>
  <c r="AW44" i="51" a="1"/>
  <c r="AW44" i="51" s="1"/>
  <c r="D20" i="51" a="1"/>
  <c r="D20" i="51" s="1"/>
  <c r="AW89" i="51" a="1"/>
  <c r="AW89" i="51" s="1"/>
  <c r="AV90" i="51" a="1"/>
  <c r="AV90" i="51" s="1"/>
  <c r="AV12" i="51" a="1"/>
  <c r="AV12" i="51" s="1"/>
  <c r="D86" i="51" a="1"/>
  <c r="D86" i="51" s="1"/>
  <c r="AW47" i="51" a="1"/>
  <c r="AW47" i="51" s="1"/>
  <c r="AW24" i="51" a="1"/>
  <c r="AW24" i="51" s="1"/>
  <c r="AW80" i="50" a="1"/>
  <c r="AW80" i="50" s="1"/>
  <c r="AV53" i="50" a="1"/>
  <c r="AV53" i="50" s="1"/>
  <c r="AW93" i="50" a="1"/>
  <c r="AW93" i="50" s="1"/>
  <c r="AW18" i="50" a="1"/>
  <c r="AW18" i="50" s="1"/>
  <c r="AV105" i="50" a="1"/>
  <c r="AV105" i="50" s="1"/>
  <c r="E26" i="50" a="1"/>
  <c r="E26" i="50" s="1"/>
  <c r="AV55" i="50" a="1"/>
  <c r="AV55" i="50" s="1"/>
  <c r="E74" i="50" a="1"/>
  <c r="E74" i="50" s="1"/>
  <c r="D101" i="50" a="1"/>
  <c r="D101" i="50" s="1"/>
  <c r="AV20" i="50" a="1"/>
  <c r="AV20" i="50" s="1"/>
  <c r="AW75" i="50" a="1"/>
  <c r="AW75" i="50" s="1"/>
  <c r="E41" i="50" a="1"/>
  <c r="E41" i="50" s="1"/>
  <c r="AV48" i="50" a="1"/>
  <c r="AV48" i="50" s="1"/>
  <c r="AW28" i="50" a="1"/>
  <c r="AW28" i="50" s="1"/>
  <c r="AV60" i="50" a="1"/>
  <c r="AV60" i="50" s="1"/>
  <c r="AV26" i="50" a="1"/>
  <c r="AV26" i="50" s="1"/>
  <c r="E17" i="51" a="1"/>
  <c r="E17" i="51" s="1"/>
  <c r="D110" i="51" a="1"/>
  <c r="D110" i="51" s="1"/>
  <c r="AV69" i="51" a="1"/>
  <c r="AV69" i="51" s="1"/>
  <c r="D107" i="51" a="1"/>
  <c r="D107" i="51" s="1"/>
  <c r="AV84" i="51" a="1"/>
  <c r="AV84" i="51" s="1"/>
  <c r="AV35" i="51" a="1"/>
  <c r="AV35" i="51" s="1"/>
  <c r="H35" i="51" s="1"/>
  <c r="AV73" i="51" a="1"/>
  <c r="AV73" i="51" s="1"/>
  <c r="E26" i="51" a="1"/>
  <c r="E26" i="51" s="1"/>
  <c r="F26" i="51" s="1"/>
  <c r="AW15" i="51" a="1"/>
  <c r="AW15" i="51" s="1"/>
  <c r="AV108" i="51" a="1"/>
  <c r="AV108" i="51" s="1"/>
  <c r="AV55" i="51" a="1"/>
  <c r="AV55" i="51" s="1"/>
  <c r="AV23" i="51" a="1"/>
  <c r="AV23" i="51" s="1"/>
  <c r="H23" i="51" s="1"/>
  <c r="AV43" i="51" a="1"/>
  <c r="AV43" i="51" s="1"/>
  <c r="AV74" i="51" a="1"/>
  <c r="AV74" i="51" s="1"/>
  <c r="AV15" i="51" a="1"/>
  <c r="AV15" i="51" s="1"/>
  <c r="AW96" i="51" a="1"/>
  <c r="AW96" i="51" s="1"/>
  <c r="AV70" i="50" a="1"/>
  <c r="AV70" i="50" s="1"/>
  <c r="AW61" i="50" a="1"/>
  <c r="AW61" i="50" s="1"/>
  <c r="AW113" i="50" a="1"/>
  <c r="AW113" i="50" s="1"/>
  <c r="E56" i="50" a="1"/>
  <c r="E56" i="50" s="1"/>
  <c r="AW98" i="50" a="1"/>
  <c r="AW98" i="50" s="1"/>
  <c r="AV82" i="50" a="1"/>
  <c r="AV82" i="50" s="1"/>
  <c r="AW38" i="50" a="1"/>
  <c r="AW38" i="50" s="1"/>
  <c r="AW65" i="50" a="1"/>
  <c r="AW65" i="50" s="1"/>
  <c r="AW25" i="50" a="1"/>
  <c r="AW25" i="50" s="1"/>
  <c r="AW77" i="50" a="1"/>
  <c r="AW77" i="50" s="1"/>
  <c r="I77" i="50" s="1"/>
  <c r="AV98" i="50" a="1"/>
  <c r="AV98" i="50" s="1"/>
  <c r="AV104" i="50" a="1"/>
  <c r="AV104" i="50" s="1"/>
  <c r="AV43" i="50" a="1"/>
  <c r="AV43" i="50" s="1"/>
  <c r="AW26" i="50" a="1"/>
  <c r="AW26" i="50" s="1"/>
  <c r="AV106" i="50" a="1"/>
  <c r="AV106" i="50" s="1"/>
  <c r="D77" i="50" a="1"/>
  <c r="D77" i="50" s="1"/>
  <c r="AV44" i="50" a="1"/>
  <c r="AV44" i="50" s="1"/>
  <c r="AW56" i="51" a="1"/>
  <c r="AW56" i="51" s="1"/>
  <c r="AV93" i="51" a="1"/>
  <c r="AV93" i="51" s="1"/>
  <c r="AW105" i="51" a="1"/>
  <c r="AW105" i="51" s="1"/>
  <c r="AV96" i="51" a="1"/>
  <c r="AV96" i="51" s="1"/>
  <c r="E83" i="51" a="1"/>
  <c r="E83" i="51" s="1"/>
  <c r="AV89" i="51" a="1"/>
  <c r="AV89" i="51" s="1"/>
  <c r="AV99" i="51" a="1"/>
  <c r="AV99" i="51" s="1"/>
  <c r="AW110" i="51" a="1"/>
  <c r="AW110" i="51" s="1"/>
  <c r="AW74" i="51" a="1"/>
  <c r="AW74" i="51" s="1"/>
  <c r="AW100" i="51" a="1"/>
  <c r="AW100" i="51" s="1"/>
  <c r="AV28" i="51" a="1"/>
  <c r="AV28" i="51" s="1"/>
  <c r="AW90" i="51" a="1"/>
  <c r="AW90" i="51" s="1"/>
  <c r="AW77" i="51" a="1"/>
  <c r="AW77" i="51" s="1"/>
  <c r="E104" i="51" a="1"/>
  <c r="E104" i="51" s="1"/>
  <c r="AV31" i="51" a="1"/>
  <c r="AV31" i="51" s="1"/>
  <c r="E62" i="51" a="1"/>
  <c r="E62" i="51" s="1"/>
  <c r="F62" i="51" s="1"/>
  <c r="AV97" i="50" a="1"/>
  <c r="AV97" i="50" s="1"/>
  <c r="AV93" i="50" a="1"/>
  <c r="AV93" i="50" s="1"/>
  <c r="AV50" i="50" a="1"/>
  <c r="AV50" i="50" s="1"/>
  <c r="AV23" i="50" a="1"/>
  <c r="AV23" i="50" s="1"/>
  <c r="E68" i="50" a="1"/>
  <c r="E68" i="50" s="1"/>
  <c r="E107" i="50" a="1"/>
  <c r="E107" i="50" s="1"/>
  <c r="E80" i="50" a="1"/>
  <c r="E80" i="50" s="1"/>
  <c r="AW47" i="50" a="1"/>
  <c r="AW47" i="50" s="1"/>
  <c r="AW58" i="50" a="1"/>
  <c r="AW58" i="50" s="1"/>
  <c r="AV10" i="50" a="1"/>
  <c r="AV10" i="50" s="1"/>
  <c r="E71" i="50" a="1"/>
  <c r="E71" i="50" s="1"/>
  <c r="AV22" i="50" a="1"/>
  <c r="AV22" i="50" s="1"/>
  <c r="AV62" i="50" a="1"/>
  <c r="AV62" i="50" s="1"/>
  <c r="AV49" i="50" a="1"/>
  <c r="AV49" i="50" s="1"/>
  <c r="AV73" i="50" a="1"/>
  <c r="AV73" i="50" s="1"/>
  <c r="D29" i="50" a="1"/>
  <c r="D29" i="50" s="1"/>
  <c r="AV110" i="50" a="1"/>
  <c r="AV110" i="50" s="1"/>
  <c r="AW109" i="51" a="1"/>
  <c r="AW109" i="51" s="1"/>
  <c r="AW59" i="51" a="1"/>
  <c r="AW59" i="51" s="1"/>
  <c r="AW22" i="51" a="1"/>
  <c r="AW22" i="51" s="1"/>
  <c r="AW86" i="51" a="1"/>
  <c r="AW86" i="51" s="1"/>
  <c r="AW37" i="51" a="1"/>
  <c r="AW37" i="51" s="1"/>
  <c r="E11" i="51" a="1"/>
  <c r="E11" i="51" s="1"/>
  <c r="AV10" i="51" a="1"/>
  <c r="AV10" i="51" s="1"/>
  <c r="AV49" i="51" a="1"/>
  <c r="AV49" i="51" s="1"/>
  <c r="E110" i="51" a="1"/>
  <c r="E110" i="51" s="1"/>
  <c r="AW55" i="51" a="1"/>
  <c r="AW55" i="51" s="1"/>
  <c r="AW36" i="51" a="1"/>
  <c r="AW36" i="51" s="1"/>
  <c r="AW82" i="51" a="1"/>
  <c r="AW82" i="51" s="1"/>
  <c r="D59" i="51" a="1"/>
  <c r="D59" i="51" s="1"/>
  <c r="F59" i="51" s="1"/>
  <c r="AW103" i="51" a="1"/>
  <c r="AW103" i="51" s="1"/>
  <c r="AW94" i="51" a="1"/>
  <c r="AW94" i="51" s="1"/>
  <c r="AW40" i="51" a="1"/>
  <c r="AW40" i="51" s="1"/>
  <c r="E98" i="50" a="1"/>
  <c r="E98" i="50" s="1"/>
  <c r="AV25" i="50" a="1"/>
  <c r="AV25" i="50" s="1"/>
  <c r="AV81" i="50" a="1"/>
  <c r="AV81" i="50" s="1"/>
  <c r="AW27" i="50" a="1"/>
  <c r="AW27" i="50" s="1"/>
  <c r="D26" i="50" a="1"/>
  <c r="D26" i="50" s="1"/>
  <c r="F26" i="50" s="1"/>
  <c r="D95" i="50" a="1"/>
  <c r="D95" i="50" s="1"/>
  <c r="D53" i="50" a="1"/>
  <c r="D53" i="50" s="1"/>
  <c r="AV103" i="50" a="1"/>
  <c r="AV103" i="50" s="1"/>
  <c r="AW96" i="50" a="1"/>
  <c r="AW96" i="50" s="1"/>
  <c r="D41" i="50" a="1"/>
  <c r="D41" i="50" s="1"/>
  <c r="AW54" i="50" a="1"/>
  <c r="AW54" i="50" s="1"/>
  <c r="AW41" i="50" a="1"/>
  <c r="AW41" i="50" s="1"/>
  <c r="AV80" i="50" a="1"/>
  <c r="AV80" i="50" s="1"/>
  <c r="H80" i="50" s="1"/>
  <c r="AV106" i="51" a="1"/>
  <c r="AV106" i="51" s="1"/>
  <c r="AW81" i="51" a="1"/>
  <c r="AW81" i="51" s="1"/>
  <c r="E38" i="51" a="1"/>
  <c r="E38" i="51" s="1"/>
  <c r="AV63" i="51" a="1"/>
  <c r="AV63" i="51" s="1"/>
  <c r="AW28" i="51" a="1"/>
  <c r="AW28" i="51" s="1"/>
  <c r="AV21" i="51" a="1"/>
  <c r="AV21" i="51" s="1"/>
  <c r="AW112" i="51" a="1"/>
  <c r="AW112" i="51" s="1"/>
  <c r="AV9" i="51" a="1"/>
  <c r="AV9" i="51" s="1"/>
  <c r="AV81" i="51" a="1"/>
  <c r="AV81" i="51" s="1"/>
  <c r="AW46" i="51" a="1"/>
  <c r="AW46" i="51" s="1"/>
  <c r="D53" i="51" a="1"/>
  <c r="D53" i="51" s="1"/>
  <c r="F53" i="51" s="1"/>
  <c r="D101" i="51" a="1"/>
  <c r="D101" i="51" s="1"/>
  <c r="AW50" i="51" a="1"/>
  <c r="AW50" i="51" s="1"/>
  <c r="AW49" i="51" a="1"/>
  <c r="AW49" i="51" s="1"/>
  <c r="AV102" i="51" a="1"/>
  <c r="AV102" i="51" s="1"/>
  <c r="AV65" i="51" a="1"/>
  <c r="AV65" i="51" s="1"/>
  <c r="AV100" i="50" a="1"/>
  <c r="AV100" i="50" s="1"/>
  <c r="AV58" i="50" a="1"/>
  <c r="AV58" i="50" s="1"/>
  <c r="AV112" i="50" a="1"/>
  <c r="AV112" i="50" s="1"/>
  <c r="AW40" i="50" a="1"/>
  <c r="AW40" i="50" s="1"/>
  <c r="AW104" i="50" a="1"/>
  <c r="AW104" i="50" s="1"/>
  <c r="AW82" i="50" a="1"/>
  <c r="AW82" i="50" s="1"/>
  <c r="AV40" i="50" a="1"/>
  <c r="AV40" i="50" s="1"/>
  <c r="AV30" i="50" a="1"/>
  <c r="AV30" i="50" s="1"/>
  <c r="AW43" i="50" a="1"/>
  <c r="AW43" i="50" s="1"/>
  <c r="AW83" i="50" a="1"/>
  <c r="AW83" i="50" s="1"/>
  <c r="AW9" i="50" a="1"/>
  <c r="AW9" i="50" s="1"/>
  <c r="AW91" i="50" a="1"/>
  <c r="AW91" i="50" s="1"/>
  <c r="AW87" i="50" a="1"/>
  <c r="AW87" i="50" s="1"/>
  <c r="D65" i="50" a="1"/>
  <c r="D65" i="50" s="1"/>
  <c r="AV88" i="50" a="1"/>
  <c r="AV88" i="50" s="1"/>
  <c r="AV63" i="50" a="1"/>
  <c r="AV63" i="50" s="1"/>
  <c r="AV41" i="51" a="1"/>
  <c r="AV41" i="51" s="1"/>
  <c r="AW48" i="51" a="1"/>
  <c r="AW48" i="51" s="1"/>
  <c r="E95" i="51" a="1"/>
  <c r="E95" i="51" s="1"/>
  <c r="E14" i="51" a="1"/>
  <c r="E14" i="51" s="1"/>
  <c r="E29" i="51" a="1"/>
  <c r="E29" i="51" s="1"/>
  <c r="F29" i="51" s="1"/>
  <c r="AV52" i="51" a="1"/>
  <c r="AV52" i="51" s="1"/>
  <c r="D83" i="51" a="1"/>
  <c r="D83" i="51" s="1"/>
  <c r="AV40" i="51" a="1"/>
  <c r="AV40" i="51" s="1"/>
  <c r="AW42" i="51" a="1"/>
  <c r="AW42" i="51" s="1"/>
  <c r="AW88" i="51" a="1"/>
  <c r="AW88" i="51" s="1"/>
  <c r="AV42" i="51" a="1"/>
  <c r="AV42" i="51" s="1"/>
  <c r="AW21" i="51" a="1"/>
  <c r="AW21" i="51" s="1"/>
  <c r="AV33" i="51" a="1"/>
  <c r="AV33" i="51" s="1"/>
  <c r="AV61" i="51" a="1"/>
  <c r="AV61" i="51" s="1"/>
  <c r="AV83" i="51" a="1"/>
  <c r="AV83" i="51" s="1"/>
  <c r="E14" i="50" a="1"/>
  <c r="E14" i="50" s="1"/>
  <c r="D35" i="50" a="1"/>
  <c r="D35" i="50" s="1"/>
  <c r="F35" i="50" s="1"/>
  <c r="AV56" i="50" a="1"/>
  <c r="AV56" i="50" s="1"/>
  <c r="E8" i="50" a="1"/>
  <c r="E8" i="50" s="1"/>
  <c r="AW14" i="50" a="1"/>
  <c r="AW14" i="50" s="1"/>
  <c r="E104" i="50" a="1"/>
  <c r="E104" i="50" s="1"/>
  <c r="E86" i="50" a="1"/>
  <c r="E86" i="50" s="1"/>
  <c r="AW72" i="50" a="1"/>
  <c r="AW72" i="50" s="1"/>
  <c r="D68" i="50" a="1"/>
  <c r="D68" i="50" s="1"/>
  <c r="F68" i="50" s="1"/>
  <c r="AV11" i="50" a="1"/>
  <c r="AV11" i="50" s="1"/>
  <c r="D80" i="50" a="1"/>
  <c r="D80" i="50" s="1"/>
  <c r="F80" i="50" s="1"/>
  <c r="AW52" i="50" a="1"/>
  <c r="AW52" i="50" s="1"/>
  <c r="AW89" i="50" a="1"/>
  <c r="AW89" i="50" s="1"/>
  <c r="AW19" i="50" a="1"/>
  <c r="AW19" i="50" s="1"/>
  <c r="AW71" i="50" a="1"/>
  <c r="AW71" i="50" s="1"/>
  <c r="D23" i="50" a="1"/>
  <c r="D23" i="50" s="1"/>
  <c r="E92" i="50" a="1"/>
  <c r="E92" i="50" s="1"/>
  <c r="AW67" i="50" a="1"/>
  <c r="AW67" i="50" s="1"/>
  <c r="AW34" i="51" a="1"/>
  <c r="AW34" i="51" s="1"/>
  <c r="AV111" i="51" a="1"/>
  <c r="AV111" i="51" s="1"/>
  <c r="AW101" i="51" a="1"/>
  <c r="AW101" i="51" s="1"/>
  <c r="I101" i="51" s="1"/>
  <c r="AW26" i="51" a="1"/>
  <c r="AW26" i="51" s="1"/>
  <c r="I26" i="51" s="1"/>
  <c r="AV60" i="51" a="1"/>
  <c r="AV60" i="51" s="1"/>
  <c r="AV75" i="51" a="1"/>
  <c r="AV75" i="51" s="1"/>
  <c r="AW111" i="51" a="1"/>
  <c r="AW111" i="51" s="1"/>
  <c r="E44" i="51" a="1"/>
  <c r="E44" i="51" s="1"/>
  <c r="AV86" i="51" a="1"/>
  <c r="AV86" i="51" s="1"/>
  <c r="AV95" i="51" a="1"/>
  <c r="AV95" i="51" s="1"/>
  <c r="AV92" i="51" a="1"/>
  <c r="AV92" i="51" s="1"/>
  <c r="AW58" i="51" a="1"/>
  <c r="AW58" i="51" s="1"/>
  <c r="AW106" i="51" a="1"/>
  <c r="AW106" i="51" s="1"/>
  <c r="AW92" i="51" a="1"/>
  <c r="AW92" i="51" s="1"/>
  <c r="I92" i="51" s="1"/>
  <c r="AV29" i="51" a="1"/>
  <c r="AV29" i="51" s="1"/>
  <c r="H29" i="51" s="1"/>
  <c r="AW113" i="51" a="1"/>
  <c r="AW113" i="51" s="1"/>
  <c r="AV71" i="50" a="1"/>
  <c r="AV71" i="50" s="1"/>
  <c r="AV78" i="50" a="1"/>
  <c r="AV78" i="50" s="1"/>
  <c r="AV83" i="50" a="1"/>
  <c r="AV83" i="50" s="1"/>
  <c r="AW103" i="50" a="1"/>
  <c r="AW103" i="50" s="1"/>
  <c r="AW100" i="50" a="1"/>
  <c r="AW100" i="50" s="1"/>
  <c r="AW111" i="50" a="1"/>
  <c r="AW111" i="50" s="1"/>
  <c r="AW84" i="50" a="1"/>
  <c r="AW84" i="50" s="1"/>
  <c r="D38" i="50" a="1"/>
  <c r="D38" i="50" s="1"/>
  <c r="F38" i="50" s="1"/>
  <c r="E23" i="50" a="1"/>
  <c r="E23" i="50" s="1"/>
  <c r="D44" i="50" a="1"/>
  <c r="D44" i="50" s="1"/>
  <c r="AV66" i="50" a="1"/>
  <c r="AV66" i="50" s="1"/>
  <c r="AW16" i="50" a="1"/>
  <c r="AW16" i="50" s="1"/>
  <c r="E83" i="50" a="1"/>
  <c r="E83" i="50" s="1"/>
  <c r="AV34" i="50" a="1"/>
  <c r="AV34" i="50" s="1"/>
  <c r="AW94" i="50" a="1"/>
  <c r="AW94" i="50" s="1"/>
  <c r="AW11" i="50" a="1"/>
  <c r="AW11" i="50" s="1"/>
  <c r="AV41" i="50" a="1"/>
  <c r="AV41" i="50" s="1"/>
  <c r="H41" i="50" s="1"/>
  <c r="E50" i="51" a="1"/>
  <c r="E50" i="51" s="1"/>
  <c r="F50" i="51" s="1"/>
  <c r="AW20" i="51" a="1"/>
  <c r="AW20" i="51" s="1"/>
  <c r="I20" i="51" s="1"/>
  <c r="AW72" i="51" a="1"/>
  <c r="AW72" i="51" s="1"/>
  <c r="AV71" i="51" a="1"/>
  <c r="AV71" i="51" s="1"/>
  <c r="E41" i="51" a="1"/>
  <c r="E41" i="51" s="1"/>
  <c r="F41" i="51" s="1"/>
  <c r="AW9" i="51" a="1"/>
  <c r="AW9" i="51" s="1"/>
  <c r="E8" i="51" a="1"/>
  <c r="E8" i="51" s="1"/>
  <c r="F8" i="51" s="1"/>
  <c r="AV47" i="51" a="1"/>
  <c r="AV47" i="51" s="1"/>
  <c r="H47" i="51" s="1"/>
  <c r="AW104" i="51" a="1"/>
  <c r="AW104" i="51" s="1"/>
  <c r="I104" i="51" s="1"/>
  <c r="AW98" i="51" a="1"/>
  <c r="AW98" i="51" s="1"/>
  <c r="AW33" i="51" a="1"/>
  <c r="AW33" i="51" s="1"/>
  <c r="AW85" i="51" a="1"/>
  <c r="AW85" i="51" s="1"/>
  <c r="AW61" i="51" a="1"/>
  <c r="AW61" i="51" s="1"/>
  <c r="AV82" i="51" a="1"/>
  <c r="AV82" i="51" s="1"/>
  <c r="AW83" i="51" a="1"/>
  <c r="AW83" i="51" s="1"/>
  <c r="D74" i="51" a="1"/>
  <c r="D74" i="51" s="1"/>
  <c r="AV85" i="50" a="1"/>
  <c r="AV85" i="50" s="1"/>
  <c r="AV29" i="50" a="1"/>
  <c r="AV29" i="50" s="1"/>
  <c r="AW66" i="50" a="1"/>
  <c r="AW66" i="50" s="1"/>
  <c r="E32" i="50" a="1"/>
  <c r="E32" i="50" s="1"/>
  <c r="AV92" i="50" a="1"/>
  <c r="AV92" i="50" s="1"/>
  <c r="D89" i="50" a="1"/>
  <c r="D89" i="50" s="1"/>
  <c r="AV51" i="50" a="1"/>
  <c r="AV51" i="50" s="1"/>
  <c r="AW17" i="50" a="1"/>
  <c r="AW17" i="50" s="1"/>
  <c r="I17" i="50" s="1"/>
  <c r="D20" i="50" a="1"/>
  <c r="D20" i="50" s="1"/>
  <c r="AW106" i="50" a="1"/>
  <c r="AW106" i="50" s="1"/>
  <c r="E65" i="50" a="1"/>
  <c r="E65" i="50" s="1"/>
  <c r="AV28" i="50" a="1"/>
  <c r="AV28" i="50" s="1"/>
  <c r="AW99" i="51" a="1"/>
  <c r="AW99" i="51" s="1"/>
  <c r="E32" i="51" a="1"/>
  <c r="E32" i="51" s="1"/>
  <c r="F32" i="51" s="1"/>
  <c r="AV100" i="51" a="1"/>
  <c r="AV100" i="51" s="1"/>
  <c r="AW63" i="51" a="1"/>
  <c r="AW63" i="51" s="1"/>
  <c r="AW70" i="51" a="1"/>
  <c r="AW70" i="51" s="1"/>
  <c r="AW78" i="51" a="1"/>
  <c r="AW78" i="51" s="1"/>
  <c r="AW23" i="51" a="1"/>
  <c r="AW23" i="51" s="1"/>
  <c r="I23" i="51" s="1"/>
  <c r="AW12" i="51" a="1"/>
  <c r="AW12" i="51" s="1"/>
  <c r="D95" i="51" a="1"/>
  <c r="D95" i="51" s="1"/>
  <c r="F95" i="51" s="1"/>
  <c r="E107" i="51" a="1"/>
  <c r="E107" i="51" s="1"/>
  <c r="AW108" i="51" a="1"/>
  <c r="AW108" i="51" s="1"/>
  <c r="AV38" i="51" a="1"/>
  <c r="AV38" i="51" s="1"/>
  <c r="AV87" i="51" a="1"/>
  <c r="AV87" i="51" s="1"/>
  <c r="AV34" i="51" a="1"/>
  <c r="AV34" i="51" s="1"/>
  <c r="AV64" i="51" a="1"/>
  <c r="AV64" i="51" s="1"/>
  <c r="AW76" i="51" a="1"/>
  <c r="AW76" i="51" s="1"/>
  <c r="E20" i="50" a="1"/>
  <c r="E20" i="50" s="1"/>
  <c r="AV101" i="50" a="1"/>
  <c r="AV101" i="50" s="1"/>
  <c r="AV75" i="50" a="1"/>
  <c r="AV75" i="50" s="1"/>
  <c r="AW37" i="50" a="1"/>
  <c r="AW37" i="50" s="1"/>
  <c r="AW110" i="50" a="1"/>
  <c r="AW110" i="50" s="1"/>
  <c r="AV24" i="50" a="1"/>
  <c r="AV24" i="50" s="1"/>
  <c r="E62" i="50" a="1"/>
  <c r="E62" i="50" s="1"/>
  <c r="E95" i="50" a="1"/>
  <c r="E95" i="50" s="1"/>
  <c r="D74" i="50" a="1"/>
  <c r="D74" i="50" s="1"/>
  <c r="F74" i="50" s="1"/>
  <c r="D98" i="50" a="1"/>
  <c r="D98" i="50" s="1"/>
  <c r="F98" i="50" s="1"/>
  <c r="D86" i="50" a="1"/>
  <c r="D86" i="50" s="1"/>
  <c r="AW107" i="50" a="1"/>
  <c r="AW107" i="50" s="1"/>
  <c r="AW95" i="50" a="1"/>
  <c r="AW95" i="50" s="1"/>
  <c r="I95" i="50" s="1"/>
  <c r="AW73" i="50" a="1"/>
  <c r="AW73" i="50" s="1"/>
  <c r="AV31" i="50" a="1"/>
  <c r="AV31" i="50" s="1"/>
  <c r="AW13" i="50" a="1"/>
  <c r="AW13" i="50" s="1"/>
  <c r="AV27" i="51" a="1"/>
  <c r="AV27" i="51" s="1"/>
  <c r="AV58" i="51" a="1"/>
  <c r="AV58" i="51" s="1"/>
  <c r="AV53" i="51" a="1"/>
  <c r="AV53" i="51" s="1"/>
  <c r="H53" i="51" s="1"/>
  <c r="E101" i="51" a="1"/>
  <c r="E101" i="51" s="1"/>
  <c r="AV32" i="51" a="1"/>
  <c r="AV32" i="51" s="1"/>
  <c r="H32" i="51" s="1"/>
  <c r="AV67" i="51" a="1"/>
  <c r="AV67" i="51" s="1"/>
  <c r="AV50" i="51" a="1"/>
  <c r="AV50" i="51" s="1"/>
  <c r="H50" i="51" s="1"/>
  <c r="AV103" i="51" a="1"/>
  <c r="AV103" i="51" s="1"/>
  <c r="AV104" i="51" a="1"/>
  <c r="AV104" i="51" s="1"/>
  <c r="H104" i="51" s="1"/>
  <c r="AW39" i="51" a="1"/>
  <c r="AW39" i="51" s="1"/>
  <c r="AW91" i="51" a="1"/>
  <c r="AW91" i="51" s="1"/>
  <c r="D71" i="51" a="1"/>
  <c r="D71" i="51" s="1"/>
  <c r="AW54" i="51" a="1"/>
  <c r="AW54" i="51" s="1"/>
  <c r="AV45" i="51" a="1"/>
  <c r="AV45" i="51" s="1"/>
  <c r="AV97" i="51" a="1"/>
  <c r="AV97" i="51" s="1"/>
  <c r="AW75" i="51" a="1"/>
  <c r="AW75" i="51" s="1"/>
  <c r="AW70" i="50" a="1"/>
  <c r="AW70" i="50" s="1"/>
  <c r="AV91" i="50" a="1"/>
  <c r="AV91" i="50" s="1"/>
  <c r="E101" i="50" a="1"/>
  <c r="E101" i="50" s="1"/>
  <c r="AW112" i="50" a="1"/>
  <c r="AW112" i="50" s="1"/>
  <c r="AW49" i="50" a="1"/>
  <c r="AW49" i="50" s="1"/>
  <c r="AW39" i="50" a="1"/>
  <c r="AW39" i="50" s="1"/>
  <c r="AW90" i="50" a="1"/>
  <c r="AW90" i="50" s="1"/>
  <c r="AW22" i="50" a="1"/>
  <c r="AW22" i="50" s="1"/>
  <c r="E29" i="50" a="1"/>
  <c r="E29" i="50" s="1"/>
  <c r="AV111" i="50" a="1"/>
  <c r="AV111" i="50" s="1"/>
  <c r="AV84" i="50" a="1"/>
  <c r="AV84" i="50" s="1"/>
  <c r="AV47" i="50" a="1"/>
  <c r="AV47" i="50" s="1"/>
  <c r="H47" i="50" s="1"/>
  <c r="E47" i="50" a="1"/>
  <c r="E47" i="50" s="1"/>
  <c r="AW44" i="50" a="1"/>
  <c r="AW44" i="50" s="1"/>
  <c r="E59" i="50" a="1"/>
  <c r="E59" i="50" s="1"/>
  <c r="D107" i="50" a="1"/>
  <c r="D107" i="50" s="1"/>
  <c r="F107" i="50" s="1"/>
  <c r="AW99" i="50" a="1"/>
  <c r="AW99" i="50" s="1"/>
  <c r="AW84" i="51" a="1"/>
  <c r="AW84" i="51" s="1"/>
  <c r="AV26" i="51" a="1"/>
  <c r="AV26" i="51" s="1"/>
  <c r="H26" i="51" s="1"/>
  <c r="E20" i="51" a="1"/>
  <c r="E20" i="51" s="1"/>
  <c r="E68" i="51" a="1"/>
  <c r="E68" i="51" s="1"/>
  <c r="AW60" i="51" a="1"/>
  <c r="AW60" i="51" s="1"/>
  <c r="AW68" i="51" a="1"/>
  <c r="AW68" i="51" s="1"/>
  <c r="I68" i="51" s="1"/>
  <c r="D80" i="51" a="1"/>
  <c r="D80" i="51" s="1"/>
  <c r="F80" i="51" s="1"/>
  <c r="AW45" i="51" a="1"/>
  <c r="AW45" i="51" s="1"/>
  <c r="E86" i="51" a="1"/>
  <c r="E86" i="51" s="1"/>
  <c r="AW95" i="51" a="1"/>
  <c r="AW95" i="51" s="1"/>
  <c r="I95" i="51" s="1"/>
  <c r="AW18" i="51" a="1"/>
  <c r="AW18" i="51" s="1"/>
  <c r="AV110" i="51" a="1"/>
  <c r="AV110" i="51" s="1"/>
  <c r="AV107" i="51" a="1"/>
  <c r="AV107" i="51" s="1"/>
  <c r="H107" i="51" s="1"/>
  <c r="AW17" i="51" a="1"/>
  <c r="AW17" i="51" s="1"/>
  <c r="AV46" i="51" a="1"/>
  <c r="AV46" i="51" s="1"/>
  <c r="AV91" i="51" a="1"/>
  <c r="AV91" i="51" s="1"/>
  <c r="AW57" i="50" a="1"/>
  <c r="AW57" i="50" s="1"/>
  <c r="AW63" i="50" a="1"/>
  <c r="AW63" i="50" s="1"/>
  <c r="AW68" i="50" a="1"/>
  <c r="AW68" i="50" s="1"/>
  <c r="AV94" i="50" a="1"/>
  <c r="AV94" i="50" s="1"/>
  <c r="AV95" i="50" a="1"/>
  <c r="AV95" i="50" s="1"/>
  <c r="H95" i="50" s="1"/>
  <c r="D110" i="50" a="1"/>
  <c r="D110" i="50" s="1"/>
  <c r="AW29" i="50" a="1"/>
  <c r="AW29" i="50" s="1"/>
  <c r="AV67" i="50" a="1"/>
  <c r="AV67" i="50" s="1"/>
  <c r="AV13" i="50" a="1"/>
  <c r="AV13" i="50" s="1"/>
  <c r="AV74" i="50" a="1"/>
  <c r="AV74" i="50" s="1"/>
  <c r="H74" i="50" s="1"/>
  <c r="E110" i="50" a="1"/>
  <c r="E110" i="50" s="1"/>
  <c r="AV46" i="50" a="1"/>
  <c r="AV46" i="50" s="1"/>
  <c r="AW85" i="50" a="1"/>
  <c r="AW85" i="50" s="1"/>
  <c r="AV38" i="50" a="1"/>
  <c r="AV38" i="50" s="1"/>
  <c r="H38" i="50" s="1"/>
  <c r="AW45" i="50" a="1"/>
  <c r="AW45" i="50" s="1"/>
  <c r="AW50" i="50" a="1"/>
  <c r="AW50" i="50" s="1"/>
  <c r="I50" i="50" s="1"/>
  <c r="D32" i="50" a="1"/>
  <c r="D32" i="50" s="1"/>
  <c r="F32" i="50" s="1"/>
  <c r="AV112" i="51" a="1"/>
  <c r="AV112" i="51" s="1"/>
  <c r="AV19" i="51" a="1"/>
  <c r="AV19" i="51" s="1"/>
  <c r="E74" i="51" a="1"/>
  <c r="E74" i="51" s="1"/>
  <c r="AV68" i="51" a="1"/>
  <c r="AV68" i="51" s="1"/>
  <c r="H68" i="51" s="1"/>
  <c r="AW52" i="51" a="1"/>
  <c r="AW52" i="51" s="1"/>
  <c r="AW30" i="51" a="1"/>
  <c r="AW30" i="51" s="1"/>
  <c r="AV39" i="51" a="1"/>
  <c r="AV39" i="51" s="1"/>
  <c r="D65" i="51" a="1"/>
  <c r="D65" i="51" s="1"/>
  <c r="F65" i="51" s="1"/>
  <c r="AV16" i="51" a="1"/>
  <c r="AV16" i="51" s="1"/>
  <c r="E71" i="51" a="1"/>
  <c r="E71" i="51" s="1"/>
  <c r="AV94" i="51" a="1"/>
  <c r="AV94" i="51" s="1"/>
  <c r="AV113" i="51" a="1"/>
  <c r="AV113" i="51" s="1"/>
  <c r="AV88" i="51" a="1"/>
  <c r="AV88" i="51" s="1"/>
  <c r="AV85" i="51" a="1"/>
  <c r="AV85" i="51" s="1"/>
  <c r="AW57" i="51" a="1"/>
  <c r="AW57" i="51" s="1"/>
  <c r="AV72" i="51" a="1"/>
  <c r="AV72" i="51" s="1"/>
  <c r="AV65" i="50" a="1"/>
  <c r="AV65" i="50" s="1"/>
  <c r="AV16" i="50" a="1"/>
  <c r="AV16" i="50" s="1"/>
  <c r="AV77" i="50" a="1"/>
  <c r="AV77" i="50" s="1"/>
  <c r="AW88" i="50" a="1"/>
  <c r="AW88" i="50" s="1"/>
  <c r="AV79" i="50" a="1"/>
  <c r="AV79" i="50" s="1"/>
  <c r="E44" i="50" a="1"/>
  <c r="E44" i="50" s="1"/>
  <c r="AV61" i="50" a="1"/>
  <c r="AV61" i="50" s="1"/>
  <c r="AV8" i="50" a="1"/>
  <c r="AV8" i="50" s="1"/>
  <c r="D104" i="50" a="1"/>
  <c r="D104" i="50" s="1"/>
  <c r="F104" i="50" s="1"/>
  <c r="AV102" i="50" a="1"/>
  <c r="AV102" i="50" s="1"/>
  <c r="AV59" i="50" a="1"/>
  <c r="AV59" i="50" s="1"/>
  <c r="H59" i="50" s="1"/>
  <c r="AV32" i="50" a="1"/>
  <c r="AV32" i="50" s="1"/>
  <c r="H32" i="50" s="1"/>
  <c r="AW32" i="50" a="1"/>
  <c r="AW32" i="50" s="1"/>
  <c r="I32" i="50" s="1"/>
  <c r="AW10" i="50" a="1"/>
  <c r="AW10" i="50" s="1"/>
  <c r="AW92" i="50" a="1"/>
  <c r="AW92" i="50" s="1"/>
  <c r="I92" i="50" s="1"/>
  <c r="AW56" i="50" a="1"/>
  <c r="AW56" i="50" s="1"/>
  <c r="I56" i="50" s="1"/>
  <c r="AW101" i="50" a="1"/>
  <c r="AW101" i="50" s="1"/>
  <c r="I101" i="50" s="1"/>
  <c r="E11" i="50" a="1"/>
  <c r="E11" i="50" s="1"/>
  <c r="D59" i="50" a="1"/>
  <c r="D59" i="50" s="1"/>
  <c r="F59" i="50" s="1"/>
  <c r="D50" i="50" a="1"/>
  <c r="D50" i="50" s="1"/>
  <c r="F50" i="50" s="1"/>
  <c r="AV37" i="50" a="1"/>
  <c r="AV37" i="50" s="1"/>
  <c r="AV107" i="50" a="1"/>
  <c r="AV107" i="50" s="1"/>
  <c r="H107" i="50" s="1"/>
  <c r="AV69" i="50" a="1"/>
  <c r="AV69" i="50" s="1"/>
  <c r="AW31" i="50" a="1"/>
  <c r="AW31" i="50" s="1"/>
  <c r="AV113" i="50" a="1"/>
  <c r="AV113" i="50" s="1"/>
  <c r="D92" i="50" a="1"/>
  <c r="D92" i="50" s="1"/>
  <c r="F92" i="50" s="1"/>
  <c r="AV35" i="50" a="1"/>
  <c r="AV35" i="50" s="1"/>
  <c r="D62" i="50" a="1"/>
  <c r="D62" i="50" s="1"/>
  <c r="AW108" i="50" a="1"/>
  <c r="AW108" i="50" s="1"/>
  <c r="AV36" i="50" a="1"/>
  <c r="AV36" i="50" s="1"/>
  <c r="D83" i="50" a="1"/>
  <c r="D83" i="50" s="1"/>
  <c r="D98" i="51" a="1"/>
  <c r="D98" i="51" s="1"/>
  <c r="F98" i="51" s="1"/>
  <c r="E77" i="50" a="1"/>
  <c r="E77" i="50" s="1"/>
  <c r="AV21" i="50" a="1"/>
  <c r="AV21" i="50" s="1"/>
  <c r="E89" i="50" a="1"/>
  <c r="E89" i="50" s="1"/>
  <c r="AV72" i="50" a="1"/>
  <c r="AV72" i="50" s="1"/>
  <c r="AV17" i="50" a="1"/>
  <c r="AV17" i="50" s="1"/>
  <c r="AV27" i="50" a="1"/>
  <c r="AV27" i="50" s="1"/>
  <c r="AV12" i="50" a="1"/>
  <c r="AV12" i="50" s="1"/>
  <c r="H11" i="50" s="1"/>
  <c r="AV9" i="50" a="1"/>
  <c r="AV9" i="50" s="1"/>
  <c r="H8" i="50" s="1"/>
  <c r="D11" i="50" a="1"/>
  <c r="D11" i="50" s="1"/>
  <c r="F11" i="50" s="1"/>
  <c r="AV15" i="50" a="1"/>
  <c r="AV15" i="50" s="1"/>
  <c r="H14" i="50" s="1"/>
  <c r="D14" i="50" a="1"/>
  <c r="D14" i="50" s="1"/>
  <c r="F14" i="50" s="1"/>
  <c r="AV18" i="50" a="1"/>
  <c r="AV18" i="50" s="1"/>
  <c r="D17" i="50" a="1"/>
  <c r="D17" i="50" s="1"/>
  <c r="F17" i="50" s="1"/>
  <c r="H15" i="4"/>
  <c r="I14" i="4" a="1"/>
  <c r="I14" i="4" s="1"/>
  <c r="E11" i="4"/>
  <c r="F10" i="4" a="1"/>
  <c r="F10" i="4" s="1"/>
  <c r="K9" i="4"/>
  <c r="L8" i="4" a="1"/>
  <c r="L8" i="4" s="1"/>
  <c r="AW92" i="49" a="1"/>
  <c r="AW92" i="49" s="1"/>
  <c r="AW100" i="49" a="1"/>
  <c r="AW100" i="49" s="1"/>
  <c r="AW108" i="49" a="1"/>
  <c r="AW108" i="49" s="1"/>
  <c r="AW97" i="49" a="1"/>
  <c r="AW97" i="49" s="1"/>
  <c r="AW105" i="49" a="1"/>
  <c r="AW105" i="49" s="1"/>
  <c r="AW94" i="49" a="1"/>
  <c r="AW94" i="49" s="1"/>
  <c r="AW102" i="49" a="1"/>
  <c r="AW102" i="49" s="1"/>
  <c r="AW110" i="49" a="1"/>
  <c r="AW110" i="49" s="1"/>
  <c r="AW99" i="49" a="1"/>
  <c r="AW99" i="49" s="1"/>
  <c r="AW107" i="49" a="1"/>
  <c r="AW107" i="49" s="1"/>
  <c r="E8" i="49" a="1"/>
  <c r="E8" i="49" s="1"/>
  <c r="D68" i="49" a="1"/>
  <c r="D68" i="49" s="1"/>
  <c r="D44" i="49" a="1"/>
  <c r="D44" i="49" s="1"/>
  <c r="D20" i="49" a="1"/>
  <c r="D20" i="49" s="1"/>
  <c r="E77" i="49" a="1"/>
  <c r="E77" i="49" s="1"/>
  <c r="E53" i="49" a="1"/>
  <c r="E53" i="49" s="1"/>
  <c r="E29" i="49" a="1"/>
  <c r="E29" i="49" s="1"/>
  <c r="AV105" i="49" a="1"/>
  <c r="AV105" i="49" s="1"/>
  <c r="AV97" i="49" a="1"/>
  <c r="AV97" i="49" s="1"/>
  <c r="D8" i="49" a="1"/>
  <c r="D8" i="49" s="1"/>
  <c r="D71" i="49" a="1"/>
  <c r="D71" i="49" s="1"/>
  <c r="D47" i="49" a="1"/>
  <c r="D47" i="49" s="1"/>
  <c r="D23" i="49" a="1"/>
  <c r="D23" i="49" s="1"/>
  <c r="E80" i="49" a="1"/>
  <c r="E80" i="49" s="1"/>
  <c r="E56" i="49" a="1"/>
  <c r="E56" i="49" s="1"/>
  <c r="E32" i="49" a="1"/>
  <c r="E32" i="49" s="1"/>
  <c r="AV106" i="49" a="1"/>
  <c r="AV106" i="49" s="1"/>
  <c r="AV98" i="49" a="1"/>
  <c r="AV98" i="49" s="1"/>
  <c r="D86" i="49" a="1"/>
  <c r="D86" i="49" s="1"/>
  <c r="D62" i="49" a="1"/>
  <c r="D62" i="49" s="1"/>
  <c r="D38" i="49" a="1"/>
  <c r="D38" i="49" s="1"/>
  <c r="D14" i="49" a="1"/>
  <c r="D14" i="49" s="1"/>
  <c r="E71" i="49" a="1"/>
  <c r="E71" i="49" s="1"/>
  <c r="E47" i="49" a="1"/>
  <c r="E47" i="49" s="1"/>
  <c r="E23" i="49" a="1"/>
  <c r="E23" i="49" s="1"/>
  <c r="AV111" i="49" a="1"/>
  <c r="AV111" i="49" s="1"/>
  <c r="AV103" i="49" a="1"/>
  <c r="AV103" i="49" s="1"/>
  <c r="AV95" i="49" a="1"/>
  <c r="AV95" i="49" s="1"/>
  <c r="D89" i="49" a="1"/>
  <c r="D89" i="49" s="1"/>
  <c r="D65" i="49" a="1"/>
  <c r="D65" i="49" s="1"/>
  <c r="D41" i="49" a="1"/>
  <c r="D41" i="49" s="1"/>
  <c r="D17" i="49" a="1"/>
  <c r="D17" i="49" s="1"/>
  <c r="E74" i="49" a="1"/>
  <c r="E74" i="49" s="1"/>
  <c r="E50" i="49" a="1"/>
  <c r="E50" i="49" s="1"/>
  <c r="E26" i="49" a="1"/>
  <c r="E26" i="49" s="1"/>
  <c r="AV112" i="49" a="1"/>
  <c r="AV112" i="49" s="1"/>
  <c r="AV104" i="49" a="1"/>
  <c r="AV104" i="49" s="1"/>
  <c r="H104" i="49" s="1"/>
  <c r="AV96" i="49" a="1"/>
  <c r="AV96" i="49" s="1"/>
  <c r="H80" i="49"/>
  <c r="AW113" i="49" a="1"/>
  <c r="AW113" i="49" s="1"/>
  <c r="D95" i="49" a="1"/>
  <c r="D95" i="49" s="1"/>
  <c r="D110" i="49" a="1"/>
  <c r="D110" i="49" s="1"/>
  <c r="E95" i="49" a="1"/>
  <c r="E95" i="49" s="1"/>
  <c r="D107" i="49" a="1"/>
  <c r="D107" i="49" s="1"/>
  <c r="D104" i="49" a="1"/>
  <c r="D104" i="49" s="1"/>
  <c r="D92" i="49" a="1"/>
  <c r="D92" i="49" s="1"/>
  <c r="E104" i="49" a="1"/>
  <c r="E104" i="49" s="1"/>
  <c r="AW96" i="49" a="1"/>
  <c r="AW96" i="49" s="1"/>
  <c r="AW104" i="49" a="1"/>
  <c r="AW104" i="49" s="1"/>
  <c r="AW112" i="49" a="1"/>
  <c r="AW112" i="49" s="1"/>
  <c r="AW93" i="49" a="1"/>
  <c r="AW93" i="49" s="1"/>
  <c r="AW101" i="49" a="1"/>
  <c r="AW101" i="49" s="1"/>
  <c r="AW109" i="49" a="1"/>
  <c r="AW109" i="49" s="1"/>
  <c r="I50" i="49"/>
  <c r="AW98" i="49" a="1"/>
  <c r="AW98" i="49" s="1"/>
  <c r="I98" i="49" s="1"/>
  <c r="AW106" i="49" a="1"/>
  <c r="AW106" i="49" s="1"/>
  <c r="H26" i="49"/>
  <c r="I23" i="49"/>
  <c r="I47" i="49"/>
  <c r="I71" i="49"/>
  <c r="AW95" i="49" a="1"/>
  <c r="AW95" i="49" s="1"/>
  <c r="AW103" i="49" a="1"/>
  <c r="AW103" i="49" s="1"/>
  <c r="AW111" i="49" a="1"/>
  <c r="AW111" i="49" s="1"/>
  <c r="H23" i="49"/>
  <c r="H47" i="49"/>
  <c r="D80" i="49" a="1"/>
  <c r="D80" i="49" s="1"/>
  <c r="F80" i="49" s="1"/>
  <c r="D56" i="49" a="1"/>
  <c r="D56" i="49" s="1"/>
  <c r="D32" i="49" a="1"/>
  <c r="D32" i="49" s="1"/>
  <c r="E89" i="49" a="1"/>
  <c r="E89" i="49" s="1"/>
  <c r="E65" i="49" a="1"/>
  <c r="E65" i="49" s="1"/>
  <c r="E41" i="49" a="1"/>
  <c r="E41" i="49" s="1"/>
  <c r="E17" i="49" a="1"/>
  <c r="E17" i="49" s="1"/>
  <c r="AV109" i="49" a="1"/>
  <c r="AV109" i="49" s="1"/>
  <c r="AV101" i="49" a="1"/>
  <c r="AV101" i="49" s="1"/>
  <c r="AV93" i="49" a="1"/>
  <c r="AV93" i="49" s="1"/>
  <c r="D83" i="49" a="1"/>
  <c r="D83" i="49" s="1"/>
  <c r="D59" i="49" a="1"/>
  <c r="D59" i="49" s="1"/>
  <c r="D35" i="49" a="1"/>
  <c r="D35" i="49" s="1"/>
  <c r="D11" i="49" a="1"/>
  <c r="D11" i="49" s="1"/>
  <c r="E68" i="49" a="1"/>
  <c r="E68" i="49" s="1"/>
  <c r="E44" i="49" a="1"/>
  <c r="E44" i="49" s="1"/>
  <c r="E20" i="49" a="1"/>
  <c r="E20" i="49" s="1"/>
  <c r="AV110" i="49" a="1"/>
  <c r="AV110" i="49" s="1"/>
  <c r="AV102" i="49" a="1"/>
  <c r="AV102" i="49" s="1"/>
  <c r="AV94" i="49" a="1"/>
  <c r="AV94" i="49" s="1"/>
  <c r="H86" i="49"/>
  <c r="D74" i="49" a="1"/>
  <c r="D74" i="49" s="1"/>
  <c r="D50" i="49" a="1"/>
  <c r="D50" i="49" s="1"/>
  <c r="D26" i="49" a="1"/>
  <c r="D26" i="49" s="1"/>
  <c r="E83" i="49" a="1"/>
  <c r="E83" i="49" s="1"/>
  <c r="E59" i="49" a="1"/>
  <c r="E59" i="49" s="1"/>
  <c r="E35" i="49" a="1"/>
  <c r="E35" i="49" s="1"/>
  <c r="E11" i="49" a="1"/>
  <c r="E11" i="49" s="1"/>
  <c r="AV107" i="49" a="1"/>
  <c r="AV107" i="49" s="1"/>
  <c r="AV99" i="49" a="1"/>
  <c r="AV99" i="49" s="1"/>
  <c r="D77" i="49" a="1"/>
  <c r="D77" i="49" s="1"/>
  <c r="F77" i="49" s="1"/>
  <c r="D53" i="49" a="1"/>
  <c r="D53" i="49" s="1"/>
  <c r="D29" i="49" a="1"/>
  <c r="D29" i="49" s="1"/>
  <c r="E86" i="49" a="1"/>
  <c r="E86" i="49" s="1"/>
  <c r="E62" i="49" a="1"/>
  <c r="E62" i="49" s="1"/>
  <c r="E38" i="49" a="1"/>
  <c r="E38" i="49" s="1"/>
  <c r="E14" i="49" a="1"/>
  <c r="E14" i="49" s="1"/>
  <c r="AV108" i="49" a="1"/>
  <c r="AV108" i="49" s="1"/>
  <c r="AV100" i="49" a="1"/>
  <c r="AV100" i="49" s="1"/>
  <c r="AV92" i="49" a="1"/>
  <c r="AV92" i="49" s="1"/>
  <c r="H92" i="49" s="1"/>
  <c r="AV113" i="49" a="1"/>
  <c r="AV113" i="49" s="1"/>
  <c r="E98" i="49" a="1"/>
  <c r="E98" i="49" s="1"/>
  <c r="D101" i="49" a="1"/>
  <c r="D101" i="49" s="1"/>
  <c r="E110" i="49" a="1"/>
  <c r="E110" i="49" s="1"/>
  <c r="D98" i="49" a="1"/>
  <c r="D98" i="49" s="1"/>
  <c r="E101" i="49" a="1"/>
  <c r="E101" i="49" s="1"/>
  <c r="E92" i="49" a="1"/>
  <c r="E92" i="49" s="1"/>
  <c r="E107" i="49" a="1"/>
  <c r="E107" i="49" s="1"/>
  <c r="F107" i="49" s="1"/>
  <c r="S114" i="48" a="1"/>
  <c r="S114" i="48" s="1"/>
  <c r="T5" i="48"/>
  <c r="S114" i="47" a="1"/>
  <c r="S114" i="47" s="1"/>
  <c r="T5" i="47"/>
  <c r="AA7" i="21"/>
  <c r="AE7" i="21"/>
  <c r="AH7" i="21"/>
  <c r="W7" i="21"/>
  <c r="AM7" i="21"/>
  <c r="AK7" i="21"/>
  <c r="AC7" i="21"/>
  <c r="R7" i="21"/>
  <c r="AG7" i="21"/>
  <c r="Z7" i="21"/>
  <c r="V7" i="21"/>
  <c r="P7" i="21"/>
  <c r="X7" i="21"/>
  <c r="AB7" i="21"/>
  <c r="AF7" i="21"/>
  <c r="AJ7" i="21"/>
  <c r="AN7" i="21"/>
  <c r="AD7" i="21"/>
  <c r="AL7" i="21"/>
  <c r="U7" i="21"/>
  <c r="Y7" i="21"/>
  <c r="AB6" i="21"/>
  <c r="AJ6" i="21"/>
  <c r="X6" i="21"/>
  <c r="AF6" i="21"/>
  <c r="AN6" i="21"/>
  <c r="V6" i="21"/>
  <c r="Z6" i="21"/>
  <c r="AD6" i="21"/>
  <c r="AH6" i="21"/>
  <c r="AL6" i="21"/>
  <c r="Q6" i="21"/>
  <c r="S6" i="21"/>
  <c r="T6" i="21"/>
  <c r="T7" i="21"/>
  <c r="Q7" i="21"/>
  <c r="S7" i="21"/>
  <c r="P6" i="21"/>
  <c r="R6" i="21"/>
  <c r="U6" i="21"/>
  <c r="W6" i="21"/>
  <c r="Y6" i="21"/>
  <c r="AA6" i="21"/>
  <c r="AC6" i="21"/>
  <c r="AE6" i="21"/>
  <c r="AG6" i="21"/>
  <c r="AI6" i="21"/>
  <c r="AK6" i="21"/>
  <c r="AM6" i="21"/>
  <c r="F86" i="50" l="1"/>
  <c r="F83" i="50"/>
  <c r="F62" i="50"/>
  <c r="I39" i="59"/>
  <c r="I42" i="59"/>
  <c r="H54" i="59"/>
  <c r="H39" i="59"/>
  <c r="H42" i="59"/>
  <c r="F54" i="59"/>
  <c r="H51" i="59"/>
  <c r="F36" i="59"/>
  <c r="I54" i="59"/>
  <c r="H48" i="59"/>
  <c r="I48" i="59"/>
  <c r="F51" i="59"/>
  <c r="F39" i="59"/>
  <c r="H36" i="59"/>
  <c r="I95" i="49"/>
  <c r="N6" i="4"/>
  <c r="O5" i="4" a="1"/>
  <c r="O5" i="4" s="1"/>
  <c r="F8" i="49"/>
  <c r="F110" i="50"/>
  <c r="I17" i="51"/>
  <c r="H56" i="50"/>
  <c r="Q6" i="4"/>
  <c r="R5" i="4" a="1"/>
  <c r="R5" i="4" s="1"/>
  <c r="H41" i="51"/>
  <c r="B12" i="4"/>
  <c r="C11" i="4" a="1"/>
  <c r="C11" i="4" s="1"/>
  <c r="S3" i="4"/>
  <c r="T5" i="4"/>
  <c r="S5" i="4"/>
  <c r="S6" i="4" s="1"/>
  <c r="S7" i="4" s="1"/>
  <c r="S8" i="4" s="1"/>
  <c r="S9" i="4" s="1"/>
  <c r="S10" i="4" s="1"/>
  <c r="S11" i="4" s="1"/>
  <c r="S12" i="4" s="1"/>
  <c r="S13" i="4" s="1"/>
  <c r="S14" i="4" s="1"/>
  <c r="S15" i="4" s="1"/>
  <c r="S16" i="4" s="1"/>
  <c r="S17" i="4" s="1"/>
  <c r="S18" i="4" s="1"/>
  <c r="S19" i="4" s="1"/>
  <c r="S20" i="4" s="1"/>
  <c r="S21" i="4" s="1"/>
  <c r="S22" i="4" s="1"/>
  <c r="S23" i="4" s="1"/>
  <c r="S24" i="4" s="1"/>
  <c r="S25" i="4" s="1"/>
  <c r="S26" i="4" s="1"/>
  <c r="S27" i="4" s="1"/>
  <c r="S28" i="4" s="1"/>
  <c r="S29" i="4" s="1"/>
  <c r="S30" i="4" s="1"/>
  <c r="S31" i="4" s="1"/>
  <c r="S32" i="4" s="1"/>
  <c r="S33" i="4" s="1"/>
  <c r="S34" i="4" s="1"/>
  <c r="S35" i="4" s="1"/>
  <c r="W4" i="4"/>
  <c r="H53" i="50"/>
  <c r="H77" i="50"/>
  <c r="F53" i="50"/>
  <c r="F32" i="49"/>
  <c r="F26" i="49"/>
  <c r="F83" i="51"/>
  <c r="F74" i="49"/>
  <c r="F41" i="50"/>
  <c r="F29" i="49"/>
  <c r="H29" i="50"/>
  <c r="I98" i="51"/>
  <c r="H110" i="51"/>
  <c r="F89" i="51"/>
  <c r="H17" i="50"/>
  <c r="H101" i="50"/>
  <c r="F89" i="50"/>
  <c r="I11" i="50"/>
  <c r="I71" i="50"/>
  <c r="H50" i="50"/>
  <c r="H44" i="50"/>
  <c r="I98" i="50"/>
  <c r="H20" i="50"/>
  <c r="F86" i="51"/>
  <c r="F20" i="51"/>
  <c r="H68" i="50"/>
  <c r="I32" i="51"/>
  <c r="I53" i="51"/>
  <c r="F71" i="50"/>
  <c r="H86" i="50"/>
  <c r="I8" i="51"/>
  <c r="I35" i="50"/>
  <c r="I86" i="50"/>
  <c r="F77" i="51"/>
  <c r="F104" i="51"/>
  <c r="H77" i="51"/>
  <c r="F44" i="51"/>
  <c r="F71" i="51"/>
  <c r="I110" i="50"/>
  <c r="F20" i="50"/>
  <c r="H92" i="50"/>
  <c r="H83" i="50"/>
  <c r="H92" i="51"/>
  <c r="F65" i="50"/>
  <c r="I83" i="50"/>
  <c r="I41" i="50"/>
  <c r="I86" i="51"/>
  <c r="H89" i="51"/>
  <c r="F77" i="50"/>
  <c r="H104" i="50"/>
  <c r="I65" i="50"/>
  <c r="F107" i="51"/>
  <c r="F101" i="50"/>
  <c r="I80" i="50"/>
  <c r="I44" i="51"/>
  <c r="F8" i="50"/>
  <c r="H89" i="50"/>
  <c r="F56" i="50"/>
  <c r="H44" i="51"/>
  <c r="I62" i="51"/>
  <c r="H56" i="51"/>
  <c r="I59" i="50"/>
  <c r="I107" i="50"/>
  <c r="H38" i="51"/>
  <c r="F74" i="51"/>
  <c r="H71" i="51"/>
  <c r="F44" i="50"/>
  <c r="H95" i="51"/>
  <c r="I89" i="50"/>
  <c r="I14" i="50"/>
  <c r="I104" i="50"/>
  <c r="I50" i="51"/>
  <c r="H110" i="50"/>
  <c r="H62" i="50"/>
  <c r="I77" i="51"/>
  <c r="I74" i="51"/>
  <c r="I56" i="51"/>
  <c r="H98" i="50"/>
  <c r="I38" i="50"/>
  <c r="H14" i="51"/>
  <c r="H26" i="50"/>
  <c r="I11" i="51"/>
  <c r="F47" i="50"/>
  <c r="H101" i="51"/>
  <c r="I41" i="51"/>
  <c r="F17" i="51"/>
  <c r="I20" i="50"/>
  <c r="H80" i="51"/>
  <c r="I14" i="51"/>
  <c r="I8" i="50"/>
  <c r="I74" i="50"/>
  <c r="F92" i="51"/>
  <c r="I107" i="51"/>
  <c r="I23" i="50"/>
  <c r="H98" i="51"/>
  <c r="I29" i="51"/>
  <c r="H11" i="51"/>
  <c r="F38" i="51"/>
  <c r="H35" i="50"/>
  <c r="H65" i="50"/>
  <c r="I29" i="50"/>
  <c r="I68" i="50"/>
  <c r="I44" i="50"/>
  <c r="I83" i="51"/>
  <c r="H71" i="50"/>
  <c r="H86" i="51"/>
  <c r="F23" i="50"/>
  <c r="H83" i="51"/>
  <c r="H65" i="51"/>
  <c r="F101" i="51"/>
  <c r="F95" i="50"/>
  <c r="I59" i="51"/>
  <c r="F29" i="50"/>
  <c r="I47" i="50"/>
  <c r="H23" i="50"/>
  <c r="I110" i="51"/>
  <c r="I26" i="50"/>
  <c r="H74" i="51"/>
  <c r="F110" i="51"/>
  <c r="I47" i="51"/>
  <c r="I89" i="51"/>
  <c r="I38" i="51"/>
  <c r="I62" i="50"/>
  <c r="H62" i="51"/>
  <c r="I53" i="50"/>
  <c r="I35" i="51"/>
  <c r="H59" i="51"/>
  <c r="I80" i="51"/>
  <c r="H20" i="51"/>
  <c r="I71" i="51"/>
  <c r="F14" i="51"/>
  <c r="F11" i="51"/>
  <c r="F68" i="51"/>
  <c r="H8" i="51"/>
  <c r="F56" i="51"/>
  <c r="H17" i="51"/>
  <c r="L9" i="4" a="1"/>
  <c r="L9" i="4" s="1"/>
  <c r="K10" i="4"/>
  <c r="E12" i="4"/>
  <c r="F11" i="4" a="1"/>
  <c r="F11" i="4" s="1"/>
  <c r="H16" i="4"/>
  <c r="I15" i="4" a="1"/>
  <c r="I15" i="4" s="1"/>
  <c r="F98" i="49"/>
  <c r="F101" i="49"/>
  <c r="F53" i="49"/>
  <c r="H71" i="49"/>
  <c r="H50" i="49"/>
  <c r="I74" i="49"/>
  <c r="I26" i="49"/>
  <c r="F50" i="49"/>
  <c r="H110" i="49"/>
  <c r="F56" i="49"/>
  <c r="H107" i="49"/>
  <c r="F11" i="49"/>
  <c r="F59" i="49"/>
  <c r="H77" i="49"/>
  <c r="H29" i="49"/>
  <c r="I101" i="49"/>
  <c r="I53" i="49"/>
  <c r="H56" i="49"/>
  <c r="I80" i="49"/>
  <c r="I32" i="49"/>
  <c r="F92" i="49"/>
  <c r="F110" i="49"/>
  <c r="F41" i="49"/>
  <c r="F89" i="49"/>
  <c r="F38" i="49"/>
  <c r="F86" i="49"/>
  <c r="F47" i="49"/>
  <c r="H89" i="49"/>
  <c r="F44" i="49"/>
  <c r="H59" i="49"/>
  <c r="H11" i="49"/>
  <c r="I83" i="49"/>
  <c r="I35" i="49"/>
  <c r="H38" i="49"/>
  <c r="I110" i="49"/>
  <c r="I62" i="49"/>
  <c r="I14" i="49"/>
  <c r="H65" i="49"/>
  <c r="H17" i="49"/>
  <c r="I89" i="49"/>
  <c r="I41" i="49"/>
  <c r="H44" i="49"/>
  <c r="I68" i="49"/>
  <c r="I20" i="49"/>
  <c r="H83" i="49"/>
  <c r="F35" i="49"/>
  <c r="F83" i="49"/>
  <c r="H101" i="49"/>
  <c r="H74" i="49"/>
  <c r="H53" i="49"/>
  <c r="I77" i="49"/>
  <c r="I29" i="49"/>
  <c r="H32" i="49"/>
  <c r="I104" i="49"/>
  <c r="I56" i="49"/>
  <c r="F104" i="49"/>
  <c r="F95" i="49"/>
  <c r="F17" i="49"/>
  <c r="F65" i="49"/>
  <c r="H95" i="49"/>
  <c r="F14" i="49"/>
  <c r="F62" i="49"/>
  <c r="H98" i="49"/>
  <c r="H8" i="49"/>
  <c r="F23" i="49"/>
  <c r="F71" i="49"/>
  <c r="I8" i="49"/>
  <c r="F20" i="49"/>
  <c r="F68" i="49"/>
  <c r="H35" i="49"/>
  <c r="I107" i="49"/>
  <c r="I59" i="49"/>
  <c r="I11" i="49"/>
  <c r="H62" i="49"/>
  <c r="H14" i="49"/>
  <c r="I86" i="49"/>
  <c r="I38" i="49"/>
  <c r="H41" i="49"/>
  <c r="I65" i="49"/>
  <c r="I17" i="49"/>
  <c r="H68" i="49"/>
  <c r="H20" i="49"/>
  <c r="I92" i="49"/>
  <c r="I44" i="49"/>
  <c r="T114" i="48" a="1"/>
  <c r="T114" i="48" s="1"/>
  <c r="U5" i="48"/>
  <c r="T114" i="47" a="1"/>
  <c r="T114" i="47" s="1"/>
  <c r="U5" i="47"/>
  <c r="O6" i="4" l="1" a="1"/>
  <c r="O6" i="4" s="1"/>
  <c r="N7" i="4"/>
  <c r="Z4" i="4"/>
  <c r="W5" i="4"/>
  <c r="V3" i="4"/>
  <c r="V5" i="4"/>
  <c r="V6" i="4" s="1"/>
  <c r="V7" i="4" s="1"/>
  <c r="V8" i="4" s="1"/>
  <c r="V9" i="4" s="1"/>
  <c r="V10" i="4" s="1"/>
  <c r="V11" i="4" s="1"/>
  <c r="V12" i="4" s="1"/>
  <c r="V13" i="4" s="1"/>
  <c r="V14" i="4" s="1"/>
  <c r="V15" i="4" s="1"/>
  <c r="V16" i="4" s="1"/>
  <c r="V17" i="4" s="1"/>
  <c r="V18" i="4" s="1"/>
  <c r="V19" i="4" s="1"/>
  <c r="V20" i="4" s="1"/>
  <c r="V21" i="4" s="1"/>
  <c r="V22" i="4" s="1"/>
  <c r="V23" i="4" s="1"/>
  <c r="V24" i="4" s="1"/>
  <c r="V25" i="4" s="1"/>
  <c r="V26" i="4" s="1"/>
  <c r="V27" i="4" s="1"/>
  <c r="V28" i="4" s="1"/>
  <c r="V29" i="4" s="1"/>
  <c r="V30" i="4" s="1"/>
  <c r="V31" i="4" s="1"/>
  <c r="V32" i="4" s="1"/>
  <c r="V33" i="4" s="1"/>
  <c r="V34" i="4" s="1"/>
  <c r="V35" i="4" s="1"/>
  <c r="T6" i="4"/>
  <c r="U5" i="4" a="1"/>
  <c r="U5" i="4" s="1"/>
  <c r="B13" i="4"/>
  <c r="C12" i="4" a="1"/>
  <c r="C12" i="4" s="1"/>
  <c r="Q7" i="4"/>
  <c r="R6" i="4" a="1"/>
  <c r="R6" i="4" s="1"/>
  <c r="K11" i="4"/>
  <c r="L10" i="4" a="1"/>
  <c r="L10" i="4" s="1"/>
  <c r="H17" i="4"/>
  <c r="I16" i="4" a="1"/>
  <c r="I16" i="4" s="1"/>
  <c r="F12" i="4" a="1"/>
  <c r="F12" i="4" s="1"/>
  <c r="E13" i="4"/>
  <c r="U114" i="48" a="1"/>
  <c r="U114" i="48" s="1"/>
  <c r="V5" i="48"/>
  <c r="U114" i="47" a="1"/>
  <c r="U114" i="47" s="1"/>
  <c r="V5" i="47"/>
  <c r="N8" i="4" l="1"/>
  <c r="O7" i="4" a="1"/>
  <c r="O7" i="4" s="1"/>
  <c r="W6" i="4"/>
  <c r="X5" i="4" a="1"/>
  <c r="X5" i="4" s="1"/>
  <c r="R7" i="4" a="1"/>
  <c r="R7" i="4" s="1"/>
  <c r="Q8" i="4"/>
  <c r="C13" i="4" a="1"/>
  <c r="C13" i="4" s="1"/>
  <c r="B14" i="4"/>
  <c r="T7" i="4"/>
  <c r="U6" i="4" a="1"/>
  <c r="U6" i="4" s="1"/>
  <c r="Y3" i="4"/>
  <c r="Z5" i="4"/>
  <c r="Y5" i="4"/>
  <c r="Y6" i="4" s="1"/>
  <c r="Y7" i="4" s="1"/>
  <c r="Y8" i="4" s="1"/>
  <c r="Y9" i="4" s="1"/>
  <c r="Y10" i="4" s="1"/>
  <c r="Y11" i="4" s="1"/>
  <c r="Y12" i="4" s="1"/>
  <c r="Y13" i="4" s="1"/>
  <c r="Y14" i="4" s="1"/>
  <c r="Y15" i="4" s="1"/>
  <c r="Y16" i="4" s="1"/>
  <c r="Y17" i="4" s="1"/>
  <c r="Y18" i="4" s="1"/>
  <c r="Y19" i="4" s="1"/>
  <c r="Y20" i="4" s="1"/>
  <c r="Y21" i="4" s="1"/>
  <c r="Y22" i="4" s="1"/>
  <c r="Y23" i="4" s="1"/>
  <c r="Y24" i="4" s="1"/>
  <c r="Y25" i="4" s="1"/>
  <c r="Y26" i="4" s="1"/>
  <c r="Y27" i="4" s="1"/>
  <c r="Y28" i="4" s="1"/>
  <c r="Y29" i="4" s="1"/>
  <c r="Y30" i="4" s="1"/>
  <c r="Y31" i="4" s="1"/>
  <c r="Y32" i="4" s="1"/>
  <c r="Y33" i="4" s="1"/>
  <c r="Y34" i="4" s="1"/>
  <c r="Y35" i="4" s="1"/>
  <c r="AC4" i="4"/>
  <c r="E14" i="4"/>
  <c r="F13" i="4" a="1"/>
  <c r="F13" i="4" s="1"/>
  <c r="H18" i="4"/>
  <c r="I17" i="4" a="1"/>
  <c r="I17" i="4" s="1"/>
  <c r="K12" i="4"/>
  <c r="L11" i="4" a="1"/>
  <c r="L11" i="4" s="1"/>
  <c r="V114" i="48" a="1"/>
  <c r="V114" i="48" s="1"/>
  <c r="W5" i="48"/>
  <c r="V114" i="47" a="1"/>
  <c r="V114" i="47" s="1"/>
  <c r="W5" i="47"/>
  <c r="O8" i="4" l="1" a="1"/>
  <c r="O8" i="4" s="1"/>
  <c r="N9" i="4"/>
  <c r="AF4" i="4"/>
  <c r="AC5" i="4"/>
  <c r="AB3" i="4"/>
  <c r="AB5" i="4"/>
  <c r="AB6" i="4" s="1"/>
  <c r="AB7" i="4" s="1"/>
  <c r="AB8" i="4" s="1"/>
  <c r="AB9" i="4" s="1"/>
  <c r="AB10" i="4" s="1"/>
  <c r="AB11" i="4" s="1"/>
  <c r="AB12" i="4" s="1"/>
  <c r="AB13" i="4" s="1"/>
  <c r="AB14" i="4" s="1"/>
  <c r="AB15" i="4" s="1"/>
  <c r="AB16" i="4" s="1"/>
  <c r="AB17" i="4" s="1"/>
  <c r="AB18" i="4" s="1"/>
  <c r="AB19" i="4" s="1"/>
  <c r="AB20" i="4" s="1"/>
  <c r="AB21" i="4" s="1"/>
  <c r="AB22" i="4" s="1"/>
  <c r="AB23" i="4" s="1"/>
  <c r="AB24" i="4" s="1"/>
  <c r="AB25" i="4" s="1"/>
  <c r="AB26" i="4" s="1"/>
  <c r="AB27" i="4" s="1"/>
  <c r="AB28" i="4" s="1"/>
  <c r="AB29" i="4" s="1"/>
  <c r="AB30" i="4" s="1"/>
  <c r="AB31" i="4" s="1"/>
  <c r="AB32" i="4" s="1"/>
  <c r="AB33" i="4" s="1"/>
  <c r="AB34" i="4" s="1"/>
  <c r="AB35" i="4" s="1"/>
  <c r="AA5" i="4" a="1"/>
  <c r="AA5" i="4" s="1"/>
  <c r="Z6" i="4"/>
  <c r="C14" i="4" a="1"/>
  <c r="C14" i="4" s="1"/>
  <c r="B15" i="4"/>
  <c r="Q9" i="4"/>
  <c r="R8" i="4" a="1"/>
  <c r="R8" i="4" s="1"/>
  <c r="T8" i="4"/>
  <c r="U7" i="4" a="1"/>
  <c r="U7" i="4" s="1"/>
  <c r="W7" i="4"/>
  <c r="X6" i="4" a="1"/>
  <c r="X6" i="4" s="1"/>
  <c r="K13" i="4"/>
  <c r="L12" i="4" a="1"/>
  <c r="L12" i="4" s="1"/>
  <c r="H19" i="4"/>
  <c r="I18" i="4" a="1"/>
  <c r="I18" i="4" s="1"/>
  <c r="E15" i="4"/>
  <c r="F14" i="4" a="1"/>
  <c r="F14" i="4" s="1"/>
  <c r="W114" i="48" a="1"/>
  <c r="W114" i="48" s="1"/>
  <c r="X5" i="48"/>
  <c r="W114" i="47" a="1"/>
  <c r="W114" i="47" s="1"/>
  <c r="X5" i="47"/>
  <c r="N10" i="4" l="1"/>
  <c r="O9" i="4" a="1"/>
  <c r="O9" i="4" s="1"/>
  <c r="C15" i="4" a="1"/>
  <c r="C15" i="4" s="1"/>
  <c r="B16" i="4"/>
  <c r="Z7" i="4"/>
  <c r="AA6" i="4" a="1"/>
  <c r="AA6" i="4" s="1"/>
  <c r="AC6" i="4"/>
  <c r="AD5" i="4" a="1"/>
  <c r="AD5" i="4" s="1"/>
  <c r="X7" i="4" a="1"/>
  <c r="X7" i="4" s="1"/>
  <c r="W8" i="4"/>
  <c r="T9" i="4"/>
  <c r="U8" i="4" a="1"/>
  <c r="U8" i="4" s="1"/>
  <c r="R9" i="4" a="1"/>
  <c r="R9" i="4" s="1"/>
  <c r="Q10" i="4"/>
  <c r="AE3" i="4"/>
  <c r="AF5" i="4"/>
  <c r="AE5" i="4"/>
  <c r="AE6" i="4" s="1"/>
  <c r="AE7" i="4" s="1"/>
  <c r="AE8" i="4" s="1"/>
  <c r="AE9" i="4" s="1"/>
  <c r="AE10" i="4" s="1"/>
  <c r="AE11" i="4" s="1"/>
  <c r="AE12" i="4" s="1"/>
  <c r="AE13" i="4" s="1"/>
  <c r="AE14" i="4" s="1"/>
  <c r="AE15" i="4" s="1"/>
  <c r="AE16" i="4" s="1"/>
  <c r="AE17" i="4" s="1"/>
  <c r="AE18" i="4" s="1"/>
  <c r="AE19" i="4" s="1"/>
  <c r="AE20" i="4" s="1"/>
  <c r="AE21" i="4" s="1"/>
  <c r="AE22" i="4" s="1"/>
  <c r="AE23" i="4" s="1"/>
  <c r="AE24" i="4" s="1"/>
  <c r="AE25" i="4" s="1"/>
  <c r="AE26" i="4" s="1"/>
  <c r="AE27" i="4" s="1"/>
  <c r="AE28" i="4" s="1"/>
  <c r="AE29" i="4" s="1"/>
  <c r="AE30" i="4" s="1"/>
  <c r="AE31" i="4" s="1"/>
  <c r="AE32" i="4" s="1"/>
  <c r="AE33" i="4" s="1"/>
  <c r="AE34" i="4" s="1"/>
  <c r="AE35" i="4" s="1"/>
  <c r="AI4" i="4"/>
  <c r="E16" i="4"/>
  <c r="F15" i="4" a="1"/>
  <c r="F15" i="4" s="1"/>
  <c r="H20" i="4"/>
  <c r="I19" i="4" a="1"/>
  <c r="I19" i="4" s="1"/>
  <c r="K14" i="4"/>
  <c r="L13" i="4" a="1"/>
  <c r="L13" i="4" s="1"/>
  <c r="X114" i="48" a="1"/>
  <c r="X114" i="48" s="1"/>
  <c r="Y5" i="48"/>
  <c r="X114" i="47" a="1"/>
  <c r="X114" i="47" s="1"/>
  <c r="Y5" i="47"/>
  <c r="P114" i="21" a="1"/>
  <c r="P114" i="21" s="1"/>
  <c r="Q5" i="21"/>
  <c r="N11" i="4" l="1"/>
  <c r="O10" i="4" a="1"/>
  <c r="O10" i="4" s="1"/>
  <c r="AH5" i="4"/>
  <c r="AH6" i="4" s="1"/>
  <c r="AH7" i="4" s="1"/>
  <c r="AH8" i="4" s="1"/>
  <c r="AH9" i="4" s="1"/>
  <c r="AH10" i="4" s="1"/>
  <c r="AH11" i="4" s="1"/>
  <c r="AH12" i="4" s="1"/>
  <c r="AH13" i="4" s="1"/>
  <c r="AH14" i="4" s="1"/>
  <c r="AH15" i="4" s="1"/>
  <c r="AH16" i="4" s="1"/>
  <c r="AH17" i="4" s="1"/>
  <c r="AH18" i="4" s="1"/>
  <c r="AH19" i="4" s="1"/>
  <c r="AH20" i="4" s="1"/>
  <c r="AH21" i="4" s="1"/>
  <c r="AH22" i="4" s="1"/>
  <c r="AH23" i="4" s="1"/>
  <c r="AH24" i="4" s="1"/>
  <c r="AH25" i="4" s="1"/>
  <c r="AH26" i="4" s="1"/>
  <c r="AH27" i="4" s="1"/>
  <c r="AH28" i="4" s="1"/>
  <c r="AH29" i="4" s="1"/>
  <c r="AH30" i="4" s="1"/>
  <c r="AH31" i="4" s="1"/>
  <c r="AH32" i="4" s="1"/>
  <c r="AH33" i="4" s="1"/>
  <c r="AH34" i="4" s="1"/>
  <c r="AH35" i="4" s="1"/>
  <c r="AI5" i="4"/>
  <c r="AH3" i="4"/>
  <c r="AF6" i="4"/>
  <c r="AG5" i="4" a="1"/>
  <c r="AG5" i="4" s="1"/>
  <c r="R10" i="4" a="1"/>
  <c r="R10" i="4" s="1"/>
  <c r="Q11" i="4"/>
  <c r="W9" i="4"/>
  <c r="X8" i="4" a="1"/>
  <c r="X8" i="4" s="1"/>
  <c r="B17" i="4"/>
  <c r="C16" i="4" a="1"/>
  <c r="C16" i="4" s="1"/>
  <c r="T10" i="4"/>
  <c r="U9" i="4" a="1"/>
  <c r="U9" i="4" s="1"/>
  <c r="AC7" i="4"/>
  <c r="AD6" i="4" a="1"/>
  <c r="AD6" i="4" s="1"/>
  <c r="Z8" i="4"/>
  <c r="AA7" i="4" a="1"/>
  <c r="AA7" i="4" s="1"/>
  <c r="K15" i="4"/>
  <c r="L14" i="4" a="1"/>
  <c r="L14" i="4" s="1"/>
  <c r="H21" i="4"/>
  <c r="I20" i="4" a="1"/>
  <c r="I20" i="4" s="1"/>
  <c r="E17" i="4"/>
  <c r="F16" i="4" a="1"/>
  <c r="F16" i="4" s="1"/>
  <c r="Y114" i="48" a="1"/>
  <c r="Y114" i="48" s="1"/>
  <c r="Z5" i="48"/>
  <c r="Y114" i="47" a="1"/>
  <c r="Y114" i="47" s="1"/>
  <c r="Z5" i="47"/>
  <c r="Q114" i="21" a="1"/>
  <c r="Q114" i="21" s="1"/>
  <c r="R5" i="21"/>
  <c r="N12" i="4" l="1"/>
  <c r="O11" i="4" a="1"/>
  <c r="O11" i="4" s="1"/>
  <c r="Z9" i="4"/>
  <c r="AA8" i="4" a="1"/>
  <c r="AA8" i="4" s="1"/>
  <c r="AD7" i="4" a="1"/>
  <c r="AD7" i="4" s="1"/>
  <c r="AC8" i="4"/>
  <c r="U10" i="4" a="1"/>
  <c r="U10" i="4" s="1"/>
  <c r="T11" i="4"/>
  <c r="B18" i="4"/>
  <c r="C17" i="4" a="1"/>
  <c r="C17" i="4" s="1"/>
  <c r="X9" i="4" a="1"/>
  <c r="X9" i="4" s="1"/>
  <c r="W10" i="4"/>
  <c r="AF7" i="4"/>
  <c r="AG6" i="4" a="1"/>
  <c r="AG6" i="4" s="1"/>
  <c r="AI6" i="4"/>
  <c r="AJ5" i="4" a="1"/>
  <c r="AJ5" i="4" s="1"/>
  <c r="Q12" i="4"/>
  <c r="R11" i="4" a="1"/>
  <c r="R11" i="4" s="1"/>
  <c r="E18" i="4"/>
  <c r="F17" i="4" a="1"/>
  <c r="F17" i="4" s="1"/>
  <c r="H22" i="4"/>
  <c r="I21" i="4" a="1"/>
  <c r="I21" i="4" s="1"/>
  <c r="K16" i="4"/>
  <c r="L15" i="4" a="1"/>
  <c r="L15" i="4" s="1"/>
  <c r="Z114" i="48" a="1"/>
  <c r="Z114" i="48" s="1"/>
  <c r="AA5" i="48"/>
  <c r="Z114" i="47" a="1"/>
  <c r="Z114" i="47" s="1"/>
  <c r="AA5" i="47"/>
  <c r="S5" i="21"/>
  <c r="R114" i="21" a="1"/>
  <c r="R114" i="21" s="1"/>
  <c r="N13" i="4" l="1"/>
  <c r="O12" i="4" a="1"/>
  <c r="O12" i="4" s="1"/>
  <c r="W11" i="4"/>
  <c r="X10" i="4" a="1"/>
  <c r="X10" i="4" s="1"/>
  <c r="T12" i="4"/>
  <c r="U11" i="4" a="1"/>
  <c r="U11" i="4" s="1"/>
  <c r="AC9" i="4"/>
  <c r="AD8" i="4" a="1"/>
  <c r="AD8" i="4" s="1"/>
  <c r="Q13" i="4"/>
  <c r="R12" i="4" a="1"/>
  <c r="R12" i="4" s="1"/>
  <c r="AI7" i="4"/>
  <c r="AJ6" i="4" a="1"/>
  <c r="AJ6" i="4" s="1"/>
  <c r="AF8" i="4"/>
  <c r="AG7" i="4" a="1"/>
  <c r="AG7" i="4" s="1"/>
  <c r="B19" i="4"/>
  <c r="C18" i="4" a="1"/>
  <c r="C18" i="4" s="1"/>
  <c r="Z10" i="4"/>
  <c r="AA9" i="4" a="1"/>
  <c r="AA9" i="4" s="1"/>
  <c r="K17" i="4"/>
  <c r="L16" i="4" a="1"/>
  <c r="L16" i="4" s="1"/>
  <c r="H23" i="4"/>
  <c r="I22" i="4" a="1"/>
  <c r="I22" i="4" s="1"/>
  <c r="E19" i="4"/>
  <c r="F18" i="4" a="1"/>
  <c r="F18" i="4" s="1"/>
  <c r="AA114" i="48" a="1"/>
  <c r="AA114" i="48" s="1"/>
  <c r="AB5" i="48"/>
  <c r="AA114" i="47" a="1"/>
  <c r="AA114" i="47" s="1"/>
  <c r="AB5" i="47"/>
  <c r="S114" i="21" a="1"/>
  <c r="S114" i="21" s="1"/>
  <c r="T5" i="21"/>
  <c r="N14" i="4" l="1"/>
  <c r="O13" i="4" a="1"/>
  <c r="O13" i="4" s="1"/>
  <c r="AA10" i="4" a="1"/>
  <c r="AA10" i="4" s="1"/>
  <c r="Z11" i="4"/>
  <c r="C19" i="4" a="1"/>
  <c r="C19" i="4" s="1"/>
  <c r="B20" i="4"/>
  <c r="AF9" i="4"/>
  <c r="AG8" i="4" a="1"/>
  <c r="AG8" i="4" s="1"/>
  <c r="AI8" i="4"/>
  <c r="AJ7" i="4" a="1"/>
  <c r="AJ7" i="4" s="1"/>
  <c r="Q14" i="4"/>
  <c r="R13" i="4" a="1"/>
  <c r="R13" i="4" s="1"/>
  <c r="AD9" i="4" a="1"/>
  <c r="AD9" i="4" s="1"/>
  <c r="AC10" i="4"/>
  <c r="T13" i="4"/>
  <c r="U12" i="4" a="1"/>
  <c r="U12" i="4" s="1"/>
  <c r="W12" i="4"/>
  <c r="X11" i="4" a="1"/>
  <c r="X11" i="4" s="1"/>
  <c r="E20" i="4"/>
  <c r="F19" i="4" a="1"/>
  <c r="F19" i="4" s="1"/>
  <c r="H24" i="4"/>
  <c r="I23" i="4" a="1"/>
  <c r="I23" i="4" s="1"/>
  <c r="K18" i="4"/>
  <c r="L17" i="4" a="1"/>
  <c r="L17" i="4" s="1"/>
  <c r="AB114" i="48" a="1"/>
  <c r="AB114" i="48" s="1"/>
  <c r="AC5" i="48"/>
  <c r="AB114" i="47" a="1"/>
  <c r="AB114" i="47" s="1"/>
  <c r="AC5" i="47"/>
  <c r="T114" i="21" a="1"/>
  <c r="T114" i="21" s="1"/>
  <c r="U5" i="21"/>
  <c r="N15" i="4" l="1"/>
  <c r="O14" i="4" a="1"/>
  <c r="O14" i="4" s="1"/>
  <c r="W13" i="4"/>
  <c r="X12" i="4" a="1"/>
  <c r="X12" i="4" s="1"/>
  <c r="T14" i="4"/>
  <c r="U13" i="4" a="1"/>
  <c r="U13" i="4" s="1"/>
  <c r="Q15" i="4"/>
  <c r="R14" i="4" a="1"/>
  <c r="R14" i="4" s="1"/>
  <c r="AI9" i="4"/>
  <c r="AJ8" i="4" a="1"/>
  <c r="AJ8" i="4" s="1"/>
  <c r="AG9" i="4" a="1"/>
  <c r="AG9" i="4" s="1"/>
  <c r="AF10" i="4"/>
  <c r="AC11" i="4"/>
  <c r="AD10" i="4" a="1"/>
  <c r="AD10" i="4" s="1"/>
  <c r="B21" i="4"/>
  <c r="C20" i="4" a="1"/>
  <c r="C20" i="4" s="1"/>
  <c r="Z12" i="4"/>
  <c r="AA11" i="4" a="1"/>
  <c r="AA11" i="4" s="1"/>
  <c r="K19" i="4"/>
  <c r="L18" i="4" a="1"/>
  <c r="L18" i="4" s="1"/>
  <c r="I24" i="4" a="1"/>
  <c r="I24" i="4" s="1"/>
  <c r="H25" i="4"/>
  <c r="E21" i="4"/>
  <c r="F20" i="4" a="1"/>
  <c r="F20" i="4" s="1"/>
  <c r="AC114" i="48" a="1"/>
  <c r="AC114" i="48" s="1"/>
  <c r="AD5" i="48"/>
  <c r="AC114" i="47" a="1"/>
  <c r="AC114" i="47" s="1"/>
  <c r="AD5" i="47"/>
  <c r="V5" i="21"/>
  <c r="U114" i="21" a="1"/>
  <c r="U114" i="21" s="1"/>
  <c r="N16" i="4" l="1"/>
  <c r="O15" i="4" a="1"/>
  <c r="O15" i="4" s="1"/>
  <c r="AF11" i="4"/>
  <c r="AG10" i="4" a="1"/>
  <c r="AG10" i="4" s="1"/>
  <c r="Z13" i="4"/>
  <c r="AA12" i="4" a="1"/>
  <c r="AA12" i="4" s="1"/>
  <c r="C21" i="4" a="1"/>
  <c r="C21" i="4" s="1"/>
  <c r="B22" i="4"/>
  <c r="AC12" i="4"/>
  <c r="AD11" i="4" a="1"/>
  <c r="AD11" i="4" s="1"/>
  <c r="AJ9" i="4" a="1"/>
  <c r="AJ9" i="4" s="1"/>
  <c r="AI10" i="4"/>
  <c r="Q16" i="4"/>
  <c r="R15" i="4" a="1"/>
  <c r="R15" i="4" s="1"/>
  <c r="T15" i="4"/>
  <c r="U14" i="4" a="1"/>
  <c r="U14" i="4" s="1"/>
  <c r="X13" i="4" a="1"/>
  <c r="X13" i="4" s="1"/>
  <c r="W14" i="4"/>
  <c r="I25" i="4" a="1"/>
  <c r="I25" i="4" s="1"/>
  <c r="H26" i="4"/>
  <c r="E22" i="4"/>
  <c r="F21" i="4" a="1"/>
  <c r="F21" i="4" s="1"/>
  <c r="K20" i="4"/>
  <c r="L19" i="4" a="1"/>
  <c r="L19" i="4" s="1"/>
  <c r="AD114" i="48" a="1"/>
  <c r="AD114" i="48" s="1"/>
  <c r="AE5" i="48"/>
  <c r="AD114" i="47" a="1"/>
  <c r="AD114" i="47" s="1"/>
  <c r="AE5" i="47"/>
  <c r="W5" i="21"/>
  <c r="V114" i="21" a="1"/>
  <c r="V114" i="21" s="1"/>
  <c r="O16" i="4" l="1" a="1"/>
  <c r="O16" i="4" s="1"/>
  <c r="N17" i="4"/>
  <c r="X14" i="4" a="1"/>
  <c r="X14" i="4" s="1"/>
  <c r="W15" i="4"/>
  <c r="AI11" i="4"/>
  <c r="AJ10" i="4" a="1"/>
  <c r="AJ10" i="4" s="1"/>
  <c r="C22" i="4" a="1"/>
  <c r="C22" i="4" s="1"/>
  <c r="B23" i="4"/>
  <c r="T16" i="4"/>
  <c r="U15" i="4" a="1"/>
  <c r="U15" i="4" s="1"/>
  <c r="Q17" i="4"/>
  <c r="R16" i="4" a="1"/>
  <c r="R16" i="4" s="1"/>
  <c r="AC13" i="4"/>
  <c r="AD12" i="4" a="1"/>
  <c r="AD12" i="4" s="1"/>
  <c r="Z14" i="4"/>
  <c r="AA13" i="4" a="1"/>
  <c r="AA13" i="4" s="1"/>
  <c r="AG11" i="4" a="1"/>
  <c r="AG11" i="4" s="1"/>
  <c r="AF12" i="4"/>
  <c r="H27" i="4"/>
  <c r="I26" i="4" a="1"/>
  <c r="I26" i="4" s="1"/>
  <c r="K21" i="4"/>
  <c r="L20" i="4" a="1"/>
  <c r="L20" i="4" s="1"/>
  <c r="E23" i="4"/>
  <c r="F22" i="4" a="1"/>
  <c r="F22" i="4" s="1"/>
  <c r="AE114" i="48" a="1"/>
  <c r="AE114" i="48" s="1"/>
  <c r="AF5" i="48"/>
  <c r="AE114" i="47" a="1"/>
  <c r="AE114" i="47" s="1"/>
  <c r="AF5" i="47"/>
  <c r="X5" i="21"/>
  <c r="W114" i="21" a="1"/>
  <c r="W114" i="21" s="1"/>
  <c r="N18" i="4" l="1"/>
  <c r="O17" i="4" a="1"/>
  <c r="O17" i="4" s="1"/>
  <c r="AF13" i="4"/>
  <c r="AG12" i="4" a="1"/>
  <c r="AG12" i="4" s="1"/>
  <c r="B24" i="4"/>
  <c r="C23" i="4" a="1"/>
  <c r="C23" i="4" s="1"/>
  <c r="W16" i="4"/>
  <c r="X15" i="4" a="1"/>
  <c r="X15" i="4" s="1"/>
  <c r="Z15" i="4"/>
  <c r="AA14" i="4" a="1"/>
  <c r="AA14" i="4" s="1"/>
  <c r="AC14" i="4"/>
  <c r="AD13" i="4" a="1"/>
  <c r="AD13" i="4" s="1"/>
  <c r="Q18" i="4"/>
  <c r="R17" i="4" a="1"/>
  <c r="R17" i="4" s="1"/>
  <c r="T17" i="4"/>
  <c r="U16" i="4" a="1"/>
  <c r="U16" i="4" s="1"/>
  <c r="AJ11" i="4" a="1"/>
  <c r="AJ11" i="4" s="1"/>
  <c r="AI12" i="4"/>
  <c r="E24" i="4"/>
  <c r="F23" i="4" a="1"/>
  <c r="F23" i="4" s="1"/>
  <c r="K22" i="4"/>
  <c r="L21" i="4" a="1"/>
  <c r="L21" i="4" s="1"/>
  <c r="H28" i="4"/>
  <c r="I27" i="4" a="1"/>
  <c r="I27" i="4" s="1"/>
  <c r="AF114" i="48" a="1"/>
  <c r="AF114" i="48" s="1"/>
  <c r="AG5" i="48"/>
  <c r="AF114" i="47" a="1"/>
  <c r="AF114" i="47" s="1"/>
  <c r="AG5" i="47"/>
  <c r="X114" i="21" a="1"/>
  <c r="X114" i="21" s="1"/>
  <c r="Y5" i="21"/>
  <c r="N19" i="4" l="1"/>
  <c r="O18" i="4" a="1"/>
  <c r="O18" i="4" s="1"/>
  <c r="AI13" i="4"/>
  <c r="AJ12" i="4" a="1"/>
  <c r="AJ12" i="4" s="1"/>
  <c r="T18" i="4"/>
  <c r="U17" i="4" a="1"/>
  <c r="U17" i="4" s="1"/>
  <c r="Q19" i="4"/>
  <c r="R18" i="4" a="1"/>
  <c r="R18" i="4" s="1"/>
  <c r="AD14" i="4" a="1"/>
  <c r="AD14" i="4" s="1"/>
  <c r="AC15" i="4"/>
  <c r="AA15" i="4" a="1"/>
  <c r="AA15" i="4" s="1"/>
  <c r="Z16" i="4"/>
  <c r="X16" i="4" a="1"/>
  <c r="X16" i="4" s="1"/>
  <c r="W17" i="4"/>
  <c r="C24" i="4" a="1"/>
  <c r="C24" i="4" s="1"/>
  <c r="B25" i="4"/>
  <c r="AF14" i="4"/>
  <c r="AG13" i="4" a="1"/>
  <c r="AG13" i="4" s="1"/>
  <c r="H29" i="4"/>
  <c r="I28" i="4" a="1"/>
  <c r="I28" i="4" s="1"/>
  <c r="K23" i="4"/>
  <c r="L22" i="4" a="1"/>
  <c r="L22" i="4" s="1"/>
  <c r="F24" i="4" a="1"/>
  <c r="F24" i="4" s="1"/>
  <c r="E25" i="4"/>
  <c r="AG114" i="48" a="1"/>
  <c r="AG114" i="48" s="1"/>
  <c r="AH5" i="48"/>
  <c r="AG114" i="47" a="1"/>
  <c r="AG114" i="47" s="1"/>
  <c r="AH5" i="47"/>
  <c r="Z5" i="21"/>
  <c r="Y114" i="21" a="1"/>
  <c r="Y114" i="21" s="1"/>
  <c r="N20" i="4" l="1"/>
  <c r="O19" i="4" a="1"/>
  <c r="O19" i="4" s="1"/>
  <c r="B26" i="4"/>
  <c r="C25" i="4" a="1"/>
  <c r="C25" i="4" s="1"/>
  <c r="W18" i="4"/>
  <c r="X17" i="4" a="1"/>
  <c r="X17" i="4" s="1"/>
  <c r="Z17" i="4"/>
  <c r="AA16" i="4" a="1"/>
  <c r="AA16" i="4" s="1"/>
  <c r="AC16" i="4"/>
  <c r="AD15" i="4" a="1"/>
  <c r="AD15" i="4" s="1"/>
  <c r="AF15" i="4"/>
  <c r="AG14" i="4" a="1"/>
  <c r="AG14" i="4" s="1"/>
  <c r="Q20" i="4"/>
  <c r="R19" i="4" a="1"/>
  <c r="R19" i="4" s="1"/>
  <c r="U18" i="4" a="1"/>
  <c r="U18" i="4" s="1"/>
  <c r="T19" i="4"/>
  <c r="AI14" i="4"/>
  <c r="AJ13" i="4" a="1"/>
  <c r="AJ13" i="4" s="1"/>
  <c r="E26" i="4"/>
  <c r="F25" i="4" a="1"/>
  <c r="F25" i="4" s="1"/>
  <c r="K24" i="4"/>
  <c r="L23" i="4" a="1"/>
  <c r="L23" i="4" s="1"/>
  <c r="H30" i="4"/>
  <c r="I29" i="4" a="1"/>
  <c r="I29" i="4" s="1"/>
  <c r="AH114" i="48" a="1"/>
  <c r="AH114" i="48" s="1"/>
  <c r="AI5" i="48"/>
  <c r="AH114" i="47" a="1"/>
  <c r="AH114" i="47" s="1"/>
  <c r="AI5" i="47"/>
  <c r="AA5" i="21"/>
  <c r="Z114" i="21" a="1"/>
  <c r="Z114" i="21" s="1"/>
  <c r="N21" i="4" l="1"/>
  <c r="O20" i="4" a="1"/>
  <c r="O20" i="4" s="1"/>
  <c r="T20" i="4"/>
  <c r="U19" i="4" a="1"/>
  <c r="U19" i="4" s="1"/>
  <c r="AI15" i="4"/>
  <c r="AJ14" i="4" a="1"/>
  <c r="AJ14" i="4" s="1"/>
  <c r="Q21" i="4"/>
  <c r="R20" i="4" a="1"/>
  <c r="R20" i="4" s="1"/>
  <c r="AF16" i="4"/>
  <c r="AG15" i="4" a="1"/>
  <c r="AG15" i="4" s="1"/>
  <c r="AC17" i="4"/>
  <c r="AD16" i="4" a="1"/>
  <c r="AD16" i="4" s="1"/>
  <c r="Z18" i="4"/>
  <c r="AA17" i="4" a="1"/>
  <c r="AA17" i="4" s="1"/>
  <c r="W19" i="4"/>
  <c r="X18" i="4" a="1"/>
  <c r="X18" i="4" s="1"/>
  <c r="B27" i="4"/>
  <c r="C26" i="4" a="1"/>
  <c r="C26" i="4" s="1"/>
  <c r="I30" i="4" a="1"/>
  <c r="I30" i="4" s="1"/>
  <c r="H31" i="4"/>
  <c r="K25" i="4"/>
  <c r="L24" i="4" a="1"/>
  <c r="L24" i="4" s="1"/>
  <c r="E27" i="4"/>
  <c r="F26" i="4" a="1"/>
  <c r="F26" i="4" s="1"/>
  <c r="AI114" i="48" a="1"/>
  <c r="AI114" i="48" s="1"/>
  <c r="AJ5" i="48"/>
  <c r="AI114" i="47" a="1"/>
  <c r="AI114" i="47" s="1"/>
  <c r="AJ5" i="47"/>
  <c r="AA114" i="21" a="1"/>
  <c r="AA114" i="21" s="1"/>
  <c r="AB5" i="21"/>
  <c r="N22" i="4" l="1"/>
  <c r="O21" i="4" a="1"/>
  <c r="O21" i="4" s="1"/>
  <c r="C27" i="4" a="1"/>
  <c r="C27" i="4" s="1"/>
  <c r="B28" i="4"/>
  <c r="W20" i="4"/>
  <c r="X19" i="4" a="1"/>
  <c r="X19" i="4" s="1"/>
  <c r="AA18" i="4" a="1"/>
  <c r="AA18" i="4" s="1"/>
  <c r="Z19" i="4"/>
  <c r="AD17" i="4" a="1"/>
  <c r="AD17" i="4" s="1"/>
  <c r="AC18" i="4"/>
  <c r="AG16" i="4" a="1"/>
  <c r="AG16" i="4" s="1"/>
  <c r="AF17" i="4"/>
  <c r="Q22" i="4"/>
  <c r="R21" i="4" a="1"/>
  <c r="R21" i="4" s="1"/>
  <c r="AI16" i="4"/>
  <c r="AJ15" i="4" a="1"/>
  <c r="AJ15" i="4" s="1"/>
  <c r="T21" i="4"/>
  <c r="U20" i="4" a="1"/>
  <c r="U20" i="4" s="1"/>
  <c r="H32" i="4"/>
  <c r="I31" i="4" a="1"/>
  <c r="I31" i="4" s="1"/>
  <c r="E28" i="4"/>
  <c r="F27" i="4" a="1"/>
  <c r="F27" i="4" s="1"/>
  <c r="K26" i="4"/>
  <c r="L25" i="4" a="1"/>
  <c r="L25" i="4" s="1"/>
  <c r="AJ114" i="48" a="1"/>
  <c r="AJ114" i="48" s="1"/>
  <c r="AK5" i="48"/>
  <c r="AJ114" i="47" a="1"/>
  <c r="AJ114" i="47" s="1"/>
  <c r="AK5" i="47"/>
  <c r="AW62" i="47" s="1" a="1"/>
  <c r="AW62" i="47" s="1"/>
  <c r="AC5" i="21"/>
  <c r="AB114" i="21" a="1"/>
  <c r="AB114" i="21" s="1"/>
  <c r="N23" i="4" l="1"/>
  <c r="O22" i="4" a="1"/>
  <c r="O22" i="4" s="1"/>
  <c r="AF18" i="4"/>
  <c r="AG17" i="4" a="1"/>
  <c r="AG17" i="4" s="1"/>
  <c r="AC19" i="4"/>
  <c r="AD18" i="4" a="1"/>
  <c r="AD18" i="4" s="1"/>
  <c r="Z20" i="4"/>
  <c r="AA19" i="4" a="1"/>
  <c r="AA19" i="4" s="1"/>
  <c r="B29" i="4"/>
  <c r="C28" i="4" a="1"/>
  <c r="C28" i="4" s="1"/>
  <c r="T22" i="4"/>
  <c r="U21" i="4" a="1"/>
  <c r="U21" i="4" s="1"/>
  <c r="AI17" i="4"/>
  <c r="AJ16" i="4" a="1"/>
  <c r="AJ16" i="4" s="1"/>
  <c r="R22" i="4" a="1"/>
  <c r="R22" i="4" s="1"/>
  <c r="Q23" i="4"/>
  <c r="W21" i="4"/>
  <c r="X20" i="4" a="1"/>
  <c r="X20" i="4" s="1"/>
  <c r="K27" i="4"/>
  <c r="L26" i="4" a="1"/>
  <c r="L26" i="4" s="1"/>
  <c r="E29" i="4"/>
  <c r="F28" i="4" a="1"/>
  <c r="F28" i="4" s="1"/>
  <c r="H33" i="4"/>
  <c r="I32" i="4" a="1"/>
  <c r="I32" i="4" s="1"/>
  <c r="AV67" i="47" a="1"/>
  <c r="AV67" i="47" s="1"/>
  <c r="AV53" i="47" a="1"/>
  <c r="AV53" i="47" s="1"/>
  <c r="D62" i="47" a="1"/>
  <c r="D62" i="47" s="1"/>
  <c r="AV83" i="47" a="1"/>
  <c r="AV83" i="47" s="1"/>
  <c r="AW112" i="47" a="1"/>
  <c r="AW112" i="47" s="1"/>
  <c r="AW91" i="47" a="1"/>
  <c r="AW91" i="47" s="1"/>
  <c r="D44" i="47" a="1"/>
  <c r="D44" i="47" s="1"/>
  <c r="AV17" i="47" a="1"/>
  <c r="AV17" i="47" s="1"/>
  <c r="AV94" i="47" a="1"/>
  <c r="AV94" i="47" s="1"/>
  <c r="AW94" i="47" a="1"/>
  <c r="AW94" i="47" s="1"/>
  <c r="AV89" i="47" a="1"/>
  <c r="AV89" i="47" s="1"/>
  <c r="AW24" i="47" a="1"/>
  <c r="AW24" i="47" s="1"/>
  <c r="AW84" i="47" a="1"/>
  <c r="AW84" i="47" s="1"/>
  <c r="D56" i="47" a="1"/>
  <c r="D56" i="47" s="1"/>
  <c r="AV30" i="47" a="1"/>
  <c r="AV30" i="47" s="1"/>
  <c r="E59" i="47" a="1"/>
  <c r="E59" i="47" s="1"/>
  <c r="AV113" i="47" a="1"/>
  <c r="AV113" i="47" s="1"/>
  <c r="AW107" i="47" a="1"/>
  <c r="AW107" i="47" s="1"/>
  <c r="AW34" i="47" a="1"/>
  <c r="AW34" i="47" s="1"/>
  <c r="D35" i="47" a="1"/>
  <c r="D35" i="47" s="1"/>
  <c r="E68" i="47" a="1"/>
  <c r="E68" i="47" s="1"/>
  <c r="AV34" i="47" a="1"/>
  <c r="AV34" i="47" s="1"/>
  <c r="E74" i="47" a="1"/>
  <c r="E74" i="47" s="1"/>
  <c r="AV18" i="47" a="1"/>
  <c r="AV18" i="47" s="1"/>
  <c r="AV23" i="47" a="1"/>
  <c r="AV23" i="47" s="1"/>
  <c r="E17" i="47" a="1"/>
  <c r="E17" i="47" s="1"/>
  <c r="D68" i="47" a="1"/>
  <c r="D68" i="47" s="1"/>
  <c r="AW39" i="47" a="1"/>
  <c r="AW39" i="47" s="1"/>
  <c r="D14" i="47" a="1"/>
  <c r="D14" i="47" s="1"/>
  <c r="E86" i="47" a="1"/>
  <c r="E86" i="47" s="1"/>
  <c r="AV38" i="47" a="1"/>
  <c r="AV38" i="47" s="1"/>
  <c r="AV71" i="47" a="1"/>
  <c r="AV71" i="47" s="1"/>
  <c r="AV107" i="47" a="1"/>
  <c r="AV107" i="47" s="1"/>
  <c r="E47" i="47" a="1"/>
  <c r="E47" i="47" s="1"/>
  <c r="AW8" i="47" a="1"/>
  <c r="AW8" i="47" s="1"/>
  <c r="AW12" i="47" a="1"/>
  <c r="AW12" i="47" s="1"/>
  <c r="AW26" i="47" a="1"/>
  <c r="AW26" i="47" s="1"/>
  <c r="D83" i="47" a="1"/>
  <c r="D83" i="47" s="1"/>
  <c r="AW40" i="47" a="1"/>
  <c r="AW40" i="47" s="1"/>
  <c r="AV63" i="47" a="1"/>
  <c r="AV63" i="47" s="1"/>
  <c r="AV40" i="47" a="1"/>
  <c r="AV40" i="47" s="1"/>
  <c r="AV56" i="47" a="1"/>
  <c r="AV56" i="47" s="1"/>
  <c r="D95" i="47" a="1"/>
  <c r="D95" i="47" s="1"/>
  <c r="AV28" i="47" a="1"/>
  <c r="AV28" i="47" s="1"/>
  <c r="AW21" i="47" a="1"/>
  <c r="AW21" i="47" s="1"/>
  <c r="D32" i="47" a="1"/>
  <c r="D32" i="47" s="1"/>
  <c r="AW58" i="47" a="1"/>
  <c r="AW58" i="47" s="1"/>
  <c r="D74" i="47" a="1"/>
  <c r="D74" i="47" s="1"/>
  <c r="AV32" i="47" a="1"/>
  <c r="AV32" i="47" s="1"/>
  <c r="AV75" i="47" a="1"/>
  <c r="AV75" i="47" s="1"/>
  <c r="AV99" i="47" a="1"/>
  <c r="AV99" i="47" s="1"/>
  <c r="AV60" i="47" a="1"/>
  <c r="AV60" i="47" s="1"/>
  <c r="E14" i="47" a="1"/>
  <c r="E14" i="47" s="1"/>
  <c r="E101" i="47" a="1"/>
  <c r="E101" i="47" s="1"/>
  <c r="AV108" i="47" a="1"/>
  <c r="AV108" i="47" s="1"/>
  <c r="E98" i="47" a="1"/>
  <c r="E98" i="47" s="1"/>
  <c r="AV37" i="47" a="1"/>
  <c r="AV37" i="47" s="1"/>
  <c r="AW63" i="47" a="1"/>
  <c r="AW63" i="47" s="1"/>
  <c r="AW101" i="47" a="1"/>
  <c r="AW101" i="47" s="1"/>
  <c r="E83" i="47" a="1"/>
  <c r="E83" i="47" s="1"/>
  <c r="AV72" i="47" a="1"/>
  <c r="AV72" i="47" s="1"/>
  <c r="AW93" i="47" a="1"/>
  <c r="AW93" i="47" s="1"/>
  <c r="AV103" i="47" a="1"/>
  <c r="AV103" i="47" s="1"/>
  <c r="AW27" i="47" a="1"/>
  <c r="AW27" i="47" s="1"/>
  <c r="AV46" i="47" a="1"/>
  <c r="AV46" i="47" s="1"/>
  <c r="E71" i="47" a="1"/>
  <c r="E71" i="47" s="1"/>
  <c r="AV91" i="47" a="1"/>
  <c r="AV91" i="47" s="1"/>
  <c r="AV74" i="47" a="1"/>
  <c r="AV74" i="47" s="1"/>
  <c r="D101" i="47" a="1"/>
  <c r="D101" i="47" s="1"/>
  <c r="AW53" i="47" a="1"/>
  <c r="AW53" i="47" s="1"/>
  <c r="AV76" i="47" a="1"/>
  <c r="AV76" i="47" s="1"/>
  <c r="AV11" i="47" a="1"/>
  <c r="AV11" i="47" s="1"/>
  <c r="AV104" i="47" a="1"/>
  <c r="AV104" i="47" s="1"/>
  <c r="AW35" i="47" a="1"/>
  <c r="AW35" i="47" s="1"/>
  <c r="AW99" i="47" a="1"/>
  <c r="AW99" i="47" s="1"/>
  <c r="AV62" i="47" a="1"/>
  <c r="AV62" i="47" s="1"/>
  <c r="E8" i="47" a="1"/>
  <c r="E8" i="47" s="1"/>
  <c r="AV15" i="47" a="1"/>
  <c r="AV15" i="47" s="1"/>
  <c r="AW76" i="47" a="1"/>
  <c r="AW76" i="47" s="1"/>
  <c r="AV52" i="47" a="1"/>
  <c r="AV52" i="47" s="1"/>
  <c r="AW89" i="47" a="1"/>
  <c r="AW89" i="47" s="1"/>
  <c r="AV112" i="47" a="1"/>
  <c r="AV112" i="47" s="1"/>
  <c r="AW72" i="47" a="1"/>
  <c r="AW72" i="47" s="1"/>
  <c r="E35" i="47" a="1"/>
  <c r="E35" i="47" s="1"/>
  <c r="D86" i="47" a="1"/>
  <c r="D86" i="47" s="1"/>
  <c r="AW20" i="47" a="1"/>
  <c r="AW20" i="47" s="1"/>
  <c r="AW43" i="47" a="1"/>
  <c r="AW43" i="47" s="1"/>
  <c r="E110" i="47" a="1"/>
  <c r="E110" i="47" s="1"/>
  <c r="D20" i="47" a="1"/>
  <c r="D20" i="47" s="1"/>
  <c r="AW54" i="47" a="1"/>
  <c r="AW54" i="47" s="1"/>
  <c r="AW57" i="47" a="1"/>
  <c r="AW57" i="47" s="1"/>
  <c r="AV43" i="47" a="1"/>
  <c r="AV43" i="47" s="1"/>
  <c r="AV16" i="47" a="1"/>
  <c r="AV16" i="47" s="1"/>
  <c r="AW23" i="47" a="1"/>
  <c r="AW23" i="47" s="1"/>
  <c r="AV29" i="47" a="1"/>
  <c r="AV29" i="47" s="1"/>
  <c r="E38" i="47" a="1"/>
  <c r="E38" i="47" s="1"/>
  <c r="AW45" i="47" a="1"/>
  <c r="AW45" i="47" s="1"/>
  <c r="E107" i="47" a="1"/>
  <c r="E107" i="47" s="1"/>
  <c r="AW103" i="47" a="1"/>
  <c r="AW103" i="47" s="1"/>
  <c r="D92" i="47" a="1"/>
  <c r="D92" i="47" s="1"/>
  <c r="AW110" i="47" a="1"/>
  <c r="AW110" i="47" s="1"/>
  <c r="AV36" i="47" a="1"/>
  <c r="AV36" i="47" s="1"/>
  <c r="AW37" i="47" a="1"/>
  <c r="AW37" i="47" s="1"/>
  <c r="AV98" i="47" a="1"/>
  <c r="AV98" i="47" s="1"/>
  <c r="AV44" i="47" a="1"/>
  <c r="AV44" i="47" s="1"/>
  <c r="AW49" i="47" a="1"/>
  <c r="AW49" i="47" s="1"/>
  <c r="AW9" i="47" a="1"/>
  <c r="AW9" i="47" s="1"/>
  <c r="AW69" i="47" a="1"/>
  <c r="AW69" i="47" s="1"/>
  <c r="AW11" i="47" a="1"/>
  <c r="AW11" i="47" s="1"/>
  <c r="AW41" i="47" a="1"/>
  <c r="AW41" i="47" s="1"/>
  <c r="AW36" i="47" a="1"/>
  <c r="AW36" i="47" s="1"/>
  <c r="AV54" i="47" a="1"/>
  <c r="AV54" i="47" s="1"/>
  <c r="AV77" i="47" a="1"/>
  <c r="AV77" i="47" s="1"/>
  <c r="E26" i="47" a="1"/>
  <c r="E26" i="47" s="1"/>
  <c r="AW104" i="47" a="1"/>
  <c r="AW104" i="47" s="1"/>
  <c r="AV111" i="47" a="1"/>
  <c r="AV111" i="47" s="1"/>
  <c r="AV64" i="47" a="1"/>
  <c r="AV64" i="47" s="1"/>
  <c r="AV10" i="47" a="1"/>
  <c r="AV10" i="47" s="1"/>
  <c r="AW78" i="47" a="1"/>
  <c r="AW78" i="47" s="1"/>
  <c r="AW106" i="47" a="1"/>
  <c r="AW106" i="47" s="1"/>
  <c r="AW109" i="47" a="1"/>
  <c r="AW109" i="47" s="1"/>
  <c r="AV9" i="47" a="1"/>
  <c r="AV9" i="47" s="1"/>
  <c r="AW61" i="47" a="1"/>
  <c r="AW61" i="47" s="1"/>
  <c r="AV86" i="47" a="1"/>
  <c r="AV86" i="47" s="1"/>
  <c r="D80" i="47" a="1"/>
  <c r="D80" i="47" s="1"/>
  <c r="AV97" i="47" a="1"/>
  <c r="AV97" i="47" s="1"/>
  <c r="AV73" i="47" a="1"/>
  <c r="AV73" i="47" s="1"/>
  <c r="E62" i="47" a="1"/>
  <c r="E62" i="47" s="1"/>
  <c r="AV84" i="47" a="1"/>
  <c r="AV84" i="47" s="1"/>
  <c r="D17" i="47" a="1"/>
  <c r="D17" i="47" s="1"/>
  <c r="AV45" i="47" a="1"/>
  <c r="AV45" i="47" s="1"/>
  <c r="AV105" i="47" a="1"/>
  <c r="AV105" i="47" s="1"/>
  <c r="AW67" i="47" a="1"/>
  <c r="AW67" i="47" s="1"/>
  <c r="AV92" i="47" a="1"/>
  <c r="AV92" i="47" s="1"/>
  <c r="AW22" i="47" a="1"/>
  <c r="AW22" i="47" s="1"/>
  <c r="AW30" i="47" a="1"/>
  <c r="AW30" i="47" s="1"/>
  <c r="AW28" i="47" a="1"/>
  <c r="AW28" i="47" s="1"/>
  <c r="AW46" i="47" a="1"/>
  <c r="AW46" i="47" s="1"/>
  <c r="E89" i="47" a="1"/>
  <c r="E89" i="47" s="1"/>
  <c r="AV22" i="47" a="1"/>
  <c r="AV22" i="47" s="1"/>
  <c r="AV110" i="47" a="1"/>
  <c r="AV110" i="47" s="1"/>
  <c r="AW42" i="47" a="1"/>
  <c r="AW42" i="47" s="1"/>
  <c r="AW25" i="47" a="1"/>
  <c r="AW25" i="47" s="1"/>
  <c r="AV95" i="47" a="1"/>
  <c r="AV95" i="47" s="1"/>
  <c r="AW32" i="47" a="1"/>
  <c r="AW32" i="47" s="1"/>
  <c r="AW74" i="47" a="1"/>
  <c r="AW74" i="47" s="1"/>
  <c r="AV21" i="47" a="1"/>
  <c r="AV21" i="47" s="1"/>
  <c r="AW97" i="47" a="1"/>
  <c r="AW97" i="47" s="1"/>
  <c r="AW48" i="47" a="1"/>
  <c r="AW48" i="47" s="1"/>
  <c r="E56" i="47" a="1"/>
  <c r="E56" i="47" s="1"/>
  <c r="AV70" i="47" a="1"/>
  <c r="AV70" i="47" s="1"/>
  <c r="AW102" i="47" a="1"/>
  <c r="AW102" i="47" s="1"/>
  <c r="AV90" i="47" a="1"/>
  <c r="AV90" i="47" s="1"/>
  <c r="AV87" i="47" a="1"/>
  <c r="AV87" i="47" s="1"/>
  <c r="E44" i="47" a="1"/>
  <c r="E44" i="47" s="1"/>
  <c r="AW81" i="47" a="1"/>
  <c r="AW81" i="47" s="1"/>
  <c r="D71" i="47" a="1"/>
  <c r="D71" i="47" s="1"/>
  <c r="AW82" i="47" a="1"/>
  <c r="AW82" i="47" s="1"/>
  <c r="AV47" i="47" a="1"/>
  <c r="AV47" i="47" s="1"/>
  <c r="AV39" i="47" a="1"/>
  <c r="AV39" i="47" s="1"/>
  <c r="AW87" i="47" a="1"/>
  <c r="AW87" i="47" s="1"/>
  <c r="AV12" i="47" a="1"/>
  <c r="AV12" i="47" s="1"/>
  <c r="AV79" i="47" a="1"/>
  <c r="AV79" i="47" s="1"/>
  <c r="D50" i="47" a="1"/>
  <c r="D50" i="47" s="1"/>
  <c r="D41" i="47" a="1"/>
  <c r="D41" i="47" s="1"/>
  <c r="AW55" i="47" a="1"/>
  <c r="AW55" i="47" s="1"/>
  <c r="AW108" i="47" a="1"/>
  <c r="AW108" i="47" s="1"/>
  <c r="AW73" i="47" a="1"/>
  <c r="AW73" i="47" s="1"/>
  <c r="AW59" i="47" a="1"/>
  <c r="AW59" i="47" s="1"/>
  <c r="AW60" i="47" a="1"/>
  <c r="AW60" i="47" s="1"/>
  <c r="AW33" i="47" a="1"/>
  <c r="AW33" i="47" s="1"/>
  <c r="AV65" i="47" a="1"/>
  <c r="AV65" i="47" s="1"/>
  <c r="AW68" i="47" a="1"/>
  <c r="AW68" i="47" s="1"/>
  <c r="AW38" i="47" a="1"/>
  <c r="AW38" i="47" s="1"/>
  <c r="AW19" i="47" a="1"/>
  <c r="AW19" i="47" s="1"/>
  <c r="AV55" i="47" a="1"/>
  <c r="AV55" i="47" s="1"/>
  <c r="D23" i="47" a="1"/>
  <c r="D23" i="47" s="1"/>
  <c r="AW51" i="47" a="1"/>
  <c r="AW51" i="47" s="1"/>
  <c r="D53" i="47" a="1"/>
  <c r="D53" i="47" s="1"/>
  <c r="AV19" i="47" a="1"/>
  <c r="AV19" i="47" s="1"/>
  <c r="AW111" i="47" a="1"/>
  <c r="AW111" i="47" s="1"/>
  <c r="AW96" i="47" a="1"/>
  <c r="AW96" i="47" s="1"/>
  <c r="AV66" i="47" a="1"/>
  <c r="AV66" i="47" s="1"/>
  <c r="D11" i="47" a="1"/>
  <c r="D11" i="47" s="1"/>
  <c r="AW14" i="47" a="1"/>
  <c r="AW14" i="47" s="1"/>
  <c r="AV51" i="47" a="1"/>
  <c r="AV51" i="47" s="1"/>
  <c r="E50" i="47" a="1"/>
  <c r="E50" i="47" s="1"/>
  <c r="AW29" i="47" a="1"/>
  <c r="AW29" i="47" s="1"/>
  <c r="AV88" i="47" a="1"/>
  <c r="AV88" i="47" s="1"/>
  <c r="D8" i="47" a="1"/>
  <c r="D8" i="47" s="1"/>
  <c r="AV8" i="47" a="1"/>
  <c r="AV8" i="47" s="1"/>
  <c r="AV57" i="47" a="1"/>
  <c r="AV57" i="47" s="1"/>
  <c r="AV35" i="47" a="1"/>
  <c r="AV35" i="47" s="1"/>
  <c r="AV25" i="47" a="1"/>
  <c r="AV25" i="47" s="1"/>
  <c r="AV93" i="47" a="1"/>
  <c r="AV93" i="47" s="1"/>
  <c r="AV81" i="47" a="1"/>
  <c r="AV81" i="47" s="1"/>
  <c r="AV26" i="47" a="1"/>
  <c r="AV26" i="47" s="1"/>
  <c r="E11" i="47" a="1"/>
  <c r="E11" i="47" s="1"/>
  <c r="E32" i="47" a="1"/>
  <c r="E32" i="47" s="1"/>
  <c r="AW100" i="47" a="1"/>
  <c r="AW100" i="47" s="1"/>
  <c r="D89" i="47" a="1"/>
  <c r="D89" i="47" s="1"/>
  <c r="AW56" i="47" a="1"/>
  <c r="AW56" i="47" s="1"/>
  <c r="AV48" i="47" a="1"/>
  <c r="AV48" i="47" s="1"/>
  <c r="D47" i="47" a="1"/>
  <c r="D47" i="47" s="1"/>
  <c r="AW50" i="47" a="1"/>
  <c r="AW50" i="47" s="1"/>
  <c r="AW52" i="47" a="1"/>
  <c r="AW52" i="47" s="1"/>
  <c r="AW13" i="47" a="1"/>
  <c r="AW13" i="47" s="1"/>
  <c r="AW79" i="47" a="1"/>
  <c r="AW79" i="47" s="1"/>
  <c r="AW65" i="47" a="1"/>
  <c r="AW65" i="47" s="1"/>
  <c r="AV14" i="47" a="1"/>
  <c r="AV14" i="47" s="1"/>
  <c r="AW98" i="47" a="1"/>
  <c r="AW98" i="47" s="1"/>
  <c r="AV101" i="47" a="1"/>
  <c r="AV101" i="47" s="1"/>
  <c r="E65" i="47" a="1"/>
  <c r="E65" i="47" s="1"/>
  <c r="AW88" i="47" a="1"/>
  <c r="AW88" i="47" s="1"/>
  <c r="AV102" i="47" a="1"/>
  <c r="AV102" i="47" s="1"/>
  <c r="AV85" i="47" a="1"/>
  <c r="AV85" i="47" s="1"/>
  <c r="AW90" i="47" a="1"/>
  <c r="AW90" i="47" s="1"/>
  <c r="E23" i="47" a="1"/>
  <c r="E23" i="47" s="1"/>
  <c r="D59" i="47" a="1"/>
  <c r="D59" i="47" s="1"/>
  <c r="D65" i="47" a="1"/>
  <c r="D65" i="47" s="1"/>
  <c r="AW80" i="47" a="1"/>
  <c r="AW80" i="47" s="1"/>
  <c r="AV27" i="47" a="1"/>
  <c r="AV27" i="47" s="1"/>
  <c r="AW105" i="47" a="1"/>
  <c r="AW105" i="47" s="1"/>
  <c r="E53" i="47" a="1"/>
  <c r="E53" i="47" s="1"/>
  <c r="AW75" i="47" a="1"/>
  <c r="AW75" i="47" s="1"/>
  <c r="E77" i="47" a="1"/>
  <c r="E77" i="47" s="1"/>
  <c r="AV96" i="47" a="1"/>
  <c r="AV96" i="47" s="1"/>
  <c r="E92" i="47" a="1"/>
  <c r="E92" i="47" s="1"/>
  <c r="D98" i="47" a="1"/>
  <c r="D98" i="47" s="1"/>
  <c r="D110" i="47" a="1"/>
  <c r="D110" i="47" s="1"/>
  <c r="D77" i="47" a="1"/>
  <c r="D77" i="47" s="1"/>
  <c r="AV42" i="47" a="1"/>
  <c r="AV42" i="47" s="1"/>
  <c r="AW15" i="47" a="1"/>
  <c r="AW15" i="47" s="1"/>
  <c r="AW86" i="47" a="1"/>
  <c r="AW86" i="47" s="1"/>
  <c r="AW83" i="47" a="1"/>
  <c r="AW83" i="47" s="1"/>
  <c r="AW70" i="47" a="1"/>
  <c r="AW70" i="47" s="1"/>
  <c r="AV20" i="47" a="1"/>
  <c r="AV20" i="47" s="1"/>
  <c r="AV68" i="47" a="1"/>
  <c r="AV68" i="47" s="1"/>
  <c r="AV24" i="47" a="1"/>
  <c r="AV24" i="47" s="1"/>
  <c r="AV41" i="47" a="1"/>
  <c r="AV41" i="47" s="1"/>
  <c r="E80" i="47" a="1"/>
  <c r="E80" i="47" s="1"/>
  <c r="D29" i="47" a="1"/>
  <c r="D29" i="47" s="1"/>
  <c r="E41" i="47" a="1"/>
  <c r="E41" i="47" s="1"/>
  <c r="AV59" i="47" a="1"/>
  <c r="AV59" i="47" s="1"/>
  <c r="AW10" i="47" a="1"/>
  <c r="AW10" i="47" s="1"/>
  <c r="D107" i="47" a="1"/>
  <c r="D107" i="47" s="1"/>
  <c r="D26" i="47" a="1"/>
  <c r="D26" i="47" s="1"/>
  <c r="AW95" i="47" a="1"/>
  <c r="AW95" i="47" s="1"/>
  <c r="AW77" i="47" a="1"/>
  <c r="AW77" i="47" s="1"/>
  <c r="E95" i="47" a="1"/>
  <c r="E95" i="47" s="1"/>
  <c r="AV50" i="47" a="1"/>
  <c r="AV50" i="47" s="1"/>
  <c r="AV33" i="47" a="1"/>
  <c r="AV33" i="47" s="1"/>
  <c r="E104" i="47" a="1"/>
  <c r="E104" i="47" s="1"/>
  <c r="AV31" i="47" a="1"/>
  <c r="AV31" i="47" s="1"/>
  <c r="AW47" i="47" a="1"/>
  <c r="AW47" i="47" s="1"/>
  <c r="AV80" i="47" a="1"/>
  <c r="AV80" i="47" s="1"/>
  <c r="AV106" i="47" a="1"/>
  <c r="AV106" i="47" s="1"/>
  <c r="AV78" i="47" a="1"/>
  <c r="AV78" i="47" s="1"/>
  <c r="AW85" i="47" a="1"/>
  <c r="AW85" i="47" s="1"/>
  <c r="AV58" i="47" a="1"/>
  <c r="AV58" i="47" s="1"/>
  <c r="AW17" i="47" a="1"/>
  <c r="AW17" i="47" s="1"/>
  <c r="AW31" i="47" a="1"/>
  <c r="AW31" i="47" s="1"/>
  <c r="AW66" i="47" a="1"/>
  <c r="AW66" i="47" s="1"/>
  <c r="AV49" i="47" a="1"/>
  <c r="AV49" i="47" s="1"/>
  <c r="AW16" i="47" a="1"/>
  <c r="AW16" i="47" s="1"/>
  <c r="AV61" i="47" a="1"/>
  <c r="AV61" i="47" s="1"/>
  <c r="AW18" i="47" a="1"/>
  <c r="AW18" i="47" s="1"/>
  <c r="AW113" i="47" a="1"/>
  <c r="AW113" i="47" s="1"/>
  <c r="AW92" i="47" a="1"/>
  <c r="AW92" i="47" s="1"/>
  <c r="AV100" i="47" a="1"/>
  <c r="AV100" i="47" s="1"/>
  <c r="E29" i="47" a="1"/>
  <c r="E29" i="47" s="1"/>
  <c r="AW71" i="47" a="1"/>
  <c r="AW71" i="47" s="1"/>
  <c r="E20" i="47" a="1"/>
  <c r="E20" i="47" s="1"/>
  <c r="AV109" i="47" a="1"/>
  <c r="AV109" i="47" s="1"/>
  <c r="AW64" i="47" a="1"/>
  <c r="AW64" i="47" s="1"/>
  <c r="AV82" i="47" a="1"/>
  <c r="AV82" i="47" s="1"/>
  <c r="AV69" i="47" a="1"/>
  <c r="AV69" i="47" s="1"/>
  <c r="AW44" i="47" a="1"/>
  <c r="AW44" i="47" s="1"/>
  <c r="D104" i="47" a="1"/>
  <c r="D104" i="47" s="1"/>
  <c r="D38" i="47" a="1"/>
  <c r="D38" i="47" s="1"/>
  <c r="AV13" i="47" a="1"/>
  <c r="AV13" i="47" s="1"/>
  <c r="AK114" i="48" a="1"/>
  <c r="AK114" i="48" s="1"/>
  <c r="AL5" i="48"/>
  <c r="AK114" i="47" a="1"/>
  <c r="AK114" i="47" s="1"/>
  <c r="AL5" i="47"/>
  <c r="AC114" i="21" a="1"/>
  <c r="AC114" i="21" s="1"/>
  <c r="AD5" i="21"/>
  <c r="N24" i="4" l="1"/>
  <c r="O23" i="4" a="1"/>
  <c r="O23" i="4" s="1"/>
  <c r="R23" i="4" a="1"/>
  <c r="R23" i="4" s="1"/>
  <c r="Q24" i="4"/>
  <c r="W22" i="4"/>
  <c r="X21" i="4" a="1"/>
  <c r="X21" i="4" s="1"/>
  <c r="AI18" i="4"/>
  <c r="AJ17" i="4" a="1"/>
  <c r="AJ17" i="4" s="1"/>
  <c r="T23" i="4"/>
  <c r="U22" i="4" a="1"/>
  <c r="U22" i="4" s="1"/>
  <c r="C29" i="4" a="1"/>
  <c r="C29" i="4" s="1"/>
  <c r="B30" i="4"/>
  <c r="Z21" i="4"/>
  <c r="AA20" i="4" a="1"/>
  <c r="AA20" i="4" s="1"/>
  <c r="AC20" i="4"/>
  <c r="AD19" i="4" a="1"/>
  <c r="AD19" i="4" s="1"/>
  <c r="AF19" i="4"/>
  <c r="AG18" i="4" a="1"/>
  <c r="AG18" i="4" s="1"/>
  <c r="H34" i="4"/>
  <c r="I33" i="4" a="1"/>
  <c r="I33" i="4" s="1"/>
  <c r="E30" i="4"/>
  <c r="F29" i="4" a="1"/>
  <c r="F29" i="4" s="1"/>
  <c r="K28" i="4"/>
  <c r="L27" i="4" a="1"/>
  <c r="L27" i="4" s="1"/>
  <c r="AL114" i="48" a="1"/>
  <c r="AL114" i="48" s="1"/>
  <c r="AM5" i="48"/>
  <c r="AL114" i="47" a="1"/>
  <c r="AL114" i="47" s="1"/>
  <c r="AM5" i="47"/>
  <c r="AD114" i="21" a="1"/>
  <c r="AD114" i="21" s="1"/>
  <c r="AE5" i="21"/>
  <c r="N25" i="4" l="1"/>
  <c r="O24" i="4" a="1"/>
  <c r="O24" i="4" s="1"/>
  <c r="B31" i="4"/>
  <c r="C30" i="4" a="1"/>
  <c r="C30" i="4" s="1"/>
  <c r="Q25" i="4"/>
  <c r="R24" i="4" a="1"/>
  <c r="R24" i="4" s="1"/>
  <c r="AG19" i="4" a="1"/>
  <c r="AG19" i="4" s="1"/>
  <c r="AF20" i="4"/>
  <c r="AC21" i="4"/>
  <c r="AD20" i="4" a="1"/>
  <c r="AD20" i="4" s="1"/>
  <c r="Z22" i="4"/>
  <c r="AA21" i="4" a="1"/>
  <c r="AA21" i="4" s="1"/>
  <c r="T24" i="4"/>
  <c r="U23" i="4" a="1"/>
  <c r="U23" i="4" s="1"/>
  <c r="AI19" i="4"/>
  <c r="AJ18" i="4" a="1"/>
  <c r="AJ18" i="4" s="1"/>
  <c r="W23" i="4"/>
  <c r="X22" i="4" a="1"/>
  <c r="X22" i="4" s="1"/>
  <c r="K29" i="4"/>
  <c r="L28" i="4" a="1"/>
  <c r="L28" i="4" s="1"/>
  <c r="E31" i="4"/>
  <c r="F30" i="4" a="1"/>
  <c r="F30" i="4" s="1"/>
  <c r="I34" i="4" a="1"/>
  <c r="I34" i="4" s="1"/>
  <c r="H35" i="4"/>
  <c r="I35" i="4" s="1" a="1"/>
  <c r="I35" i="4" s="1"/>
  <c r="AM114" i="48" a="1"/>
  <c r="AM114" i="48" s="1"/>
  <c r="AN5" i="48"/>
  <c r="AV63" i="48" s="1" a="1"/>
  <c r="AV63" i="48" s="1"/>
  <c r="AV89" i="48" a="1"/>
  <c r="AV89" i="48" s="1"/>
  <c r="AW86" i="48" a="1"/>
  <c r="AW86" i="48" s="1"/>
  <c r="AW54" i="48" a="1"/>
  <c r="AW54" i="48" s="1"/>
  <c r="AW77" i="48" a="1"/>
  <c r="AW77" i="48" s="1"/>
  <c r="AV66" i="48" a="1"/>
  <c r="AV66" i="48" s="1"/>
  <c r="E56" i="48" a="1"/>
  <c r="E56" i="48" s="1"/>
  <c r="AV61" i="48" a="1"/>
  <c r="AV61" i="48" s="1"/>
  <c r="AV72" i="48" a="1"/>
  <c r="AV72" i="48" s="1"/>
  <c r="AW65" i="48" a="1"/>
  <c r="AW65" i="48" s="1"/>
  <c r="AV75" i="48" a="1"/>
  <c r="AV75" i="48" s="1"/>
  <c r="E59" i="48" a="1"/>
  <c r="E59" i="48" s="1"/>
  <c r="AW29" i="48" a="1"/>
  <c r="AW29" i="48" s="1"/>
  <c r="AW8" i="48" a="1"/>
  <c r="AW8" i="48" s="1"/>
  <c r="AV52" i="48" a="1"/>
  <c r="AV52" i="48" s="1"/>
  <c r="D86" i="48" a="1"/>
  <c r="D86" i="48" s="1"/>
  <c r="AW80" i="48" a="1"/>
  <c r="AW80" i="48" s="1"/>
  <c r="AV91" i="48" a="1"/>
  <c r="AV91" i="48" s="1"/>
  <c r="AW23" i="48" a="1"/>
  <c r="AW23" i="48" s="1"/>
  <c r="AV78" i="48" a="1"/>
  <c r="AV78" i="48" s="1"/>
  <c r="AW26" i="48" a="1"/>
  <c r="AW26" i="48" s="1"/>
  <c r="AM114" i="47" a="1"/>
  <c r="AM114" i="47" s="1"/>
  <c r="AN5" i="47"/>
  <c r="F95" i="47"/>
  <c r="H95" i="47"/>
  <c r="F68" i="47"/>
  <c r="F74" i="47"/>
  <c r="F80" i="47"/>
  <c r="F83" i="47"/>
  <c r="I68" i="47"/>
  <c r="I83" i="47"/>
  <c r="I89" i="47"/>
  <c r="F101" i="47"/>
  <c r="I107" i="47"/>
  <c r="F98" i="47"/>
  <c r="H92" i="47"/>
  <c r="I86" i="47"/>
  <c r="H110" i="47"/>
  <c r="F104" i="47"/>
  <c r="F8" i="47"/>
  <c r="AF5" i="21"/>
  <c r="AE114" i="21" a="1"/>
  <c r="AE114" i="21" s="1"/>
  <c r="AW68" i="48" l="1" a="1"/>
  <c r="AW68" i="48" s="1"/>
  <c r="AW17" i="48" a="1"/>
  <c r="AW17" i="48" s="1"/>
  <c r="E44" i="48" a="1"/>
  <c r="E44" i="48" s="1"/>
  <c r="AW85" i="48" a="1"/>
  <c r="AW85" i="48" s="1"/>
  <c r="D77" i="48" a="1"/>
  <c r="D77" i="48" s="1"/>
  <c r="D68" i="48" a="1"/>
  <c r="D68" i="48" s="1"/>
  <c r="AV47" i="48" a="1"/>
  <c r="AV47" i="48" s="1"/>
  <c r="AV49" i="48" a="1"/>
  <c r="AV49" i="48" s="1"/>
  <c r="AV113" i="48" a="1"/>
  <c r="AV113" i="48" s="1"/>
  <c r="AV50" i="48" a="1"/>
  <c r="AV50" i="48" s="1"/>
  <c r="AV69" i="48" a="1"/>
  <c r="AV69" i="48" s="1"/>
  <c r="D89" i="48" a="1"/>
  <c r="D89" i="48" s="1"/>
  <c r="D65" i="48" a="1"/>
  <c r="D65" i="48" s="1"/>
  <c r="AW57" i="48" a="1"/>
  <c r="AW57" i="48" s="1"/>
  <c r="AV56" i="48" a="1"/>
  <c r="AV56" i="48" s="1"/>
  <c r="AV58" i="48" a="1"/>
  <c r="AV58" i="48" s="1"/>
  <c r="AV84" i="48" a="1"/>
  <c r="AV84" i="48" s="1"/>
  <c r="AV41" i="48" a="1"/>
  <c r="AV41" i="48" s="1"/>
  <c r="AW83" i="48" a="1"/>
  <c r="AW83" i="48" s="1"/>
  <c r="AW79" i="48" a="1"/>
  <c r="AW79" i="48" s="1"/>
  <c r="AV37" i="48" a="1"/>
  <c r="AV37" i="48" s="1"/>
  <c r="AW32" i="48" a="1"/>
  <c r="AW32" i="48" s="1"/>
  <c r="AV87" i="48" a="1"/>
  <c r="AV87" i="48" s="1"/>
  <c r="D83" i="48" a="1"/>
  <c r="D83" i="48" s="1"/>
  <c r="D74" i="48" a="1"/>
  <c r="D74" i="48" s="1"/>
  <c r="AV46" i="48" a="1"/>
  <c r="AV46" i="48" s="1"/>
  <c r="AW70" i="48" a="1"/>
  <c r="AW70" i="48" s="1"/>
  <c r="AW64" i="48" a="1"/>
  <c r="AW64" i="48" s="1"/>
  <c r="AV81" i="48" a="1"/>
  <c r="AV81" i="48" s="1"/>
  <c r="AV43" i="48" a="1"/>
  <c r="AV43" i="48" s="1"/>
  <c r="AW20" i="48" a="1"/>
  <c r="AW20" i="48" s="1"/>
  <c r="AW88" i="48" a="1"/>
  <c r="AW88" i="48" s="1"/>
  <c r="AW11" i="48" a="1"/>
  <c r="AW11" i="48" s="1"/>
  <c r="AW67" i="48" a="1"/>
  <c r="AW67" i="48" s="1"/>
  <c r="E62" i="48" a="1"/>
  <c r="E62" i="48" s="1"/>
  <c r="AW90" i="48" a="1"/>
  <c r="AW90" i="48" s="1"/>
  <c r="D80" i="48" a="1"/>
  <c r="D80" i="48" s="1"/>
  <c r="AV35" i="48" a="1"/>
  <c r="AV35" i="48" s="1"/>
  <c r="AV53" i="48" a="1"/>
  <c r="AV53" i="48" s="1"/>
  <c r="N26" i="4"/>
  <c r="O25" i="4" a="1"/>
  <c r="O25" i="4" s="1"/>
  <c r="AF21" i="4"/>
  <c r="AG20" i="4" a="1"/>
  <c r="AG20" i="4" s="1"/>
  <c r="AW13" i="48" a="1"/>
  <c r="AW13" i="48" s="1"/>
  <c r="AW71" i="48" a="1"/>
  <c r="AW71" i="48" s="1"/>
  <c r="D71" i="48" a="1"/>
  <c r="D71" i="48" s="1"/>
  <c r="AW82" i="48" a="1"/>
  <c r="AW82" i="48" s="1"/>
  <c r="AW62" i="48" a="1"/>
  <c r="AW62" i="48" s="1"/>
  <c r="AW76" i="48" a="1"/>
  <c r="AW76" i="48" s="1"/>
  <c r="E8" i="48" a="1"/>
  <c r="E8" i="48" s="1"/>
  <c r="E38" i="48" a="1"/>
  <c r="E38" i="48" s="1"/>
  <c r="AW74" i="48" a="1"/>
  <c r="AW74" i="48" s="1"/>
  <c r="AV59" i="48" a="1"/>
  <c r="AV59" i="48" s="1"/>
  <c r="AW14" i="48" a="1"/>
  <c r="AW14" i="48" s="1"/>
  <c r="AV55" i="48" a="1"/>
  <c r="AV55" i="48" s="1"/>
  <c r="AV44" i="48" a="1"/>
  <c r="AV44" i="48" s="1"/>
  <c r="E50" i="48" a="1"/>
  <c r="E50" i="48" s="1"/>
  <c r="W24" i="4"/>
  <c r="X23" i="4" a="1"/>
  <c r="X23" i="4" s="1"/>
  <c r="AJ19" i="4" a="1"/>
  <c r="AJ19" i="4" s="1"/>
  <c r="AI20" i="4"/>
  <c r="T25" i="4"/>
  <c r="U24" i="4" a="1"/>
  <c r="U24" i="4" s="1"/>
  <c r="Z23" i="4"/>
  <c r="AA22" i="4" a="1"/>
  <c r="AA22" i="4" s="1"/>
  <c r="AC22" i="4"/>
  <c r="AD21" i="4" a="1"/>
  <c r="AD21" i="4" s="1"/>
  <c r="Q26" i="4"/>
  <c r="R25" i="4" a="1"/>
  <c r="R25" i="4" s="1"/>
  <c r="B32" i="4"/>
  <c r="C31" i="4" a="1"/>
  <c r="C31" i="4" s="1"/>
  <c r="E32" i="4"/>
  <c r="F31" i="4" a="1"/>
  <c r="F31" i="4" s="1"/>
  <c r="K30" i="4"/>
  <c r="L29" i="4" a="1"/>
  <c r="L29" i="4" s="1"/>
  <c r="AW16" i="48" a="1"/>
  <c r="AW16" i="48" s="1"/>
  <c r="AV102" i="48" a="1"/>
  <c r="AV102" i="48" s="1"/>
  <c r="D107" i="48" a="1"/>
  <c r="D107" i="48" s="1"/>
  <c r="AV107" i="48" a="1"/>
  <c r="AV107" i="48" s="1"/>
  <c r="D92" i="48" a="1"/>
  <c r="D92" i="48" s="1"/>
  <c r="AW103" i="48" a="1"/>
  <c r="AW103" i="48" s="1"/>
  <c r="AV99" i="48" a="1"/>
  <c r="AV99" i="48" s="1"/>
  <c r="AW97" i="48" a="1"/>
  <c r="AW97" i="48" s="1"/>
  <c r="D101" i="48" a="1"/>
  <c r="D101" i="48" s="1"/>
  <c r="D104" i="48" a="1"/>
  <c r="D104" i="48" s="1"/>
  <c r="AV108" i="48" a="1"/>
  <c r="AV108" i="48" s="1"/>
  <c r="E95" i="48" a="1"/>
  <c r="E95" i="48" s="1"/>
  <c r="E110" i="48" a="1"/>
  <c r="E110" i="48" s="1"/>
  <c r="AW108" i="48" a="1"/>
  <c r="AW108" i="48" s="1"/>
  <c r="AW105" i="48" a="1"/>
  <c r="AW105" i="48" s="1"/>
  <c r="AV101" i="48" a="1"/>
  <c r="AV101" i="48" s="1"/>
  <c r="AW99" i="48" a="1"/>
  <c r="AW99" i="48" s="1"/>
  <c r="E92" i="48" a="1"/>
  <c r="E92" i="48" s="1"/>
  <c r="E98" i="48" a="1"/>
  <c r="E98" i="48" s="1"/>
  <c r="AV106" i="48" a="1"/>
  <c r="AV106" i="48" s="1"/>
  <c r="AW93" i="48" a="1"/>
  <c r="AW93" i="48" s="1"/>
  <c r="AW109" i="48" a="1"/>
  <c r="AW109" i="48" s="1"/>
  <c r="AW107" i="48" a="1"/>
  <c r="AW107" i="48" s="1"/>
  <c r="D98" i="48" a="1"/>
  <c r="D98" i="48" s="1"/>
  <c r="F98" i="48" s="1"/>
  <c r="D110" i="48" a="1"/>
  <c r="D110" i="48" s="1"/>
  <c r="F110" i="48" s="1"/>
  <c r="AW94" i="48" a="1"/>
  <c r="AW94" i="48" s="1"/>
  <c r="AV97" i="48" a="1"/>
  <c r="AV97" i="48" s="1"/>
  <c r="AV112" i="48" a="1"/>
  <c r="AV112" i="48" s="1"/>
  <c r="AV92" i="48" a="1"/>
  <c r="AV92" i="48" s="1"/>
  <c r="E104" i="48" a="1"/>
  <c r="E104" i="48" s="1"/>
  <c r="AW102" i="48" a="1"/>
  <c r="AW102" i="48" s="1"/>
  <c r="AV93" i="48" a="1"/>
  <c r="AV93" i="48" s="1"/>
  <c r="AV95" i="48" a="1"/>
  <c r="AV95" i="48" s="1"/>
  <c r="AW60" i="48" a="1"/>
  <c r="AW60" i="48" s="1"/>
  <c r="AV38" i="48" a="1"/>
  <c r="AV38" i="48" s="1"/>
  <c r="AV40" i="48" a="1"/>
  <c r="AV40" i="48" s="1"/>
  <c r="AW110" i="48" a="1"/>
  <c r="AW110" i="48" s="1"/>
  <c r="AW101" i="48" a="1"/>
  <c r="AW101" i="48" s="1"/>
  <c r="AV100" i="48" a="1"/>
  <c r="AV100" i="48" s="1"/>
  <c r="E107" i="48" a="1"/>
  <c r="E107" i="48" s="1"/>
  <c r="AV94" i="48" a="1"/>
  <c r="AV94" i="48" s="1"/>
  <c r="AW100" i="48" a="1"/>
  <c r="AW100" i="48" s="1"/>
  <c r="D95" i="48" a="1"/>
  <c r="D95" i="48" s="1"/>
  <c r="AW106" i="48" a="1"/>
  <c r="AW106" i="48" s="1"/>
  <c r="AV96" i="48" a="1"/>
  <c r="AV96" i="48" s="1"/>
  <c r="E101" i="48" a="1"/>
  <c r="E101" i="48" s="1"/>
  <c r="AV109" i="48" a="1"/>
  <c r="AV109" i="48" s="1"/>
  <c r="AW112" i="48" a="1"/>
  <c r="AW112" i="48" s="1"/>
  <c r="AW98" i="48" a="1"/>
  <c r="AW98" i="48" s="1"/>
  <c r="AW96" i="48" a="1"/>
  <c r="AW96" i="48" s="1"/>
  <c r="AW95" i="48" a="1"/>
  <c r="AW95" i="48" s="1"/>
  <c r="AV98" i="48" a="1"/>
  <c r="AV98" i="48" s="1"/>
  <c r="H98" i="48" s="1"/>
  <c r="AV104" i="48" a="1"/>
  <c r="AV104" i="48" s="1"/>
  <c r="AV111" i="48" a="1"/>
  <c r="AV111" i="48" s="1"/>
  <c r="AV110" i="48" a="1"/>
  <c r="AV110" i="48" s="1"/>
  <c r="AV105" i="48" a="1"/>
  <c r="AV105" i="48" s="1"/>
  <c r="AW111" i="48" a="1"/>
  <c r="AW111" i="48" s="1"/>
  <c r="AV103" i="48" a="1"/>
  <c r="AV103" i="48" s="1"/>
  <c r="AW104" i="48" a="1"/>
  <c r="AW104" i="48" s="1"/>
  <c r="AW92" i="48" a="1"/>
  <c r="AW92" i="48" s="1"/>
  <c r="I92" i="48" s="1"/>
  <c r="AW73" i="48" a="1"/>
  <c r="AW73" i="48" s="1"/>
  <c r="AW10" i="48" a="1"/>
  <c r="AW10" i="48" s="1"/>
  <c r="AN114" i="48" a="1"/>
  <c r="AN114" i="48" s="1"/>
  <c r="AW21" i="48" a="1"/>
  <c r="AW21" i="48" s="1"/>
  <c r="AW52" i="48" a="1"/>
  <c r="AW52" i="48" s="1"/>
  <c r="AW59" i="48" a="1"/>
  <c r="AW59" i="48" s="1"/>
  <c r="AV70" i="48" a="1"/>
  <c r="AV70" i="48" s="1"/>
  <c r="E71" i="48" a="1"/>
  <c r="E71" i="48" s="1"/>
  <c r="F71" i="48" s="1"/>
  <c r="AW51" i="48" a="1"/>
  <c r="AW51" i="48" s="1"/>
  <c r="E53" i="48" a="1"/>
  <c r="E53" i="48" s="1"/>
  <c r="AV30" i="48" a="1"/>
  <c r="AV30" i="48" s="1"/>
  <c r="D11" i="48" a="1"/>
  <c r="D11" i="48" s="1"/>
  <c r="AW78" i="48" a="1"/>
  <c r="AW78" i="48" s="1"/>
  <c r="AV14" i="48" a="1"/>
  <c r="AV14" i="48" s="1"/>
  <c r="D44" i="48" a="1"/>
  <c r="D44" i="48" s="1"/>
  <c r="F44" i="48" s="1"/>
  <c r="AV32" i="48" a="1"/>
  <c r="AV32" i="48" s="1"/>
  <c r="D26" i="48" a="1"/>
  <c r="D26" i="48" s="1"/>
  <c r="AW87" i="48" a="1"/>
  <c r="AW87" i="48" s="1"/>
  <c r="D8" i="48" a="1"/>
  <c r="D8" i="48" s="1"/>
  <c r="F8" i="48" s="1"/>
  <c r="AV68" i="48" a="1"/>
  <c r="AV68" i="48" s="1"/>
  <c r="E14" i="48" a="1"/>
  <c r="E14" i="48" s="1"/>
  <c r="AV34" i="48" a="1"/>
  <c r="AV34" i="48" s="1"/>
  <c r="AW47" i="48" a="1"/>
  <c r="AW47" i="48" s="1"/>
  <c r="D59" i="48" a="1"/>
  <c r="D59" i="48" s="1"/>
  <c r="F59" i="48" s="1"/>
  <c r="AW58" i="48" a="1"/>
  <c r="AW58" i="48" s="1"/>
  <c r="AW28" i="48" a="1"/>
  <c r="AW28" i="48" s="1"/>
  <c r="AV57" i="48" a="1"/>
  <c r="AV57" i="48" s="1"/>
  <c r="H56" i="48" s="1"/>
  <c r="D53" i="48" a="1"/>
  <c r="D53" i="48" s="1"/>
  <c r="F53" i="48" s="1"/>
  <c r="AW66" i="48" a="1"/>
  <c r="AW66" i="48" s="1"/>
  <c r="I65" i="48" s="1"/>
  <c r="AV26" i="48" a="1"/>
  <c r="AV26" i="48" s="1"/>
  <c r="E77" i="48" a="1"/>
  <c r="E77" i="48" s="1"/>
  <c r="F77" i="48" s="1"/>
  <c r="AW84" i="48" a="1"/>
  <c r="AW84" i="48" s="1"/>
  <c r="I83" i="48" s="1"/>
  <c r="AV39" i="48" a="1"/>
  <c r="AV39" i="48" s="1"/>
  <c r="AV48" i="48" a="1"/>
  <c r="AV48" i="48" s="1"/>
  <c r="H47" i="48" s="1"/>
  <c r="AW30" i="48" a="1"/>
  <c r="AW30" i="48" s="1"/>
  <c r="AW91" i="48" a="1"/>
  <c r="AW91" i="48" s="1"/>
  <c r="E11" i="48" a="1"/>
  <c r="E11" i="48" s="1"/>
  <c r="AV16" i="48" a="1"/>
  <c r="AV16" i="48" s="1"/>
  <c r="AW27" i="48" a="1"/>
  <c r="AW27" i="48" s="1"/>
  <c r="AW40" i="48" a="1"/>
  <c r="AW40" i="48" s="1"/>
  <c r="AV9" i="48" a="1"/>
  <c r="AV9" i="48" s="1"/>
  <c r="AW42" i="48" a="1"/>
  <c r="AW42" i="48" s="1"/>
  <c r="AV19" i="48" a="1"/>
  <c r="AV19" i="48" s="1"/>
  <c r="D50" i="48" a="1"/>
  <c r="D50" i="48" s="1"/>
  <c r="F50" i="48" s="1"/>
  <c r="AV71" i="48" a="1"/>
  <c r="AV71" i="48" s="1"/>
  <c r="AW33" i="48" a="1"/>
  <c r="AW33" i="48" s="1"/>
  <c r="AV11" i="48" a="1"/>
  <c r="AV11" i="48" s="1"/>
  <c r="AV45" i="48" a="1"/>
  <c r="AV45" i="48" s="1"/>
  <c r="D23" i="48" a="1"/>
  <c r="D23" i="48" s="1"/>
  <c r="E17" i="48" a="1"/>
  <c r="E17" i="48" s="1"/>
  <c r="AW61" i="48" a="1"/>
  <c r="AW61" i="48" s="1"/>
  <c r="AW35" i="48" a="1"/>
  <c r="AW35" i="48" s="1"/>
  <c r="AV79" i="48" a="1"/>
  <c r="AV79" i="48" s="1"/>
  <c r="AW46" i="48" a="1"/>
  <c r="AW46" i="48" s="1"/>
  <c r="D47" i="48" a="1"/>
  <c r="D47" i="48" s="1"/>
  <c r="AW22" i="48" a="1"/>
  <c r="AW22" i="48" s="1"/>
  <c r="AW63" i="48" a="1"/>
  <c r="AW63" i="48" s="1"/>
  <c r="I62" i="48" s="1"/>
  <c r="AV77" i="48" a="1"/>
  <c r="AV77" i="48" s="1"/>
  <c r="AV85" i="48" a="1"/>
  <c r="AV85" i="48" s="1"/>
  <c r="AV42" i="48" a="1"/>
  <c r="AV42" i="48" s="1"/>
  <c r="H41" i="48" s="1"/>
  <c r="AW34" i="48" a="1"/>
  <c r="AW34" i="48" s="1"/>
  <c r="AW41" i="48" a="1"/>
  <c r="AW41" i="48" s="1"/>
  <c r="AV33" i="48" a="1"/>
  <c r="AV33" i="48" s="1"/>
  <c r="E86" i="48" a="1"/>
  <c r="E86" i="48" s="1"/>
  <c r="F86" i="48" s="1"/>
  <c r="AW69" i="48" a="1"/>
  <c r="AW69" i="48" s="1"/>
  <c r="I68" i="48" s="1"/>
  <c r="AV15" i="48" a="1"/>
  <c r="AV15" i="48" s="1"/>
  <c r="AV90" i="48" a="1"/>
  <c r="AV90" i="48" s="1"/>
  <c r="H89" i="48" s="1"/>
  <c r="AV60" i="48" a="1"/>
  <c r="AV60" i="48" s="1"/>
  <c r="H59" i="48" s="1"/>
  <c r="AW53" i="48" a="1"/>
  <c r="AW53" i="48" s="1"/>
  <c r="E23" i="48" a="1"/>
  <c r="E23" i="48" s="1"/>
  <c r="D17" i="48" a="1"/>
  <c r="D17" i="48" s="1"/>
  <c r="E68" i="48" a="1"/>
  <c r="E68" i="48" s="1"/>
  <c r="F68" i="48" s="1"/>
  <c r="D29" i="48" a="1"/>
  <c r="D29" i="48" s="1"/>
  <c r="E20" i="48" a="1"/>
  <c r="E20" i="48" s="1"/>
  <c r="AW55" i="48" a="1"/>
  <c r="AW55" i="48" s="1"/>
  <c r="AV13" i="48" a="1"/>
  <c r="AV13" i="48" s="1"/>
  <c r="AV73" i="48" a="1"/>
  <c r="AV73" i="48" s="1"/>
  <c r="E89" i="48" a="1"/>
  <c r="E89" i="48" s="1"/>
  <c r="F89" i="48" s="1"/>
  <c r="AV12" i="48" a="1"/>
  <c r="AV12" i="48" s="1"/>
  <c r="AV51" i="48" a="1"/>
  <c r="AV51" i="48" s="1"/>
  <c r="H50" i="48" s="1"/>
  <c r="E74" i="48" a="1"/>
  <c r="E74" i="48" s="1"/>
  <c r="F74" i="48" s="1"/>
  <c r="E41" i="48" a="1"/>
  <c r="E41" i="48" s="1"/>
  <c r="D41" i="48" a="1"/>
  <c r="D41" i="48" s="1"/>
  <c r="AV27" i="48" a="1"/>
  <c r="AV27" i="48" s="1"/>
  <c r="AW19" i="48" a="1"/>
  <c r="AW19" i="48" s="1"/>
  <c r="AW89" i="48" a="1"/>
  <c r="AW89" i="48" s="1"/>
  <c r="I89" i="48" s="1"/>
  <c r="AW36" i="48" a="1"/>
  <c r="AW36" i="48" s="1"/>
  <c r="AW75" i="48" a="1"/>
  <c r="AW75" i="48" s="1"/>
  <c r="E29" i="48" a="1"/>
  <c r="E29" i="48" s="1"/>
  <c r="E80" i="48" a="1"/>
  <c r="E80" i="48" s="1"/>
  <c r="F80" i="48" s="1"/>
  <c r="AW31" i="48" a="1"/>
  <c r="AW31" i="48" s="1"/>
  <c r="E35" i="48" a="1"/>
  <c r="E35" i="48" s="1"/>
  <c r="AV21" i="48" a="1"/>
  <c r="AV21" i="48" s="1"/>
  <c r="AW45" i="48" a="1"/>
  <c r="AW45" i="48" s="1"/>
  <c r="AV29" i="48" a="1"/>
  <c r="AV29" i="48" s="1"/>
  <c r="AV54" i="48" a="1"/>
  <c r="AV54" i="48" s="1"/>
  <c r="H53" i="48" s="1"/>
  <c r="AW81" i="48" a="1"/>
  <c r="AW81" i="48" s="1"/>
  <c r="I80" i="48" s="1"/>
  <c r="E26" i="48" a="1"/>
  <c r="E26" i="48" s="1"/>
  <c r="AW43" i="48" a="1"/>
  <c r="AW43" i="48" s="1"/>
  <c r="AV86" i="48" a="1"/>
  <c r="AV86" i="48" s="1"/>
  <c r="D62" i="48" a="1"/>
  <c r="D62" i="48" s="1"/>
  <c r="F62" i="48" s="1"/>
  <c r="AW113" i="48" a="1"/>
  <c r="AW113" i="48" s="1"/>
  <c r="AV65" i="48" a="1"/>
  <c r="AV65" i="48" s="1"/>
  <c r="AV25" i="48" a="1"/>
  <c r="AV25" i="48" s="1"/>
  <c r="AW12" i="48" a="1"/>
  <c r="AW12" i="48" s="1"/>
  <c r="I11" i="48" s="1"/>
  <c r="AV17" i="48" a="1"/>
  <c r="AV17" i="48" s="1"/>
  <c r="AW44" i="48" a="1"/>
  <c r="AW44" i="48" s="1"/>
  <c r="AV88" i="48" a="1"/>
  <c r="AV88" i="48" s="1"/>
  <c r="AV62" i="48" a="1"/>
  <c r="AV62" i="48" s="1"/>
  <c r="AV10" i="48" a="1"/>
  <c r="AV10" i="48" s="1"/>
  <c r="AV24" i="48" a="1"/>
  <c r="AV24" i="48" s="1"/>
  <c r="AV20" i="48" a="1"/>
  <c r="AV20" i="48" s="1"/>
  <c r="AW50" i="48" a="1"/>
  <c r="AW50" i="48" s="1"/>
  <c r="E47" i="48" a="1"/>
  <c r="E47" i="48" s="1"/>
  <c r="AW25" i="48" a="1"/>
  <c r="AW25" i="48" s="1"/>
  <c r="AV64" i="48" a="1"/>
  <c r="AV64" i="48" s="1"/>
  <c r="AW48" i="48" a="1"/>
  <c r="AW48" i="48" s="1"/>
  <c r="D35" i="48" a="1"/>
  <c r="D35" i="48" s="1"/>
  <c r="AV74" i="48" a="1"/>
  <c r="AV74" i="48" s="1"/>
  <c r="D20" i="48" a="1"/>
  <c r="D20" i="48" s="1"/>
  <c r="E32" i="48" a="1"/>
  <c r="E32" i="48" s="1"/>
  <c r="AV8" i="48" a="1"/>
  <c r="AV8" i="48" s="1"/>
  <c r="AV28" i="48" a="1"/>
  <c r="AV28" i="48" s="1"/>
  <c r="AW49" i="48" a="1"/>
  <c r="AW49" i="48" s="1"/>
  <c r="AV76" i="48" a="1"/>
  <c r="AV76" i="48" s="1"/>
  <c r="AW18" i="48" a="1"/>
  <c r="AW18" i="48" s="1"/>
  <c r="AW39" i="48" a="1"/>
  <c r="AW39" i="48" s="1"/>
  <c r="AW37" i="48" a="1"/>
  <c r="AW37" i="48" s="1"/>
  <c r="AV80" i="48" a="1"/>
  <c r="AV80" i="48" s="1"/>
  <c r="D56" i="48" a="1"/>
  <c r="D56" i="48" s="1"/>
  <c r="F56" i="48" s="1"/>
  <c r="AW24" i="48" a="1"/>
  <c r="AW24" i="48" s="1"/>
  <c r="I23" i="48" s="1"/>
  <c r="AV31" i="48" a="1"/>
  <c r="AV31" i="48" s="1"/>
  <c r="AW15" i="48" a="1"/>
  <c r="AW15" i="48" s="1"/>
  <c r="E65" i="48" a="1"/>
  <c r="E65" i="48" s="1"/>
  <c r="F65" i="48" s="1"/>
  <c r="AW38" i="48" a="1"/>
  <c r="AW38" i="48" s="1"/>
  <c r="AV82" i="48" a="1"/>
  <c r="AV82" i="48" s="1"/>
  <c r="AV22" i="48" a="1"/>
  <c r="AV22" i="48" s="1"/>
  <c r="AV36" i="48" a="1"/>
  <c r="AV36" i="48" s="1"/>
  <c r="H35" i="48" s="1"/>
  <c r="AW72" i="48" a="1"/>
  <c r="AW72" i="48" s="1"/>
  <c r="I71" i="48" s="1"/>
  <c r="E83" i="48" a="1"/>
  <c r="E83" i="48" s="1"/>
  <c r="F83" i="48" s="1"/>
  <c r="D32" i="48" a="1"/>
  <c r="D32" i="48" s="1"/>
  <c r="AW9" i="48" a="1"/>
  <c r="AW9" i="48" s="1"/>
  <c r="I8" i="48" s="1"/>
  <c r="AV18" i="48" a="1"/>
  <c r="AV18" i="48" s="1"/>
  <c r="D14" i="48" a="1"/>
  <c r="D14" i="48" s="1"/>
  <c r="D38" i="48" a="1"/>
  <c r="D38" i="48" s="1"/>
  <c r="F38" i="48" s="1"/>
  <c r="AV83" i="48" a="1"/>
  <c r="AV83" i="48" s="1"/>
  <c r="AV23" i="48" a="1"/>
  <c r="AV23" i="48" s="1"/>
  <c r="AV67" i="48" a="1"/>
  <c r="AV67" i="48" s="1"/>
  <c r="AW56" i="48" a="1"/>
  <c r="AW56" i="48" s="1"/>
  <c r="I56" i="48" s="1"/>
  <c r="I77" i="48"/>
  <c r="I86" i="48"/>
  <c r="I14" i="48"/>
  <c r="F71" i="47"/>
  <c r="H104" i="47"/>
  <c r="H101" i="47"/>
  <c r="I92" i="47"/>
  <c r="F77" i="47"/>
  <c r="H74" i="47"/>
  <c r="H71" i="47"/>
  <c r="I104" i="47"/>
  <c r="H83" i="47"/>
  <c r="H86" i="47"/>
  <c r="F107" i="47"/>
  <c r="I74" i="47"/>
  <c r="H77" i="47"/>
  <c r="I95" i="47"/>
  <c r="AN114" i="47" a="1"/>
  <c r="AN114" i="47" s="1"/>
  <c r="F32" i="47"/>
  <c r="H65" i="47"/>
  <c r="I59" i="47"/>
  <c r="H56" i="47"/>
  <c r="F65" i="47"/>
  <c r="I38" i="47"/>
  <c r="I65" i="47"/>
  <c r="I35" i="47"/>
  <c r="F29" i="47"/>
  <c r="H23" i="47"/>
  <c r="I32" i="47"/>
  <c r="I53" i="47"/>
  <c r="I56" i="47"/>
  <c r="F44" i="47"/>
  <c r="H11" i="47"/>
  <c r="I26" i="47"/>
  <c r="H47" i="47"/>
  <c r="I8" i="47"/>
  <c r="I50" i="47"/>
  <c r="F56" i="47"/>
  <c r="H29" i="47"/>
  <c r="F53" i="47"/>
  <c r="H20" i="47"/>
  <c r="F38" i="47"/>
  <c r="F41" i="47"/>
  <c r="H53" i="47"/>
  <c r="I17" i="47"/>
  <c r="I29" i="47"/>
  <c r="H50" i="47"/>
  <c r="H32" i="47"/>
  <c r="H44" i="47"/>
  <c r="I47" i="47"/>
  <c r="I41" i="47"/>
  <c r="F86" i="47"/>
  <c r="I14" i="47"/>
  <c r="H8" i="47"/>
  <c r="I20" i="47"/>
  <c r="I101" i="47"/>
  <c r="F92" i="47"/>
  <c r="F47" i="47"/>
  <c r="I71" i="47"/>
  <c r="H98" i="47"/>
  <c r="F110" i="47"/>
  <c r="I23" i="47"/>
  <c r="I77" i="47"/>
  <c r="I98" i="47"/>
  <c r="F23" i="47"/>
  <c r="I44" i="47"/>
  <c r="H107" i="47"/>
  <c r="I80" i="47"/>
  <c r="I11" i="47"/>
  <c r="H89" i="47"/>
  <c r="H68" i="47"/>
  <c r="H80" i="47"/>
  <c r="I110" i="47"/>
  <c r="F89" i="47"/>
  <c r="AF114" i="21" a="1"/>
  <c r="AF114" i="21" s="1"/>
  <c r="AG5" i="21"/>
  <c r="I74" i="48" l="1"/>
  <c r="H44" i="48"/>
  <c r="N27" i="4"/>
  <c r="O26" i="4" a="1"/>
  <c r="O26" i="4" s="1"/>
  <c r="AI21" i="4"/>
  <c r="AJ20" i="4" a="1"/>
  <c r="AJ20" i="4" s="1"/>
  <c r="C32" i="4" a="1"/>
  <c r="C32" i="4" s="1"/>
  <c r="B33" i="4"/>
  <c r="Q27" i="4"/>
  <c r="R26" i="4" a="1"/>
  <c r="R26" i="4" s="1"/>
  <c r="AC23" i="4"/>
  <c r="AD22" i="4" a="1"/>
  <c r="AD22" i="4" s="1"/>
  <c r="Z24" i="4"/>
  <c r="AA23" i="4" a="1"/>
  <c r="AA23" i="4" s="1"/>
  <c r="T26" i="4"/>
  <c r="U25" i="4" a="1"/>
  <c r="U25" i="4" s="1"/>
  <c r="W25" i="4"/>
  <c r="X24" i="4" a="1"/>
  <c r="X24" i="4" s="1"/>
  <c r="AF22" i="4"/>
  <c r="AG21" i="4" a="1"/>
  <c r="AG21" i="4" s="1"/>
  <c r="F14" i="48"/>
  <c r="I101" i="48"/>
  <c r="L30" i="4" a="1"/>
  <c r="L30" i="4" s="1"/>
  <c r="K31" i="4"/>
  <c r="E33" i="4"/>
  <c r="F32" i="4" a="1"/>
  <c r="F32" i="4" s="1"/>
  <c r="I17" i="48"/>
  <c r="H23" i="48"/>
  <c r="I26" i="48"/>
  <c r="H38" i="48"/>
  <c r="I104" i="48"/>
  <c r="I98" i="48"/>
  <c r="F95" i="48"/>
  <c r="I107" i="48"/>
  <c r="H101" i="48"/>
  <c r="F104" i="48"/>
  <c r="H107" i="48"/>
  <c r="H110" i="48"/>
  <c r="H104" i="48"/>
  <c r="I95" i="48"/>
  <c r="I110" i="48"/>
  <c r="H95" i="48"/>
  <c r="H92" i="48"/>
  <c r="F101" i="48"/>
  <c r="F92" i="48"/>
  <c r="F107" i="48"/>
  <c r="F17" i="48"/>
  <c r="I32" i="48"/>
  <c r="H83" i="48"/>
  <c r="F32" i="48"/>
  <c r="I38" i="48"/>
  <c r="H8" i="48"/>
  <c r="F20" i="48"/>
  <c r="F35" i="48"/>
  <c r="I50" i="48"/>
  <c r="I44" i="48"/>
  <c r="F41" i="48"/>
  <c r="H77" i="48"/>
  <c r="I29" i="48"/>
  <c r="H68" i="48"/>
  <c r="I20" i="48"/>
  <c r="H80" i="48"/>
  <c r="H74" i="48"/>
  <c r="H20" i="48"/>
  <c r="H17" i="48"/>
  <c r="H86" i="48"/>
  <c r="H29" i="48"/>
  <c r="I53" i="48"/>
  <c r="F47" i="48"/>
  <c r="F23" i="48"/>
  <c r="H71" i="48"/>
  <c r="H26" i="48"/>
  <c r="I47" i="48"/>
  <c r="F26" i="48"/>
  <c r="H62" i="48"/>
  <c r="H65" i="48"/>
  <c r="F29" i="48"/>
  <c r="I41" i="48"/>
  <c r="I35" i="48"/>
  <c r="H11" i="48"/>
  <c r="H32" i="48"/>
  <c r="H14" i="48"/>
  <c r="F11" i="48"/>
  <c r="I59" i="48"/>
  <c r="F35" i="47"/>
  <c r="F11" i="47"/>
  <c r="H26" i="47"/>
  <c r="F26" i="47"/>
  <c r="H35" i="47"/>
  <c r="I62" i="47"/>
  <c r="H14" i="47"/>
  <c r="H59" i="47"/>
  <c r="F14" i="47"/>
  <c r="F17" i="47"/>
  <c r="F62" i="47"/>
  <c r="F20" i="47"/>
  <c r="H17" i="47"/>
  <c r="F59" i="47"/>
  <c r="F50" i="47"/>
  <c r="H62" i="47"/>
  <c r="H41" i="47"/>
  <c r="H38" i="47"/>
  <c r="AG114" i="21" a="1"/>
  <c r="AG114" i="21" s="1"/>
  <c r="AH5" i="21"/>
  <c r="N28" i="4" l="1"/>
  <c r="O27" i="4" a="1"/>
  <c r="O27" i="4" s="1"/>
  <c r="B34" i="4"/>
  <c r="C33" i="4" a="1"/>
  <c r="C33" i="4" s="1"/>
  <c r="AF23" i="4"/>
  <c r="AG22" i="4" a="1"/>
  <c r="AG22" i="4" s="1"/>
  <c r="W26" i="4"/>
  <c r="X25" i="4" a="1"/>
  <c r="X25" i="4" s="1"/>
  <c r="T27" i="4"/>
  <c r="U26" i="4" a="1"/>
  <c r="U26" i="4" s="1"/>
  <c r="Z25" i="4"/>
  <c r="AA24" i="4" a="1"/>
  <c r="AA24" i="4" s="1"/>
  <c r="AC24" i="4"/>
  <c r="AD23" i="4" a="1"/>
  <c r="AD23" i="4" s="1"/>
  <c r="Q28" i="4"/>
  <c r="R27" i="4" a="1"/>
  <c r="R27" i="4" s="1"/>
  <c r="AI22" i="4"/>
  <c r="AJ21" i="4" a="1"/>
  <c r="AJ21" i="4" s="1"/>
  <c r="K32" i="4"/>
  <c r="L31" i="4" a="1"/>
  <c r="L31" i="4" s="1"/>
  <c r="E34" i="4"/>
  <c r="F33" i="4" a="1"/>
  <c r="F33" i="4" s="1"/>
  <c r="AI5" i="21"/>
  <c r="AH114" i="21" a="1"/>
  <c r="AH114" i="21" s="1"/>
  <c r="O28" i="4" l="1" a="1"/>
  <c r="O28" i="4" s="1"/>
  <c r="N29" i="4"/>
  <c r="AI23" i="4"/>
  <c r="AJ22" i="4" a="1"/>
  <c r="AJ22" i="4" s="1"/>
  <c r="Q29" i="4"/>
  <c r="R28" i="4" a="1"/>
  <c r="R28" i="4" s="1"/>
  <c r="AC25" i="4"/>
  <c r="AD24" i="4" a="1"/>
  <c r="AD24" i="4" s="1"/>
  <c r="Z26" i="4"/>
  <c r="AA25" i="4" a="1"/>
  <c r="AA25" i="4" s="1"/>
  <c r="T28" i="4"/>
  <c r="U27" i="4" a="1"/>
  <c r="U27" i="4" s="1"/>
  <c r="W27" i="4"/>
  <c r="X26" i="4" a="1"/>
  <c r="X26" i="4" s="1"/>
  <c r="AG23" i="4" a="1"/>
  <c r="AG23" i="4" s="1"/>
  <c r="AF24" i="4"/>
  <c r="B35" i="4"/>
  <c r="C35" i="4" s="1" a="1"/>
  <c r="C35" i="4" s="1"/>
  <c r="C34" i="4" a="1"/>
  <c r="C34" i="4" s="1"/>
  <c r="E35" i="4"/>
  <c r="F35" i="4" s="1" a="1"/>
  <c r="F35" i="4" s="1"/>
  <c r="F34" i="4" a="1"/>
  <c r="F34" i="4" s="1"/>
  <c r="K33" i="4"/>
  <c r="L32" i="4" a="1"/>
  <c r="L32" i="4" s="1"/>
  <c r="AJ5" i="21"/>
  <c r="AI114" i="21" a="1"/>
  <c r="AI114" i="21" s="1"/>
  <c r="N30" i="4" l="1"/>
  <c r="O29" i="4" a="1"/>
  <c r="O29" i="4" s="1"/>
  <c r="W28" i="4"/>
  <c r="X27" i="4" a="1"/>
  <c r="X27" i="4" s="1"/>
  <c r="T29" i="4"/>
  <c r="U28" i="4" a="1"/>
  <c r="U28" i="4" s="1"/>
  <c r="Z27" i="4"/>
  <c r="AA26" i="4" a="1"/>
  <c r="AA26" i="4" s="1"/>
  <c r="AC26" i="4"/>
  <c r="AD25" i="4" a="1"/>
  <c r="AD25" i="4" s="1"/>
  <c r="Q30" i="4"/>
  <c r="R29" i="4" a="1"/>
  <c r="R29" i="4" s="1"/>
  <c r="AI24" i="4"/>
  <c r="AJ23" i="4" a="1"/>
  <c r="AJ23" i="4" s="1"/>
  <c r="AF25" i="4"/>
  <c r="AG24" i="4" a="1"/>
  <c r="AG24" i="4" s="1"/>
  <c r="K34" i="4"/>
  <c r="L33" i="4" a="1"/>
  <c r="L33" i="4" s="1"/>
  <c r="AK5" i="21"/>
  <c r="AJ114" i="21" a="1"/>
  <c r="AJ114" i="21" s="1"/>
  <c r="O30" i="4" l="1" a="1"/>
  <c r="O30" i="4" s="1"/>
  <c r="N31" i="4"/>
  <c r="AF26" i="4"/>
  <c r="AG25" i="4" a="1"/>
  <c r="AG25" i="4" s="1"/>
  <c r="AI25" i="4"/>
  <c r="AJ24" i="4" a="1"/>
  <c r="AJ24" i="4" s="1"/>
  <c r="Q31" i="4"/>
  <c r="R30" i="4" a="1"/>
  <c r="R30" i="4" s="1"/>
  <c r="AC27" i="4"/>
  <c r="AD26" i="4" a="1"/>
  <c r="AD26" i="4" s="1"/>
  <c r="Z28" i="4"/>
  <c r="AA27" i="4" a="1"/>
  <c r="AA27" i="4" s="1"/>
  <c r="T30" i="4"/>
  <c r="U29" i="4" a="1"/>
  <c r="U29" i="4" s="1"/>
  <c r="W29" i="4"/>
  <c r="X28" i="4" a="1"/>
  <c r="X28" i="4" s="1"/>
  <c r="K35" i="4"/>
  <c r="L35" i="4" s="1" a="1"/>
  <c r="L35" i="4" s="1"/>
  <c r="L34" i="4" a="1"/>
  <c r="L34" i="4" s="1"/>
  <c r="AK114" i="21" a="1"/>
  <c r="AK114" i="21" s="1"/>
  <c r="AL5" i="21"/>
  <c r="N32" i="4" l="1"/>
  <c r="O31" i="4" a="1"/>
  <c r="O31" i="4" s="1"/>
  <c r="W30" i="4"/>
  <c r="X29" i="4" a="1"/>
  <c r="X29" i="4" s="1"/>
  <c r="T31" i="4"/>
  <c r="U30" i="4" a="1"/>
  <c r="U30" i="4" s="1"/>
  <c r="AA28" i="4" a="1"/>
  <c r="AA28" i="4" s="1"/>
  <c r="Z29" i="4"/>
  <c r="AD27" i="4" a="1"/>
  <c r="AD27" i="4" s="1"/>
  <c r="AC28" i="4"/>
  <c r="Q32" i="4"/>
  <c r="R31" i="4" a="1"/>
  <c r="R31" i="4" s="1"/>
  <c r="AI26" i="4"/>
  <c r="AJ25" i="4" a="1"/>
  <c r="AJ25" i="4" s="1"/>
  <c r="AF27" i="4"/>
  <c r="AG26" i="4" a="1"/>
  <c r="AG26" i="4" s="1"/>
  <c r="AM5" i="21"/>
  <c r="AL114" i="21" a="1"/>
  <c r="AL114" i="21" s="1"/>
  <c r="N33" i="4" l="1"/>
  <c r="O32" i="4" a="1"/>
  <c r="O32" i="4" s="1"/>
  <c r="AC29" i="4"/>
  <c r="AD28" i="4" a="1"/>
  <c r="AD28" i="4" s="1"/>
  <c r="Z30" i="4"/>
  <c r="AA29" i="4" a="1"/>
  <c r="AA29" i="4" s="1"/>
  <c r="AF28" i="4"/>
  <c r="AG27" i="4" a="1"/>
  <c r="AG27" i="4" s="1"/>
  <c r="AI27" i="4"/>
  <c r="AJ26" i="4" a="1"/>
  <c r="AJ26" i="4" s="1"/>
  <c r="R32" i="4" a="1"/>
  <c r="R32" i="4" s="1"/>
  <c r="Q33" i="4"/>
  <c r="T32" i="4"/>
  <c r="U31" i="4" a="1"/>
  <c r="U31" i="4" s="1"/>
  <c r="W31" i="4"/>
  <c r="X30" i="4" a="1"/>
  <c r="X30" i="4" s="1"/>
  <c r="AM114" i="21" a="1"/>
  <c r="AM114" i="21" s="1"/>
  <c r="AN5" i="21"/>
  <c r="D80" i="21" s="1" a="1"/>
  <c r="D80" i="21" s="1"/>
  <c r="AW26" i="21" a="1"/>
  <c r="AW26" i="21" s="1"/>
  <c r="AV101" i="21" a="1"/>
  <c r="AV101" i="21" s="1"/>
  <c r="AW61" i="21" l="1" a="1"/>
  <c r="AW61" i="21" s="1"/>
  <c r="AV112" i="21" a="1"/>
  <c r="AV112" i="21" s="1"/>
  <c r="AV40" i="21" a="1"/>
  <c r="AV40" i="21" s="1"/>
  <c r="AW60" i="21" a="1"/>
  <c r="AW60" i="21" s="1"/>
  <c r="AW39" i="21" a="1"/>
  <c r="AW39" i="21" s="1"/>
  <c r="AV25" i="21" a="1"/>
  <c r="AV25" i="21" s="1"/>
  <c r="AV46" i="21" a="1"/>
  <c r="AV46" i="21" s="1"/>
  <c r="AW25" i="21" a="1"/>
  <c r="AW25" i="21" s="1"/>
  <c r="AV26" i="21" a="1"/>
  <c r="AV26" i="21" s="1"/>
  <c r="O33" i="4" a="1"/>
  <c r="O33" i="4" s="1"/>
  <c r="N34" i="4"/>
  <c r="Q34" i="4"/>
  <c r="R33" i="4" a="1"/>
  <c r="R33" i="4" s="1"/>
  <c r="AW28" i="21" a="1"/>
  <c r="AW28" i="21" s="1"/>
  <c r="AV50" i="21" a="1"/>
  <c r="AV50" i="21" s="1"/>
  <c r="AW110" i="21" a="1"/>
  <c r="AW110" i="21" s="1"/>
  <c r="AW83" i="21" a="1"/>
  <c r="AW83" i="21" s="1"/>
  <c r="AV53" i="21" a="1"/>
  <c r="AV53" i="21" s="1"/>
  <c r="AW50" i="21" a="1"/>
  <c r="AW50" i="21" s="1"/>
  <c r="AV110" i="21" a="1"/>
  <c r="AV110" i="21" s="1"/>
  <c r="AW62" i="21" a="1"/>
  <c r="AW62" i="21" s="1"/>
  <c r="W32" i="4"/>
  <c r="X31" i="4" a="1"/>
  <c r="X31" i="4" s="1"/>
  <c r="T33" i="4"/>
  <c r="U32" i="4" a="1"/>
  <c r="U32" i="4" s="1"/>
  <c r="AJ27" i="4" a="1"/>
  <c r="AJ27" i="4" s="1"/>
  <c r="AI28" i="4"/>
  <c r="AF29" i="4"/>
  <c r="AG28" i="4" a="1"/>
  <c r="AG28" i="4" s="1"/>
  <c r="Z31" i="4"/>
  <c r="AA30" i="4" a="1"/>
  <c r="AA30" i="4" s="1"/>
  <c r="AC30" i="4"/>
  <c r="AD29" i="4" a="1"/>
  <c r="AD29" i="4" s="1"/>
  <c r="AW107" i="21" a="1"/>
  <c r="AW107" i="21" s="1"/>
  <c r="AW51" i="21" a="1"/>
  <c r="AW51" i="21" s="1"/>
  <c r="AW78" i="21" a="1"/>
  <c r="AW78" i="21" s="1"/>
  <c r="AW16" i="21" a="1"/>
  <c r="AW16" i="21" s="1"/>
  <c r="AV93" i="21" a="1"/>
  <c r="AV93" i="21" s="1"/>
  <c r="AW82" i="21" a="1"/>
  <c r="AW82" i="21" s="1"/>
  <c r="AV35" i="21" a="1"/>
  <c r="AV35" i="21" s="1"/>
  <c r="AV78" i="21" a="1"/>
  <c r="AV78" i="21" s="1"/>
  <c r="AV90" i="21" a="1"/>
  <c r="AV90" i="21" s="1"/>
  <c r="AV97" i="21" a="1"/>
  <c r="AV97" i="21" s="1"/>
  <c r="AV71" i="21" a="1"/>
  <c r="AV71" i="21" s="1"/>
  <c r="AW96" i="21" a="1"/>
  <c r="AW96" i="21" s="1"/>
  <c r="AW35" i="21" a="1"/>
  <c r="AW35" i="21" s="1"/>
  <c r="AW64" i="21" a="1"/>
  <c r="AW64" i="21" s="1"/>
  <c r="AV92" i="21" a="1"/>
  <c r="AV92" i="21" s="1"/>
  <c r="AV12" i="21" a="1"/>
  <c r="AV12" i="21" s="1"/>
  <c r="AV39" i="21" a="1"/>
  <c r="AV39" i="21" s="1"/>
  <c r="AV44" i="21" a="1"/>
  <c r="AV44" i="21" s="1"/>
  <c r="AW68" i="21" a="1"/>
  <c r="AW68" i="21" s="1"/>
  <c r="D110" i="21" a="1"/>
  <c r="D110" i="21" s="1"/>
  <c r="D101" i="21" a="1"/>
  <c r="D101" i="21" s="1"/>
  <c r="D35" i="21" a="1"/>
  <c r="D35" i="21" s="1"/>
  <c r="E104" i="21" a="1"/>
  <c r="E104" i="21" s="1"/>
  <c r="D59" i="21" a="1"/>
  <c r="D59" i="21" s="1"/>
  <c r="D44" i="21" a="1"/>
  <c r="D44" i="21" s="1"/>
  <c r="E38" i="21" a="1"/>
  <c r="E38" i="21" s="1"/>
  <c r="E44" i="21" a="1"/>
  <c r="E44" i="21" s="1"/>
  <c r="E80" i="21" a="1"/>
  <c r="E80" i="21" s="1"/>
  <c r="F80" i="21" s="1"/>
  <c r="D92" i="21" a="1"/>
  <c r="D92" i="21" s="1"/>
  <c r="E95" i="21" a="1"/>
  <c r="E95" i="21" s="1"/>
  <c r="D41" i="21" a="1"/>
  <c r="D41" i="21" s="1"/>
  <c r="E98" i="21" a="1"/>
  <c r="E98" i="21" s="1"/>
  <c r="E62" i="21" a="1"/>
  <c r="E62" i="21" s="1"/>
  <c r="E26" i="21" a="1"/>
  <c r="E26" i="21" s="1"/>
  <c r="D29" i="21" a="1"/>
  <c r="D29" i="21" s="1"/>
  <c r="D98" i="21" a="1"/>
  <c r="D98" i="21" s="1"/>
  <c r="F98" i="21" s="1"/>
  <c r="D23" i="21" a="1"/>
  <c r="D23" i="21" s="1"/>
  <c r="E68" i="21" a="1"/>
  <c r="E68" i="21" s="1"/>
  <c r="D86" i="21" a="1"/>
  <c r="D86" i="21" s="1"/>
  <c r="E35" i="21" a="1"/>
  <c r="E35" i="21" s="1"/>
  <c r="D89" i="21" a="1"/>
  <c r="D89" i="21" s="1"/>
  <c r="E23" i="21" a="1"/>
  <c r="E23" i="21" s="1"/>
  <c r="D77" i="21" a="1"/>
  <c r="D77" i="21" s="1"/>
  <c r="D26" i="21" a="1"/>
  <c r="D26" i="21" s="1"/>
  <c r="E92" i="21" a="1"/>
  <c r="E92" i="21" s="1"/>
  <c r="E8" i="21" a="1"/>
  <c r="E8" i="21" s="1"/>
  <c r="D8" i="21" a="1"/>
  <c r="D8" i="21" s="1"/>
  <c r="E53" i="21" a="1"/>
  <c r="E53" i="21" s="1"/>
  <c r="D20" i="21" a="1"/>
  <c r="D20" i="21" s="1"/>
  <c r="E47" i="21" a="1"/>
  <c r="E47" i="21" s="1"/>
  <c r="E74" i="21" a="1"/>
  <c r="E74" i="21" s="1"/>
  <c r="D65" i="21" a="1"/>
  <c r="D65" i="21" s="1"/>
  <c r="D62" i="21" a="1"/>
  <c r="D62" i="21" s="1"/>
  <c r="E56" i="21" a="1"/>
  <c r="E56" i="21" s="1"/>
  <c r="E110" i="21" a="1"/>
  <c r="E110" i="21" s="1"/>
  <c r="E11" i="21" a="1"/>
  <c r="E11" i="21" s="1"/>
  <c r="E20" i="21" a="1"/>
  <c r="E20" i="21" s="1"/>
  <c r="D17" i="21" a="1"/>
  <c r="D17" i="21" s="1"/>
  <c r="E32" i="21" a="1"/>
  <c r="E32" i="21" s="1"/>
  <c r="D95" i="21" a="1"/>
  <c r="D95" i="21" s="1"/>
  <c r="F95" i="21" s="1"/>
  <c r="D50" i="21" a="1"/>
  <c r="D50" i="21" s="1"/>
  <c r="E86" i="21" a="1"/>
  <c r="E86" i="21" s="1"/>
  <c r="D68" i="21" a="1"/>
  <c r="D68" i="21" s="1"/>
  <c r="E17" i="21" a="1"/>
  <c r="E17" i="21" s="1"/>
  <c r="D107" i="21" a="1"/>
  <c r="D107" i="21" s="1"/>
  <c r="E101" i="21" a="1"/>
  <c r="E101" i="21" s="1"/>
  <c r="E77" i="21" a="1"/>
  <c r="E77" i="21" s="1"/>
  <c r="D83" i="21" a="1"/>
  <c r="D83" i="21" s="1"/>
  <c r="D47" i="21" a="1"/>
  <c r="D47" i="21" s="1"/>
  <c r="D53" i="21" a="1"/>
  <c r="D53" i="21" s="1"/>
  <c r="E41" i="21" a="1"/>
  <c r="E41" i="21" s="1"/>
  <c r="E89" i="21" a="1"/>
  <c r="E89" i="21" s="1"/>
  <c r="D11" i="21" a="1"/>
  <c r="D11" i="21" s="1"/>
  <c r="D71" i="21" a="1"/>
  <c r="D71" i="21" s="1"/>
  <c r="E83" i="21" a="1"/>
  <c r="E83" i="21" s="1"/>
  <c r="E71" i="21" a="1"/>
  <c r="E71" i="21" s="1"/>
  <c r="E65" i="21" a="1"/>
  <c r="E65" i="21" s="1"/>
  <c r="D104" i="21" a="1"/>
  <c r="D104" i="21" s="1"/>
  <c r="E29" i="21" a="1"/>
  <c r="E29" i="21" s="1"/>
  <c r="D74" i="21" a="1"/>
  <c r="D74" i="21" s="1"/>
  <c r="D32" i="21" a="1"/>
  <c r="D32" i="21" s="1"/>
  <c r="D38" i="21" a="1"/>
  <c r="D38" i="21" s="1"/>
  <c r="F38" i="21" s="1"/>
  <c r="E107" i="21" a="1"/>
  <c r="E107" i="21" s="1"/>
  <c r="D56" i="21" a="1"/>
  <c r="D56" i="21" s="1"/>
  <c r="E50" i="21" a="1"/>
  <c r="E50" i="21" s="1"/>
  <c r="D14" i="21" a="1"/>
  <c r="D14" i="21" s="1"/>
  <c r="E59" i="21" a="1"/>
  <c r="E59" i="21" s="1"/>
  <c r="E14" i="21" a="1"/>
  <c r="E14" i="21" s="1"/>
  <c r="AW88" i="21" a="1"/>
  <c r="AW88" i="21" s="1"/>
  <c r="AV31" i="21" a="1"/>
  <c r="AV31" i="21" s="1"/>
  <c r="AV22" i="21" a="1"/>
  <c r="AV22" i="21" s="1"/>
  <c r="AV14" i="21" a="1"/>
  <c r="AV14" i="21" s="1"/>
  <c r="AV113" i="21" a="1"/>
  <c r="AV113" i="21" s="1"/>
  <c r="AV82" i="21" a="1"/>
  <c r="AV82" i="21" s="1"/>
  <c r="AW40" i="21" a="1"/>
  <c r="AW40" i="21" s="1"/>
  <c r="AW46" i="21" a="1"/>
  <c r="AW46" i="21" s="1"/>
  <c r="AW24" i="21" a="1"/>
  <c r="AW24" i="21" s="1"/>
  <c r="AV34" i="21" a="1"/>
  <c r="AV34" i="21" s="1"/>
  <c r="AV83" i="21" a="1"/>
  <c r="AV83" i="21" s="1"/>
  <c r="AW30" i="21" a="1"/>
  <c r="AW30" i="21" s="1"/>
  <c r="AW113" i="21" a="1"/>
  <c r="AW113" i="21" s="1"/>
  <c r="AW19" i="21" a="1"/>
  <c r="AW19" i="21" s="1"/>
  <c r="AV24" i="21" a="1"/>
  <c r="AV24" i="21" s="1"/>
  <c r="AV49" i="21" a="1"/>
  <c r="AV49" i="21" s="1"/>
  <c r="AV45" i="21" a="1"/>
  <c r="AV45" i="21" s="1"/>
  <c r="AV21" i="21" a="1"/>
  <c r="AV21" i="21" s="1"/>
  <c r="AW56" i="21" a="1"/>
  <c r="AW56" i="21" s="1"/>
  <c r="AV68" i="21" a="1"/>
  <c r="AV68" i="21" s="1"/>
  <c r="AV20" i="21" a="1"/>
  <c r="AV20" i="21" s="1"/>
  <c r="AV103" i="21" a="1"/>
  <c r="AV103" i="21" s="1"/>
  <c r="AV11" i="21" a="1"/>
  <c r="AV11" i="21" s="1"/>
  <c r="AW37" i="21" a="1"/>
  <c r="AW37" i="21" s="1"/>
  <c r="AW43" i="21" a="1"/>
  <c r="AW43" i="21" s="1"/>
  <c r="AV84" i="21" a="1"/>
  <c r="AV84" i="21" s="1"/>
  <c r="AV67" i="21" a="1"/>
  <c r="AV67" i="21" s="1"/>
  <c r="AV43" i="21" a="1"/>
  <c r="AV43" i="21" s="1"/>
  <c r="AW112" i="21" a="1"/>
  <c r="AW112" i="21" s="1"/>
  <c r="AW105" i="21" a="1"/>
  <c r="AW105" i="21" s="1"/>
  <c r="AV69" i="21" a="1"/>
  <c r="AV69" i="21" s="1"/>
  <c r="AV88" i="21" a="1"/>
  <c r="AV88" i="21" s="1"/>
  <c r="AW49" i="21" a="1"/>
  <c r="AW49" i="21" s="1"/>
  <c r="AW66" i="21" a="1"/>
  <c r="AW66" i="21" s="1"/>
  <c r="AV79" i="21" a="1"/>
  <c r="AV79" i="21" s="1"/>
  <c r="AW84" i="21" a="1"/>
  <c r="AW84" i="21" s="1"/>
  <c r="AV100" i="21" a="1"/>
  <c r="AV100" i="21" s="1"/>
  <c r="AW95" i="21" a="1"/>
  <c r="AW95" i="21" s="1"/>
  <c r="AW27" i="21" a="1"/>
  <c r="AW27" i="21" s="1"/>
  <c r="I26" i="21" s="1"/>
  <c r="AV66" i="21" a="1"/>
  <c r="AV66" i="21" s="1"/>
  <c r="AW67" i="21" a="1"/>
  <c r="AW67" i="21" s="1"/>
  <c r="AV61" i="21" a="1"/>
  <c r="AV61" i="21" s="1"/>
  <c r="AV95" i="21" a="1"/>
  <c r="AV95" i="21" s="1"/>
  <c r="AW18" i="21" a="1"/>
  <c r="AW18" i="21" s="1"/>
  <c r="AW10" i="21" a="1"/>
  <c r="AW10" i="21" s="1"/>
  <c r="AV74" i="21" a="1"/>
  <c r="AV74" i="21" s="1"/>
  <c r="AV80" i="21" a="1"/>
  <c r="AV80" i="21" s="1"/>
  <c r="AN114" i="21" a="1"/>
  <c r="AN114" i="21" s="1"/>
  <c r="AW52" i="21" a="1"/>
  <c r="AW52" i="21" s="1"/>
  <c r="AW32" i="21" a="1"/>
  <c r="AW32" i="21" s="1"/>
  <c r="AW12" i="21" a="1"/>
  <c r="AW12" i="21" s="1"/>
  <c r="AW79" i="21" a="1"/>
  <c r="AW79" i="21" s="1"/>
  <c r="AV87" i="21" a="1"/>
  <c r="AV87" i="21" s="1"/>
  <c r="AW45" i="21" a="1"/>
  <c r="AW45" i="21" s="1"/>
  <c r="AW85" i="21" a="1"/>
  <c r="AW85" i="21" s="1"/>
  <c r="AV37" i="21" a="1"/>
  <c r="AV37" i="21" s="1"/>
  <c r="AV65" i="21" a="1"/>
  <c r="AV65" i="21" s="1"/>
  <c r="AW29" i="21" a="1"/>
  <c r="AW29" i="21" s="1"/>
  <c r="AV33" i="21" a="1"/>
  <c r="AV33" i="21" s="1"/>
  <c r="AW80" i="21" a="1"/>
  <c r="AW80" i="21" s="1"/>
  <c r="AV8" i="21" a="1"/>
  <c r="AV8" i="21" s="1"/>
  <c r="AV73" i="21" a="1"/>
  <c r="AV73" i="21" s="1"/>
  <c r="AW54" i="21" a="1"/>
  <c r="AW54" i="21" s="1"/>
  <c r="AV72" i="21" a="1"/>
  <c r="AV72" i="21" s="1"/>
  <c r="H71" i="21" s="1"/>
  <c r="AW23" i="21" a="1"/>
  <c r="AW23" i="21" s="1"/>
  <c r="AV58" i="21" a="1"/>
  <c r="AV58" i="21" s="1"/>
  <c r="AV10" i="21" a="1"/>
  <c r="AV10" i="21" s="1"/>
  <c r="AV48" i="21" a="1"/>
  <c r="AV48" i="21" s="1"/>
  <c r="AV96" i="21" a="1"/>
  <c r="AV96" i="21" s="1"/>
  <c r="AW73" i="21" a="1"/>
  <c r="AW73" i="21" s="1"/>
  <c r="AV15" i="21" a="1"/>
  <c r="AV15" i="21" s="1"/>
  <c r="AW48" i="21" a="1"/>
  <c r="AW48" i="21" s="1"/>
  <c r="AW89" i="21" a="1"/>
  <c r="AW89" i="21" s="1"/>
  <c r="AW8" i="21" a="1"/>
  <c r="AW8" i="21" s="1"/>
  <c r="AV57" i="21" a="1"/>
  <c r="AV57" i="21" s="1"/>
  <c r="AW36" i="21" a="1"/>
  <c r="AW36" i="21" s="1"/>
  <c r="AW101" i="21" a="1"/>
  <c r="AW101" i="21" s="1"/>
  <c r="AW42" i="21" a="1"/>
  <c r="AW42" i="21" s="1"/>
  <c r="AW90" i="21" a="1"/>
  <c r="AW90" i="21" s="1"/>
  <c r="AV99" i="21" a="1"/>
  <c r="AV99" i="21" s="1"/>
  <c r="AW55" i="21" a="1"/>
  <c r="AW55" i="21" s="1"/>
  <c r="AW93" i="21" a="1"/>
  <c r="AW93" i="21" s="1"/>
  <c r="AW69" i="21" a="1"/>
  <c r="AW69" i="21" s="1"/>
  <c r="AW91" i="21" a="1"/>
  <c r="AW91" i="21" s="1"/>
  <c r="AW103" i="21" a="1"/>
  <c r="AW103" i="21" s="1"/>
  <c r="AV91" i="21" a="1"/>
  <c r="AV91" i="21" s="1"/>
  <c r="AW34" i="21" a="1"/>
  <c r="AW34" i="21" s="1"/>
  <c r="AV16" i="21" a="1"/>
  <c r="AV16" i="21" s="1"/>
  <c r="AV38" i="21" a="1"/>
  <c r="AV38" i="21" s="1"/>
  <c r="AW41" i="21" a="1"/>
  <c r="AW41" i="21" s="1"/>
  <c r="AW20" i="21" a="1"/>
  <c r="AW20" i="21" s="1"/>
  <c r="AW70" i="21" a="1"/>
  <c r="AW70" i="21" s="1"/>
  <c r="AV94" i="21" a="1"/>
  <c r="AV94" i="21" s="1"/>
  <c r="H92" i="21" s="1"/>
  <c r="AW106" i="21" a="1"/>
  <c r="AW106" i="21" s="1"/>
  <c r="AW100" i="21" a="1"/>
  <c r="AW100" i="21" s="1"/>
  <c r="AW104" i="21" a="1"/>
  <c r="AW104" i="21" s="1"/>
  <c r="I104" i="21" s="1"/>
  <c r="AV85" i="21" a="1"/>
  <c r="AV85" i="21" s="1"/>
  <c r="AW9" i="21" a="1"/>
  <c r="AW9" i="21" s="1"/>
  <c r="AW44" i="21" a="1"/>
  <c r="AW44" i="21" s="1"/>
  <c r="AW47" i="21" a="1"/>
  <c r="AW47" i="21" s="1"/>
  <c r="AV98" i="21" a="1"/>
  <c r="AV98" i="21" s="1"/>
  <c r="AW94" i="21" a="1"/>
  <c r="AW94" i="21" s="1"/>
  <c r="AV51" i="21" a="1"/>
  <c r="AV51" i="21" s="1"/>
  <c r="AV102" i="21" a="1"/>
  <c r="AV102" i="21" s="1"/>
  <c r="H101" i="21" s="1"/>
  <c r="AV59" i="21" a="1"/>
  <c r="AV59" i="21" s="1"/>
  <c r="AW21" i="21" a="1"/>
  <c r="AW21" i="21" s="1"/>
  <c r="AV75" i="21" a="1"/>
  <c r="AV75" i="21" s="1"/>
  <c r="AV41" i="21" a="1"/>
  <c r="AV41" i="21" s="1"/>
  <c r="AV28" i="21" a="1"/>
  <c r="AV28" i="21" s="1"/>
  <c r="AV81" i="21" a="1"/>
  <c r="AV81" i="21" s="1"/>
  <c r="AW102" i="21" a="1"/>
  <c r="AW102" i="21" s="1"/>
  <c r="AW59" i="21" a="1"/>
  <c r="AW59" i="21" s="1"/>
  <c r="I59" i="21" s="1"/>
  <c r="AV104" i="21" a="1"/>
  <c r="AV104" i="21" s="1"/>
  <c r="AV23" i="21" a="1"/>
  <c r="AV23" i="21" s="1"/>
  <c r="AV106" i="21" a="1"/>
  <c r="AV106" i="21" s="1"/>
  <c r="AV107" i="21" a="1"/>
  <c r="AV107" i="21" s="1"/>
  <c r="AW13" i="21" a="1"/>
  <c r="AW13" i="21" s="1"/>
  <c r="AW74" i="21" a="1"/>
  <c r="AW74" i="21" s="1"/>
  <c r="AV63" i="21" a="1"/>
  <c r="AV63" i="21" s="1"/>
  <c r="AV60" i="21" a="1"/>
  <c r="AV60" i="21" s="1"/>
  <c r="AV55" i="21" a="1"/>
  <c r="AV55" i="21" s="1"/>
  <c r="AV64" i="21" a="1"/>
  <c r="AV64" i="21" s="1"/>
  <c r="AW38" i="21" a="1"/>
  <c r="AW38" i="21" s="1"/>
  <c r="AV77" i="21" a="1"/>
  <c r="AV77" i="21" s="1"/>
  <c r="AW57" i="21" a="1"/>
  <c r="AW57" i="21" s="1"/>
  <c r="AV32" i="21" a="1"/>
  <c r="AV32" i="21" s="1"/>
  <c r="AV27" i="21" a="1"/>
  <c r="AV27" i="21" s="1"/>
  <c r="H26" i="21" s="1"/>
  <c r="AW14" i="21" a="1"/>
  <c r="AW14" i="21" s="1"/>
  <c r="AV86" i="21" a="1"/>
  <c r="AV86" i="21" s="1"/>
  <c r="H86" i="21" s="1"/>
  <c r="AW11" i="21" a="1"/>
  <c r="AW11" i="21" s="1"/>
  <c r="AW86" i="21" a="1"/>
  <c r="AW86" i="21" s="1"/>
  <c r="AV70" i="21" a="1"/>
  <c r="AV70" i="21" s="1"/>
  <c r="AW111" i="21" a="1"/>
  <c r="AW111" i="21" s="1"/>
  <c r="AV19" i="21" a="1"/>
  <c r="AV19" i="21" s="1"/>
  <c r="AW87" i="21" a="1"/>
  <c r="AW87" i="21" s="1"/>
  <c r="AV30" i="21" a="1"/>
  <c r="AV30" i="21" s="1"/>
  <c r="AV36" i="21" a="1"/>
  <c r="AV36" i="21" s="1"/>
  <c r="H35" i="21" s="1"/>
  <c r="AW17" i="21" a="1"/>
  <c r="AW17" i="21" s="1"/>
  <c r="AV29" i="21" a="1"/>
  <c r="AV29" i="21" s="1"/>
  <c r="AV111" i="21" a="1"/>
  <c r="AV111" i="21" s="1"/>
  <c r="H110" i="21" s="1"/>
  <c r="AW22" i="21" a="1"/>
  <c r="AW22" i="21" s="1"/>
  <c r="AW15" i="21" a="1"/>
  <c r="AW15" i="21" s="1"/>
  <c r="AV56" i="21" a="1"/>
  <c r="AV56" i="21" s="1"/>
  <c r="AV52" i="21" a="1"/>
  <c r="AV52" i="21" s="1"/>
  <c r="AW77" i="21" a="1"/>
  <c r="AW77" i="21" s="1"/>
  <c r="AW63" i="21" a="1"/>
  <c r="AW63" i="21" s="1"/>
  <c r="I62" i="21" s="1"/>
  <c r="AW33" i="21" a="1"/>
  <c r="AW33" i="21" s="1"/>
  <c r="AW72" i="21" a="1"/>
  <c r="AW72" i="21" s="1"/>
  <c r="AW65" i="21" a="1"/>
  <c r="AW65" i="21" s="1"/>
  <c r="AV105" i="21" a="1"/>
  <c r="AV105" i="21" s="1"/>
  <c r="AW92" i="21" a="1"/>
  <c r="AW92" i="21" s="1"/>
  <c r="AW53" i="21" a="1"/>
  <c r="AW53" i="21" s="1"/>
  <c r="AW98" i="21" a="1"/>
  <c r="AW98" i="21" s="1"/>
  <c r="AV18" i="21" a="1"/>
  <c r="AV18" i="21" s="1"/>
  <c r="AV54" i="21" a="1"/>
  <c r="AV54" i="21" s="1"/>
  <c r="AV47" i="21" a="1"/>
  <c r="AV47" i="21" s="1"/>
  <c r="AW71" i="21" a="1"/>
  <c r="AW71" i="21" s="1"/>
  <c r="AW108" i="21" a="1"/>
  <c r="AW108" i="21" s="1"/>
  <c r="AV76" i="21" a="1"/>
  <c r="AV76" i="21" s="1"/>
  <c r="AV42" i="21" a="1"/>
  <c r="AV42" i="21" s="1"/>
  <c r="AW99" i="21" a="1"/>
  <c r="AW99" i="21" s="1"/>
  <c r="AV17" i="21" a="1"/>
  <c r="AV17" i="21" s="1"/>
  <c r="AW58" i="21" a="1"/>
  <c r="AW58" i="21" s="1"/>
  <c r="AW75" i="21" a="1"/>
  <c r="AW75" i="21" s="1"/>
  <c r="AV62" i="21" a="1"/>
  <c r="AV62" i="21" s="1"/>
  <c r="AW76" i="21" a="1"/>
  <c r="AW76" i="21" s="1"/>
  <c r="AV9" i="21" a="1"/>
  <c r="AV9" i="21" s="1"/>
  <c r="AV109" i="21" a="1"/>
  <c r="AV109" i="21" s="1"/>
  <c r="AW81" i="21" a="1"/>
  <c r="AW81" i="21" s="1"/>
  <c r="AW31" i="21" a="1"/>
  <c r="AW31" i="21" s="1"/>
  <c r="AV108" i="21" a="1"/>
  <c r="AV108" i="21" s="1"/>
  <c r="AW97" i="21" a="1"/>
  <c r="AW97" i="21" s="1"/>
  <c r="AV13" i="21" a="1"/>
  <c r="AV13" i="21" s="1"/>
  <c r="AW109" i="21" a="1"/>
  <c r="AW109" i="21" s="1"/>
  <c r="AV89" i="21" a="1"/>
  <c r="AV89" i="21" s="1"/>
  <c r="H89" i="21" s="1"/>
  <c r="Y30" i="3"/>
  <c r="Y9" i="3"/>
  <c r="Z9" i="3"/>
  <c r="Y14" i="3"/>
  <c r="Z25" i="3"/>
  <c r="Y23" i="3"/>
  <c r="Z8" i="3"/>
  <c r="Y15" i="3"/>
  <c r="Z35" i="3"/>
  <c r="Y12" i="3"/>
  <c r="Y21" i="3"/>
  <c r="Z31" i="3"/>
  <c r="Z18" i="3"/>
  <c r="Y32" i="3"/>
  <c r="Z16" i="3"/>
  <c r="Z12" i="3"/>
  <c r="Y17" i="3"/>
  <c r="V32" i="3"/>
  <c r="Y36" i="3"/>
  <c r="Z27" i="3"/>
  <c r="Y24" i="3"/>
  <c r="Z21" i="3"/>
  <c r="Z28" i="3"/>
  <c r="Y10" i="3"/>
  <c r="Y31" i="3"/>
  <c r="Y11" i="3"/>
  <c r="Y25" i="3"/>
  <c r="Z10" i="3"/>
  <c r="Z23" i="3"/>
  <c r="V37" i="3"/>
  <c r="V18" i="3"/>
  <c r="Z20" i="3"/>
  <c r="Y26" i="3"/>
  <c r="Y27" i="3"/>
  <c r="Z11" i="3"/>
  <c r="Y16" i="3"/>
  <c r="Y37" i="3"/>
  <c r="Y20" i="3"/>
  <c r="Y28" i="3"/>
  <c r="Y34" i="3"/>
  <c r="Z26" i="3"/>
  <c r="Y29" i="3"/>
  <c r="V38" i="3"/>
  <c r="Z36" i="3"/>
  <c r="Z30" i="3"/>
  <c r="Z15" i="3"/>
  <c r="Z17" i="3"/>
  <c r="Z37" i="3"/>
  <c r="Y19" i="3"/>
  <c r="Z29" i="3"/>
  <c r="Z32" i="3"/>
  <c r="Z34" i="3"/>
  <c r="Y13" i="3"/>
  <c r="Z14" i="3"/>
  <c r="Y8" i="3"/>
  <c r="Y18" i="3"/>
  <c r="Z24" i="3"/>
  <c r="Y22" i="3"/>
  <c r="Z22" i="3"/>
  <c r="Y33" i="3"/>
  <c r="Z33" i="3"/>
  <c r="Z19" i="3"/>
  <c r="Y35" i="3"/>
  <c r="Z13" i="3"/>
  <c r="N35" i="4" l="1"/>
  <c r="O35" i="4" s="1" a="1"/>
  <c r="O35" i="4" s="1"/>
  <c r="O34" i="4" a="1"/>
  <c r="O34" i="4" s="1"/>
  <c r="AI29" i="4"/>
  <c r="AJ28" i="4" a="1"/>
  <c r="AJ28" i="4" s="1"/>
  <c r="AD30" i="4" a="1"/>
  <c r="AD30" i="4" s="1"/>
  <c r="AC31" i="4"/>
  <c r="Z32" i="4"/>
  <c r="AA31" i="4" a="1"/>
  <c r="AA31" i="4" s="1"/>
  <c r="AF30" i="4"/>
  <c r="AG29" i="4" a="1"/>
  <c r="AG29" i="4" s="1"/>
  <c r="U33" i="4" a="1"/>
  <c r="U33" i="4" s="1"/>
  <c r="T34" i="4"/>
  <c r="X32" i="4" a="1"/>
  <c r="X32" i="4" s="1"/>
  <c r="W33" i="4"/>
  <c r="Q35" i="4"/>
  <c r="R35" i="4" s="1" a="1"/>
  <c r="R35" i="4" s="1"/>
  <c r="R34" i="4" a="1"/>
  <c r="R34" i="4" s="1"/>
  <c r="I38" i="21"/>
  <c r="I50" i="21"/>
  <c r="I17" i="21"/>
  <c r="I77" i="21"/>
  <c r="H53" i="21"/>
  <c r="H38" i="21"/>
  <c r="H47" i="21"/>
  <c r="F53" i="21"/>
  <c r="H56" i="21"/>
  <c r="F56" i="21"/>
  <c r="F62" i="21"/>
  <c r="I35" i="21"/>
  <c r="F32" i="21"/>
  <c r="H17" i="21"/>
  <c r="G80" i="47"/>
  <c r="G80" i="49"/>
  <c r="G80" i="51"/>
  <c r="G80" i="21"/>
  <c r="G80" i="48"/>
  <c r="G80" i="50"/>
  <c r="G38" i="49"/>
  <c r="G38" i="50"/>
  <c r="G38" i="51"/>
  <c r="G38" i="47"/>
  <c r="G38" i="21"/>
  <c r="G38" i="48"/>
  <c r="F26" i="21"/>
  <c r="F74" i="21"/>
  <c r="I23" i="21"/>
  <c r="I110" i="21"/>
  <c r="I92" i="21"/>
  <c r="H98" i="21"/>
  <c r="I44" i="21"/>
  <c r="H65" i="21"/>
  <c r="H44" i="21"/>
  <c r="F11" i="21"/>
  <c r="F47" i="21"/>
  <c r="F68" i="21"/>
  <c r="F8" i="21"/>
  <c r="H77" i="21"/>
  <c r="H50" i="21"/>
  <c r="I68" i="21"/>
  <c r="I107" i="21"/>
  <c r="I83" i="21"/>
  <c r="I71" i="21"/>
  <c r="I65" i="21"/>
  <c r="H62" i="21"/>
  <c r="I53" i="21"/>
  <c r="I47" i="21"/>
  <c r="I41" i="21"/>
  <c r="H32" i="21"/>
  <c r="H23" i="21"/>
  <c r="I11" i="21"/>
  <c r="I98" i="21"/>
  <c r="H29" i="21"/>
  <c r="I86" i="21"/>
  <c r="H104" i="21"/>
  <c r="H59" i="21"/>
  <c r="I20" i="21"/>
  <c r="I101" i="21"/>
  <c r="I89" i="21"/>
  <c r="H80" i="21"/>
  <c r="H95" i="21"/>
  <c r="H11" i="21"/>
  <c r="H20" i="21"/>
  <c r="I56" i="21"/>
  <c r="H83" i="21"/>
  <c r="F107" i="21"/>
  <c r="F50" i="21"/>
  <c r="F20" i="21"/>
  <c r="F77" i="21"/>
  <c r="F89" i="21"/>
  <c r="F86" i="21"/>
  <c r="F23" i="21"/>
  <c r="F29" i="21"/>
  <c r="F41" i="21"/>
  <c r="F92" i="21"/>
  <c r="F44" i="21"/>
  <c r="F101" i="21"/>
  <c r="I14" i="21"/>
  <c r="I74" i="21"/>
  <c r="H107" i="21"/>
  <c r="H41" i="21"/>
  <c r="I80" i="21"/>
  <c r="I29" i="21"/>
  <c r="I32" i="21"/>
  <c r="H74" i="21"/>
  <c r="I95" i="21"/>
  <c r="H68" i="21"/>
  <c r="H14" i="21"/>
  <c r="F14" i="21"/>
  <c r="F104" i="21"/>
  <c r="F71" i="21"/>
  <c r="F83" i="21"/>
  <c r="F17" i="21"/>
  <c r="F65" i="21"/>
  <c r="F59" i="21"/>
  <c r="F35" i="21"/>
  <c r="F110" i="21"/>
  <c r="H8" i="21"/>
  <c r="I8" i="21"/>
  <c r="S41" i="3"/>
  <c r="V24" i="3"/>
  <c r="O41" i="3"/>
  <c r="V31" i="3"/>
  <c r="V12" i="3"/>
  <c r="V11" i="3"/>
  <c r="V19" i="3"/>
  <c r="V39" i="3"/>
  <c r="V9" i="3"/>
  <c r="V25" i="3"/>
  <c r="U41" i="3"/>
  <c r="V36" i="3"/>
  <c r="Q41" i="3"/>
  <c r="V26" i="3"/>
  <c r="F41" i="3"/>
  <c r="V15" i="3"/>
  <c r="V16" i="3"/>
  <c r="V35" i="3"/>
  <c r="T41" i="3"/>
  <c r="I41" i="3"/>
  <c r="G41" i="3"/>
  <c r="V41" i="3"/>
  <c r="H41" i="3"/>
  <c r="E41" i="3"/>
  <c r="V27" i="3"/>
  <c r="V14" i="3"/>
  <c r="V42" i="3"/>
  <c r="N41" i="3"/>
  <c r="V20" i="3"/>
  <c r="D41" i="3"/>
  <c r="V40" i="3"/>
  <c r="V10" i="3"/>
  <c r="V30" i="3"/>
  <c r="K41" i="3"/>
  <c r="L41" i="3"/>
  <c r="V22" i="3"/>
  <c r="V8" i="3"/>
  <c r="V29" i="3"/>
  <c r="P41" i="3"/>
  <c r="V17" i="3"/>
  <c r="V34" i="3"/>
  <c r="V21" i="3"/>
  <c r="R41" i="3"/>
  <c r="V28" i="3"/>
  <c r="V33" i="3"/>
  <c r="J41" i="3"/>
  <c r="V13" i="3"/>
  <c r="M41" i="3"/>
  <c r="V23" i="3"/>
  <c r="W34" i="4" l="1"/>
  <c r="X33" i="4" a="1"/>
  <c r="X33" i="4" s="1"/>
  <c r="T35" i="4"/>
  <c r="U35" i="4" s="1" a="1"/>
  <c r="U35" i="4" s="1"/>
  <c r="U34" i="4" a="1"/>
  <c r="U34" i="4" s="1"/>
  <c r="AD31" i="4" a="1"/>
  <c r="AD31" i="4" s="1"/>
  <c r="AC32" i="4"/>
  <c r="AF31" i="4"/>
  <c r="AG30" i="4" a="1"/>
  <c r="AG30" i="4" s="1"/>
  <c r="AA32" i="4" a="1"/>
  <c r="AA32" i="4" s="1"/>
  <c r="Z33" i="4"/>
  <c r="AI30" i="4"/>
  <c r="AJ29" i="4" a="1"/>
  <c r="AJ29" i="4" s="1"/>
  <c r="G53" i="49"/>
  <c r="G53" i="47"/>
  <c r="G53" i="51"/>
  <c r="G53" i="21"/>
  <c r="G53" i="48"/>
  <c r="G53" i="50"/>
  <c r="G56" i="49"/>
  <c r="G56" i="51"/>
  <c r="G56" i="47"/>
  <c r="G56" i="21"/>
  <c r="G56" i="48"/>
  <c r="G56" i="50"/>
  <c r="G62" i="47"/>
  <c r="G62" i="51"/>
  <c r="G62" i="21"/>
  <c r="G62" i="50"/>
  <c r="G62" i="48"/>
  <c r="G62" i="49"/>
  <c r="G32" i="49"/>
  <c r="G32" i="47"/>
  <c r="G32" i="21"/>
  <c r="G32" i="51"/>
  <c r="G32" i="48"/>
  <c r="G32" i="50"/>
  <c r="G35" i="51"/>
  <c r="G35" i="21"/>
  <c r="G35" i="47"/>
  <c r="G35" i="48"/>
  <c r="G35" i="50"/>
  <c r="G35" i="49"/>
  <c r="G83" i="47"/>
  <c r="G83" i="51"/>
  <c r="G83" i="21"/>
  <c r="G83" i="48"/>
  <c r="G83" i="50"/>
  <c r="G83" i="49"/>
  <c r="G44" i="47"/>
  <c r="G44" i="48"/>
  <c r="G44" i="50"/>
  <c r="G44" i="49"/>
  <c r="G44" i="51"/>
  <c r="G44" i="21"/>
  <c r="G23" i="47"/>
  <c r="G23" i="49"/>
  <c r="G23" i="51"/>
  <c r="G23" i="21"/>
  <c r="G23" i="50"/>
  <c r="G23" i="48"/>
  <c r="G20" i="51"/>
  <c r="G20" i="21"/>
  <c r="G20" i="47"/>
  <c r="G20" i="48"/>
  <c r="G20" i="50"/>
  <c r="G20" i="49"/>
  <c r="G68" i="49"/>
  <c r="G68" i="47"/>
  <c r="G68" i="51"/>
  <c r="G68" i="48"/>
  <c r="G68" i="50"/>
  <c r="G68" i="21"/>
  <c r="G59" i="47"/>
  <c r="G59" i="48"/>
  <c r="G59" i="49"/>
  <c r="G59" i="50"/>
  <c r="G59" i="51"/>
  <c r="G59" i="21"/>
  <c r="G71" i="48"/>
  <c r="G71" i="21"/>
  <c r="G71" i="49"/>
  <c r="G71" i="51"/>
  <c r="G71" i="50"/>
  <c r="G71" i="47"/>
  <c r="G86" i="48"/>
  <c r="G86" i="21"/>
  <c r="G86" i="49"/>
  <c r="G86" i="51"/>
  <c r="G86" i="50"/>
  <c r="G86" i="47"/>
  <c r="G50" i="47"/>
  <c r="G50" i="48"/>
  <c r="G50" i="49"/>
  <c r="G50" i="50"/>
  <c r="G50" i="51"/>
  <c r="G50" i="21"/>
  <c r="G47" i="49"/>
  <c r="G47" i="47"/>
  <c r="G47" i="51"/>
  <c r="G47" i="48"/>
  <c r="G47" i="50"/>
  <c r="G47" i="21"/>
  <c r="G65" i="48"/>
  <c r="G65" i="21"/>
  <c r="G65" i="49"/>
  <c r="G65" i="51"/>
  <c r="G65" i="50"/>
  <c r="G65" i="47"/>
  <c r="G41" i="50"/>
  <c r="G41" i="48"/>
  <c r="G41" i="21"/>
  <c r="G41" i="49"/>
  <c r="G41" i="51"/>
  <c r="G41" i="47"/>
  <c r="G89" i="49"/>
  <c r="G89" i="50"/>
  <c r="G89" i="51"/>
  <c r="G89" i="47"/>
  <c r="G89" i="21"/>
  <c r="G89" i="48"/>
  <c r="G11" i="51"/>
  <c r="G11" i="21"/>
  <c r="G11" i="47"/>
  <c r="G11" i="48"/>
  <c r="G11" i="50"/>
  <c r="G11" i="49"/>
  <c r="G74" i="21"/>
  <c r="G74" i="49"/>
  <c r="G74" i="51"/>
  <c r="G74" i="48"/>
  <c r="G74" i="50"/>
  <c r="G74" i="47"/>
  <c r="G17" i="47"/>
  <c r="G17" i="48"/>
  <c r="G17" i="21"/>
  <c r="G17" i="49"/>
  <c r="G17" i="51"/>
  <c r="G17" i="50"/>
  <c r="G14" i="47"/>
  <c r="G14" i="48"/>
  <c r="G14" i="49"/>
  <c r="G14" i="50"/>
  <c r="G14" i="51"/>
  <c r="G14" i="21"/>
  <c r="G29" i="47"/>
  <c r="G29" i="49"/>
  <c r="G29" i="51"/>
  <c r="G29" i="21"/>
  <c r="G29" i="50"/>
  <c r="G29" i="48"/>
  <c r="G77" i="49"/>
  <c r="G77" i="50"/>
  <c r="G77" i="51"/>
  <c r="G77" i="47"/>
  <c r="G77" i="21"/>
  <c r="G77" i="48"/>
  <c r="G8" i="48"/>
  <c r="G8" i="50"/>
  <c r="G8" i="47"/>
  <c r="G8" i="49"/>
  <c r="G8" i="51"/>
  <c r="G26" i="47"/>
  <c r="G26" i="48"/>
  <c r="G26" i="21"/>
  <c r="G26" i="49"/>
  <c r="G26" i="51"/>
  <c r="G26" i="50"/>
  <c r="G8" i="21"/>
  <c r="AA33" i="4" l="1" a="1"/>
  <c r="AA33" i="4" s="1"/>
  <c r="Z34" i="4"/>
  <c r="AD32" i="4" a="1"/>
  <c r="AD32" i="4" s="1"/>
  <c r="AC33" i="4"/>
  <c r="AI31" i="4"/>
  <c r="AJ30" i="4" a="1"/>
  <c r="AJ30" i="4" s="1"/>
  <c r="AF32" i="4"/>
  <c r="AG31" i="4" a="1"/>
  <c r="AG31" i="4" s="1"/>
  <c r="W35" i="4"/>
  <c r="X35" i="4" s="1" a="1"/>
  <c r="X35" i="4" s="1"/>
  <c r="X34" i="4" a="1"/>
  <c r="X34" i="4" s="1"/>
  <c r="AC34" i="4" l="1"/>
  <c r="AD33" i="4" a="1"/>
  <c r="AD33" i="4" s="1"/>
  <c r="Z35" i="4"/>
  <c r="AA35" i="4" s="1" a="1"/>
  <c r="AA35" i="4" s="1"/>
  <c r="AA34" i="4" a="1"/>
  <c r="AA34" i="4" s="1"/>
  <c r="AF33" i="4"/>
  <c r="AG32" i="4" a="1"/>
  <c r="AG32" i="4" s="1"/>
  <c r="AI32" i="4"/>
  <c r="AJ31" i="4" a="1"/>
  <c r="AJ31" i="4" s="1"/>
  <c r="AI33" i="4" l="1"/>
  <c r="AJ32" i="4" a="1"/>
  <c r="AJ32" i="4" s="1"/>
  <c r="AF34" i="4"/>
  <c r="AG33" i="4" a="1"/>
  <c r="AG33" i="4" s="1"/>
  <c r="AC35" i="4"/>
  <c r="AD35" i="4" s="1" a="1"/>
  <c r="AD35" i="4" s="1"/>
  <c r="AD34" i="4" a="1"/>
  <c r="AD34" i="4" s="1"/>
  <c r="AF35" i="4" l="1"/>
  <c r="AG35" i="4" s="1" a="1"/>
  <c r="AG35" i="4" s="1"/>
  <c r="AG34" i="4" a="1"/>
  <c r="AG34" i="4" s="1"/>
  <c r="AI34" i="4"/>
  <c r="AJ33" i="4" a="1"/>
  <c r="AJ33" i="4" s="1"/>
  <c r="AJ34" i="4" l="1" a="1"/>
  <c r="AJ34" i="4" s="1"/>
  <c r="AI35" i="4"/>
  <c r="AJ35" i="4" s="1" a="1"/>
  <c r="AJ35" i="4" s="1"/>
  <c r="D15" i="3" l="1"/>
  <c r="J19" i="3"/>
  <c r="Q17" i="3"/>
  <c r="N32" i="3"/>
  <c r="J26" i="3"/>
  <c r="R17" i="3"/>
  <c r="D42" i="3"/>
  <c r="K28" i="3"/>
  <c r="F25" i="3"/>
  <c r="R28" i="3"/>
  <c r="Q39" i="3"/>
  <c r="J9" i="3"/>
  <c r="F17" i="3"/>
  <c r="P37" i="3"/>
  <c r="U10" i="3"/>
  <c r="R16" i="3"/>
  <c r="E16" i="3"/>
  <c r="T29" i="3"/>
  <c r="O29" i="3"/>
  <c r="O36" i="3"/>
  <c r="T8" i="3"/>
  <c r="T34" i="3"/>
  <c r="E28" i="3"/>
  <c r="D19" i="3"/>
  <c r="F20" i="3"/>
  <c r="I38" i="3"/>
  <c r="D32" i="3"/>
  <c r="H40" i="3"/>
  <c r="J29" i="3"/>
  <c r="I15" i="3"/>
  <c r="S16" i="3"/>
  <c r="K18" i="3"/>
  <c r="F15" i="3"/>
  <c r="E36" i="3"/>
  <c r="O8" i="3"/>
  <c r="D24" i="3"/>
  <c r="F13" i="3"/>
  <c r="J23" i="3"/>
  <c r="I39" i="3"/>
  <c r="H13" i="3"/>
  <c r="K24" i="3"/>
  <c r="S21" i="3"/>
  <c r="L38" i="3"/>
  <c r="Q27" i="3"/>
  <c r="H15" i="3"/>
  <c r="P24" i="3"/>
  <c r="H24" i="3"/>
  <c r="S39" i="3"/>
  <c r="Q8" i="3"/>
  <c r="R34" i="3"/>
  <c r="R12" i="3"/>
  <c r="Q14" i="3"/>
  <c r="J36" i="3"/>
  <c r="L66" i="1" a="1"/>
  <c r="M40" i="3"/>
  <c r="L29" i="3"/>
  <c r="R13" i="3"/>
  <c r="O13" i="3"/>
  <c r="I16" i="3"/>
  <c r="F24" i="3"/>
  <c r="K35" i="3"/>
  <c r="K29" i="3"/>
  <c r="L21" i="3"/>
  <c r="L22" i="3"/>
  <c r="M15" i="3"/>
  <c r="N37" i="3"/>
  <c r="J57" i="1" a="1"/>
  <c r="M16" i="3"/>
  <c r="R36" i="3"/>
  <c r="F34" i="3"/>
  <c r="Q10" i="3"/>
  <c r="H38" i="3"/>
  <c r="N31" i="3"/>
  <c r="H18" i="3"/>
  <c r="H31" i="3"/>
  <c r="G15" i="3"/>
  <c r="M32" i="3"/>
  <c r="M38" i="3"/>
  <c r="N11" i="3"/>
  <c r="P32" i="3"/>
  <c r="D39" i="3"/>
  <c r="H20" i="3"/>
  <c r="M28" i="3"/>
  <c r="N22" i="3"/>
  <c r="L30" i="3"/>
  <c r="I29" i="3"/>
  <c r="F40" i="3"/>
  <c r="L16" i="3"/>
  <c r="P40" i="3"/>
  <c r="F37" i="3"/>
  <c r="J24" i="3"/>
  <c r="M27" i="3"/>
  <c r="E23" i="3"/>
  <c r="M17" i="3"/>
  <c r="M33" i="3"/>
  <c r="H30" i="3"/>
  <c r="S26" i="3"/>
  <c r="O23" i="3"/>
  <c r="P31" i="3"/>
  <c r="M26" i="3"/>
  <c r="I24" i="3"/>
  <c r="Q11" i="3"/>
  <c r="N36" i="3"/>
  <c r="N10" i="3"/>
  <c r="E18" i="3"/>
  <c r="G28" i="3"/>
  <c r="F12" i="3"/>
  <c r="D33" i="3"/>
  <c r="L39" i="3"/>
  <c r="O20" i="3"/>
  <c r="L63" i="1" a="1"/>
  <c r="R37" i="3"/>
  <c r="S11" i="3"/>
  <c r="E24" i="3"/>
  <c r="K14" i="3"/>
  <c r="T9" i="3"/>
  <c r="N25" i="3"/>
  <c r="O35" i="3"/>
  <c r="L67" i="1" a="1"/>
  <c r="M8" i="3"/>
  <c r="F29" i="3"/>
  <c r="O18" i="3"/>
  <c r="M22" i="3"/>
  <c r="U21" i="3"/>
  <c r="M9" i="3"/>
  <c r="H9" i="3"/>
  <c r="J58" i="1" a="1"/>
  <c r="F18" i="3"/>
  <c r="L11" i="3"/>
  <c r="R24" i="3"/>
  <c r="O11" i="3"/>
  <c r="U12" i="3"/>
  <c r="L28" i="3"/>
  <c r="J30" i="3"/>
  <c r="G29" i="3"/>
  <c r="E13" i="3"/>
  <c r="O15" i="3"/>
  <c r="L25" i="3"/>
  <c r="J62" i="1" a="1"/>
  <c r="O27" i="3"/>
  <c r="J16" i="3"/>
  <c r="F23" i="3"/>
  <c r="D25" i="3"/>
  <c r="E29" i="3"/>
  <c r="J12" i="3"/>
  <c r="P28" i="3"/>
  <c r="Q13" i="3"/>
  <c r="E25" i="3"/>
  <c r="P42" i="3"/>
  <c r="T26" i="3"/>
  <c r="Q25" i="3"/>
  <c r="L59" i="1" a="1"/>
  <c r="N33" i="3"/>
  <c r="P25" i="3"/>
  <c r="U11" i="3"/>
  <c r="I33" i="3"/>
  <c r="H22" i="3"/>
  <c r="J17" i="3"/>
  <c r="P14" i="3"/>
  <c r="Q30" i="3"/>
  <c r="M30" i="3"/>
  <c r="D11" i="3"/>
  <c r="G38" i="3"/>
  <c r="Q20" i="3"/>
  <c r="J35" i="3"/>
  <c r="D29" i="3"/>
  <c r="L60" i="1" a="1"/>
  <c r="G14" i="3"/>
  <c r="P38" i="3"/>
  <c r="T11" i="3"/>
  <c r="D40" i="3"/>
  <c r="M13" i="3"/>
  <c r="I20" i="3"/>
  <c r="D30" i="3"/>
  <c r="K30" i="3"/>
  <c r="I8" i="3"/>
  <c r="T18" i="3"/>
  <c r="I10" i="3"/>
  <c r="R33" i="3"/>
  <c r="F11" i="3"/>
  <c r="G20" i="3"/>
  <c r="T17" i="3"/>
  <c r="P17" i="3"/>
  <c r="I14" i="3"/>
  <c r="P27" i="3"/>
  <c r="P19" i="3"/>
  <c r="L24" i="3"/>
  <c r="O32" i="3"/>
  <c r="S14" i="3"/>
  <c r="U26" i="3"/>
  <c r="U14" i="3"/>
  <c r="Q26" i="3"/>
  <c r="P18" i="3"/>
  <c r="R27" i="3"/>
  <c r="L68" i="1" a="1"/>
  <c r="O30" i="3"/>
  <c r="E20" i="3"/>
  <c r="T20" i="3"/>
  <c r="O31" i="3"/>
  <c r="U13" i="3"/>
  <c r="T33" i="3"/>
  <c r="G8" i="3"/>
  <c r="T22" i="3"/>
  <c r="D26" i="3"/>
  <c r="R8" i="3"/>
  <c r="E30" i="3"/>
  <c r="J31" i="3"/>
  <c r="K13" i="3"/>
  <c r="L34" i="3"/>
  <c r="I34" i="3"/>
  <c r="K40" i="3"/>
  <c r="J14" i="3"/>
  <c r="U17" i="3"/>
  <c r="L12" i="3"/>
  <c r="P26" i="3"/>
  <c r="G37" i="3"/>
  <c r="F9" i="3"/>
  <c r="L13" i="3"/>
  <c r="D22" i="3"/>
  <c r="J32" i="3"/>
  <c r="T36" i="3"/>
  <c r="O12" i="3"/>
  <c r="F21" i="3"/>
  <c r="T10" i="3"/>
  <c r="M14" i="3"/>
  <c r="O38" i="3"/>
  <c r="E34" i="3"/>
  <c r="U40" i="3"/>
  <c r="U30" i="3"/>
  <c r="H8" i="3"/>
  <c r="Q37" i="3"/>
  <c r="Q24" i="3"/>
  <c r="U42" i="3"/>
  <c r="O37" i="3"/>
  <c r="N20" i="3"/>
  <c r="R10" i="3"/>
  <c r="G12" i="3"/>
  <c r="L17" i="3"/>
  <c r="D18" i="3"/>
  <c r="S17" i="3"/>
  <c r="D16" i="3"/>
  <c r="N14" i="3"/>
  <c r="F16" i="3"/>
  <c r="P22" i="3"/>
  <c r="I37" i="3"/>
  <c r="H33" i="3"/>
  <c r="N23" i="3"/>
  <c r="U22" i="3"/>
  <c r="I25" i="3"/>
  <c r="D17" i="3"/>
  <c r="T14" i="3"/>
  <c r="U32" i="3"/>
  <c r="T23" i="3"/>
  <c r="O28" i="3"/>
  <c r="J67" i="1" a="1"/>
  <c r="L58" i="1" a="1"/>
  <c r="J21" i="3"/>
  <c r="I35" i="3"/>
  <c r="U18" i="3"/>
  <c r="R14" i="3"/>
  <c r="P34" i="3"/>
  <c r="F22" i="3"/>
  <c r="K26" i="3"/>
  <c r="U15" i="3"/>
  <c r="I26" i="3"/>
  <c r="L61" i="1" a="1"/>
  <c r="S32" i="3"/>
  <c r="D23" i="3"/>
  <c r="J18" i="3"/>
  <c r="I17" i="3"/>
  <c r="J10" i="3"/>
  <c r="T31" i="3"/>
  <c r="T19" i="3"/>
  <c r="G40" i="3"/>
  <c r="I11" i="3"/>
  <c r="M12" i="3"/>
  <c r="M10" i="3"/>
  <c r="U34" i="3"/>
  <c r="R20" i="3"/>
  <c r="L31" i="3"/>
  <c r="S20" i="3"/>
  <c r="S25" i="3"/>
  <c r="K15" i="3"/>
  <c r="H12" i="3"/>
  <c r="S19" i="3"/>
  <c r="J39" i="3"/>
  <c r="H16" i="3"/>
  <c r="H28" i="3"/>
  <c r="K17" i="3"/>
  <c r="R39" i="3"/>
  <c r="D13" i="3"/>
  <c r="U25" i="3"/>
  <c r="Q19" i="3"/>
  <c r="Q40" i="3"/>
  <c r="N30" i="3"/>
  <c r="D38" i="3"/>
  <c r="K36" i="3"/>
  <c r="N19" i="3"/>
  <c r="Q31" i="3"/>
  <c r="K32" i="3"/>
  <c r="E19" i="3"/>
  <c r="Q23" i="3"/>
  <c r="N27" i="3"/>
  <c r="G23" i="3"/>
  <c r="S23" i="3"/>
  <c r="Q16" i="3"/>
  <c r="S34" i="3"/>
  <c r="D12" i="3"/>
  <c r="I19" i="3"/>
  <c r="L35" i="3"/>
  <c r="I40" i="3"/>
  <c r="J61" i="1" a="1"/>
  <c r="M34" i="3"/>
  <c r="R15" i="3"/>
  <c r="S9" i="3"/>
  <c r="J68" i="1" a="1"/>
  <c r="M20" i="3"/>
  <c r="H14" i="3"/>
  <c r="G24" i="3"/>
  <c r="K22" i="3"/>
  <c r="G30" i="3"/>
  <c r="K20" i="3"/>
  <c r="U35" i="3"/>
  <c r="M36" i="3"/>
  <c r="M35" i="3"/>
  <c r="T21" i="3"/>
  <c r="M11" i="3"/>
  <c r="K23" i="3"/>
  <c r="G9" i="3"/>
  <c r="R31" i="3"/>
  <c r="D8" i="3"/>
  <c r="Q34" i="3"/>
  <c r="K10" i="3"/>
  <c r="P33" i="3"/>
  <c r="J59" i="1" a="1"/>
  <c r="F28" i="3"/>
  <c r="Q9" i="3"/>
  <c r="F36" i="3"/>
  <c r="O40" i="3"/>
  <c r="U38" i="3"/>
  <c r="J42" i="3"/>
  <c r="R29" i="3"/>
  <c r="L26" i="3"/>
  <c r="G36" i="3"/>
  <c r="K19" i="3"/>
  <c r="M23" i="3"/>
  <c r="E17" i="3"/>
  <c r="S30" i="3"/>
  <c r="U39" i="3"/>
  <c r="K31" i="3"/>
  <c r="G18" i="3"/>
  <c r="I42" i="3"/>
  <c r="E10" i="3"/>
  <c r="H29" i="3"/>
  <c r="Q28" i="3"/>
  <c r="T39" i="3"/>
  <c r="L65" i="1" a="1"/>
  <c r="I22" i="3"/>
  <c r="Q12" i="3"/>
  <c r="N24" i="3"/>
  <c r="H10" i="3"/>
  <c r="J27" i="3"/>
  <c r="I27" i="3"/>
  <c r="D37" i="3"/>
  <c r="U16" i="3"/>
  <c r="F32" i="3"/>
  <c r="S31" i="3"/>
  <c r="G42" i="3"/>
  <c r="S8" i="3"/>
  <c r="L57" i="1" a="1"/>
  <c r="F27" i="3"/>
  <c r="N17" i="3"/>
  <c r="N28" i="3"/>
  <c r="I18" i="3"/>
  <c r="N42" i="3"/>
  <c r="T30" i="3"/>
  <c r="O17" i="3"/>
  <c r="P30" i="3"/>
  <c r="F35" i="3"/>
  <c r="J40" i="3"/>
  <c r="L20" i="3"/>
  <c r="L33" i="3"/>
  <c r="H23" i="3"/>
  <c r="E35" i="3"/>
  <c r="R42" i="3"/>
  <c r="M29" i="3"/>
  <c r="T28" i="3"/>
  <c r="I30" i="3"/>
  <c r="P29" i="3"/>
  <c r="H37" i="3"/>
  <c r="K27" i="3"/>
  <c r="S28" i="3"/>
  <c r="G22" i="3"/>
  <c r="U8" i="3"/>
  <c r="K39" i="3"/>
  <c r="R25" i="3"/>
  <c r="E27" i="3"/>
  <c r="F19" i="3"/>
  <c r="F14" i="3"/>
  <c r="L18" i="3"/>
  <c r="K34" i="3"/>
  <c r="I23" i="3"/>
  <c r="H19" i="3"/>
  <c r="T15" i="3"/>
  <c r="K11" i="3"/>
  <c r="R40" i="3"/>
  <c r="J66" i="1" a="1"/>
  <c r="S37" i="3"/>
  <c r="O42" i="3"/>
  <c r="N34" i="3"/>
  <c r="U29" i="3"/>
  <c r="N26" i="3"/>
  <c r="H27" i="3"/>
  <c r="O19" i="3"/>
  <c r="L62" i="1" a="1"/>
  <c r="E33" i="3"/>
  <c r="G27" i="3"/>
  <c r="I32" i="3"/>
  <c r="P13" i="3"/>
  <c r="G35" i="3"/>
  <c r="Q33" i="3"/>
  <c r="S29" i="3"/>
  <c r="T35" i="3"/>
  <c r="J15" i="3"/>
  <c r="J65" i="1" a="1"/>
  <c r="G16" i="3"/>
  <c r="R35" i="3"/>
  <c r="N9" i="3"/>
  <c r="G31" i="3"/>
  <c r="R9" i="3"/>
  <c r="J63" i="1" a="1"/>
  <c r="I28" i="3"/>
  <c r="E11" i="3"/>
  <c r="R38" i="3"/>
  <c r="O39" i="3"/>
  <c r="K12" i="3"/>
  <c r="D14" i="3"/>
  <c r="N35" i="3"/>
  <c r="R22" i="3"/>
  <c r="F33" i="3"/>
  <c r="S40" i="3"/>
  <c r="E14" i="3"/>
  <c r="L32" i="3"/>
  <c r="R18" i="3"/>
  <c r="F8" i="3"/>
  <c r="J22" i="3"/>
  <c r="G32" i="3"/>
  <c r="D35" i="3"/>
  <c r="S42" i="3"/>
  <c r="L37" i="3"/>
  <c r="Q35" i="3"/>
  <c r="P8" i="3"/>
  <c r="N15" i="3"/>
  <c r="P23" i="3"/>
  <c r="D31" i="3"/>
  <c r="G34" i="3"/>
  <c r="P9" i="3"/>
  <c r="O16" i="3"/>
  <c r="I31" i="3"/>
  <c r="Q42" i="3"/>
  <c r="T42" i="3"/>
  <c r="O14" i="3"/>
  <c r="J38" i="3"/>
  <c r="G26" i="3"/>
  <c r="N12" i="3"/>
  <c r="E12" i="3"/>
  <c r="K38" i="3"/>
  <c r="R32" i="3"/>
  <c r="D21" i="3"/>
  <c r="T32" i="3"/>
  <c r="J20" i="3"/>
  <c r="O10" i="3"/>
  <c r="H25" i="3"/>
  <c r="F26" i="3"/>
  <c r="S12" i="3"/>
  <c r="S15" i="3"/>
  <c r="J13" i="3"/>
  <c r="U36" i="3"/>
  <c r="U9" i="3"/>
  <c r="E26" i="3"/>
  <c r="L27" i="3"/>
  <c r="G39" i="3"/>
  <c r="I9" i="3"/>
  <c r="S27" i="3"/>
  <c r="J64" i="1" a="1"/>
  <c r="U24" i="3"/>
  <c r="L10" i="3"/>
  <c r="S33" i="3"/>
  <c r="F42" i="3"/>
  <c r="K16" i="3"/>
  <c r="F39" i="3"/>
  <c r="Q21" i="3"/>
  <c r="M25" i="3"/>
  <c r="L15" i="3"/>
  <c r="E21" i="3"/>
  <c r="H35" i="3"/>
  <c r="Q22" i="3"/>
  <c r="O22" i="3"/>
  <c r="U27" i="3"/>
  <c r="Q18" i="3"/>
  <c r="T12" i="3"/>
  <c r="T13" i="3"/>
  <c r="E38" i="3"/>
  <c r="S36" i="3"/>
  <c r="R30" i="3"/>
  <c r="D27" i="3"/>
  <c r="O9" i="3"/>
  <c r="M21" i="3"/>
  <c r="L23" i="3"/>
  <c r="G13" i="3"/>
  <c r="Q38" i="3"/>
  <c r="P36" i="3"/>
  <c r="G17" i="3"/>
  <c r="K25" i="3"/>
  <c r="M39" i="3"/>
  <c r="Q15" i="3"/>
  <c r="S24" i="3"/>
  <c r="H34" i="3"/>
  <c r="U20" i="3"/>
  <c r="J28" i="3"/>
  <c r="U37" i="3"/>
  <c r="S38" i="3"/>
  <c r="S22" i="3"/>
  <c r="L42" i="3"/>
  <c r="K21" i="3"/>
  <c r="D20" i="3"/>
  <c r="J37" i="3"/>
  <c r="H17" i="3"/>
  <c r="E39" i="3"/>
  <c r="F10" i="3"/>
  <c r="H11" i="3"/>
  <c r="G10" i="3"/>
  <c r="S18" i="3"/>
  <c r="N18" i="3"/>
  <c r="E32" i="3"/>
  <c r="D34" i="3"/>
  <c r="E8" i="3"/>
  <c r="O33" i="3"/>
  <c r="P10" i="3"/>
  <c r="L64" i="1" a="1"/>
  <c r="T27" i="3"/>
  <c r="E31" i="3"/>
  <c r="H42" i="3"/>
  <c r="Q29" i="3"/>
  <c r="K9" i="3"/>
  <c r="F38" i="3"/>
  <c r="J33" i="3"/>
  <c r="S35" i="3"/>
  <c r="I21" i="3"/>
  <c r="L40" i="3"/>
  <c r="G33" i="3"/>
  <c r="G19" i="3"/>
  <c r="O21" i="3"/>
  <c r="U33" i="3"/>
  <c r="I36" i="3"/>
  <c r="N21" i="3"/>
  <c r="E42" i="3"/>
  <c r="N39" i="3"/>
  <c r="N40" i="3"/>
  <c r="L36" i="3"/>
  <c r="J11" i="3"/>
  <c r="T37" i="3"/>
  <c r="L9" i="3"/>
  <c r="J25" i="3"/>
  <c r="N8" i="3"/>
  <c r="U28" i="3"/>
  <c r="T24" i="3"/>
  <c r="O25" i="3"/>
  <c r="M42" i="3"/>
  <c r="N29" i="3"/>
  <c r="U23" i="3"/>
  <c r="U31" i="3"/>
  <c r="L19" i="3"/>
  <c r="H26" i="3"/>
  <c r="O26" i="3"/>
  <c r="K37" i="3"/>
  <c r="J8" i="3"/>
  <c r="Q32" i="3"/>
  <c r="I13" i="3"/>
  <c r="G21" i="3"/>
  <c r="P16" i="3"/>
  <c r="K8" i="3"/>
  <c r="I12" i="3"/>
  <c r="F31" i="3"/>
  <c r="E9" i="3"/>
  <c r="N13" i="3"/>
  <c r="E15" i="3"/>
  <c r="D36" i="3"/>
  <c r="H39" i="3"/>
  <c r="P20" i="3"/>
  <c r="L8" i="3"/>
  <c r="S10" i="3"/>
  <c r="D10" i="3"/>
  <c r="R26" i="3"/>
  <c r="R23" i="3"/>
  <c r="P35" i="3"/>
  <c r="J34" i="3"/>
  <c r="P12" i="3"/>
  <c r="P39" i="3"/>
  <c r="E37" i="3"/>
  <c r="Q36" i="3"/>
  <c r="P11" i="3"/>
  <c r="M37" i="3"/>
  <c r="N16" i="3"/>
  <c r="D9" i="3"/>
  <c r="R21" i="3"/>
  <c r="E22" i="3"/>
  <c r="M18" i="3"/>
  <c r="N38" i="3"/>
  <c r="R11" i="3"/>
  <c r="G11" i="3"/>
  <c r="H21" i="3"/>
  <c r="G25" i="3"/>
  <c r="E40" i="3"/>
  <c r="O34" i="3"/>
  <c r="M24" i="3"/>
  <c r="K33" i="3"/>
  <c r="T16" i="3"/>
  <c r="T38" i="3"/>
  <c r="T40" i="3"/>
  <c r="H32" i="3"/>
  <c r="T25" i="3"/>
  <c r="S13" i="3"/>
  <c r="F30" i="3"/>
  <c r="P15" i="3"/>
  <c r="P21" i="3"/>
  <c r="R19" i="3"/>
  <c r="U19" i="3"/>
  <c r="L14" i="3"/>
  <c r="O24" i="3"/>
  <c r="H36" i="3"/>
  <c r="K42" i="3"/>
  <c r="J60" i="1" a="1"/>
  <c r="M19" i="3"/>
  <c r="D28" i="3"/>
  <c r="M31" i="3"/>
  <c r="D71" i="3" l="1"/>
  <c r="J60" i="1"/>
  <c r="N60" i="1" s="1"/>
  <c r="I1" i="49" s="1"/>
  <c r="E79" i="3"/>
  <c r="F57" i="3"/>
  <c r="G62" i="3"/>
  <c r="E75" i="3"/>
  <c r="E64" i="3"/>
  <c r="G54" i="3"/>
  <c r="G64" i="3"/>
  <c r="D52" i="3"/>
  <c r="G66" i="3"/>
  <c r="G69" i="3"/>
  <c r="D53" i="3"/>
  <c r="F51" i="3"/>
  <c r="E82" i="3"/>
  <c r="D79" i="3"/>
  <c r="E69" i="3"/>
  <c r="F62" i="3"/>
  <c r="F52" i="3"/>
  <c r="F79" i="3"/>
  <c r="F83" i="3"/>
  <c r="E84" i="3"/>
  <c r="L64" i="1"/>
  <c r="P64" i="1" s="1"/>
  <c r="D77" i="3"/>
  <c r="E54" i="3"/>
  <c r="E60" i="3"/>
  <c r="D63" i="3"/>
  <c r="F84" i="3"/>
  <c r="E77" i="3"/>
  <c r="F66" i="3"/>
  <c r="D70" i="3"/>
  <c r="G73" i="3"/>
  <c r="E78" i="3"/>
  <c r="F58" i="3"/>
  <c r="F53" i="3"/>
  <c r="J64" i="1"/>
  <c r="N64" i="1" s="1"/>
  <c r="F70" i="3"/>
  <c r="E68" i="3"/>
  <c r="D64" i="3"/>
  <c r="G75" i="3"/>
  <c r="D74" i="3"/>
  <c r="F80" i="3"/>
  <c r="D78" i="3"/>
  <c r="G61" i="3"/>
  <c r="F75" i="3"/>
  <c r="G65" i="3"/>
  <c r="D57" i="3"/>
  <c r="G81" i="3"/>
  <c r="J63" i="1"/>
  <c r="N63" i="1" s="1"/>
  <c r="G52" i="3"/>
  <c r="G78" i="3"/>
  <c r="J65" i="1"/>
  <c r="N65" i="1" s="1"/>
  <c r="L62" i="1"/>
  <c r="P62" i="1" s="1"/>
  <c r="I2" i="51" s="1"/>
  <c r="E70" i="3"/>
  <c r="J66" i="1"/>
  <c r="N66" i="1" s="1"/>
  <c r="G83" i="3"/>
  <c r="E62" i="3"/>
  <c r="F61" i="3"/>
  <c r="G68" i="3"/>
  <c r="E80" i="3"/>
  <c r="G84" i="3"/>
  <c r="E66" i="3"/>
  <c r="F76" i="3"/>
  <c r="F63" i="3"/>
  <c r="L57" i="1"/>
  <c r="P57" i="1" s="1"/>
  <c r="D80" i="3"/>
  <c r="E53" i="3"/>
  <c r="L65" i="1"/>
  <c r="P65" i="1" s="1"/>
  <c r="E72" i="3"/>
  <c r="F69" i="3"/>
  <c r="G72" i="3"/>
  <c r="J59" i="1"/>
  <c r="N59" i="1" s="1"/>
  <c r="I1" i="48" s="1"/>
  <c r="D51" i="3"/>
  <c r="G74" i="3"/>
  <c r="E57" i="3"/>
  <c r="J68" i="1"/>
  <c r="N68" i="1" s="1"/>
  <c r="G58" i="3"/>
  <c r="J61" i="1"/>
  <c r="N61" i="1" s="1"/>
  <c r="I1" i="50" s="1"/>
  <c r="F78" i="3"/>
  <c r="D55" i="3"/>
  <c r="D81" i="3"/>
  <c r="D56" i="3"/>
  <c r="G82" i="3"/>
  <c r="E71" i="3"/>
  <c r="E59" i="3"/>
  <c r="E55" i="3"/>
  <c r="F74" i="3"/>
  <c r="G63" i="3"/>
  <c r="D66" i="3"/>
  <c r="L61" i="1"/>
  <c r="P61" i="1" s="1"/>
  <c r="I2" i="50" s="1"/>
  <c r="G57" i="3"/>
  <c r="L58" i="1"/>
  <c r="P58" i="1" s="1"/>
  <c r="I2" i="47" s="1"/>
  <c r="J67" i="1"/>
  <c r="N67" i="1" s="1"/>
  <c r="D60" i="3"/>
  <c r="E76" i="3"/>
  <c r="D59" i="3"/>
  <c r="D61" i="3"/>
  <c r="F60" i="3"/>
  <c r="G53" i="3"/>
  <c r="E51" i="3"/>
  <c r="D65" i="3"/>
  <c r="F56" i="3"/>
  <c r="F55" i="3"/>
  <c r="F77" i="3"/>
  <c r="G51" i="3"/>
  <c r="D69" i="3"/>
  <c r="L68" i="1"/>
  <c r="P68" i="1" s="1"/>
  <c r="G70" i="3"/>
  <c r="F67" i="3"/>
  <c r="G76" i="3"/>
  <c r="D73" i="3"/>
  <c r="D83" i="3"/>
  <c r="L60" i="1"/>
  <c r="P60" i="1" s="1"/>
  <c r="I2" i="49" s="1"/>
  <c r="D72" i="3"/>
  <c r="D54" i="3"/>
  <c r="E65" i="3"/>
  <c r="L59" i="1"/>
  <c r="P59" i="1" s="1"/>
  <c r="I2" i="48" s="1"/>
  <c r="D68" i="3"/>
  <c r="J62" i="1"/>
  <c r="N62" i="1" s="1"/>
  <c r="I1" i="51" s="1"/>
  <c r="F68" i="3"/>
  <c r="F71" i="3"/>
  <c r="G67" i="3"/>
  <c r="F54" i="3"/>
  <c r="J58" i="1"/>
  <c r="N58" i="1" s="1"/>
  <c r="I1" i="47" s="1"/>
  <c r="E52" i="3"/>
  <c r="L67" i="1"/>
  <c r="P67" i="1" s="1"/>
  <c r="G80" i="3"/>
  <c r="L63" i="1"/>
  <c r="P63" i="1" s="1"/>
  <c r="F82" i="3"/>
  <c r="D76" i="3"/>
  <c r="E73" i="3"/>
  <c r="F59" i="3"/>
  <c r="F73" i="3"/>
  <c r="E63" i="3"/>
  <c r="D82" i="3"/>
  <c r="E74" i="3"/>
  <c r="E61" i="3"/>
  <c r="E81" i="3"/>
  <c r="G79" i="3"/>
  <c r="J57" i="1"/>
  <c r="N57" i="1" s="1"/>
  <c r="F65" i="3"/>
  <c r="F64" i="3"/>
  <c r="G56" i="3"/>
  <c r="F72" i="3"/>
  <c r="L66" i="1"/>
  <c r="P66" i="1" s="1"/>
  <c r="G55" i="3"/>
  <c r="G77" i="3"/>
  <c r="E67" i="3"/>
  <c r="E58" i="3"/>
  <c r="F81" i="3"/>
  <c r="E56" i="3"/>
  <c r="D67" i="3"/>
  <c r="E83" i="3"/>
  <c r="D75" i="3"/>
  <c r="D62" i="3"/>
  <c r="G59" i="3"/>
  <c r="G71" i="3"/>
  <c r="D84" i="3"/>
  <c r="G60" i="3"/>
  <c r="D58" i="3"/>
  <c r="N69" i="1" l="1"/>
  <c r="I1" i="21"/>
  <c r="P69" i="1"/>
  <c r="I2" i="21"/>
  <c r="X13" i="3" l="1"/>
  <c r="X40" i="3"/>
  <c r="X31" i="3"/>
  <c r="X41" i="3"/>
  <c r="X34" i="3"/>
  <c r="X30" i="3"/>
  <c r="X29" i="3"/>
  <c r="X39" i="3"/>
  <c r="X15" i="3"/>
  <c r="X37" i="3"/>
  <c r="X42" i="3"/>
  <c r="X24" i="3"/>
  <c r="X35" i="3"/>
  <c r="X18" i="3"/>
  <c r="X28" i="3"/>
  <c r="X27" i="3"/>
  <c r="X22" i="3"/>
  <c r="X19" i="3"/>
  <c r="X8" i="3"/>
  <c r="X32" i="3"/>
  <c r="X23" i="3"/>
  <c r="X26" i="3"/>
  <c r="X11" i="3"/>
  <c r="X16" i="3"/>
  <c r="X9" i="3"/>
  <c r="X14" i="3"/>
  <c r="X33" i="3"/>
  <c r="X12" i="3"/>
  <c r="X25" i="3"/>
  <c r="X20" i="3"/>
  <c r="X17" i="3"/>
  <c r="X36" i="3"/>
  <c r="X38" i="3"/>
  <c r="X21" i="3"/>
  <c r="X10" i="3"/>
  <c r="T7" i="59"/>
  <c r="T57" i="59"/>
  <c r="T59" i="59"/>
  <c r="AJ7" i="59"/>
  <c r="AJ57" i="59"/>
  <c r="AJ59" i="59"/>
  <c r="K7" i="59"/>
  <c r="K59" i="59"/>
  <c r="K57" i="59"/>
  <c r="U57" i="59"/>
  <c r="U7" i="59"/>
  <c r="U59" i="59"/>
  <c r="AG57" i="59"/>
  <c r="AG7" i="59"/>
  <c r="AG59" i="59"/>
  <c r="AH7" i="59"/>
  <c r="AH59" i="59"/>
  <c r="AH57" i="59"/>
  <c r="W57" i="59"/>
  <c r="W59" i="59"/>
  <c r="W7" i="59"/>
  <c r="AC7" i="59"/>
  <c r="AC57" i="59"/>
  <c r="AC59" i="59"/>
  <c r="X7" i="59"/>
  <c r="X57" i="59"/>
  <c r="X59" i="59"/>
  <c r="AK57" i="59"/>
  <c r="AK59" i="59"/>
  <c r="AK7" i="59"/>
  <c r="L57" i="59"/>
  <c r="L59" i="59"/>
  <c r="L7" i="59"/>
  <c r="AL57" i="59"/>
  <c r="AL59" i="59"/>
  <c r="AL7" i="59"/>
  <c r="AV57" i="59"/>
  <c r="AW57" i="59"/>
  <c r="AW57" i="59" a="1"/>
  <c r="AV57" i="59" a="1"/>
  <c r="J7" i="59"/>
  <c r="J59" i="59"/>
  <c r="J57" i="59"/>
  <c r="Z57" i="59"/>
  <c r="Z7" i="59"/>
  <c r="Z59" i="59"/>
  <c r="N57" i="59"/>
  <c r="N7" i="59"/>
  <c r="N59" i="59"/>
  <c r="Q7" i="59"/>
  <c r="Q59" i="59"/>
  <c r="Q57" i="59"/>
  <c r="AA7" i="59"/>
  <c r="AA57" i="59"/>
  <c r="AA59" i="59"/>
  <c r="O57" i="59"/>
  <c r="O7" i="59"/>
  <c r="O59" i="59"/>
  <c r="AE57" i="59"/>
  <c r="AE59" i="59"/>
  <c r="AE7" i="59"/>
  <c r="AI7" i="59"/>
  <c r="AI59" i="59"/>
  <c r="AI57" i="59"/>
  <c r="AB57" i="59"/>
  <c r="AB7" i="59"/>
  <c r="AB59" i="59"/>
  <c r="M57" i="59"/>
  <c r="M59" i="59"/>
  <c r="M7" i="59"/>
  <c r="Y57" i="59"/>
  <c r="Y59" i="59"/>
  <c r="Y7" i="59"/>
  <c r="P7" i="59"/>
  <c r="P57" i="59"/>
  <c r="P59" i="59"/>
  <c r="V7" i="59"/>
  <c r="V59" i="59"/>
  <c r="V57" i="59"/>
  <c r="AN7" i="59"/>
  <c r="AN59" i="59"/>
  <c r="AN57" i="59"/>
  <c r="R7" i="59"/>
  <c r="R57" i="59"/>
  <c r="R59" i="59"/>
  <c r="AM7" i="59"/>
  <c r="AM57" i="59"/>
  <c r="AM59" i="59"/>
  <c r="AF57" i="59"/>
  <c r="AF59" i="59"/>
  <c r="AF7" i="59"/>
  <c r="AD7" i="59"/>
  <c r="AD57" i="59"/>
  <c r="AD59" i="59"/>
  <c r="S7" i="59"/>
  <c r="S57" i="59"/>
  <c r="S59" i="59"/>
</calcChain>
</file>

<file path=xl/comments1.xml><?xml version="1.0" encoding="utf-8"?>
<comments xmlns="http://schemas.openxmlformats.org/spreadsheetml/2006/main">
  <authors>
    <author>rvbx</author>
  </authors>
  <commentList>
    <comment ref="H51" authorId="0" shapeId="0">
      <text>
        <r>
          <rPr>
            <b/>
            <sz val="9"/>
            <color indexed="81"/>
            <rFont val="Tahoma"/>
            <family val="2"/>
          </rPr>
          <t>rvbx:</t>
        </r>
        <r>
          <rPr>
            <sz val="9"/>
            <color indexed="81"/>
            <rFont val="Tahoma"/>
            <family val="2"/>
          </rPr>
          <t xml:space="preserve">
changer l'année dans janvier</t>
        </r>
      </text>
    </comment>
    <comment ref="H53" authorId="0" shapeId="0">
      <text>
        <r>
          <rPr>
            <b/>
            <sz val="9"/>
            <color indexed="81"/>
            <rFont val="Tahoma"/>
            <family val="2"/>
          </rPr>
          <t>rvbx:</t>
        </r>
        <r>
          <rPr>
            <sz val="9"/>
            <color indexed="81"/>
            <rFont val="Tahoma"/>
            <family val="2"/>
          </rPr>
          <t xml:space="preserve">
rentrer le nombre de personne que vous voulez de garde par jour</t>
        </r>
      </text>
    </comment>
  </commentList>
</comments>
</file>

<file path=xl/sharedStrings.xml><?xml version="1.0" encoding="utf-8"?>
<sst xmlns="http://schemas.openxmlformats.org/spreadsheetml/2006/main" count="4198" uniqueCount="82">
  <si>
    <t>PERSONNELS</t>
  </si>
  <si>
    <t>DISPONIBILITE DE L AGENT</t>
  </si>
  <si>
    <t>CA TOUT ENGIN</t>
  </si>
  <si>
    <t>CA 1 EQUIPE</t>
  </si>
  <si>
    <t>CHEF D EQUIPE</t>
  </si>
  <si>
    <t>COD 1</t>
  </si>
  <si>
    <t>INDISPONIBLE</t>
  </si>
  <si>
    <t>ü</t>
  </si>
  <si>
    <t>CDG</t>
  </si>
  <si>
    <t>CA FPTSR SR</t>
  </si>
  <si>
    <t>CA VSAV</t>
  </si>
  <si>
    <t>CA VTU</t>
  </si>
  <si>
    <t>COND FPTSR SR</t>
  </si>
  <si>
    <t>COND VSAV</t>
  </si>
  <si>
    <t>COND VTU</t>
  </si>
  <si>
    <t>CE BAT INC</t>
  </si>
  <si>
    <t>CE BAL INC</t>
  </si>
  <si>
    <t>EQ BAT INC</t>
  </si>
  <si>
    <t>EQ BAL INC</t>
  </si>
  <si>
    <t>CE SR</t>
  </si>
  <si>
    <t>EQ SR</t>
  </si>
  <si>
    <t>EQ 1 VSAV</t>
  </si>
  <si>
    <t>EQ 2 VSAV</t>
  </si>
  <si>
    <t>EQ VTU</t>
  </si>
  <si>
    <t>STAT</t>
  </si>
  <si>
    <t>DISPONIBLE</t>
  </si>
  <si>
    <t>GARDE</t>
  </si>
  <si>
    <t>CALCUL NOMBRE DE GARDE / MOIS</t>
  </si>
  <si>
    <t>Année</t>
  </si>
  <si>
    <t>Nombre de SP actif dans le CIS</t>
  </si>
  <si>
    <t>EFFECTIF TOTAL</t>
  </si>
  <si>
    <t>Nombre de personnes de garde par jour</t>
  </si>
  <si>
    <t>Mois</t>
  </si>
  <si>
    <t>Jours ouvrés / MOIS</t>
  </si>
  <si>
    <t>Jours week end et feriés / MOIS</t>
  </si>
  <si>
    <t>Nombre garde jours ouvrés / SP</t>
  </si>
  <si>
    <t>Nombre garde jours week end et feriés / SP</t>
  </si>
  <si>
    <t>Pâques</t>
  </si>
  <si>
    <t>Jours fériés</t>
  </si>
  <si>
    <t>Total à l'année</t>
  </si>
  <si>
    <t>Equipes fictives</t>
  </si>
  <si>
    <t>Equipe 1</t>
  </si>
  <si>
    <t>Equipe 2</t>
  </si>
  <si>
    <t>Equipe 3</t>
  </si>
  <si>
    <t>VSAV</t>
  </si>
  <si>
    <t>FPTSR.</t>
  </si>
  <si>
    <t>VTU</t>
  </si>
  <si>
    <t>STATIONNAIRE</t>
  </si>
  <si>
    <t>Heures Astreintes</t>
  </si>
  <si>
    <t>QUOTA MAX à l'année</t>
  </si>
  <si>
    <t>JOURS OUVRES</t>
  </si>
  <si>
    <t xml:space="preserve"> JOUR WEEK END ET FERIES</t>
  </si>
  <si>
    <t>Chef d agrés</t>
  </si>
  <si>
    <t>Conducteur</t>
  </si>
  <si>
    <t>Equipier 1</t>
  </si>
  <si>
    <t>Equipier 2</t>
  </si>
  <si>
    <t>Chef bat</t>
  </si>
  <si>
    <t>Equipier bat</t>
  </si>
  <si>
    <t>Chef bal</t>
  </si>
  <si>
    <t>Equipier bal</t>
  </si>
  <si>
    <t xml:space="preserve">Equipier </t>
  </si>
  <si>
    <t>EQUIPE 1</t>
  </si>
  <si>
    <t>EQUIPE 2</t>
  </si>
  <si>
    <t>EQUIPE 3</t>
  </si>
  <si>
    <t>Nombre garde jours ouvrés</t>
  </si>
  <si>
    <t>Feuille de garde de</t>
  </si>
  <si>
    <t>Nombre garde jours week end et feriés</t>
  </si>
  <si>
    <t>FONCTION</t>
  </si>
  <si>
    <t>COD1</t>
  </si>
  <si>
    <t>JOURS FERIES ET WEEKEND</t>
  </si>
  <si>
    <t>HEURES D ASTREINTES MENSUELLES</t>
  </si>
  <si>
    <t>HEURES D ASTREINTES ANNUELLES</t>
  </si>
  <si>
    <t>PIQUETS RESTANTS</t>
  </si>
  <si>
    <t>NOMB PERS GARDE</t>
  </si>
  <si>
    <t>EQUIPE FICTIVE</t>
  </si>
  <si>
    <t>VSAV SEMAINE</t>
  </si>
  <si>
    <t>VSAV WEEKEND</t>
  </si>
  <si>
    <t>ctrl A .ctrl Z</t>
  </si>
  <si>
    <t>CA FPTHR INC</t>
  </si>
  <si>
    <t>COND FPTHR INC</t>
  </si>
  <si>
    <r>
      <t xml:space="preserve">FPTHR </t>
    </r>
    <r>
      <rPr>
        <b/>
        <u/>
        <sz val="12"/>
        <rFont val="Times New Roman"/>
        <family val="1"/>
      </rPr>
      <t>INC</t>
    </r>
  </si>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</sst>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19">
    <numFmt numFmtId="44" formatCode="_-* #,##0.00\ &quot;€&quot;_-;\-* #,##0.00\ &quot;€&quot;_-;_-* &quot;-&quot;??\ &quot;€&quot;_-;_-@_-"/>
    <numFmt numFmtId="43" formatCode="_-* #,##0.00\ _€_-;\-* #,##0.00\ _€_-;_-* &quot;-&quot;??\ _€_-;_-@_-"/>
    <numFmt numFmtId="164" formatCode="mmmm\ yyyy"/>
    <numFmt numFmtId="165" formatCode="ddd\ dd\ mmmm"/>
    <numFmt numFmtId="166" formatCode="###0;;&quot;-&quot;\ "/>
    <numFmt numFmtId="167" formatCode="[$€-2]\ #,##0.00_);[Red]\([$€-2]\ #,##0.00\)"/>
    <numFmt numFmtId="168" formatCode="dd"/>
    <numFmt numFmtId="169" formatCode="ddd"/>
    <numFmt numFmtId="170" formatCode="ddd\ dd\ mmm\ yy"/>
    <numFmt numFmtId="171" formatCode="mmmm"/>
    <numFmt numFmtId="172" formatCode=";;"/>
    <numFmt numFmtId="173" formatCode="#.##0\.00"/>
    <numFmt numFmtId="174" formatCode="#\.00"/>
    <numFmt numFmtId="175" formatCode="\$#\.00"/>
    <numFmt numFmtId="176" formatCode="[=1]&quot;ok&quot;;[&gt;1]&quot;Double&quot;;General"/>
    <numFmt numFmtId="177" formatCode="_-* #,##0\ [$һ.-46D]_-;\-* #,##0\ [$һ.-46D]_-;_-* &quot;-&quot;\ [$һ.-46D]_-;_-@_-"/>
    <numFmt numFmtId="178" formatCode="###;;&quot;-&quot;\ "/>
    <numFmt numFmtId="179" formatCode="[=1]&quot;ü&quot;;General"/>
    <numFmt numFmtId="180" formatCode="[=0]&quot;Complet&quot;;General"/>
  </numFmts>
  <fonts count="75">
    <font>
      <sz val="11"/>
      <color theme="1"/>
      <name val="Calibri"/>
      <family val="2"/>
      <scheme val="minor"/>
    </font>
    <font>
      <sz val="11"/>
      <color theme="1"/>
      <name val="Calibri"/>
      <family val="2"/>
      <scheme val="minor"/>
    </font>
    <font>
      <b/>
      <sz val="11"/>
      <color theme="1"/>
      <name val="Calibri"/>
      <family val="2"/>
      <scheme val="minor"/>
    </font>
    <font>
      <sz val="8"/>
      <name val="Verdana"/>
      <family val="2"/>
    </font>
    <font>
      <sz val="12"/>
      <color theme="1"/>
      <name val="Calibri"/>
      <family val="2"/>
      <scheme val="minor"/>
    </font>
    <font>
      <sz val="36"/>
      <color theme="1"/>
      <name val="Calibri"/>
      <family val="2"/>
      <scheme val="minor"/>
    </font>
    <font>
      <sz val="36"/>
      <color theme="1"/>
      <name val="Britannic Bold"/>
      <family val="2"/>
    </font>
    <font>
      <b/>
      <sz val="12"/>
      <color theme="1"/>
      <name val="Calibri"/>
      <family val="2"/>
      <scheme val="minor"/>
    </font>
    <font>
      <sz val="12"/>
      <name val="Calibri"/>
      <family val="2"/>
      <scheme val="minor"/>
    </font>
    <font>
      <b/>
      <sz val="8"/>
      <color rgb="FFFF0000"/>
      <name val="Arial"/>
      <family val="2"/>
    </font>
    <font>
      <sz val="6"/>
      <name val="Arial"/>
      <family val="2"/>
    </font>
    <font>
      <b/>
      <sz val="9"/>
      <name val="Arial"/>
      <family val="2"/>
    </font>
    <font>
      <b/>
      <sz val="8"/>
      <name val="Arial"/>
      <family val="2"/>
    </font>
    <font>
      <b/>
      <sz val="10"/>
      <name val="Calibri"/>
      <family val="2"/>
      <scheme val="minor"/>
    </font>
    <font>
      <b/>
      <sz val="8"/>
      <color indexed="8"/>
      <name val="Arial"/>
      <family val="2"/>
    </font>
    <font>
      <sz val="8"/>
      <name val="Calibri"/>
      <family val="2"/>
      <scheme val="minor"/>
    </font>
    <font>
      <b/>
      <sz val="8"/>
      <name val="Times New Roman"/>
      <family val="1"/>
    </font>
    <font>
      <sz val="8"/>
      <name val="Wingdings"/>
      <charset val="2"/>
    </font>
    <font>
      <sz val="10"/>
      <name val="Verdana"/>
      <family val="2"/>
    </font>
    <font>
      <i/>
      <u/>
      <sz val="14"/>
      <color indexed="8"/>
      <name val="Aharoni"/>
      <charset val="177"/>
    </font>
    <font>
      <b/>
      <sz val="10"/>
      <color theme="1"/>
      <name val="Calibri"/>
      <family val="2"/>
      <scheme val="minor"/>
    </font>
    <font>
      <sz val="12"/>
      <color indexed="8"/>
      <name val="Aharoni"/>
      <charset val="177"/>
    </font>
    <font>
      <b/>
      <sz val="8"/>
      <name val="Wingdings"/>
      <charset val="2"/>
    </font>
    <font>
      <i/>
      <sz val="8"/>
      <name val="Verdana"/>
      <family val="2"/>
    </font>
    <font>
      <sz val="10"/>
      <name val="Arial"/>
      <family val="2"/>
    </font>
    <font>
      <u/>
      <sz val="14"/>
      <color indexed="8"/>
      <name val="Aharoni"/>
      <charset val="177"/>
    </font>
    <font>
      <b/>
      <u/>
      <sz val="12"/>
      <name val="Wide Latin"/>
      <family val="1"/>
    </font>
    <font>
      <b/>
      <u/>
      <sz val="14"/>
      <name val="Wide Latin"/>
      <family val="1"/>
    </font>
    <font>
      <b/>
      <u/>
      <sz val="12"/>
      <name val="Times New Roman"/>
      <family val="1"/>
    </font>
    <font>
      <b/>
      <u/>
      <sz val="14"/>
      <name val="Calibri"/>
      <family val="2"/>
      <scheme val="minor"/>
    </font>
    <font>
      <sz val="14"/>
      <color theme="1"/>
      <name val="Calibri"/>
      <family val="2"/>
      <scheme val="minor"/>
    </font>
    <font>
      <sz val="12"/>
      <name val="Calibri"/>
      <family val="2"/>
    </font>
    <font>
      <sz val="11"/>
      <name val="Calibri"/>
      <family val="2"/>
      <scheme val="minor"/>
    </font>
    <font>
      <b/>
      <i/>
      <sz val="12"/>
      <name val="Arial"/>
      <family val="2"/>
    </font>
    <font>
      <b/>
      <i/>
      <sz val="12"/>
      <color theme="1"/>
      <name val="Arial"/>
      <family val="2"/>
    </font>
    <font>
      <sz val="9"/>
      <color indexed="8"/>
      <name val="Calibri"/>
      <family val="2"/>
      <scheme val="minor"/>
    </font>
    <font>
      <b/>
      <sz val="10"/>
      <color theme="0"/>
      <name val="Calibri"/>
      <family val="2"/>
      <scheme val="minor"/>
    </font>
    <font>
      <sz val="9"/>
      <color indexed="81"/>
      <name val="Tahoma"/>
      <family val="2"/>
    </font>
    <font>
      <b/>
      <sz val="9"/>
      <color indexed="81"/>
      <name val="Tahoma"/>
      <family val="2"/>
    </font>
    <font>
      <sz val="8"/>
      <name val="Arial"/>
      <family val="2"/>
    </font>
    <font>
      <sz val="8"/>
      <color indexed="10"/>
      <name val="Arial"/>
      <family val="2"/>
    </font>
    <font>
      <sz val="8"/>
      <color indexed="10"/>
      <name val="Verdana"/>
      <family val="2"/>
    </font>
    <font>
      <sz val="11"/>
      <color indexed="8"/>
      <name val="Calibri"/>
      <family val="2"/>
    </font>
    <font>
      <sz val="8"/>
      <color indexed="8"/>
      <name val="Verdana"/>
      <family val="2"/>
    </font>
    <font>
      <b/>
      <sz val="8"/>
      <color indexed="8"/>
      <name val="Verdana"/>
      <family val="2"/>
    </font>
    <font>
      <i/>
      <sz val="8"/>
      <color indexed="10"/>
      <name val="Verdana"/>
      <family val="2"/>
    </font>
    <font>
      <b/>
      <sz val="8"/>
      <name val="Verdana"/>
      <family val="2"/>
    </font>
    <font>
      <b/>
      <sz val="8"/>
      <color indexed="9"/>
      <name val="Verdana"/>
      <family val="2"/>
    </font>
    <font>
      <sz val="1"/>
      <color indexed="8"/>
      <name val="Courier"/>
      <family val="3"/>
    </font>
    <font>
      <b/>
      <sz val="1"/>
      <color indexed="8"/>
      <name val="Courier"/>
      <family val="3"/>
    </font>
    <font>
      <b/>
      <sz val="9"/>
      <name val="Calibri"/>
      <family val="2"/>
      <scheme val="minor"/>
    </font>
    <font>
      <b/>
      <sz val="8"/>
      <color theme="0"/>
      <name val="Arial"/>
      <family val="2"/>
    </font>
    <font>
      <sz val="10"/>
      <name val="Calibri"/>
      <family val="2"/>
      <scheme val="minor"/>
    </font>
    <font>
      <i/>
      <u/>
      <sz val="10"/>
      <name val="Aharoni"/>
      <charset val="177"/>
    </font>
    <font>
      <b/>
      <sz val="14"/>
      <color theme="0"/>
      <name val="Arial"/>
      <family val="2"/>
    </font>
    <font>
      <b/>
      <sz val="14"/>
      <color theme="0" tint="-4.9989318521683403E-2"/>
      <name val="Arial"/>
      <family val="2"/>
    </font>
    <font>
      <b/>
      <sz val="16"/>
      <name val="Arial"/>
      <family val="2"/>
    </font>
    <font>
      <b/>
      <sz val="11"/>
      <name val="Arial"/>
      <family val="2"/>
    </font>
    <font>
      <b/>
      <sz val="12"/>
      <name val="Arial"/>
      <family val="2"/>
    </font>
    <font>
      <b/>
      <sz val="12"/>
      <color theme="1"/>
      <name val="Arial"/>
      <family val="2"/>
    </font>
    <font>
      <i/>
      <sz val="14"/>
      <color theme="1"/>
      <name val="Calibri"/>
      <family val="2"/>
      <scheme val="minor"/>
    </font>
    <font>
      <b/>
      <i/>
      <sz val="18"/>
      <color theme="0"/>
      <name val="Calibri"/>
      <family val="2"/>
      <scheme val="minor"/>
    </font>
    <font>
      <b/>
      <i/>
      <sz val="9"/>
      <name val="Arial"/>
      <family val="2"/>
    </font>
    <font>
      <b/>
      <sz val="10"/>
      <name val="Arial"/>
      <family val="2"/>
    </font>
    <font>
      <b/>
      <i/>
      <sz val="8"/>
      <name val="Verdana"/>
      <family val="2"/>
    </font>
    <font>
      <b/>
      <sz val="8"/>
      <color theme="0"/>
      <name val="Verdana"/>
      <family val="2"/>
    </font>
    <font>
      <b/>
      <sz val="14"/>
      <name val="Arial"/>
      <family val="2"/>
    </font>
    <font>
      <b/>
      <sz val="14"/>
      <name val="Wingdings"/>
      <charset val="2"/>
    </font>
    <font>
      <b/>
      <sz val="1"/>
      <color theme="0"/>
      <name val="Arial"/>
      <family val="2"/>
    </font>
    <font>
      <b/>
      <sz val="1"/>
      <color theme="0"/>
      <name val="Cambria"/>
      <family val="1"/>
      <scheme val="major"/>
    </font>
    <font>
      <b/>
      <sz val="10"/>
      <name val="Wingdings"/>
      <charset val="2"/>
    </font>
    <font>
      <i/>
      <sz val="11"/>
      <name val="Calibri"/>
      <family val="2"/>
      <scheme val="minor"/>
    </font>
    <font>
      <sz val="9"/>
      <color theme="1"/>
      <name val="Calibri"/>
      <family val="2"/>
      <scheme val="minor"/>
    </font>
    <font>
      <b/>
      <sz val="11"/>
      <name val="Calibri"/>
      <family val="2"/>
      <scheme val="minor"/>
    </font>
    <font>
      <sz val="7"/>
      <name val="Verdana"/>
      <family val="2"/>
    </font>
  </fonts>
  <fills count="46">
    <fill>
      <patternFill patternType="none"/>
    </fill>
    <fill>
      <patternFill patternType="gray125"/>
    </fill>
    <fill>
      <patternFill patternType="solid">
        <fgColor indexed="52"/>
        <bgColor indexed="64"/>
      </patternFill>
    </fill>
    <fill>
      <patternFill patternType="solid">
        <fgColor theme="0"/>
        <bgColor indexed="64"/>
      </patternFill>
    </fill>
    <fill>
      <gradientFill degree="90">
        <stop position="0">
          <color theme="0"/>
        </stop>
        <stop position="1">
          <color theme="8" tint="0.59999389629810485"/>
        </stop>
      </gradientFill>
    </fill>
    <fill>
      <patternFill patternType="solid">
        <fgColor indexed="43"/>
        <bgColor indexed="64"/>
      </patternFill>
    </fill>
    <fill>
      <patternFill patternType="solid">
        <fgColor theme="0" tint="-0.249977111117893"/>
        <bgColor indexed="64"/>
      </patternFill>
    </fill>
    <fill>
      <gradientFill degree="45">
        <stop position="0">
          <color theme="0"/>
        </stop>
        <stop position="1">
          <color theme="4" tint="0.80001220740379042"/>
        </stop>
      </gradientFill>
    </fill>
    <fill>
      <patternFill patternType="solid">
        <fgColor theme="0" tint="-4.9989318521683403E-2"/>
        <bgColor indexed="64"/>
      </patternFill>
    </fill>
    <fill>
      <patternFill patternType="solid">
        <fgColor indexed="41"/>
        <bgColor indexed="64"/>
      </patternFill>
    </fill>
    <fill>
      <gradientFill degree="90">
        <stop position="0">
          <color theme="0"/>
        </stop>
        <stop position="1">
          <color theme="5" tint="0.40000610370189521"/>
        </stop>
      </gradientFill>
    </fill>
    <fill>
      <gradientFill degree="90">
        <stop position="0">
          <color theme="0"/>
        </stop>
        <stop position="1">
          <color rgb="FFFFFF00"/>
        </stop>
      </gradientFill>
    </fill>
    <fill>
      <gradientFill degree="90">
        <stop position="0">
          <color theme="0"/>
        </stop>
        <stop position="1">
          <color rgb="FFFF0000"/>
        </stop>
      </gradientFill>
    </fill>
    <fill>
      <gradientFill degree="90">
        <stop position="0">
          <color theme="0"/>
        </stop>
        <stop position="1">
          <color theme="4" tint="-0.25098422193060094"/>
        </stop>
      </gradientFill>
    </fill>
    <fill>
      <gradientFill degree="90">
        <stop position="0">
          <color theme="0"/>
        </stop>
        <stop position="1">
          <color theme="7" tint="0.40000610370189521"/>
        </stop>
      </gradientFill>
    </fill>
    <fill>
      <patternFill patternType="solid">
        <fgColor theme="5" tint="0.79998168889431442"/>
        <bgColor indexed="64"/>
      </patternFill>
    </fill>
    <fill>
      <patternFill patternType="solid">
        <fgColor theme="3" tint="0.79998168889431442"/>
        <bgColor auto="1"/>
      </patternFill>
    </fill>
    <fill>
      <patternFill patternType="solid">
        <fgColor theme="5"/>
        <bgColor indexed="64"/>
      </patternFill>
    </fill>
    <fill>
      <patternFill patternType="solid">
        <fgColor rgb="FFFF0000"/>
        <bgColor indexed="64"/>
      </patternFill>
    </fill>
    <fill>
      <patternFill patternType="solid">
        <fgColor indexed="9"/>
        <bgColor indexed="64"/>
      </patternFill>
    </fill>
    <fill>
      <patternFill patternType="solid">
        <fgColor indexed="53"/>
        <bgColor indexed="64"/>
      </patternFill>
    </fill>
    <fill>
      <patternFill patternType="solid">
        <fgColor theme="2"/>
        <bgColor indexed="64"/>
      </patternFill>
    </fill>
    <fill>
      <patternFill patternType="solid">
        <fgColor theme="4" tint="0.79998168889431442"/>
        <bgColor indexed="64"/>
      </patternFill>
    </fill>
    <fill>
      <patternFill patternType="solid">
        <fgColor theme="9"/>
        <bgColor indexed="64"/>
      </patternFill>
    </fill>
    <fill>
      <patternFill patternType="solid">
        <fgColor rgb="FFFFFF00"/>
        <bgColor indexed="64"/>
      </patternFill>
    </fill>
    <fill>
      <patternFill patternType="solid">
        <fgColor theme="4" tint="0.59999389629810485"/>
        <bgColor indexed="64"/>
      </patternFill>
    </fill>
    <fill>
      <patternFill patternType="solid">
        <fgColor indexed="13"/>
        <bgColor indexed="64"/>
      </patternFill>
    </fill>
    <fill>
      <patternFill patternType="solid">
        <fgColor theme="7" tint="0.79998168889431442"/>
        <bgColor indexed="64"/>
      </patternFill>
    </fill>
    <fill>
      <patternFill patternType="solid">
        <fgColor theme="5" tint="0.59999389629810485"/>
        <bgColor indexed="64"/>
      </patternFill>
    </fill>
    <fill>
      <patternFill patternType="solid">
        <fgColor theme="7" tint="0.59999389629810485"/>
        <bgColor indexed="64"/>
      </patternFill>
    </fill>
    <fill>
      <gradientFill degree="90">
        <stop position="0">
          <color theme="0"/>
        </stop>
        <stop position="1">
          <color theme="4"/>
        </stop>
      </gradientFill>
    </fill>
    <fill>
      <gradientFill degree="90">
        <stop position="0">
          <color theme="0"/>
        </stop>
        <stop position="1">
          <color theme="7" tint="-0.25098422193060094"/>
        </stop>
      </gradientFill>
    </fill>
    <fill>
      <patternFill patternType="solid">
        <fgColor theme="0" tint="-0.14999847407452621"/>
        <bgColor indexed="64"/>
      </patternFill>
    </fill>
    <fill>
      <patternFill patternType="solid">
        <fgColor theme="9" tint="0.59999389629810485"/>
        <bgColor indexed="64"/>
      </patternFill>
    </fill>
    <fill>
      <patternFill patternType="solid">
        <fgColor theme="9" tint="-0.249977111117893"/>
        <bgColor indexed="64"/>
      </patternFill>
    </fill>
    <fill>
      <patternFill patternType="solid">
        <fgColor rgb="FF92D050"/>
        <bgColor indexed="64"/>
      </patternFill>
    </fill>
    <fill>
      <patternFill patternType="solid">
        <fgColor rgb="FFFFC000"/>
        <bgColor indexed="64"/>
      </patternFill>
    </fill>
    <fill>
      <patternFill patternType="solid">
        <fgColor theme="3" tint="0.59999389629810485"/>
        <bgColor indexed="64"/>
      </patternFill>
    </fill>
    <fill>
      <gradientFill degree="90">
        <stop position="0">
          <color theme="0"/>
        </stop>
        <stop position="1">
          <color theme="8" tint="0.40000610370189521"/>
        </stop>
      </gradientFill>
    </fill>
    <fill>
      <patternFill patternType="solid">
        <fgColor theme="4"/>
        <bgColor indexed="64"/>
      </patternFill>
    </fill>
    <fill>
      <gradientFill degree="90">
        <stop position="0">
          <color theme="3" tint="0.80001220740379042"/>
        </stop>
        <stop position="1">
          <color theme="4"/>
        </stop>
      </gradientFill>
    </fill>
    <fill>
      <gradientFill degree="90">
        <stop position="0">
          <color theme="7" tint="0.40000610370189521"/>
        </stop>
        <stop position="1">
          <color theme="7" tint="-0.25098422193060094"/>
        </stop>
      </gradientFill>
    </fill>
    <fill>
      <patternFill patternType="solid">
        <fgColor theme="2" tint="-9.9978637043366805E-2"/>
        <bgColor indexed="64"/>
      </patternFill>
    </fill>
    <fill>
      <patternFill patternType="solid">
        <fgColor rgb="FFFF3B3B"/>
        <bgColor indexed="64"/>
      </patternFill>
    </fill>
    <fill>
      <patternFill patternType="solid">
        <fgColor theme="0" tint="-0.34998626667073579"/>
        <bgColor indexed="64"/>
      </patternFill>
    </fill>
    <fill>
      <patternFill patternType="solid">
        <fgColor theme="0" tint="-0.34998626667073579"/>
        <bgColor auto="1"/>
      </patternFill>
    </fill>
  </fills>
  <borders count="199">
    <border>
      <left/>
      <right/>
      <top/>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style="medium">
        <color indexed="64"/>
      </left>
      <right style="medium">
        <color indexed="64"/>
      </right>
      <top style="double">
        <color indexed="64"/>
      </top>
      <bottom style="double">
        <color indexed="64"/>
      </bottom>
      <diagonal/>
    </border>
    <border>
      <left style="double">
        <color indexed="64"/>
      </left>
      <right style="double">
        <color indexed="64"/>
      </right>
      <top style="double">
        <color indexed="64"/>
      </top>
      <bottom/>
      <diagonal/>
    </border>
    <border>
      <left/>
      <right style="thin">
        <color indexed="64"/>
      </right>
      <top/>
      <bottom style="hair">
        <color indexed="64"/>
      </bottom>
      <diagonal/>
    </border>
    <border>
      <left/>
      <right style="thin">
        <color auto="1"/>
      </right>
      <top style="hair">
        <color indexed="64"/>
      </top>
      <bottom style="hair">
        <color indexed="64"/>
      </bottom>
      <diagonal/>
    </border>
    <border>
      <left style="medium">
        <color indexed="64"/>
      </left>
      <right style="thin">
        <color indexed="64"/>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right style="thin">
        <color indexed="64"/>
      </right>
      <top style="hair">
        <color indexed="64"/>
      </top>
      <bottom style="medium">
        <color indexed="64"/>
      </bottom>
      <diagonal/>
    </border>
    <border>
      <left style="medium">
        <color indexed="64"/>
      </left>
      <right style="thin">
        <color indexed="64"/>
      </right>
      <top style="hair">
        <color indexed="64"/>
      </top>
      <bottom style="medium">
        <color indexed="64"/>
      </bottom>
      <diagonal/>
    </border>
    <border>
      <left style="medium">
        <color indexed="64"/>
      </left>
      <right style="medium">
        <color indexed="64"/>
      </right>
      <top style="hair">
        <color indexed="64"/>
      </top>
      <bottom style="medium">
        <color indexed="64"/>
      </bottom>
      <diagonal/>
    </border>
    <border>
      <left/>
      <right style="medium">
        <color indexed="64"/>
      </right>
      <top style="medium">
        <color indexed="64"/>
      </top>
      <bottom style="hair">
        <color indexed="64"/>
      </bottom>
      <diagonal/>
    </border>
    <border>
      <left style="double">
        <color indexed="64"/>
      </left>
      <right style="double">
        <color indexed="64"/>
      </right>
      <top/>
      <bottom/>
      <diagonal/>
    </border>
    <border>
      <left/>
      <right style="medium">
        <color indexed="64"/>
      </right>
      <top style="hair">
        <color indexed="64"/>
      </top>
      <bottom style="hair">
        <color indexed="64"/>
      </bottom>
      <diagonal/>
    </border>
    <border>
      <left style="double">
        <color indexed="64"/>
      </left>
      <right style="double">
        <color indexed="64"/>
      </right>
      <top/>
      <bottom style="double">
        <color indexed="64"/>
      </bottom>
      <diagonal/>
    </border>
    <border>
      <left/>
      <right style="medium">
        <color indexed="64"/>
      </right>
      <top style="hair">
        <color indexed="64"/>
      </top>
      <bottom style="medium">
        <color indexed="64"/>
      </bottom>
      <diagonal/>
    </border>
    <border>
      <left style="double">
        <color indexed="64"/>
      </left>
      <right style="double">
        <color indexed="64"/>
      </right>
      <top/>
      <bottom style="medium">
        <color indexed="64"/>
      </bottom>
      <diagonal/>
    </border>
    <border>
      <left style="double">
        <color indexed="64"/>
      </left>
      <right style="double">
        <color indexed="64"/>
      </right>
      <top style="medium">
        <color indexed="64"/>
      </top>
      <bottom/>
      <diagonal/>
    </border>
    <border>
      <left/>
      <right style="thin">
        <color indexed="64"/>
      </right>
      <top style="medium">
        <color indexed="64"/>
      </top>
      <bottom style="hair">
        <color indexed="64"/>
      </bottom>
      <diagonal/>
    </border>
    <border>
      <left/>
      <right style="thin">
        <color auto="1"/>
      </right>
      <top/>
      <bottom style="thin">
        <color auto="1"/>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auto="1"/>
      </top>
      <bottom style="double">
        <color indexed="64"/>
      </bottom>
      <diagonal/>
    </border>
    <border>
      <left style="double">
        <color indexed="64"/>
      </left>
      <right style="double">
        <color indexed="64"/>
      </right>
      <top style="double">
        <color indexed="64"/>
      </top>
      <bottom style="double">
        <color indexed="64"/>
      </bottom>
      <diagonal/>
    </border>
    <border>
      <left style="thin">
        <color auto="1"/>
      </left>
      <right style="thin">
        <color auto="1"/>
      </right>
      <top style="hair">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diagonalDown="1">
      <left style="medium">
        <color indexed="64"/>
      </left>
      <right style="double">
        <color indexed="64"/>
      </right>
      <top style="medium">
        <color indexed="64"/>
      </top>
      <bottom/>
      <diagonal style="medium">
        <color indexed="64"/>
      </diagonal>
    </border>
    <border>
      <left style="double">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double">
        <color indexed="64"/>
      </right>
      <top style="medium">
        <color indexed="64"/>
      </top>
      <bottom/>
      <diagonal/>
    </border>
    <border>
      <left style="double">
        <color indexed="64"/>
      </left>
      <right style="thin">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diagonalDown="1">
      <left style="thick">
        <color indexed="64"/>
      </left>
      <right style="thick">
        <color indexed="64"/>
      </right>
      <top style="thick">
        <color indexed="64"/>
      </top>
      <bottom/>
      <diagonal style="medium">
        <color indexed="64"/>
      </diagonal>
    </border>
    <border>
      <left style="thick">
        <color indexed="64"/>
      </left>
      <right style="medium">
        <color indexed="64"/>
      </right>
      <top style="thick">
        <color indexed="64"/>
      </top>
      <bottom/>
      <diagonal/>
    </border>
    <border>
      <left style="medium">
        <color indexed="64"/>
      </left>
      <right style="medium">
        <color indexed="64"/>
      </right>
      <top style="thick">
        <color indexed="64"/>
      </top>
      <bottom/>
      <diagonal/>
    </border>
    <border>
      <left style="medium">
        <color indexed="64"/>
      </left>
      <right style="thick">
        <color indexed="64"/>
      </right>
      <top style="thick">
        <color indexed="64"/>
      </top>
      <bottom/>
      <diagonal/>
    </border>
    <border>
      <left style="double">
        <color indexed="64"/>
      </left>
      <right style="double">
        <color indexed="64"/>
      </right>
      <top style="double">
        <color indexed="64"/>
      </top>
      <bottom style="medium">
        <color indexed="64"/>
      </bottom>
      <diagonal/>
    </border>
    <border>
      <left style="double">
        <color indexed="64"/>
      </left>
      <right style="medium">
        <color indexed="64"/>
      </right>
      <top style="double">
        <color indexed="64"/>
      </top>
      <bottom style="medium">
        <color indexed="64"/>
      </bottom>
      <diagonal/>
    </border>
    <border>
      <left style="medium">
        <color indexed="64"/>
      </left>
      <right style="medium">
        <color indexed="64"/>
      </right>
      <top style="double">
        <color indexed="64"/>
      </top>
      <bottom style="medium">
        <color indexed="64"/>
      </bottom>
      <diagonal/>
    </border>
    <border>
      <left style="medium">
        <color indexed="64"/>
      </left>
      <right style="double">
        <color indexed="64"/>
      </right>
      <top style="double">
        <color indexed="64"/>
      </top>
      <bottom style="medium">
        <color indexed="64"/>
      </bottom>
      <diagonal/>
    </border>
    <border>
      <left style="medium">
        <color indexed="64"/>
      </left>
      <right style="medium">
        <color indexed="64"/>
      </right>
      <top style="medium">
        <color indexed="64"/>
      </top>
      <bottom style="medium">
        <color indexed="64"/>
      </bottom>
      <diagonal/>
    </border>
    <border>
      <left style="double">
        <color indexed="64"/>
      </left>
      <right style="thin">
        <color indexed="64"/>
      </right>
      <top style="thin">
        <color indexed="64"/>
      </top>
      <bottom style="double">
        <color indexed="64"/>
      </bottom>
      <diagonal/>
    </border>
    <border>
      <left style="thin">
        <color indexed="64"/>
      </left>
      <right style="double">
        <color indexed="64"/>
      </right>
      <top style="thin">
        <color indexed="64"/>
      </top>
      <bottom style="double">
        <color indexed="64"/>
      </bottom>
      <diagonal/>
    </border>
    <border>
      <left/>
      <right style="hair">
        <color indexed="64"/>
      </right>
      <top style="medium">
        <color indexed="64"/>
      </top>
      <bottom style="hair">
        <color indexed="64"/>
      </bottom>
      <diagonal/>
    </border>
    <border>
      <left style="hair">
        <color indexed="64"/>
      </left>
      <right style="hair">
        <color indexed="64"/>
      </right>
      <top style="hair">
        <color indexed="64"/>
      </top>
      <bottom style="medium">
        <color indexed="64"/>
      </bottom>
      <diagonal/>
    </border>
    <border>
      <left style="medium">
        <color indexed="64"/>
      </left>
      <right style="hair">
        <color indexed="64"/>
      </right>
      <top style="hair">
        <color indexed="64"/>
      </top>
      <bottom style="medium">
        <color indexed="64"/>
      </bottom>
      <diagonal/>
    </border>
    <border>
      <left style="hair">
        <color indexed="64"/>
      </left>
      <right style="medium">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medium">
        <color indexed="64"/>
      </left>
      <right style="hair">
        <color indexed="64"/>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thin">
        <color indexed="64"/>
      </top>
      <bottom style="hair">
        <color indexed="64"/>
      </bottom>
      <diagonal/>
    </border>
    <border>
      <left style="medium">
        <color indexed="64"/>
      </left>
      <right style="hair">
        <color indexed="64"/>
      </right>
      <top style="thin">
        <color indexed="64"/>
      </top>
      <bottom style="hair">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top style="medium">
        <color indexed="64"/>
      </top>
      <bottom style="thin">
        <color indexed="64"/>
      </bottom>
      <diagonal/>
    </border>
    <border>
      <left/>
      <right/>
      <top/>
      <bottom style="medium">
        <color indexed="64"/>
      </bottom>
      <diagonal/>
    </border>
    <border>
      <left/>
      <right/>
      <top style="hair">
        <color indexed="64"/>
      </top>
      <bottom style="hair">
        <color indexed="64"/>
      </bottom>
      <diagonal/>
    </border>
    <border>
      <left style="hair">
        <color indexed="64"/>
      </left>
      <right style="hair">
        <color indexed="64"/>
      </right>
      <top/>
      <bottom style="hair">
        <color indexed="64"/>
      </bottom>
      <diagonal/>
    </border>
    <border>
      <left/>
      <right style="thin">
        <color auto="1"/>
      </right>
      <top/>
      <bottom style="medium">
        <color indexed="64"/>
      </bottom>
      <diagonal/>
    </border>
    <border>
      <left/>
      <right style="medium">
        <color indexed="64"/>
      </right>
      <top/>
      <bottom style="medium">
        <color indexed="64"/>
      </bottom>
      <diagonal/>
    </border>
    <border>
      <left style="double">
        <color indexed="64"/>
      </left>
      <right/>
      <top style="double">
        <color indexed="64"/>
      </top>
      <bottom style="double">
        <color indexed="64"/>
      </bottom>
      <diagonal/>
    </border>
    <border>
      <left style="double">
        <color indexed="64"/>
      </left>
      <right style="medium">
        <color indexed="64"/>
      </right>
      <top style="double">
        <color indexed="64"/>
      </top>
      <bottom/>
      <diagonal/>
    </border>
    <border>
      <left style="medium">
        <color indexed="64"/>
      </left>
      <right/>
      <top/>
      <bottom style="medium">
        <color indexed="64"/>
      </bottom>
      <diagonal/>
    </border>
    <border>
      <left style="double">
        <color indexed="64"/>
      </left>
      <right/>
      <top style="double">
        <color indexed="64"/>
      </top>
      <bottom style="thin">
        <color indexed="64"/>
      </bottom>
      <diagonal/>
    </border>
    <border>
      <left style="double">
        <color indexed="64"/>
      </left>
      <right/>
      <top style="thin">
        <color indexed="64"/>
      </top>
      <bottom style="thin">
        <color indexed="64"/>
      </bottom>
      <diagonal/>
    </border>
    <border>
      <left style="double">
        <color indexed="64"/>
      </left>
      <right/>
      <top style="thin">
        <color indexed="64"/>
      </top>
      <bottom style="double">
        <color indexed="64"/>
      </bottom>
      <diagonal/>
    </border>
    <border>
      <left style="double">
        <color auto="1"/>
      </left>
      <right style="thin">
        <color auto="1"/>
      </right>
      <top style="double">
        <color auto="1"/>
      </top>
      <bottom style="thin">
        <color auto="1"/>
      </bottom>
      <diagonal/>
    </border>
    <border>
      <left style="thin">
        <color auto="1"/>
      </left>
      <right style="thin">
        <color auto="1"/>
      </right>
      <top style="double">
        <color auto="1"/>
      </top>
      <bottom style="thin">
        <color auto="1"/>
      </bottom>
      <diagonal/>
    </border>
    <border>
      <left style="thin">
        <color auto="1"/>
      </left>
      <right style="double">
        <color auto="1"/>
      </right>
      <top style="double">
        <color auto="1"/>
      </top>
      <bottom style="thin">
        <color auto="1"/>
      </bottom>
      <diagonal/>
    </border>
    <border>
      <left/>
      <right style="double">
        <color auto="1"/>
      </right>
      <top style="double">
        <color auto="1"/>
      </top>
      <bottom style="thin">
        <color indexed="64"/>
      </bottom>
      <diagonal/>
    </border>
    <border>
      <left/>
      <right style="double">
        <color auto="1"/>
      </right>
      <top style="thin">
        <color indexed="64"/>
      </top>
      <bottom style="thin">
        <color indexed="64"/>
      </bottom>
      <diagonal/>
    </border>
    <border>
      <left/>
      <right style="double">
        <color auto="1"/>
      </right>
      <top style="thin">
        <color indexed="64"/>
      </top>
      <bottom style="double">
        <color auto="1"/>
      </bottom>
      <diagonal/>
    </border>
    <border>
      <left style="double">
        <color indexed="64"/>
      </left>
      <right/>
      <top style="hair">
        <color indexed="64"/>
      </top>
      <bottom style="hair">
        <color indexed="64"/>
      </bottom>
      <diagonal/>
    </border>
    <border>
      <left/>
      <right style="double">
        <color indexed="64"/>
      </right>
      <top style="hair">
        <color indexed="64"/>
      </top>
      <bottom style="hair">
        <color indexed="64"/>
      </bottom>
      <diagonal/>
    </border>
    <border>
      <left style="double">
        <color indexed="64"/>
      </left>
      <right/>
      <top style="hair">
        <color indexed="64"/>
      </top>
      <bottom style="double">
        <color indexed="64"/>
      </bottom>
      <diagonal/>
    </border>
    <border>
      <left/>
      <right style="double">
        <color indexed="64"/>
      </right>
      <top style="hair">
        <color indexed="64"/>
      </top>
      <bottom style="double">
        <color indexed="64"/>
      </bottom>
      <diagonal/>
    </border>
    <border>
      <left style="double">
        <color indexed="64"/>
      </left>
      <right/>
      <top/>
      <bottom style="hair">
        <color indexed="64"/>
      </bottom>
      <diagonal/>
    </border>
    <border>
      <left/>
      <right style="double">
        <color indexed="64"/>
      </right>
      <top/>
      <bottom style="hair">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double">
        <color indexed="64"/>
      </left>
      <right style="hair">
        <color indexed="64"/>
      </right>
      <top style="hair">
        <color indexed="64"/>
      </top>
      <bottom style="hair">
        <color indexed="64"/>
      </bottom>
      <diagonal/>
    </border>
    <border>
      <left/>
      <right style="medium">
        <color auto="1"/>
      </right>
      <top style="dashed">
        <color auto="1"/>
      </top>
      <bottom style="dashed">
        <color auto="1"/>
      </bottom>
      <diagonal/>
    </border>
    <border>
      <left style="medium">
        <color auto="1"/>
      </left>
      <right/>
      <top style="dashed">
        <color auto="1"/>
      </top>
      <bottom style="dashed">
        <color auto="1"/>
      </bottom>
      <diagonal/>
    </border>
    <border>
      <left style="medium">
        <color auto="1"/>
      </left>
      <right/>
      <top style="dashed">
        <color auto="1"/>
      </top>
      <bottom style="medium">
        <color auto="1"/>
      </bottom>
      <diagonal/>
    </border>
    <border>
      <left/>
      <right style="medium">
        <color auto="1"/>
      </right>
      <top style="dashed">
        <color auto="1"/>
      </top>
      <bottom style="medium">
        <color auto="1"/>
      </bottom>
      <diagonal/>
    </border>
    <border>
      <left style="double">
        <color auto="1"/>
      </left>
      <right style="hair">
        <color auto="1"/>
      </right>
      <top/>
      <bottom style="hair">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indexed="64"/>
      </left>
      <right/>
      <top style="medium">
        <color auto="1"/>
      </top>
      <bottom style="medium">
        <color auto="1"/>
      </bottom>
      <diagonal/>
    </border>
    <border>
      <left/>
      <right style="thin">
        <color indexed="64"/>
      </right>
      <top style="medium">
        <color auto="1"/>
      </top>
      <bottom style="medium">
        <color auto="1"/>
      </bottom>
      <diagonal/>
    </border>
    <border>
      <left/>
      <right/>
      <top style="dashed">
        <color auto="1"/>
      </top>
      <bottom style="dashed">
        <color auto="1"/>
      </bottom>
      <diagonal/>
    </border>
    <border>
      <left/>
      <right/>
      <top style="dashed">
        <color auto="1"/>
      </top>
      <bottom style="medium">
        <color auto="1"/>
      </bottom>
      <diagonal/>
    </border>
    <border>
      <left/>
      <right style="thin">
        <color auto="1"/>
      </right>
      <top style="dashed">
        <color auto="1"/>
      </top>
      <bottom style="dashed">
        <color auto="1"/>
      </bottom>
      <diagonal/>
    </border>
    <border>
      <left/>
      <right style="thin">
        <color auto="1"/>
      </right>
      <top style="dashed">
        <color auto="1"/>
      </top>
      <bottom style="medium">
        <color auto="1"/>
      </bottom>
      <diagonal/>
    </border>
    <border>
      <left style="double">
        <color auto="1"/>
      </left>
      <right style="hair">
        <color auto="1"/>
      </right>
      <top style="double">
        <color auto="1"/>
      </top>
      <bottom style="thin">
        <color auto="1"/>
      </bottom>
      <diagonal/>
    </border>
    <border>
      <left style="hair">
        <color auto="1"/>
      </left>
      <right style="hair">
        <color auto="1"/>
      </right>
      <top style="double">
        <color auto="1"/>
      </top>
      <bottom style="thin">
        <color auto="1"/>
      </bottom>
      <diagonal/>
    </border>
    <border>
      <left style="hair">
        <color auto="1"/>
      </left>
      <right style="double">
        <color auto="1"/>
      </right>
      <top style="double">
        <color auto="1"/>
      </top>
      <bottom style="thin">
        <color auto="1"/>
      </bottom>
      <diagonal/>
    </border>
    <border>
      <left style="double">
        <color auto="1"/>
      </left>
      <right style="hair">
        <color auto="1"/>
      </right>
      <top style="thin">
        <color auto="1"/>
      </top>
      <bottom style="double">
        <color auto="1"/>
      </bottom>
      <diagonal/>
    </border>
    <border>
      <left style="hair">
        <color auto="1"/>
      </left>
      <right style="hair">
        <color auto="1"/>
      </right>
      <top style="thin">
        <color auto="1"/>
      </top>
      <bottom style="double">
        <color auto="1"/>
      </bottom>
      <diagonal/>
    </border>
    <border>
      <left style="hair">
        <color auto="1"/>
      </left>
      <right style="double">
        <color auto="1"/>
      </right>
      <top style="thin">
        <color auto="1"/>
      </top>
      <bottom style="double">
        <color auto="1"/>
      </bottom>
      <diagonal/>
    </border>
    <border>
      <left style="thin">
        <color auto="1"/>
      </left>
      <right/>
      <top style="medium">
        <color auto="1"/>
      </top>
      <bottom style="dashed">
        <color auto="1"/>
      </bottom>
      <diagonal/>
    </border>
    <border>
      <left/>
      <right style="medium">
        <color auto="1"/>
      </right>
      <top style="medium">
        <color auto="1"/>
      </top>
      <bottom style="dashed">
        <color auto="1"/>
      </bottom>
      <diagonal/>
    </border>
    <border>
      <left style="medium">
        <color auto="1"/>
      </left>
      <right/>
      <top style="medium">
        <color auto="1"/>
      </top>
      <bottom style="dashed">
        <color auto="1"/>
      </bottom>
      <diagonal/>
    </border>
    <border>
      <left/>
      <right style="thin">
        <color auto="1"/>
      </right>
      <top style="medium">
        <color auto="1"/>
      </top>
      <bottom style="dashed">
        <color auto="1"/>
      </bottom>
      <diagonal/>
    </border>
    <border>
      <left style="slantDashDot">
        <color indexed="64"/>
      </left>
      <right style="mediumDashed">
        <color indexed="64"/>
      </right>
      <top style="double">
        <color indexed="64"/>
      </top>
      <bottom style="slantDashDot">
        <color indexed="64"/>
      </bottom>
      <diagonal/>
    </border>
    <border>
      <left style="mediumDashed">
        <color indexed="64"/>
      </left>
      <right style="slantDashDot">
        <color indexed="64"/>
      </right>
      <top style="double">
        <color indexed="64"/>
      </top>
      <bottom style="slantDashDot">
        <color indexed="64"/>
      </bottom>
      <diagonal/>
    </border>
    <border>
      <left style="medium">
        <color indexed="64"/>
      </left>
      <right style="mediumDashed">
        <color indexed="64"/>
      </right>
      <top style="slantDashDot">
        <color indexed="64"/>
      </top>
      <bottom/>
      <diagonal/>
    </border>
    <border>
      <left style="medium">
        <color indexed="64"/>
      </left>
      <right style="mediumDashed">
        <color indexed="64"/>
      </right>
      <top/>
      <bottom/>
      <diagonal/>
    </border>
    <border>
      <left style="medium">
        <color indexed="64"/>
      </left>
      <right style="mediumDashed">
        <color indexed="64"/>
      </right>
      <top/>
      <bottom style="slantDashDot">
        <color indexed="64"/>
      </bottom>
      <diagonal/>
    </border>
    <border>
      <left style="medium">
        <color indexed="64"/>
      </left>
      <right/>
      <top/>
      <bottom/>
      <diagonal/>
    </border>
    <border>
      <left style="slantDashDot">
        <color indexed="64"/>
      </left>
      <right/>
      <top style="medium">
        <color indexed="64"/>
      </top>
      <bottom/>
      <diagonal/>
    </border>
    <border>
      <left style="slantDashDot">
        <color indexed="64"/>
      </left>
      <right/>
      <top/>
      <bottom style="double">
        <color auto="1"/>
      </bottom>
      <diagonal/>
    </border>
    <border>
      <left/>
      <right style="medium">
        <color indexed="64"/>
      </right>
      <top/>
      <bottom style="double">
        <color auto="1"/>
      </bottom>
      <diagonal/>
    </border>
    <border>
      <left style="thin">
        <color indexed="64"/>
      </left>
      <right/>
      <top/>
      <bottom/>
      <diagonal/>
    </border>
    <border>
      <left style="medium">
        <color indexed="64"/>
      </left>
      <right style="medium">
        <color indexed="64"/>
      </right>
      <top style="slantDashDot">
        <color indexed="64"/>
      </top>
      <bottom/>
      <diagonal/>
    </border>
    <border>
      <left style="medium">
        <color indexed="64"/>
      </left>
      <right style="medium">
        <color indexed="64"/>
      </right>
      <top/>
      <bottom/>
      <diagonal/>
    </border>
    <border>
      <left style="medium">
        <color indexed="64"/>
      </left>
      <right style="medium">
        <color indexed="64"/>
      </right>
      <top/>
      <bottom style="slantDashDot">
        <color indexed="64"/>
      </bottom>
      <diagonal/>
    </border>
    <border>
      <left style="medium">
        <color indexed="64"/>
      </left>
      <right style="medium">
        <color indexed="64"/>
      </right>
      <top style="medium">
        <color indexed="64"/>
      </top>
      <bottom/>
      <diagonal/>
    </border>
    <border>
      <left style="hair">
        <color indexed="64"/>
      </left>
      <right style="hair">
        <color indexed="64"/>
      </right>
      <top style="hair">
        <color indexed="64"/>
      </top>
      <bottom/>
      <diagonal/>
    </border>
    <border>
      <left style="medium">
        <color indexed="64"/>
      </left>
      <right/>
      <top style="medium">
        <color indexed="64"/>
      </top>
      <bottom style="medium">
        <color indexed="64"/>
      </bottom>
      <diagonal/>
    </border>
    <border>
      <left style="double">
        <color auto="1"/>
      </left>
      <right style="hair">
        <color auto="1"/>
      </right>
      <top style="hair">
        <color auto="1"/>
      </top>
      <bottom/>
      <diagonal/>
    </border>
    <border>
      <left/>
      <right/>
      <top style="double">
        <color auto="1"/>
      </top>
      <bottom style="thin">
        <color indexed="64"/>
      </bottom>
      <diagonal/>
    </border>
    <border>
      <left/>
      <right/>
      <top style="thin">
        <color indexed="64"/>
      </top>
      <bottom style="thin">
        <color indexed="64"/>
      </bottom>
      <diagonal/>
    </border>
    <border>
      <left style="double">
        <color indexed="64"/>
      </left>
      <right/>
      <top/>
      <bottom/>
      <diagonal/>
    </border>
    <border>
      <left style="double">
        <color indexed="64"/>
      </left>
      <right style="medium">
        <color indexed="64"/>
      </right>
      <top style="hair">
        <color indexed="64"/>
      </top>
      <bottom style="hair">
        <color indexed="64"/>
      </bottom>
      <diagonal/>
    </border>
    <border>
      <left style="thin">
        <color auto="1"/>
      </left>
      <right style="thin">
        <color auto="1"/>
      </right>
      <top style="thin">
        <color auto="1"/>
      </top>
      <bottom/>
      <diagonal/>
    </border>
    <border>
      <left style="medium">
        <color indexed="64"/>
      </left>
      <right style="medium">
        <color indexed="64"/>
      </right>
      <top/>
      <bottom style="medium">
        <color indexed="64"/>
      </bottom>
      <diagonal/>
    </border>
    <border>
      <left style="medium">
        <color indexed="64"/>
      </left>
      <right style="medium">
        <color indexed="64"/>
      </right>
      <top style="thick">
        <color indexed="64"/>
      </top>
      <bottom style="thin">
        <color indexed="64"/>
      </bottom>
      <diagonal/>
    </border>
    <border>
      <left style="medium">
        <color indexed="64"/>
      </left>
      <right style="medium">
        <color indexed="64"/>
      </right>
      <top/>
      <bottom style="thin">
        <color indexed="64"/>
      </bottom>
      <diagonal/>
    </border>
    <border>
      <left style="thin">
        <color indexed="64"/>
      </left>
      <right style="thin">
        <color indexed="64"/>
      </right>
      <top/>
      <bottom style="thin">
        <color indexed="64"/>
      </bottom>
      <diagonal/>
    </border>
    <border>
      <left style="thin">
        <color indexed="64"/>
      </left>
      <right style="double">
        <color indexed="64"/>
      </right>
      <top/>
      <bottom style="thin">
        <color indexed="64"/>
      </bottom>
      <diagonal/>
    </border>
    <border>
      <left style="double">
        <color indexed="64"/>
      </left>
      <right style="thin">
        <color indexed="64"/>
      </right>
      <top/>
      <bottom style="thin">
        <color indexed="64"/>
      </bottom>
      <diagonal/>
    </border>
    <border>
      <left style="thin">
        <color auto="1"/>
      </left>
      <right style="thin">
        <color auto="1"/>
      </right>
      <top style="mediumDashed">
        <color indexed="64"/>
      </top>
      <bottom style="thin">
        <color auto="1"/>
      </bottom>
      <diagonal/>
    </border>
    <border>
      <left style="thin">
        <color auto="1"/>
      </left>
      <right style="mediumDashed">
        <color indexed="64"/>
      </right>
      <top style="mediumDashed">
        <color indexed="64"/>
      </top>
      <bottom style="thin">
        <color auto="1"/>
      </bottom>
      <diagonal/>
    </border>
    <border>
      <left style="thin">
        <color auto="1"/>
      </left>
      <right style="mediumDashed">
        <color indexed="64"/>
      </right>
      <top style="thin">
        <color auto="1"/>
      </top>
      <bottom style="thin">
        <color auto="1"/>
      </bottom>
      <diagonal/>
    </border>
    <border>
      <left style="thin">
        <color auto="1"/>
      </left>
      <right style="thin">
        <color auto="1"/>
      </right>
      <top style="thin">
        <color auto="1"/>
      </top>
      <bottom style="mediumDashed">
        <color indexed="64"/>
      </bottom>
      <diagonal/>
    </border>
    <border>
      <left style="thin">
        <color auto="1"/>
      </left>
      <right style="mediumDashed">
        <color indexed="64"/>
      </right>
      <top style="thin">
        <color auto="1"/>
      </top>
      <bottom style="mediumDashed">
        <color indexed="64"/>
      </bottom>
      <diagonal/>
    </border>
    <border>
      <left/>
      <right style="medium">
        <color indexed="64"/>
      </right>
      <top style="double">
        <color indexed="64"/>
      </top>
      <bottom style="double">
        <color indexed="64"/>
      </bottom>
      <diagonal/>
    </border>
    <border>
      <left style="medium">
        <color indexed="64"/>
      </left>
      <right/>
      <top style="medium">
        <color indexed="64"/>
      </top>
      <bottom style="hair">
        <color indexed="64"/>
      </bottom>
      <diagonal/>
    </border>
    <border>
      <left style="medium">
        <color indexed="64"/>
      </left>
      <right/>
      <top style="hair">
        <color indexed="64"/>
      </top>
      <bottom/>
      <diagonal/>
    </border>
    <border>
      <left style="slantDashDot">
        <color indexed="64"/>
      </left>
      <right/>
      <top style="slantDashDot">
        <color indexed="64"/>
      </top>
      <bottom style="slantDashDot">
        <color indexed="64"/>
      </bottom>
      <diagonal/>
    </border>
    <border>
      <left/>
      <right style="medium">
        <color indexed="64"/>
      </right>
      <top/>
      <bottom/>
      <diagonal/>
    </border>
    <border>
      <left style="double">
        <color indexed="64"/>
      </left>
      <right/>
      <top style="mediumDashed">
        <color indexed="64"/>
      </top>
      <bottom style="double">
        <color indexed="64"/>
      </bottom>
      <diagonal/>
    </border>
    <border>
      <left style="double">
        <color indexed="64"/>
      </left>
      <right/>
      <top/>
      <bottom style="mediumDashed">
        <color indexed="64"/>
      </bottom>
      <diagonal/>
    </border>
    <border>
      <left style="mediumDashed">
        <color auto="1"/>
      </left>
      <right style="thin">
        <color auto="1"/>
      </right>
      <top style="mediumDashed">
        <color auto="1"/>
      </top>
      <bottom style="thin">
        <color auto="1"/>
      </bottom>
      <diagonal/>
    </border>
    <border>
      <left style="mediumDashed">
        <color auto="1"/>
      </left>
      <right style="thin">
        <color auto="1"/>
      </right>
      <top style="thin">
        <color auto="1"/>
      </top>
      <bottom style="thin">
        <color auto="1"/>
      </bottom>
      <diagonal/>
    </border>
    <border>
      <left style="mediumDashed">
        <color auto="1"/>
      </left>
      <right style="thin">
        <color auto="1"/>
      </right>
      <top style="thin">
        <color auto="1"/>
      </top>
      <bottom style="mediumDashed">
        <color auto="1"/>
      </bottom>
      <diagonal/>
    </border>
    <border>
      <left style="double">
        <color indexed="64"/>
      </left>
      <right style="medium">
        <color indexed="64"/>
      </right>
      <top style="medium">
        <color indexed="64"/>
      </top>
      <bottom/>
      <diagonal/>
    </border>
    <border>
      <left style="double">
        <color indexed="64"/>
      </left>
      <right style="medium">
        <color indexed="64"/>
      </right>
      <top/>
      <bottom/>
      <diagonal/>
    </border>
    <border>
      <left style="double">
        <color indexed="64"/>
      </left>
      <right style="medium">
        <color indexed="64"/>
      </right>
      <top/>
      <bottom style="medium">
        <color indexed="64"/>
      </bottom>
      <diagonal/>
    </border>
    <border>
      <left/>
      <right style="medium">
        <color indexed="64"/>
      </right>
      <top style="medium">
        <color indexed="64"/>
      </top>
      <bottom style="double">
        <color indexed="64"/>
      </bottom>
      <diagonal/>
    </border>
    <border>
      <left/>
      <right style="medium">
        <color indexed="64"/>
      </right>
      <top style="hair">
        <color indexed="64"/>
      </top>
      <bottom/>
      <diagonal/>
    </border>
    <border>
      <left/>
      <right style="medium">
        <color indexed="64"/>
      </right>
      <top style="slantDashDot">
        <color indexed="64"/>
      </top>
      <bottom style="medium">
        <color indexed="64"/>
      </bottom>
      <diagonal/>
    </border>
    <border>
      <left style="double">
        <color auto="1"/>
      </left>
      <right style="dashed">
        <color auto="1"/>
      </right>
      <top style="double">
        <color auto="1"/>
      </top>
      <bottom style="hair">
        <color auto="1"/>
      </bottom>
      <diagonal/>
    </border>
    <border>
      <left style="dashed">
        <color auto="1"/>
      </left>
      <right style="dashed">
        <color auto="1"/>
      </right>
      <top style="double">
        <color auto="1"/>
      </top>
      <bottom/>
      <diagonal/>
    </border>
    <border>
      <left style="dashed">
        <color auto="1"/>
      </left>
      <right style="double">
        <color auto="1"/>
      </right>
      <top style="double">
        <color auto="1"/>
      </top>
      <bottom/>
      <diagonal/>
    </border>
    <border>
      <left style="double">
        <color auto="1"/>
      </left>
      <right style="dashed">
        <color auto="1"/>
      </right>
      <top style="hair">
        <color auto="1"/>
      </top>
      <bottom style="double">
        <color auto="1"/>
      </bottom>
      <diagonal/>
    </border>
    <border>
      <left style="dashed">
        <color auto="1"/>
      </left>
      <right style="dashed">
        <color auto="1"/>
      </right>
      <top/>
      <bottom style="double">
        <color auto="1"/>
      </bottom>
      <diagonal/>
    </border>
    <border>
      <left style="dashed">
        <color auto="1"/>
      </left>
      <right style="double">
        <color auto="1"/>
      </right>
      <top/>
      <bottom style="double">
        <color auto="1"/>
      </bottom>
      <diagonal/>
    </border>
    <border>
      <left style="thin">
        <color auto="1"/>
      </left>
      <right style="medium">
        <color indexed="64"/>
      </right>
      <top style="medium">
        <color indexed="64"/>
      </top>
      <bottom style="medium">
        <color indexed="64"/>
      </bottom>
      <diagonal/>
    </border>
    <border diagonalUp="1">
      <left style="medium">
        <color indexed="64"/>
      </left>
      <right/>
      <top style="slantDashDot">
        <color indexed="64"/>
      </top>
      <bottom/>
      <diagonal style="medium">
        <color indexed="64"/>
      </diagonal>
    </border>
    <border diagonalUp="1">
      <left style="medium">
        <color indexed="64"/>
      </left>
      <right/>
      <top/>
      <bottom style="slantDashDot">
        <color indexed="64"/>
      </bottom>
      <diagonal style="medium">
        <color indexed="64"/>
      </diagonal>
    </border>
    <border diagonalUp="1">
      <left/>
      <right style="mediumDashed">
        <color indexed="64"/>
      </right>
      <top style="slantDashDot">
        <color indexed="64"/>
      </top>
      <bottom/>
      <diagonal style="medium">
        <color indexed="64"/>
      </diagonal>
    </border>
    <border diagonalUp="1">
      <left/>
      <right style="mediumDashed">
        <color indexed="64"/>
      </right>
      <top/>
      <bottom style="slantDashDot">
        <color indexed="64"/>
      </bottom>
      <diagonal style="medium">
        <color indexed="64"/>
      </diagonal>
    </border>
    <border diagonalUp="1">
      <left style="mediumDashed">
        <color indexed="64"/>
      </left>
      <right style="mediumDashed">
        <color indexed="64"/>
      </right>
      <top style="slantDashDot">
        <color indexed="64"/>
      </top>
      <bottom/>
      <diagonal style="medium">
        <color indexed="64"/>
      </diagonal>
    </border>
    <border diagonalUp="1">
      <left style="mediumDashed">
        <color indexed="64"/>
      </left>
      <right style="mediumDashed">
        <color indexed="64"/>
      </right>
      <top/>
      <bottom style="slantDashDot">
        <color indexed="64"/>
      </bottom>
      <diagonal style="medium">
        <color indexed="64"/>
      </diagonal>
    </border>
    <border diagonalUp="1">
      <left style="mediumDashed">
        <color indexed="64"/>
      </left>
      <right/>
      <top style="slantDashDot">
        <color indexed="64"/>
      </top>
      <bottom/>
      <diagonal style="medium">
        <color indexed="64"/>
      </diagonal>
    </border>
    <border diagonalUp="1">
      <left/>
      <right style="slantDashDot">
        <color indexed="64"/>
      </right>
      <top style="slantDashDot">
        <color indexed="64"/>
      </top>
      <bottom/>
      <diagonal style="medium">
        <color indexed="64"/>
      </diagonal>
    </border>
    <border diagonalUp="1">
      <left style="mediumDashed">
        <color indexed="64"/>
      </left>
      <right/>
      <top/>
      <bottom/>
      <diagonal style="medium">
        <color indexed="64"/>
      </diagonal>
    </border>
    <border>
      <left style="thin">
        <color auto="1"/>
      </left>
      <right style="slantDashDot">
        <color indexed="64"/>
      </right>
      <top style="slantDashDot">
        <color indexed="64"/>
      </top>
      <bottom/>
      <diagonal/>
    </border>
    <border>
      <left style="thin">
        <color auto="1"/>
      </left>
      <right style="slantDashDot">
        <color indexed="64"/>
      </right>
      <top/>
      <bottom/>
      <diagonal/>
    </border>
    <border>
      <left style="thin">
        <color auto="1"/>
      </left>
      <right style="slantDashDot">
        <color indexed="64"/>
      </right>
      <top/>
      <bottom style="slantDashDot">
        <color indexed="64"/>
      </bottom>
      <diagonal/>
    </border>
    <border>
      <left/>
      <right/>
      <top/>
      <bottom style="thick">
        <color indexed="64"/>
      </bottom>
      <diagonal/>
    </border>
    <border>
      <left style="mediumDashed">
        <color indexed="64"/>
      </left>
      <right style="mediumDashed">
        <color indexed="64"/>
      </right>
      <top style="slantDashDot">
        <color indexed="64"/>
      </top>
      <bottom/>
      <diagonal/>
    </border>
    <border>
      <left style="mediumDashed">
        <color indexed="64"/>
      </left>
      <right style="mediumDashed">
        <color indexed="64"/>
      </right>
      <top/>
      <bottom/>
      <diagonal/>
    </border>
    <border>
      <left style="mediumDashed">
        <color indexed="64"/>
      </left>
      <right style="mediumDashed">
        <color indexed="64"/>
      </right>
      <top/>
      <bottom style="slantDashDot">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thin">
        <color auto="1"/>
      </left>
      <right style="thin">
        <color auto="1"/>
      </right>
      <top/>
      <bottom/>
      <diagonal/>
    </border>
    <border>
      <left/>
      <right style="double">
        <color indexed="64"/>
      </right>
      <top style="double">
        <color auto="1"/>
      </top>
      <bottom style="double">
        <color auto="1"/>
      </bottom>
      <diagonal/>
    </border>
    <border>
      <left style="mediumDashed">
        <color indexed="64"/>
      </left>
      <right style="thin">
        <color indexed="64"/>
      </right>
      <top style="slantDashDot">
        <color indexed="64"/>
      </top>
      <bottom/>
      <diagonal/>
    </border>
    <border>
      <left style="mediumDashed">
        <color indexed="64"/>
      </left>
      <right style="thin">
        <color indexed="64"/>
      </right>
      <top/>
      <bottom/>
      <diagonal/>
    </border>
    <border>
      <left style="mediumDashed">
        <color indexed="64"/>
      </left>
      <right style="thin">
        <color indexed="64"/>
      </right>
      <top/>
      <bottom style="slantDashDot">
        <color indexed="64"/>
      </bottom>
      <diagonal/>
    </border>
    <border diagonalUp="1">
      <left/>
      <right style="slantDashDot">
        <color indexed="64"/>
      </right>
      <top/>
      <bottom/>
      <diagonal style="medium">
        <color indexed="64"/>
      </diagonal>
    </border>
    <border>
      <left style="thin">
        <color auto="1"/>
      </left>
      <right/>
      <top style="slantDashDot">
        <color indexed="64"/>
      </top>
      <bottom/>
      <diagonal/>
    </border>
    <border>
      <left style="thin">
        <color auto="1"/>
      </left>
      <right/>
      <top/>
      <bottom style="slantDashDot">
        <color indexed="64"/>
      </bottom>
      <diagonal/>
    </border>
    <border>
      <left/>
      <right/>
      <top/>
      <bottom style="hair">
        <color indexed="64"/>
      </bottom>
      <diagonal/>
    </border>
    <border>
      <left style="medium">
        <color indexed="64"/>
      </left>
      <right/>
      <top style="hair">
        <color indexed="64"/>
      </top>
      <bottom style="hair">
        <color indexed="64"/>
      </bottom>
      <diagonal/>
    </border>
    <border>
      <left style="medium">
        <color indexed="64"/>
      </left>
      <right/>
      <top style="hair">
        <color indexed="64"/>
      </top>
      <bottom style="medium">
        <color indexed="64"/>
      </bottom>
      <diagonal/>
    </border>
    <border>
      <left/>
      <right/>
      <top style="medium">
        <color indexed="64"/>
      </top>
      <bottom style="hair">
        <color indexed="64"/>
      </bottom>
      <diagonal/>
    </border>
  </borders>
  <cellStyleXfs count="20">
    <xf numFmtId="0" fontId="0" fillId="0" borderId="0"/>
    <xf numFmtId="43" fontId="1" fillId="0" borderId="0" applyFont="0" applyFill="0" applyBorder="0" applyAlignment="0" applyProtection="0"/>
    <xf numFmtId="0" fontId="3" fillId="0" borderId="0"/>
    <xf numFmtId="0" fontId="3" fillId="0" borderId="0"/>
    <xf numFmtId="0" fontId="18" fillId="0" borderId="0"/>
    <xf numFmtId="0" fontId="18" fillId="0" borderId="0"/>
    <xf numFmtId="0" fontId="24" fillId="0" borderId="0"/>
    <xf numFmtId="0" fontId="24" fillId="0" borderId="0"/>
    <xf numFmtId="0" fontId="24" fillId="0" borderId="0"/>
    <xf numFmtId="0" fontId="3" fillId="0" borderId="0"/>
    <xf numFmtId="0" fontId="42" fillId="0" borderId="0"/>
    <xf numFmtId="0" fontId="48" fillId="0" borderId="0">
      <protection locked="0"/>
    </xf>
    <xf numFmtId="0" fontId="49" fillId="0" borderId="0">
      <protection locked="0"/>
    </xf>
    <xf numFmtId="0" fontId="49" fillId="0" borderId="0">
      <protection locked="0"/>
    </xf>
    <xf numFmtId="44" fontId="18" fillId="0" borderId="0" applyFont="0" applyFill="0" applyBorder="0" applyAlignment="0" applyProtection="0"/>
    <xf numFmtId="173" fontId="48" fillId="0" borderId="0">
      <protection locked="0"/>
    </xf>
    <xf numFmtId="174" fontId="48" fillId="0" borderId="0">
      <protection locked="0"/>
    </xf>
    <xf numFmtId="175" fontId="48" fillId="0" borderId="0">
      <protection locked="0"/>
    </xf>
    <xf numFmtId="0" fontId="24" fillId="5" borderId="0"/>
    <xf numFmtId="9" fontId="1" fillId="0" borderId="0" applyFont="0" applyFill="0" applyBorder="0" applyAlignment="0" applyProtection="0"/>
  </cellStyleXfs>
  <cellXfs count="498">
    <xf numFmtId="0" fontId="0" fillId="0" borderId="0" xfId="0"/>
    <xf numFmtId="0" fontId="4" fillId="3" borderId="0" xfId="0" applyFont="1" applyFill="1"/>
    <xf numFmtId="0" fontId="5" fillId="3" borderId="0" xfId="0" applyFont="1" applyFill="1" applyBorder="1" applyAlignment="1">
      <alignment vertical="center"/>
    </xf>
    <xf numFmtId="164" fontId="5" fillId="3" borderId="0" xfId="0" applyNumberFormat="1" applyFont="1" applyFill="1" applyBorder="1" applyAlignment="1">
      <alignment vertical="center"/>
    </xf>
    <xf numFmtId="0" fontId="7" fillId="3" borderId="0" xfId="0" applyFont="1" applyFill="1" applyAlignment="1">
      <alignment horizontal="center"/>
    </xf>
    <xf numFmtId="0" fontId="8" fillId="3" borderId="0" xfId="0" applyFont="1" applyFill="1"/>
    <xf numFmtId="0" fontId="7" fillId="0" borderId="0" xfId="0" applyFont="1" applyBorder="1" applyAlignment="1">
      <alignment horizontal="center" vertical="center"/>
    </xf>
    <xf numFmtId="166" fontId="10" fillId="0" borderId="10" xfId="0" applyNumberFormat="1" applyFont="1" applyFill="1" applyBorder="1" applyAlignment="1">
      <alignment horizontal="center" vertical="center"/>
    </xf>
    <xf numFmtId="166" fontId="10" fillId="0" borderId="11" xfId="0" applyNumberFormat="1" applyFont="1" applyFill="1" applyBorder="1" applyAlignment="1">
      <alignment horizontal="center" vertical="center"/>
    </xf>
    <xf numFmtId="166" fontId="10" fillId="3" borderId="11" xfId="0" applyNumberFormat="1" applyFont="1" applyFill="1" applyBorder="1" applyAlignment="1">
      <alignment horizontal="center" vertical="center"/>
    </xf>
    <xf numFmtId="166" fontId="10" fillId="3" borderId="12" xfId="0" applyNumberFormat="1" applyFont="1" applyFill="1" applyBorder="1" applyAlignment="1">
      <alignment horizontal="center" vertical="center"/>
    </xf>
    <xf numFmtId="166" fontId="10" fillId="0" borderId="13" xfId="0" applyNumberFormat="1" applyFont="1" applyFill="1" applyBorder="1" applyAlignment="1">
      <alignment horizontal="center" vertical="center"/>
    </xf>
    <xf numFmtId="166" fontId="10" fillId="0" borderId="14" xfId="0" applyNumberFormat="1" applyFont="1" applyFill="1" applyBorder="1" applyAlignment="1">
      <alignment horizontal="center" vertical="center"/>
    </xf>
    <xf numFmtId="166" fontId="10" fillId="3" borderId="14" xfId="0" applyNumberFormat="1" applyFont="1" applyFill="1" applyBorder="1" applyAlignment="1">
      <alignment horizontal="center" vertical="center"/>
    </xf>
    <xf numFmtId="166" fontId="10" fillId="3" borderId="15" xfId="0" applyNumberFormat="1" applyFont="1" applyFill="1" applyBorder="1" applyAlignment="1">
      <alignment horizontal="center" vertical="center"/>
    </xf>
    <xf numFmtId="166" fontId="11" fillId="0" borderId="8" xfId="0" applyNumberFormat="1" applyFont="1" applyBorder="1" applyAlignment="1" applyProtection="1">
      <alignment vertical="center"/>
      <protection locked="0"/>
    </xf>
    <xf numFmtId="166" fontId="10" fillId="0" borderId="16" xfId="0" applyNumberFormat="1" applyFont="1" applyFill="1" applyBorder="1" applyAlignment="1">
      <alignment horizontal="center" vertical="center"/>
    </xf>
    <xf numFmtId="166" fontId="11" fillId="0" borderId="17" xfId="0" applyNumberFormat="1" applyFont="1" applyBorder="1" applyAlignment="1" applyProtection="1">
      <alignment vertical="center"/>
      <protection locked="0"/>
    </xf>
    <xf numFmtId="166" fontId="10" fillId="0" borderId="18" xfId="0" applyNumberFormat="1" applyFont="1" applyFill="1" applyBorder="1" applyAlignment="1">
      <alignment horizontal="center" vertical="center"/>
    </xf>
    <xf numFmtId="166" fontId="10" fillId="0" borderId="12" xfId="0" applyNumberFormat="1" applyFont="1" applyFill="1" applyBorder="1" applyAlignment="1">
      <alignment horizontal="center" vertical="center"/>
    </xf>
    <xf numFmtId="166" fontId="11" fillId="0" borderId="19" xfId="0" applyNumberFormat="1" applyFont="1" applyBorder="1" applyAlignment="1" applyProtection="1">
      <alignment vertical="center"/>
      <protection locked="0"/>
    </xf>
    <xf numFmtId="166" fontId="10" fillId="0" borderId="20" xfId="0" applyNumberFormat="1" applyFont="1" applyFill="1" applyBorder="1" applyAlignment="1">
      <alignment horizontal="center" vertical="center"/>
    </xf>
    <xf numFmtId="166" fontId="10" fillId="0" borderId="15" xfId="0" applyNumberFormat="1" applyFont="1" applyFill="1" applyBorder="1" applyAlignment="1">
      <alignment horizontal="center" vertical="center"/>
    </xf>
    <xf numFmtId="166" fontId="12" fillId="0" borderId="8" xfId="0" applyNumberFormat="1" applyFont="1" applyBorder="1" applyAlignment="1" applyProtection="1">
      <alignment vertical="center"/>
      <protection locked="0"/>
    </xf>
    <xf numFmtId="166" fontId="12" fillId="0" borderId="17" xfId="0" applyNumberFormat="1" applyFont="1" applyBorder="1" applyAlignment="1" applyProtection="1">
      <alignment vertical="center"/>
      <protection locked="0"/>
    </xf>
    <xf numFmtId="166" fontId="12" fillId="0" borderId="21" xfId="0" applyNumberFormat="1" applyFont="1" applyBorder="1" applyAlignment="1" applyProtection="1">
      <alignment vertical="center"/>
      <protection locked="0"/>
    </xf>
    <xf numFmtId="166" fontId="12" fillId="0" borderId="22" xfId="0" applyNumberFormat="1" applyFont="1" applyBorder="1" applyAlignment="1" applyProtection="1">
      <alignment vertical="center"/>
      <protection locked="0"/>
    </xf>
    <xf numFmtId="166" fontId="10" fillId="0" borderId="23" xfId="0" applyNumberFormat="1" applyFont="1" applyFill="1" applyBorder="1" applyAlignment="1">
      <alignment horizontal="center" vertical="center"/>
    </xf>
    <xf numFmtId="166" fontId="10" fillId="3" borderId="20" xfId="0" applyNumberFormat="1" applyFont="1" applyFill="1" applyBorder="1" applyAlignment="1">
      <alignment horizontal="center" vertical="center"/>
    </xf>
    <xf numFmtId="166" fontId="10" fillId="3" borderId="16" xfId="0" applyNumberFormat="1" applyFont="1" applyFill="1" applyBorder="1" applyAlignment="1">
      <alignment horizontal="center" vertical="center"/>
    </xf>
    <xf numFmtId="166" fontId="10" fillId="3" borderId="18" xfId="0" applyNumberFormat="1" applyFont="1" applyFill="1" applyBorder="1" applyAlignment="1">
      <alignment horizontal="center" vertical="center"/>
    </xf>
    <xf numFmtId="0" fontId="16" fillId="3" borderId="0" xfId="3" applyFont="1" applyFill="1" applyBorder="1" applyAlignment="1">
      <alignment horizontal="center" vertical="center"/>
    </xf>
    <xf numFmtId="0" fontId="3" fillId="0" borderId="0" xfId="3" applyFont="1"/>
    <xf numFmtId="0" fontId="17" fillId="3" borderId="0" xfId="3" applyFont="1" applyFill="1" applyBorder="1"/>
    <xf numFmtId="0" fontId="3" fillId="0" borderId="0" xfId="4" applyFont="1"/>
    <xf numFmtId="0" fontId="2" fillId="3" borderId="0" xfId="3" applyFont="1" applyFill="1" applyBorder="1" applyAlignment="1">
      <alignment horizontal="center" vertical="center"/>
    </xf>
    <xf numFmtId="0" fontId="8" fillId="3" borderId="0" xfId="3" applyFont="1" applyFill="1" applyBorder="1" applyAlignment="1">
      <alignment horizontal="center" vertical="center"/>
    </xf>
    <xf numFmtId="0" fontId="3" fillId="3" borderId="0" xfId="3" applyFont="1" applyFill="1" applyBorder="1"/>
    <xf numFmtId="0" fontId="3" fillId="0" borderId="0" xfId="3" applyFont="1" applyFill="1" applyBorder="1"/>
    <xf numFmtId="0" fontId="20" fillId="0" borderId="0" xfId="4" applyFont="1" applyFill="1" applyBorder="1" applyAlignment="1">
      <alignment horizontal="center" vertical="center"/>
    </xf>
    <xf numFmtId="0" fontId="22" fillId="0" borderId="0" xfId="4" applyNumberFormat="1" applyFont="1" applyFill="1" applyBorder="1" applyAlignment="1" applyProtection="1">
      <alignment horizontal="center" vertical="center"/>
      <protection locked="0"/>
    </xf>
    <xf numFmtId="0" fontId="22" fillId="3" borderId="0" xfId="4" applyNumberFormat="1" applyFont="1" applyFill="1" applyBorder="1" applyAlignment="1" applyProtection="1">
      <alignment horizontal="center" vertical="center"/>
      <protection locked="0"/>
    </xf>
    <xf numFmtId="0" fontId="23" fillId="0" borderId="0" xfId="5" applyFont="1"/>
    <xf numFmtId="14" fontId="3" fillId="5" borderId="25" xfId="6" applyNumberFormat="1" applyFont="1" applyFill="1" applyBorder="1"/>
    <xf numFmtId="14" fontId="3" fillId="5" borderId="29" xfId="6" applyNumberFormat="1" applyFont="1" applyFill="1" applyBorder="1"/>
    <xf numFmtId="14" fontId="3" fillId="5" borderId="28" xfId="6" applyNumberFormat="1" applyFont="1" applyFill="1" applyBorder="1"/>
    <xf numFmtId="14" fontId="3" fillId="9" borderId="28" xfId="6" applyNumberFormat="1" applyFont="1" applyFill="1" applyBorder="1"/>
    <xf numFmtId="14" fontId="3" fillId="9" borderId="30" xfId="6" applyNumberFormat="1" applyFont="1" applyFill="1" applyBorder="1"/>
    <xf numFmtId="166" fontId="13" fillId="0" borderId="22" xfId="0" applyNumberFormat="1" applyFont="1" applyBorder="1" applyAlignment="1">
      <alignment vertical="center"/>
    </xf>
    <xf numFmtId="166" fontId="13" fillId="0" borderId="17" xfId="0" applyNumberFormat="1" applyFont="1" applyBorder="1" applyAlignment="1">
      <alignment vertical="center"/>
    </xf>
    <xf numFmtId="166" fontId="13" fillId="0" borderId="21" xfId="0" applyNumberFormat="1" applyFont="1" applyBorder="1" applyAlignment="1">
      <alignment vertical="center"/>
    </xf>
    <xf numFmtId="166" fontId="14" fillId="0" borderId="22" xfId="0" applyNumberFormat="1" applyFont="1" applyBorder="1" applyAlignment="1" applyProtection="1">
      <alignment vertical="center"/>
      <protection locked="0"/>
    </xf>
    <xf numFmtId="166" fontId="14" fillId="0" borderId="17" xfId="0" applyNumberFormat="1" applyFont="1" applyBorder="1" applyAlignment="1" applyProtection="1">
      <alignment vertical="center"/>
      <protection locked="0"/>
    </xf>
    <xf numFmtId="166" fontId="14" fillId="0" borderId="21" xfId="0" applyNumberFormat="1" applyFont="1" applyBorder="1" applyAlignment="1" applyProtection="1">
      <alignment vertical="center"/>
      <protection locked="0"/>
    </xf>
    <xf numFmtId="0" fontId="25" fillId="7" borderId="31" xfId="0" applyFont="1" applyFill="1" applyBorder="1" applyAlignment="1">
      <alignment horizontal="center" vertical="center"/>
    </xf>
    <xf numFmtId="0" fontId="25" fillId="7" borderId="34" xfId="0" applyFont="1" applyFill="1" applyBorder="1" applyAlignment="1">
      <alignment horizontal="center" vertical="center"/>
    </xf>
    <xf numFmtId="0" fontId="30" fillId="0" borderId="35" xfId="0" applyFont="1" applyBorder="1" applyAlignment="1">
      <alignment horizontal="center" vertical="center" textRotation="180"/>
    </xf>
    <xf numFmtId="0" fontId="30" fillId="8" borderId="36" xfId="0" applyFont="1" applyFill="1" applyBorder="1" applyAlignment="1">
      <alignment horizontal="center" vertical="center" textRotation="180"/>
    </xf>
    <xf numFmtId="0" fontId="30" fillId="0" borderId="36" xfId="0" applyFont="1" applyBorder="1" applyAlignment="1">
      <alignment horizontal="center" vertical="center" textRotation="180"/>
    </xf>
    <xf numFmtId="0" fontId="30" fillId="8" borderId="37" xfId="0" applyFont="1" applyFill="1" applyBorder="1" applyAlignment="1">
      <alignment horizontal="center" vertical="center" textRotation="180"/>
    </xf>
    <xf numFmtId="0" fontId="30" fillId="0" borderId="37" xfId="0" applyFont="1" applyBorder="1" applyAlignment="1">
      <alignment horizontal="center" vertical="center" textRotation="180"/>
    </xf>
    <xf numFmtId="166" fontId="32" fillId="15" borderId="38" xfId="0" applyNumberFormat="1" applyFont="1" applyFill="1" applyBorder="1" applyAlignment="1">
      <alignment horizontal="center" vertical="center"/>
    </xf>
    <xf numFmtId="166" fontId="32" fillId="15" borderId="25" xfId="0" applyNumberFormat="1" applyFont="1" applyFill="1" applyBorder="1" applyAlignment="1">
      <alignment horizontal="center" vertical="center"/>
    </xf>
    <xf numFmtId="166" fontId="32" fillId="15" borderId="39" xfId="0" applyNumberFormat="1" applyFont="1" applyFill="1" applyBorder="1" applyAlignment="1">
      <alignment horizontal="center" vertical="center"/>
    </xf>
    <xf numFmtId="167" fontId="25" fillId="7" borderId="40" xfId="0" applyNumberFormat="1" applyFont="1" applyFill="1" applyBorder="1" applyAlignment="1">
      <alignment horizontal="center" vertical="center"/>
    </xf>
    <xf numFmtId="0" fontId="26" fillId="10" borderId="41" xfId="0" applyFont="1" applyFill="1" applyBorder="1" applyAlignment="1">
      <alignment vertical="center" textRotation="180"/>
    </xf>
    <xf numFmtId="0" fontId="26" fillId="11" borderId="42" xfId="0" applyFont="1" applyFill="1" applyBorder="1" applyAlignment="1">
      <alignment vertical="center" textRotation="180"/>
    </xf>
    <xf numFmtId="0" fontId="27" fillId="12" borderId="42" xfId="0" applyFont="1" applyFill="1" applyBorder="1" applyAlignment="1">
      <alignment vertical="center" textRotation="180"/>
    </xf>
    <xf numFmtId="0" fontId="27" fillId="13" borderId="43" xfId="0" applyFont="1" applyFill="1" applyBorder="1" applyAlignment="1">
      <alignment vertical="center" textRotation="180"/>
    </xf>
    <xf numFmtId="0" fontId="27" fillId="0" borderId="0" xfId="0" applyFont="1" applyFill="1" applyBorder="1" applyAlignment="1">
      <alignment vertical="center"/>
    </xf>
    <xf numFmtId="0" fontId="27" fillId="0" borderId="0" xfId="0" applyFont="1" applyFill="1" applyBorder="1" applyAlignment="1">
      <alignment vertical="center" textRotation="180"/>
    </xf>
    <xf numFmtId="0" fontId="22" fillId="0" borderId="38" xfId="4" applyNumberFormat="1" applyFont="1" applyBorder="1" applyAlignment="1" applyProtection="1">
      <alignment horizontal="center" vertical="center"/>
      <protection locked="0"/>
    </xf>
    <xf numFmtId="0" fontId="22" fillId="0" borderId="25" xfId="4" applyNumberFormat="1" applyFont="1" applyBorder="1" applyAlignment="1" applyProtection="1">
      <alignment horizontal="center" vertical="center"/>
      <protection locked="0"/>
    </xf>
    <xf numFmtId="0" fontId="22" fillId="8" borderId="25" xfId="4" applyNumberFormat="1" applyFont="1" applyFill="1" applyBorder="1" applyAlignment="1" applyProtection="1">
      <alignment horizontal="center" vertical="center"/>
      <protection locked="0"/>
    </xf>
    <xf numFmtId="0" fontId="22" fillId="0" borderId="49" xfId="4" applyNumberFormat="1" applyFont="1" applyBorder="1" applyAlignment="1" applyProtection="1">
      <alignment horizontal="center" vertical="center"/>
      <protection locked="0"/>
    </xf>
    <xf numFmtId="0" fontId="22" fillId="0" borderId="26" xfId="4" applyNumberFormat="1" applyFont="1" applyBorder="1" applyAlignment="1" applyProtection="1">
      <alignment horizontal="center" vertical="center"/>
      <protection locked="0"/>
    </xf>
    <xf numFmtId="0" fontId="22" fillId="8" borderId="26" xfId="4" applyNumberFormat="1" applyFont="1" applyFill="1" applyBorder="1" applyAlignment="1" applyProtection="1">
      <alignment horizontal="center" vertical="center"/>
      <protection locked="0"/>
    </xf>
    <xf numFmtId="0" fontId="22" fillId="3" borderId="25" xfId="4" applyNumberFormat="1" applyFont="1" applyFill="1" applyBorder="1" applyAlignment="1" applyProtection="1">
      <alignment horizontal="center" vertical="center"/>
      <protection locked="0"/>
    </xf>
    <xf numFmtId="0" fontId="22" fillId="3" borderId="26" xfId="4" applyNumberFormat="1" applyFont="1" applyFill="1" applyBorder="1" applyAlignment="1" applyProtection="1">
      <alignment horizontal="center" vertical="center"/>
      <protection locked="0"/>
    </xf>
    <xf numFmtId="0" fontId="21" fillId="16" borderId="27" xfId="4" applyFont="1" applyFill="1" applyBorder="1" applyAlignment="1">
      <alignment horizontal="center" vertical="center"/>
    </xf>
    <xf numFmtId="165" fontId="34" fillId="0" borderId="7" xfId="0" applyNumberFormat="1" applyFont="1" applyBorder="1" applyAlignment="1">
      <alignment horizontal="center" vertical="center" textRotation="75"/>
    </xf>
    <xf numFmtId="166" fontId="15" fillId="6" borderId="51" xfId="0" applyNumberFormat="1" applyFont="1" applyFill="1" applyBorder="1" applyAlignment="1">
      <alignment horizontal="center" vertical="center"/>
    </xf>
    <xf numFmtId="165" fontId="34" fillId="3" borderId="7" xfId="0" applyNumberFormat="1" applyFont="1" applyFill="1" applyBorder="1" applyAlignment="1">
      <alignment horizontal="center" vertical="center" textRotation="75"/>
    </xf>
    <xf numFmtId="0" fontId="3" fillId="0" borderId="0" xfId="7" applyFont="1"/>
    <xf numFmtId="0" fontId="39" fillId="0" borderId="0" xfId="8" applyFont="1"/>
    <xf numFmtId="0" fontId="40" fillId="0" borderId="0" xfId="8" applyFont="1" applyAlignment="1"/>
    <xf numFmtId="0" fontId="41" fillId="0" borderId="0" xfId="7" applyFont="1"/>
    <xf numFmtId="0" fontId="3" fillId="0" borderId="0" xfId="9" applyFont="1"/>
    <xf numFmtId="0" fontId="41" fillId="0" borderId="0" xfId="9" applyFont="1"/>
    <xf numFmtId="168" fontId="3" fillId="0" borderId="52" xfId="7" applyNumberFormat="1" applyFont="1" applyFill="1" applyBorder="1"/>
    <xf numFmtId="169" fontId="3" fillId="0" borderId="53" xfId="7" applyNumberFormat="1" applyFont="1" applyFill="1" applyBorder="1"/>
    <xf numFmtId="168" fontId="3" fillId="0" borderId="54" xfId="7" applyNumberFormat="1" applyFont="1" applyFill="1" applyBorder="1"/>
    <xf numFmtId="168" fontId="3" fillId="0" borderId="55" xfId="7" applyNumberFormat="1" applyFont="1" applyFill="1" applyBorder="1"/>
    <xf numFmtId="169" fontId="3" fillId="0" borderId="56" xfId="7" applyNumberFormat="1" applyFont="1" applyFill="1" applyBorder="1"/>
    <xf numFmtId="0" fontId="43" fillId="0" borderId="0" xfId="10" applyFont="1" applyFill="1"/>
    <xf numFmtId="0" fontId="43" fillId="0" borderId="0" xfId="10" applyFont="1"/>
    <xf numFmtId="0" fontId="44" fillId="0" borderId="57" xfId="10" applyFont="1" applyFill="1" applyBorder="1"/>
    <xf numFmtId="170" fontId="43" fillId="0" borderId="55" xfId="10" applyNumberFormat="1" applyFont="1" applyFill="1" applyBorder="1"/>
    <xf numFmtId="168" fontId="3" fillId="0" borderId="58" xfId="7" applyNumberFormat="1" applyFont="1" applyFill="1" applyBorder="1"/>
    <xf numFmtId="169" fontId="3" fillId="0" borderId="59" xfId="7" applyNumberFormat="1" applyFont="1" applyFill="1" applyBorder="1"/>
    <xf numFmtId="171" fontId="3" fillId="0" borderId="0" xfId="7" applyNumberFormat="1" applyFont="1"/>
    <xf numFmtId="0" fontId="23" fillId="19" borderId="60" xfId="7" applyFont="1" applyFill="1" applyBorder="1"/>
    <xf numFmtId="172" fontId="3" fillId="19" borderId="61" xfId="7" applyNumberFormat="1" applyFont="1" applyFill="1" applyBorder="1"/>
    <xf numFmtId="0" fontId="3" fillId="19" borderId="62" xfId="7" applyFont="1" applyFill="1" applyBorder="1"/>
    <xf numFmtId="0" fontId="45" fillId="19" borderId="60" xfId="7" applyFont="1" applyFill="1" applyBorder="1"/>
    <xf numFmtId="171" fontId="39" fillId="0" borderId="0" xfId="8" applyNumberFormat="1" applyFont="1"/>
    <xf numFmtId="0" fontId="3" fillId="3" borderId="0" xfId="7" applyFont="1" applyFill="1"/>
    <xf numFmtId="0" fontId="47" fillId="20" borderId="0" xfId="7" applyFont="1" applyFill="1"/>
    <xf numFmtId="0" fontId="44" fillId="0" borderId="64" xfId="10" applyFont="1" applyFill="1" applyBorder="1"/>
    <xf numFmtId="170" fontId="43" fillId="0" borderId="57" xfId="10" applyNumberFormat="1" applyFont="1" applyFill="1" applyBorder="1"/>
    <xf numFmtId="170" fontId="43" fillId="0" borderId="65" xfId="10" applyNumberFormat="1" applyFont="1" applyFill="1" applyBorder="1"/>
    <xf numFmtId="170" fontId="43" fillId="0" borderId="48" xfId="10" applyNumberFormat="1" applyFont="1" applyFill="1" applyBorder="1"/>
    <xf numFmtId="166" fontId="51" fillId="17" borderId="68" xfId="0" applyNumberFormat="1" applyFont="1" applyFill="1" applyBorder="1" applyAlignment="1" applyProtection="1">
      <alignment horizontal="center" vertical="center"/>
      <protection locked="0"/>
    </xf>
    <xf numFmtId="168" fontId="3" fillId="0" borderId="7" xfId="7" applyNumberFormat="1" applyFont="1" applyFill="1" applyBorder="1" applyAlignment="1">
      <alignment horizontal="center" vertical="center"/>
    </xf>
    <xf numFmtId="176" fontId="15" fillId="3" borderId="24" xfId="0" applyNumberFormat="1" applyFont="1" applyFill="1" applyBorder="1" applyAlignment="1">
      <alignment horizontal="center" vertical="center"/>
    </xf>
    <xf numFmtId="166" fontId="52" fillId="0" borderId="45" xfId="0" applyNumberFormat="1" applyFont="1" applyBorder="1" applyAlignment="1">
      <alignment horizontal="center" vertical="center"/>
    </xf>
    <xf numFmtId="166" fontId="52" fillId="0" borderId="46" xfId="0" applyNumberFormat="1" applyFont="1" applyBorder="1" applyAlignment="1">
      <alignment horizontal="center" vertical="center"/>
    </xf>
    <xf numFmtId="166" fontId="52" fillId="8" borderId="46" xfId="0" applyNumberFormat="1" applyFont="1" applyFill="1" applyBorder="1" applyAlignment="1">
      <alignment horizontal="center" vertical="center"/>
    </xf>
    <xf numFmtId="166" fontId="52" fillId="8" borderId="47" xfId="0" applyNumberFormat="1" applyFont="1" applyFill="1" applyBorder="1" applyAlignment="1">
      <alignment horizontal="center" vertical="center"/>
    </xf>
    <xf numFmtId="166" fontId="32" fillId="3" borderId="38" xfId="0" applyNumberFormat="1" applyFont="1" applyFill="1" applyBorder="1" applyAlignment="1">
      <alignment horizontal="center" vertical="center"/>
    </xf>
    <xf numFmtId="166" fontId="32" fillId="3" borderId="25" xfId="0" applyNumberFormat="1" applyFont="1" applyFill="1" applyBorder="1" applyAlignment="1">
      <alignment horizontal="center" vertical="center"/>
    </xf>
    <xf numFmtId="166" fontId="32" fillId="3" borderId="39" xfId="0" applyNumberFormat="1" applyFont="1" applyFill="1" applyBorder="1" applyAlignment="1">
      <alignment horizontal="center" vertical="center"/>
    </xf>
    <xf numFmtId="0" fontId="3" fillId="0" borderId="0" xfId="3" applyFont="1" applyAlignment="1">
      <alignment horizontal="center" vertical="center" textRotation="45"/>
    </xf>
    <xf numFmtId="0" fontId="19" fillId="16" borderId="8" xfId="0" applyFont="1" applyFill="1" applyBorder="1" applyAlignment="1">
      <alignment horizontal="center" vertical="center" textRotation="45"/>
    </xf>
    <xf numFmtId="0" fontId="21" fillId="16" borderId="19" xfId="4" applyFont="1" applyFill="1" applyBorder="1" applyAlignment="1">
      <alignment horizontal="center" vertical="center"/>
    </xf>
    <xf numFmtId="0" fontId="0" fillId="0" borderId="0" xfId="0" applyAlignment="1">
      <alignment horizontal="center"/>
    </xf>
    <xf numFmtId="0" fontId="3" fillId="27" borderId="104" xfId="2" applyFont="1" applyFill="1" applyBorder="1" applyAlignment="1">
      <alignment horizontal="center" vertical="center"/>
    </xf>
    <xf numFmtId="0" fontId="3" fillId="27" borderId="107" xfId="1" applyNumberFormat="1" applyFont="1" applyFill="1" applyBorder="1" applyAlignment="1">
      <alignment horizontal="center" vertical="center"/>
    </xf>
    <xf numFmtId="0" fontId="61" fillId="3" borderId="0" xfId="0" applyFont="1" applyFill="1" applyBorder="1" applyAlignment="1">
      <alignment vertical="center"/>
    </xf>
    <xf numFmtId="0" fontId="61" fillId="3" borderId="121" xfId="0" applyFont="1" applyFill="1" applyBorder="1" applyAlignment="1">
      <alignment vertical="center"/>
    </xf>
    <xf numFmtId="165" fontId="62" fillId="30" borderId="112" xfId="0" applyNumberFormat="1" applyFont="1" applyFill="1" applyBorder="1" applyAlignment="1">
      <alignment horizontal="center" vertical="center" textRotation="75"/>
    </xf>
    <xf numFmtId="165" fontId="62" fillId="31" borderId="113" xfId="0" applyNumberFormat="1" applyFont="1" applyFill="1" applyBorder="1" applyAlignment="1">
      <alignment horizontal="center" vertical="center" textRotation="75" wrapText="1"/>
    </xf>
    <xf numFmtId="165" fontId="11" fillId="34" borderId="113" xfId="0" applyNumberFormat="1" applyFont="1" applyFill="1" applyBorder="1" applyAlignment="1">
      <alignment horizontal="center" vertical="center" textRotation="75" wrapText="1"/>
    </xf>
    <xf numFmtId="178" fontId="10" fillId="0" borderId="9" xfId="0" applyNumberFormat="1" applyFont="1" applyFill="1" applyBorder="1" applyAlignment="1">
      <alignment horizontal="center" vertical="center"/>
    </xf>
    <xf numFmtId="0" fontId="66" fillId="0" borderId="69" xfId="4" applyNumberFormat="1" applyFont="1" applyBorder="1" applyAlignment="1" applyProtection="1">
      <alignment horizontal="center" vertical="center" textRotation="45"/>
      <protection locked="0"/>
    </xf>
    <xf numFmtId="0" fontId="31" fillId="24" borderId="44" xfId="0" applyFont="1" applyFill="1" applyBorder="1" applyAlignment="1">
      <alignment horizontal="center" vertical="center"/>
    </xf>
    <xf numFmtId="0" fontId="0" fillId="0" borderId="0" xfId="0" applyBorder="1"/>
    <xf numFmtId="166" fontId="14" fillId="0" borderId="131" xfId="0" applyNumberFormat="1" applyFont="1" applyBorder="1" applyAlignment="1" applyProtection="1">
      <alignment vertical="center"/>
      <protection locked="0"/>
    </xf>
    <xf numFmtId="166" fontId="10" fillId="3" borderId="33" xfId="0" applyNumberFormat="1" applyFont="1" applyFill="1" applyBorder="1" applyAlignment="1">
      <alignment horizontal="center" vertical="center"/>
    </xf>
    <xf numFmtId="166" fontId="10" fillId="0" borderId="33" xfId="0" applyNumberFormat="1" applyFont="1" applyFill="1" applyBorder="1" applyAlignment="1">
      <alignment horizontal="center" vertical="center"/>
    </xf>
    <xf numFmtId="166" fontId="10" fillId="3" borderId="67" xfId="0" applyNumberFormat="1" applyFont="1" applyFill="1" applyBorder="1" applyAlignment="1">
      <alignment horizontal="center" vertical="center"/>
    </xf>
    <xf numFmtId="166" fontId="10" fillId="0" borderId="67" xfId="0" applyNumberFormat="1" applyFont="1" applyFill="1" applyBorder="1" applyAlignment="1">
      <alignment horizontal="center" vertical="center"/>
    </xf>
    <xf numFmtId="0" fontId="22" fillId="3" borderId="50" xfId="4" applyNumberFormat="1" applyFont="1" applyFill="1" applyBorder="1" applyAlignment="1" applyProtection="1">
      <alignment horizontal="center" vertical="center"/>
      <protection locked="0"/>
    </xf>
    <xf numFmtId="0" fontId="22" fillId="3" borderId="39" xfId="4" applyNumberFormat="1" applyFont="1" applyFill="1" applyBorder="1" applyAlignment="1" applyProtection="1">
      <alignment horizontal="center" vertical="center"/>
      <protection locked="0"/>
    </xf>
    <xf numFmtId="166" fontId="10" fillId="3" borderId="132" xfId="0" applyNumberFormat="1" applyFont="1" applyFill="1" applyBorder="1" applyAlignment="1">
      <alignment horizontal="center" vertical="center"/>
    </xf>
    <xf numFmtId="165" fontId="11" fillId="28" borderId="113" xfId="0" applyNumberFormat="1" applyFont="1" applyFill="1" applyBorder="1" applyAlignment="1">
      <alignment horizontal="center" vertical="center" textRotation="75" wrapText="1"/>
    </xf>
    <xf numFmtId="0" fontId="31" fillId="0" borderId="135" xfId="0" applyFont="1" applyBorder="1" applyAlignment="1">
      <alignment horizontal="center" vertical="center"/>
    </xf>
    <xf numFmtId="0" fontId="31" fillId="15" borderId="136" xfId="0" applyFont="1" applyFill="1" applyBorder="1" applyAlignment="1">
      <alignment horizontal="center" vertical="center"/>
    </xf>
    <xf numFmtId="0" fontId="31" fillId="0" borderId="136" xfId="0" applyFont="1" applyBorder="1" applyAlignment="1">
      <alignment horizontal="center" vertical="center"/>
    </xf>
    <xf numFmtId="177" fontId="0" fillId="0" borderId="71" xfId="1" applyNumberFormat="1" applyFont="1" applyBorder="1" applyAlignment="1">
      <alignment horizontal="left" vertical="center"/>
    </xf>
    <xf numFmtId="177" fontId="0" fillId="15" borderId="72" xfId="1" applyNumberFormat="1" applyFont="1" applyFill="1" applyBorder="1" applyAlignment="1">
      <alignment horizontal="left" vertical="center"/>
    </xf>
    <xf numFmtId="177" fontId="0" fillId="0" borderId="72" xfId="1" applyNumberFormat="1" applyFont="1" applyBorder="1" applyAlignment="1">
      <alignment horizontal="left" vertical="center"/>
    </xf>
    <xf numFmtId="177" fontId="0" fillId="0" borderId="73" xfId="1" applyNumberFormat="1" applyFont="1" applyBorder="1" applyAlignment="1">
      <alignment horizontal="left" vertical="center"/>
    </xf>
    <xf numFmtId="177" fontId="0" fillId="15" borderId="73" xfId="1" applyNumberFormat="1" applyFont="1" applyFill="1" applyBorder="1" applyAlignment="1">
      <alignment horizontal="left" vertical="center"/>
    </xf>
    <xf numFmtId="177" fontId="0" fillId="3" borderId="73" xfId="1" applyNumberFormat="1" applyFont="1" applyFill="1" applyBorder="1" applyAlignment="1">
      <alignment horizontal="left" vertical="center"/>
    </xf>
    <xf numFmtId="176" fontId="15" fillId="21" borderId="24" xfId="0" applyNumberFormat="1" applyFont="1" applyFill="1" applyBorder="1" applyAlignment="1">
      <alignment horizontal="center" vertical="center"/>
    </xf>
    <xf numFmtId="0" fontId="22" fillId="3" borderId="137" xfId="4" applyNumberFormat="1" applyFont="1" applyFill="1" applyBorder="1" applyAlignment="1" applyProtection="1">
      <alignment horizontal="center" vertical="center"/>
      <protection locked="0"/>
    </xf>
    <xf numFmtId="0" fontId="22" fillId="8" borderId="137" xfId="4" applyNumberFormat="1" applyFont="1" applyFill="1" applyBorder="1" applyAlignment="1" applyProtection="1">
      <alignment horizontal="center" vertical="center"/>
      <protection locked="0"/>
    </xf>
    <xf numFmtId="0" fontId="22" fillId="0" borderId="137" xfId="4" applyNumberFormat="1" applyFont="1" applyBorder="1" applyAlignment="1" applyProtection="1">
      <alignment horizontal="center" vertical="center"/>
      <protection locked="0"/>
    </xf>
    <xf numFmtId="0" fontId="22" fillId="3" borderId="138" xfId="4" applyNumberFormat="1" applyFont="1" applyFill="1" applyBorder="1" applyAlignment="1" applyProtection="1">
      <alignment horizontal="center" vertical="center"/>
      <protection locked="0"/>
    </xf>
    <xf numFmtId="0" fontId="22" fillId="0" borderId="139" xfId="4" applyNumberFormat="1" applyFont="1" applyBorder="1" applyAlignment="1" applyProtection="1">
      <alignment horizontal="center" vertical="center"/>
      <protection locked="0"/>
    </xf>
    <xf numFmtId="0" fontId="53" fillId="24" borderId="31" xfId="0" applyFont="1" applyFill="1" applyBorder="1" applyAlignment="1">
      <alignment horizontal="center" vertical="center"/>
    </xf>
    <xf numFmtId="166" fontId="9" fillId="0" borderId="1" xfId="0" applyNumberFormat="1" applyFont="1" applyBorder="1" applyAlignment="1" applyProtection="1">
      <alignment vertical="center"/>
      <protection locked="0"/>
    </xf>
    <xf numFmtId="179" fontId="67" fillId="3" borderId="140" xfId="4" applyNumberFormat="1" applyFont="1" applyFill="1" applyBorder="1" applyAlignment="1" applyProtection="1">
      <alignment horizontal="center" vertical="center"/>
      <protection locked="0"/>
    </xf>
    <xf numFmtId="179" fontId="67" fillId="8" borderId="140" xfId="4" applyNumberFormat="1" applyFont="1" applyFill="1" applyBorder="1" applyAlignment="1" applyProtection="1">
      <alignment horizontal="center" vertical="center"/>
      <protection locked="0"/>
    </xf>
    <xf numFmtId="179" fontId="67" fillId="3" borderId="141" xfId="4" applyNumberFormat="1" applyFont="1" applyFill="1" applyBorder="1" applyAlignment="1" applyProtection="1">
      <alignment horizontal="center" vertical="center"/>
      <protection locked="0"/>
    </xf>
    <xf numFmtId="179" fontId="67" fillId="3" borderId="25" xfId="4" applyNumberFormat="1" applyFont="1" applyFill="1" applyBorder="1" applyAlignment="1" applyProtection="1">
      <alignment horizontal="center" vertical="center"/>
      <protection locked="0"/>
    </xf>
    <xf numFmtId="179" fontId="67" fillId="8" borderId="25" xfId="4" applyNumberFormat="1" applyFont="1" applyFill="1" applyBorder="1" applyAlignment="1" applyProtection="1">
      <alignment horizontal="center" vertical="center"/>
      <protection locked="0"/>
    </xf>
    <xf numFmtId="179" fontId="67" fillId="3" borderId="142" xfId="4" applyNumberFormat="1" applyFont="1" applyFill="1" applyBorder="1" applyAlignment="1" applyProtection="1">
      <alignment horizontal="center" vertical="center"/>
      <protection locked="0"/>
    </xf>
    <xf numFmtId="179" fontId="67" fillId="8" borderId="143" xfId="4" applyNumberFormat="1" applyFont="1" applyFill="1" applyBorder="1" applyAlignment="1" applyProtection="1">
      <alignment horizontal="center" vertical="center"/>
      <protection locked="0"/>
    </xf>
    <xf numFmtId="179" fontId="67" fillId="3" borderId="143" xfId="4" applyNumberFormat="1" applyFont="1" applyFill="1" applyBorder="1" applyAlignment="1" applyProtection="1">
      <alignment horizontal="center" vertical="center"/>
      <protection locked="0"/>
    </xf>
    <xf numFmtId="179" fontId="67" fillId="3" borderId="144" xfId="4" applyNumberFormat="1" applyFont="1" applyFill="1" applyBorder="1" applyAlignment="1" applyProtection="1">
      <alignment horizontal="center" vertical="center"/>
      <protection locked="0"/>
    </xf>
    <xf numFmtId="166" fontId="36" fillId="17" borderId="146" xfId="0" applyNumberFormat="1" applyFont="1" applyFill="1" applyBorder="1" applyAlignment="1">
      <alignment horizontal="center" vertical="center"/>
    </xf>
    <xf numFmtId="166" fontId="36" fillId="17" borderId="147" xfId="0" applyNumberFormat="1" applyFont="1" applyFill="1" applyBorder="1" applyAlignment="1">
      <alignment horizontal="center" vertical="center"/>
    </xf>
    <xf numFmtId="166" fontId="36" fillId="23" borderId="148" xfId="0" applyNumberFormat="1" applyFont="1" applyFill="1" applyBorder="1" applyAlignment="1">
      <alignment horizontal="center" vertical="center"/>
    </xf>
    <xf numFmtId="0" fontId="35" fillId="22" borderId="4" xfId="4" applyFont="1" applyFill="1" applyBorder="1" applyAlignment="1">
      <alignment horizontal="center" vertical="center"/>
    </xf>
    <xf numFmtId="0" fontId="35" fillId="22" borderId="68" xfId="4" applyFont="1" applyFill="1" applyBorder="1" applyAlignment="1">
      <alignment horizontal="center" vertical="center"/>
    </xf>
    <xf numFmtId="0" fontId="35" fillId="22" borderId="1" xfId="4" applyFont="1" applyFill="1" applyBorder="1" applyAlignment="1">
      <alignment horizontal="center" vertical="center"/>
    </xf>
    <xf numFmtId="168" fontId="3" fillId="0" borderId="145" xfId="7" applyNumberFormat="1" applyFont="1" applyFill="1" applyBorder="1" applyAlignment="1">
      <alignment horizontal="center" vertical="center"/>
    </xf>
    <xf numFmtId="179" fontId="70" fillId="3" borderId="140" xfId="4" applyNumberFormat="1" applyFont="1" applyFill="1" applyBorder="1" applyAlignment="1" applyProtection="1">
      <alignment horizontal="center" vertical="center"/>
      <protection locked="0"/>
    </xf>
    <xf numFmtId="179" fontId="70" fillId="8" borderId="140" xfId="4" applyNumberFormat="1" applyFont="1" applyFill="1" applyBorder="1" applyAlignment="1" applyProtection="1">
      <alignment horizontal="center" vertical="center"/>
      <protection locked="0"/>
    </xf>
    <xf numFmtId="179" fontId="70" fillId="3" borderId="25" xfId="4" applyNumberFormat="1" applyFont="1" applyFill="1" applyBorder="1" applyAlignment="1" applyProtection="1">
      <alignment horizontal="center" vertical="center"/>
      <protection locked="0"/>
    </xf>
    <xf numFmtId="179" fontId="70" fillId="8" borderId="25" xfId="4" applyNumberFormat="1" applyFont="1" applyFill="1" applyBorder="1" applyAlignment="1" applyProtection="1">
      <alignment horizontal="center" vertical="center"/>
      <protection locked="0"/>
    </xf>
    <xf numFmtId="0" fontId="21" fillId="42" borderId="150" xfId="4" applyFont="1" applyFill="1" applyBorder="1" applyAlignment="1">
      <alignment horizontal="center" vertical="center"/>
    </xf>
    <xf numFmtId="0" fontId="21" fillId="42" borderId="4" xfId="4" applyFont="1" applyFill="1" applyBorder="1" applyAlignment="1">
      <alignment horizontal="center" vertical="center"/>
    </xf>
    <xf numFmtId="0" fontId="21" fillId="42" borderId="151" xfId="4" applyFont="1" applyFill="1" applyBorder="1" applyAlignment="1">
      <alignment horizontal="center" vertical="center"/>
    </xf>
    <xf numFmtId="179" fontId="70" fillId="3" borderId="152" xfId="4" applyNumberFormat="1" applyFont="1" applyFill="1" applyBorder="1" applyAlignment="1" applyProtection="1">
      <alignment horizontal="center" vertical="center"/>
      <protection locked="0"/>
    </xf>
    <xf numFmtId="179" fontId="70" fillId="3" borderId="153" xfId="4" applyNumberFormat="1" applyFont="1" applyFill="1" applyBorder="1" applyAlignment="1" applyProtection="1">
      <alignment horizontal="center" vertical="center"/>
      <protection locked="0"/>
    </xf>
    <xf numFmtId="179" fontId="70" fillId="3" borderId="154" xfId="4" applyNumberFormat="1" applyFont="1" applyFill="1" applyBorder="1" applyAlignment="1" applyProtection="1">
      <alignment horizontal="center" vertical="center"/>
      <protection locked="0"/>
    </xf>
    <xf numFmtId="179" fontId="70" fillId="3" borderId="143" xfId="4" applyNumberFormat="1" applyFont="1" applyFill="1" applyBorder="1" applyAlignment="1" applyProtection="1">
      <alignment horizontal="center" vertical="center"/>
      <protection locked="0"/>
    </xf>
    <xf numFmtId="179" fontId="70" fillId="8" borderId="143" xfId="4" applyNumberFormat="1" applyFont="1" applyFill="1" applyBorder="1" applyAlignment="1" applyProtection="1">
      <alignment horizontal="center" vertical="center"/>
      <protection locked="0"/>
    </xf>
    <xf numFmtId="166" fontId="36" fillId="8" borderId="31" xfId="0" applyNumberFormat="1" applyFont="1" applyFill="1" applyBorder="1" applyAlignment="1">
      <alignment vertical="center"/>
    </xf>
    <xf numFmtId="166" fontId="36" fillId="8" borderId="33" xfId="0" applyNumberFormat="1" applyFont="1" applyFill="1" applyBorder="1" applyAlignment="1">
      <alignment vertical="center"/>
    </xf>
    <xf numFmtId="166" fontId="36" fillId="8" borderId="117" xfId="0" applyNumberFormat="1" applyFont="1" applyFill="1" applyBorder="1" applyAlignment="1">
      <alignment vertical="center"/>
    </xf>
    <xf numFmtId="166" fontId="36" fillId="8" borderId="149" xfId="0" applyNumberFormat="1" applyFont="1" applyFill="1" applyBorder="1" applyAlignment="1">
      <alignment vertical="center"/>
    </xf>
    <xf numFmtId="166" fontId="36" fillId="8" borderId="70" xfId="0" applyNumberFormat="1" applyFont="1" applyFill="1" applyBorder="1" applyAlignment="1">
      <alignment vertical="center"/>
    </xf>
    <xf numFmtId="166" fontId="36" fillId="8" borderId="67" xfId="0" applyNumberFormat="1" applyFont="1" applyFill="1" applyBorder="1" applyAlignment="1">
      <alignment vertical="center"/>
    </xf>
    <xf numFmtId="0" fontId="50" fillId="29" borderId="70" xfId="4" applyFont="1" applyFill="1" applyBorder="1" applyAlignment="1">
      <alignment horizontal="center" vertical="center"/>
    </xf>
    <xf numFmtId="166" fontId="15" fillId="29" borderId="66" xfId="0" applyNumberFormat="1" applyFont="1" applyFill="1" applyBorder="1" applyAlignment="1">
      <alignment horizontal="center" vertical="center"/>
    </xf>
    <xf numFmtId="165" fontId="34" fillId="0" borderId="145" xfId="0" applyNumberFormat="1" applyFont="1" applyBorder="1" applyAlignment="1">
      <alignment horizontal="center" vertical="center" textRotation="75"/>
    </xf>
    <xf numFmtId="165" fontId="33" fillId="3" borderId="158" xfId="0" applyNumberFormat="1" applyFont="1" applyFill="1" applyBorder="1" applyAlignment="1">
      <alignment horizontal="center" vertical="center" textRotation="75"/>
    </xf>
    <xf numFmtId="0" fontId="3" fillId="0" borderId="161" xfId="2" applyFont="1" applyBorder="1" applyAlignment="1">
      <alignment horizontal="center" vertical="center"/>
    </xf>
    <xf numFmtId="0" fontId="3" fillId="0" borderId="164" xfId="2" applyFont="1" applyBorder="1" applyAlignment="1">
      <alignment horizontal="center" vertical="center"/>
    </xf>
    <xf numFmtId="0" fontId="4" fillId="3" borderId="0" xfId="0" applyFont="1" applyFill="1" applyBorder="1"/>
    <xf numFmtId="0" fontId="3" fillId="0" borderId="0" xfId="3" applyFont="1" applyAlignment="1">
      <alignment horizontal="center"/>
    </xf>
    <xf numFmtId="0" fontId="0" fillId="21" borderId="167" xfId="0" applyFill="1" applyBorder="1" applyAlignment="1">
      <alignment horizontal="center" vertical="center"/>
    </xf>
    <xf numFmtId="166" fontId="12" fillId="18" borderId="160" xfId="0" applyNumberFormat="1" applyFont="1" applyFill="1" applyBorder="1" applyAlignment="1">
      <alignment horizontal="center" vertical="center"/>
    </xf>
    <xf numFmtId="0" fontId="0" fillId="0" borderId="0" xfId="0" applyBorder="1" applyAlignment="1">
      <alignment horizontal="center"/>
    </xf>
    <xf numFmtId="180" fontId="71" fillId="18" borderId="159" xfId="0" applyNumberFormat="1" applyFont="1" applyFill="1" applyBorder="1" applyAlignment="1">
      <alignment horizontal="center" vertical="center"/>
    </xf>
    <xf numFmtId="0" fontId="54" fillId="3" borderId="22" xfId="4" applyNumberFormat="1" applyFont="1" applyFill="1" applyBorder="1" applyAlignment="1" applyProtection="1">
      <alignment horizontal="center" vertical="center"/>
      <protection locked="0"/>
    </xf>
    <xf numFmtId="0" fontId="55" fillId="8" borderId="22" xfId="4" applyNumberFormat="1" applyFont="1" applyFill="1" applyBorder="1" applyAlignment="1" applyProtection="1">
      <alignment horizontal="center" vertical="center"/>
      <protection locked="0"/>
    </xf>
    <xf numFmtId="0" fontId="55" fillId="8" borderId="155" xfId="4" applyNumberFormat="1" applyFont="1" applyFill="1" applyBorder="1" applyAlignment="1" applyProtection="1">
      <alignment horizontal="center" vertical="center"/>
      <protection locked="0"/>
    </xf>
    <xf numFmtId="0" fontId="54" fillId="3" borderId="35" xfId="4" applyNumberFormat="1" applyFont="1" applyFill="1" applyBorder="1" applyAlignment="1" applyProtection="1">
      <alignment horizontal="center" vertical="center"/>
      <protection locked="0"/>
    </xf>
    <xf numFmtId="0" fontId="55" fillId="8" borderId="36" xfId="4" applyNumberFormat="1" applyFont="1" applyFill="1" applyBorder="1" applyAlignment="1" applyProtection="1">
      <alignment horizontal="center" vertical="center"/>
      <protection locked="0"/>
    </xf>
    <xf numFmtId="0" fontId="54" fillId="3" borderId="36" xfId="4" applyNumberFormat="1" applyFont="1" applyFill="1" applyBorder="1" applyAlignment="1" applyProtection="1">
      <alignment horizontal="center" vertical="center"/>
      <protection locked="0"/>
    </xf>
    <xf numFmtId="0" fontId="54" fillId="3" borderId="37" xfId="4" applyNumberFormat="1" applyFont="1" applyFill="1" applyBorder="1" applyAlignment="1" applyProtection="1">
      <alignment horizontal="center" vertical="center"/>
      <protection locked="0"/>
    </xf>
    <xf numFmtId="165" fontId="11" fillId="36" borderId="113" xfId="0" applyNumberFormat="1" applyFont="1" applyFill="1" applyBorder="1" applyAlignment="1">
      <alignment horizontal="center" vertical="center" textRotation="75" wrapText="1"/>
    </xf>
    <xf numFmtId="0" fontId="31" fillId="0" borderId="62" xfId="0" applyFont="1" applyBorder="1" applyAlignment="1">
      <alignment horizontal="center" vertical="center"/>
    </xf>
    <xf numFmtId="0" fontId="31" fillId="15" borderId="184" xfId="0" applyFont="1" applyFill="1" applyBorder="1" applyAlignment="1">
      <alignment horizontal="center" vertical="center"/>
    </xf>
    <xf numFmtId="0" fontId="31" fillId="0" borderId="185" xfId="0" applyFont="1" applyBorder="1" applyAlignment="1">
      <alignment horizontal="center" vertical="center"/>
    </xf>
    <xf numFmtId="0" fontId="31" fillId="15" borderId="185" xfId="0" applyFont="1" applyFill="1" applyBorder="1" applyAlignment="1">
      <alignment horizontal="center" vertical="center"/>
    </xf>
    <xf numFmtId="0" fontId="31" fillId="3" borderId="185" xfId="0" applyFont="1" applyFill="1" applyBorder="1" applyAlignment="1">
      <alignment horizontal="center" vertical="center"/>
    </xf>
    <xf numFmtId="166" fontId="31" fillId="15" borderId="185" xfId="0" applyNumberFormat="1" applyFont="1" applyFill="1" applyBorder="1" applyAlignment="1">
      <alignment horizontal="center" vertical="center"/>
    </xf>
    <xf numFmtId="166" fontId="31" fillId="3" borderId="185" xfId="0" applyNumberFormat="1" applyFont="1" applyFill="1" applyBorder="1" applyAlignment="1">
      <alignment horizontal="center" vertical="center"/>
    </xf>
    <xf numFmtId="0" fontId="31" fillId="36" borderId="44" xfId="0" applyFont="1" applyFill="1" applyBorder="1" applyAlignment="1">
      <alignment horizontal="center" vertical="center"/>
    </xf>
    <xf numFmtId="0" fontId="31" fillId="3" borderId="44" xfId="0" applyFont="1" applyFill="1" applyBorder="1" applyAlignment="1">
      <alignment horizontal="center" vertical="center"/>
    </xf>
    <xf numFmtId="0" fontId="31" fillId="43" borderId="44" xfId="0" applyFont="1" applyFill="1" applyBorder="1" applyAlignment="1">
      <alignment horizontal="center" vertical="center"/>
    </xf>
    <xf numFmtId="177" fontId="0" fillId="3" borderId="72" xfId="1" applyNumberFormat="1" applyFont="1" applyFill="1" applyBorder="1" applyAlignment="1">
      <alignment horizontal="left" vertical="center"/>
    </xf>
    <xf numFmtId="0" fontId="31" fillId="3" borderId="136" xfId="0" applyFont="1" applyFill="1" applyBorder="1" applyAlignment="1">
      <alignment horizontal="center" vertical="center"/>
    </xf>
    <xf numFmtId="166" fontId="31" fillId="3" borderId="186" xfId="0" applyNumberFormat="1" applyFont="1" applyFill="1" applyBorder="1" applyAlignment="1">
      <alignment horizontal="center" vertical="center"/>
    </xf>
    <xf numFmtId="166" fontId="32" fillId="3" borderId="49" xfId="0" applyNumberFormat="1" applyFont="1" applyFill="1" applyBorder="1" applyAlignment="1">
      <alignment horizontal="center" vertical="center"/>
    </xf>
    <xf numFmtId="166" fontId="32" fillId="3" borderId="26" xfId="0" applyNumberFormat="1" applyFont="1" applyFill="1" applyBorder="1" applyAlignment="1">
      <alignment horizontal="center" vertical="center"/>
    </xf>
    <xf numFmtId="166" fontId="32" fillId="3" borderId="50" xfId="0" applyNumberFormat="1" applyFont="1" applyFill="1" applyBorder="1" applyAlignment="1">
      <alignment horizontal="center" vertical="center"/>
    </xf>
    <xf numFmtId="0" fontId="31" fillId="3" borderId="134" xfId="0" applyFont="1" applyFill="1" applyBorder="1" applyAlignment="1">
      <alignment horizontal="center" vertical="center"/>
    </xf>
    <xf numFmtId="166" fontId="73" fillId="0" borderId="74" xfId="0" applyNumberFormat="1" applyFont="1" applyBorder="1" applyAlignment="1">
      <alignment horizontal="center" vertical="center"/>
    </xf>
    <xf numFmtId="166" fontId="73" fillId="8" borderId="75" xfId="0" applyNumberFormat="1" applyFont="1" applyFill="1" applyBorder="1" applyAlignment="1">
      <alignment horizontal="center" vertical="center"/>
    </xf>
    <xf numFmtId="166" fontId="73" fillId="0" borderId="75" xfId="0" applyNumberFormat="1" applyFont="1" applyBorder="1" applyAlignment="1">
      <alignment horizontal="center" vertical="center"/>
    </xf>
    <xf numFmtId="166" fontId="73" fillId="8" borderId="76" xfId="0" applyNumberFormat="1" applyFont="1" applyFill="1" applyBorder="1" applyAlignment="1">
      <alignment horizontal="center" vertical="center"/>
    </xf>
    <xf numFmtId="166" fontId="73" fillId="15" borderId="38" xfId="0" applyNumberFormat="1" applyFont="1" applyFill="1" applyBorder="1" applyAlignment="1">
      <alignment horizontal="center" vertical="center"/>
    </xf>
    <xf numFmtId="166" fontId="73" fillId="15" borderId="25" xfId="0" applyNumberFormat="1" applyFont="1" applyFill="1" applyBorder="1" applyAlignment="1">
      <alignment horizontal="center" vertical="center"/>
    </xf>
    <xf numFmtId="166" fontId="73" fillId="15" borderId="39" xfId="0" applyNumberFormat="1" applyFont="1" applyFill="1" applyBorder="1" applyAlignment="1">
      <alignment horizontal="center" vertical="center"/>
    </xf>
    <xf numFmtId="166" fontId="73" fillId="0" borderId="38" xfId="0" applyNumberFormat="1" applyFont="1" applyBorder="1" applyAlignment="1">
      <alignment horizontal="center" vertical="center"/>
    </xf>
    <xf numFmtId="166" fontId="73" fillId="8" borderId="25" xfId="0" applyNumberFormat="1" applyFont="1" applyFill="1" applyBorder="1" applyAlignment="1">
      <alignment horizontal="center" vertical="center"/>
    </xf>
    <xf numFmtId="166" fontId="73" fillId="0" borderId="25" xfId="0" applyNumberFormat="1" applyFont="1" applyBorder="1" applyAlignment="1">
      <alignment horizontal="center" vertical="center"/>
    </xf>
    <xf numFmtId="166" fontId="73" fillId="8" borderId="39" xfId="0" applyNumberFormat="1" applyFont="1" applyFill="1" applyBorder="1" applyAlignment="1">
      <alignment horizontal="center" vertical="center"/>
    </xf>
    <xf numFmtId="166" fontId="73" fillId="3" borderId="38" xfId="0" applyNumberFormat="1" applyFont="1" applyFill="1" applyBorder="1" applyAlignment="1">
      <alignment horizontal="center" vertical="center"/>
    </xf>
    <xf numFmtId="166" fontId="73" fillId="3" borderId="25" xfId="0" applyNumberFormat="1" applyFont="1" applyFill="1" applyBorder="1" applyAlignment="1">
      <alignment horizontal="center" vertical="center"/>
    </xf>
    <xf numFmtId="166" fontId="73" fillId="3" borderId="39" xfId="0" applyNumberFormat="1" applyFont="1" applyFill="1" applyBorder="1" applyAlignment="1">
      <alignment horizontal="center" vertical="center"/>
    </xf>
    <xf numFmtId="0" fontId="7" fillId="0" borderId="123" xfId="0" applyFont="1" applyBorder="1" applyAlignment="1">
      <alignment vertical="center" textRotation="90"/>
    </xf>
    <xf numFmtId="0" fontId="7" fillId="0" borderId="134" xfId="0" applyFont="1" applyBorder="1" applyAlignment="1">
      <alignment vertical="center" textRotation="90"/>
    </xf>
    <xf numFmtId="0" fontId="7" fillId="0" borderId="125" xfId="0" applyFont="1" applyBorder="1" applyAlignment="1">
      <alignment horizontal="center" vertical="center" textRotation="75"/>
    </xf>
    <xf numFmtId="178" fontId="10" fillId="0" borderId="195" xfId="0" applyNumberFormat="1" applyFont="1" applyFill="1" applyBorder="1" applyAlignment="1">
      <alignment horizontal="center" vertical="center"/>
    </xf>
    <xf numFmtId="166" fontId="10" fillId="0" borderId="196" xfId="0" applyNumberFormat="1" applyFont="1" applyFill="1" applyBorder="1" applyAlignment="1">
      <alignment horizontal="center" vertical="center"/>
    </xf>
    <xf numFmtId="166" fontId="10" fillId="0" borderId="197" xfId="0" applyNumberFormat="1" applyFont="1" applyFill="1" applyBorder="1" applyAlignment="1">
      <alignment horizontal="center" vertical="center"/>
    </xf>
    <xf numFmtId="166" fontId="10" fillId="0" borderId="198" xfId="0" applyNumberFormat="1" applyFont="1" applyFill="1" applyBorder="1" applyAlignment="1">
      <alignment horizontal="center" vertical="center"/>
    </xf>
    <xf numFmtId="166" fontId="10" fillId="3" borderId="196" xfId="0" applyNumberFormat="1" applyFont="1" applyFill="1" applyBorder="1" applyAlignment="1">
      <alignment horizontal="center" vertical="center"/>
    </xf>
    <xf numFmtId="166" fontId="10" fillId="3" borderId="197" xfId="0" applyNumberFormat="1" applyFont="1" applyFill="1" applyBorder="1" applyAlignment="1">
      <alignment horizontal="center" vertical="center"/>
    </xf>
    <xf numFmtId="166" fontId="10" fillId="3" borderId="198" xfId="0" applyNumberFormat="1" applyFont="1" applyFill="1" applyBorder="1" applyAlignment="1">
      <alignment horizontal="center" vertical="center"/>
    </xf>
    <xf numFmtId="166" fontId="10" fillId="3" borderId="64" xfId="0" applyNumberFormat="1" applyFont="1" applyFill="1" applyBorder="1" applyAlignment="1">
      <alignment horizontal="center" vertical="center"/>
    </xf>
    <xf numFmtId="166" fontId="10" fillId="3" borderId="63" xfId="0" applyNumberFormat="1" applyFont="1" applyFill="1" applyBorder="1" applyAlignment="1">
      <alignment horizontal="center" vertical="center"/>
    </xf>
    <xf numFmtId="178" fontId="10" fillId="0" borderId="0" xfId="0" applyNumberFormat="1" applyFont="1" applyFill="1" applyBorder="1" applyAlignment="1">
      <alignment horizontal="center" vertical="center"/>
    </xf>
    <xf numFmtId="166" fontId="10" fillId="0" borderId="0" xfId="0" applyNumberFormat="1" applyFont="1" applyFill="1" applyBorder="1" applyAlignment="1">
      <alignment horizontal="center" vertical="center"/>
    </xf>
    <xf numFmtId="0" fontId="4" fillId="0" borderId="0" xfId="0" applyFont="1" applyFill="1"/>
    <xf numFmtId="0" fontId="3" fillId="3" borderId="0" xfId="2" applyFont="1" applyFill="1" applyBorder="1" applyAlignment="1">
      <alignment horizontal="center" vertical="center"/>
    </xf>
    <xf numFmtId="0" fontId="3" fillId="3" borderId="0" xfId="1" applyNumberFormat="1" applyFont="1" applyFill="1" applyBorder="1" applyAlignment="1">
      <alignment horizontal="center" vertical="center"/>
    </xf>
    <xf numFmtId="0" fontId="7" fillId="44" borderId="123" xfId="0" applyFont="1" applyFill="1" applyBorder="1" applyAlignment="1">
      <alignment vertical="center" textRotation="90"/>
    </xf>
    <xf numFmtId="0" fontId="7" fillId="44" borderId="134" xfId="0" applyFont="1" applyFill="1" applyBorder="1" applyAlignment="1">
      <alignment vertical="center" textRotation="90"/>
    </xf>
    <xf numFmtId="166" fontId="68" fillId="44" borderId="31" xfId="0" applyNumberFormat="1" applyFont="1" applyFill="1" applyBorder="1" applyAlignment="1" applyProtection="1">
      <alignment horizontal="left" vertical="top"/>
      <protection locked="0"/>
    </xf>
    <xf numFmtId="0" fontId="7" fillId="44" borderId="125" xfId="0" applyFont="1" applyFill="1" applyBorder="1" applyAlignment="1">
      <alignment horizontal="center" vertical="center" textRotation="75"/>
    </xf>
    <xf numFmtId="165" fontId="62" fillId="45" borderId="112" xfId="0" applyNumberFormat="1" applyFont="1" applyFill="1" applyBorder="1" applyAlignment="1">
      <alignment horizontal="center" vertical="center" textRotation="75"/>
    </xf>
    <xf numFmtId="165" fontId="62" fillId="45" borderId="113" xfId="0" applyNumberFormat="1" applyFont="1" applyFill="1" applyBorder="1" applyAlignment="1">
      <alignment horizontal="center" vertical="center" textRotation="75" wrapText="1"/>
    </xf>
    <xf numFmtId="165" fontId="11" fillId="44" borderId="113" xfId="0" applyNumberFormat="1" applyFont="1" applyFill="1" applyBorder="1" applyAlignment="1">
      <alignment horizontal="center" vertical="center" textRotation="75" wrapText="1"/>
    </xf>
    <xf numFmtId="166" fontId="69" fillId="44" borderId="125" xfId="0" applyNumberFormat="1" applyFont="1" applyFill="1" applyBorder="1" applyAlignment="1" applyProtection="1">
      <alignment horizontal="center" vertical="top"/>
      <protection locked="0"/>
    </xf>
    <xf numFmtId="166" fontId="68" fillId="44" borderId="123" xfId="0" applyNumberFormat="1" applyFont="1" applyFill="1" applyBorder="1" applyAlignment="1" applyProtection="1">
      <alignment horizontal="center" vertical="top"/>
      <protection locked="0"/>
    </xf>
    <xf numFmtId="166" fontId="63" fillId="44" borderId="122" xfId="0" applyNumberFormat="1" applyFont="1" applyFill="1" applyBorder="1" applyAlignment="1">
      <alignment horizontal="center" vertical="center"/>
    </xf>
    <xf numFmtId="166" fontId="63" fillId="44" borderId="114" xfId="0" applyNumberFormat="1" applyFont="1" applyFill="1" applyBorder="1" applyAlignment="1">
      <alignment horizontal="center" vertical="center"/>
    </xf>
    <xf numFmtId="177" fontId="57" fillId="44" borderId="181" xfId="19" applyNumberFormat="1" applyFont="1" applyFill="1" applyBorder="1" applyAlignment="1">
      <alignment horizontal="center" vertical="center"/>
    </xf>
    <xf numFmtId="177" fontId="57" fillId="44" borderId="189" xfId="19" applyNumberFormat="1" applyFont="1" applyFill="1" applyBorder="1" applyAlignment="1">
      <alignment horizontal="center" vertical="center"/>
    </xf>
    <xf numFmtId="0" fontId="56" fillId="44" borderId="133" xfId="19" applyNumberFormat="1" applyFont="1" applyFill="1" applyBorder="1" applyAlignment="1">
      <alignment horizontal="center" vertical="center"/>
    </xf>
    <xf numFmtId="0" fontId="56" fillId="44" borderId="177" xfId="19" applyNumberFormat="1" applyFont="1" applyFill="1" applyBorder="1" applyAlignment="1">
      <alignment horizontal="center" vertical="center"/>
    </xf>
    <xf numFmtId="166" fontId="9" fillId="0" borderId="1" xfId="0" applyNumberFormat="1" applyFont="1" applyBorder="1" applyAlignment="1" applyProtection="1">
      <alignment horizontal="center" vertical="center"/>
      <protection locked="0"/>
    </xf>
    <xf numFmtId="166" fontId="69" fillId="44" borderId="125" xfId="0" applyNumberFormat="1" applyFont="1" applyFill="1" applyBorder="1" applyAlignment="1" applyProtection="1">
      <alignment horizontal="left" vertical="top"/>
      <protection locked="0"/>
    </xf>
    <xf numFmtId="166" fontId="68" fillId="44" borderId="125" xfId="0" applyNumberFormat="1" applyFont="1" applyFill="1" applyBorder="1" applyAlignment="1" applyProtection="1">
      <alignment horizontal="left" vertical="top"/>
      <protection locked="0"/>
    </xf>
    <xf numFmtId="166" fontId="11" fillId="0" borderId="8" xfId="0" applyNumberFormat="1" applyFont="1" applyBorder="1" applyAlignment="1" applyProtection="1">
      <alignment horizontal="center" vertical="center"/>
      <protection locked="0"/>
    </xf>
    <xf numFmtId="166" fontId="12" fillId="0" borderId="8" xfId="0" applyNumberFormat="1" applyFont="1" applyBorder="1" applyAlignment="1" applyProtection="1">
      <alignment horizontal="center" vertical="center"/>
      <protection locked="0"/>
    </xf>
    <xf numFmtId="166" fontId="12" fillId="0" borderId="22" xfId="0" applyNumberFormat="1" applyFont="1" applyBorder="1" applyAlignment="1" applyProtection="1">
      <alignment horizontal="center" vertical="center"/>
      <protection locked="0"/>
    </xf>
    <xf numFmtId="166" fontId="13" fillId="0" borderId="22" xfId="0" applyNumberFormat="1" applyFont="1" applyBorder="1" applyAlignment="1">
      <alignment horizontal="center" vertical="center"/>
    </xf>
    <xf numFmtId="166" fontId="14" fillId="0" borderId="22" xfId="0" applyNumberFormat="1" applyFont="1" applyBorder="1" applyAlignment="1" applyProtection="1">
      <alignment horizontal="center" vertical="center"/>
      <protection locked="0"/>
    </xf>
    <xf numFmtId="166" fontId="14" fillId="0" borderId="17" xfId="0" applyNumberFormat="1" applyFont="1" applyBorder="1" applyAlignment="1" applyProtection="1">
      <alignment horizontal="center" vertical="center"/>
      <protection locked="0"/>
    </xf>
    <xf numFmtId="166" fontId="69" fillId="44" borderId="155" xfId="0" applyNumberFormat="1" applyFont="1" applyFill="1" applyBorder="1" applyAlignment="1" applyProtection="1">
      <alignment horizontal="left" vertical="top"/>
      <protection locked="0"/>
    </xf>
    <xf numFmtId="0" fontId="64" fillId="0" borderId="127" xfId="3" applyFont="1" applyBorder="1" applyAlignment="1">
      <alignment horizontal="center"/>
    </xf>
    <xf numFmtId="0" fontId="64" fillId="0" borderId="87" xfId="3" applyFont="1" applyBorder="1" applyAlignment="1">
      <alignment horizontal="center"/>
    </xf>
    <xf numFmtId="0" fontId="65" fillId="39" borderId="127" xfId="3" applyFont="1" applyFill="1" applyBorder="1" applyAlignment="1">
      <alignment horizontal="center"/>
    </xf>
    <xf numFmtId="0" fontId="65" fillId="39" borderId="86" xfId="3" applyFont="1" applyFill="1" applyBorder="1" applyAlignment="1">
      <alignment horizontal="center"/>
    </xf>
    <xf numFmtId="0" fontId="65" fillId="39" borderId="87" xfId="3" applyFont="1" applyFill="1" applyBorder="1" applyAlignment="1">
      <alignment horizontal="center"/>
    </xf>
    <xf numFmtId="0" fontId="60" fillId="15" borderId="98" xfId="0" applyFont="1" applyFill="1" applyBorder="1" applyAlignment="1">
      <alignment horizontal="center" vertical="center"/>
    </xf>
    <xf numFmtId="0" fontId="60" fillId="15" borderId="89" xfId="0" applyFont="1" applyFill="1" applyBorder="1" applyAlignment="1">
      <alignment horizontal="center" vertical="center"/>
    </xf>
    <xf numFmtId="0" fontId="3" fillId="27" borderId="55" xfId="0" applyNumberFormat="1" applyFont="1" applyFill="1" applyBorder="1" applyAlignment="1">
      <alignment horizontal="center" vertical="center"/>
    </xf>
    <xf numFmtId="0" fontId="60" fillId="15" borderId="90" xfId="0" applyFont="1" applyFill="1" applyBorder="1" applyAlignment="1">
      <alignment horizontal="center" vertical="center"/>
    </xf>
    <xf numFmtId="0" fontId="60" fillId="15" borderId="100" xfId="0" applyFont="1" applyFill="1" applyBorder="1" applyAlignment="1">
      <alignment horizontal="center" vertical="center"/>
    </xf>
    <xf numFmtId="0" fontId="60" fillId="15" borderId="99" xfId="0" applyFont="1" applyFill="1" applyBorder="1" applyAlignment="1">
      <alignment horizontal="center" vertical="center"/>
    </xf>
    <xf numFmtId="0" fontId="60" fillId="15" borderId="92" xfId="0" applyFont="1" applyFill="1" applyBorder="1" applyAlignment="1">
      <alignment horizontal="center" vertical="center"/>
    </xf>
    <xf numFmtId="0" fontId="60" fillId="15" borderId="91" xfId="0" applyFont="1" applyFill="1" applyBorder="1" applyAlignment="1">
      <alignment horizontal="center" vertical="center"/>
    </xf>
    <xf numFmtId="0" fontId="60" fillId="15" borderId="101" xfId="0" applyFont="1" applyFill="1" applyBorder="1" applyAlignment="1">
      <alignment horizontal="center" vertical="center"/>
    </xf>
    <xf numFmtId="0" fontId="59" fillId="28" borderId="86" xfId="0" applyFont="1" applyFill="1" applyBorder="1" applyAlignment="1">
      <alignment horizontal="center" vertical="center" wrapText="1" shrinkToFit="1"/>
    </xf>
    <xf numFmtId="0" fontId="59" fillId="28" borderId="97" xfId="0" applyFont="1" applyFill="1" applyBorder="1" applyAlignment="1">
      <alignment horizontal="center" vertical="center" wrapText="1" shrinkToFit="1"/>
    </xf>
    <xf numFmtId="0" fontId="59" fillId="28" borderId="96" xfId="0" applyFont="1" applyFill="1" applyBorder="1" applyAlignment="1">
      <alignment horizontal="center" vertical="center" wrapText="1" shrinkToFit="1"/>
    </xf>
    <xf numFmtId="0" fontId="59" fillId="28" borderId="87" xfId="0" applyFont="1" applyFill="1" applyBorder="1" applyAlignment="1">
      <alignment horizontal="center" vertical="center" wrapText="1" shrinkToFit="1"/>
    </xf>
    <xf numFmtId="0" fontId="60" fillId="15" borderId="110" xfId="0" applyFont="1" applyFill="1" applyBorder="1" applyAlignment="1">
      <alignment horizontal="center" vertical="center"/>
    </xf>
    <xf numFmtId="0" fontId="60" fillId="15" borderId="111" xfId="0" applyFont="1" applyFill="1" applyBorder="1" applyAlignment="1">
      <alignment horizontal="center" vertical="center"/>
    </xf>
    <xf numFmtId="0" fontId="60" fillId="15" borderId="108" xfId="0" applyFont="1" applyFill="1" applyBorder="1" applyAlignment="1">
      <alignment horizontal="center" vertical="center"/>
    </xf>
    <xf numFmtId="0" fontId="60" fillId="15" borderId="109" xfId="0" applyFont="1" applyFill="1" applyBorder="1" applyAlignment="1">
      <alignment horizontal="center" vertical="center"/>
    </xf>
    <xf numFmtId="0" fontId="61" fillId="25" borderId="31" xfId="0" applyFont="1" applyFill="1" applyBorder="1" applyAlignment="1">
      <alignment horizontal="center" vertical="center"/>
    </xf>
    <xf numFmtId="0" fontId="61" fillId="25" borderId="32" xfId="0" applyFont="1" applyFill="1" applyBorder="1" applyAlignment="1">
      <alignment horizontal="center" vertical="center"/>
    </xf>
    <xf numFmtId="0" fontId="61" fillId="25" borderId="33" xfId="0" applyFont="1" applyFill="1" applyBorder="1" applyAlignment="1">
      <alignment horizontal="center" vertical="center"/>
    </xf>
    <xf numFmtId="0" fontId="61" fillId="25" borderId="70" xfId="0" applyFont="1" applyFill="1" applyBorder="1" applyAlignment="1">
      <alignment horizontal="center" vertical="center"/>
    </xf>
    <xf numFmtId="0" fontId="61" fillId="25" borderId="63" xfId="0" applyFont="1" applyFill="1" applyBorder="1" applyAlignment="1">
      <alignment horizontal="center" vertical="center"/>
    </xf>
    <xf numFmtId="0" fontId="61" fillId="25" borderId="67" xfId="0" applyFont="1" applyFill="1" applyBorder="1" applyAlignment="1">
      <alignment horizontal="center" vertical="center"/>
    </xf>
    <xf numFmtId="0" fontId="24" fillId="24" borderId="71" xfId="0" applyFont="1" applyFill="1" applyBorder="1" applyAlignment="1">
      <alignment horizontal="center" vertical="center"/>
    </xf>
    <xf numFmtId="0" fontId="24" fillId="24" borderId="77" xfId="0" applyFont="1" applyFill="1" applyBorder="1" applyAlignment="1">
      <alignment horizontal="center" vertical="center"/>
    </xf>
    <xf numFmtId="0" fontId="24" fillId="8" borderId="72" xfId="0" applyFont="1" applyFill="1" applyBorder="1" applyAlignment="1">
      <alignment horizontal="center" vertical="center"/>
    </xf>
    <xf numFmtId="0" fontId="24" fillId="8" borderId="78" xfId="0" applyFont="1" applyFill="1" applyBorder="1" applyAlignment="1">
      <alignment horizontal="center" vertical="center"/>
    </xf>
    <xf numFmtId="0" fontId="3" fillId="26" borderId="80" xfId="0" applyFont="1" applyFill="1" applyBorder="1" applyAlignment="1">
      <alignment horizontal="center" vertical="center"/>
    </xf>
    <xf numFmtId="0" fontId="3" fillId="26" borderId="81" xfId="0" applyFont="1" applyFill="1" applyBorder="1" applyAlignment="1">
      <alignment horizontal="center" vertical="center"/>
    </xf>
    <xf numFmtId="0" fontId="58" fillId="0" borderId="94" xfId="0" applyFont="1" applyBorder="1" applyAlignment="1">
      <alignment horizontal="center" vertical="center" shrinkToFit="1"/>
    </xf>
    <xf numFmtId="0" fontId="58" fillId="0" borderId="96" xfId="0" applyFont="1" applyBorder="1" applyAlignment="1">
      <alignment horizontal="center" vertical="center" shrinkToFit="1"/>
    </xf>
    <xf numFmtId="0" fontId="3" fillId="27" borderId="93" xfId="0" applyNumberFormat="1" applyFont="1" applyFill="1" applyBorder="1" applyAlignment="1">
      <alignment horizontal="center" vertical="center"/>
    </xf>
    <xf numFmtId="0" fontId="3" fillId="27" borderId="65" xfId="0" applyNumberFormat="1" applyFont="1" applyFill="1" applyBorder="1" applyAlignment="1">
      <alignment horizontal="center" vertical="center"/>
    </xf>
    <xf numFmtId="0" fontId="3" fillId="27" borderId="88" xfId="0" applyNumberFormat="1" applyFont="1" applyFill="1" applyBorder="1" applyAlignment="1">
      <alignment horizontal="center" vertical="center"/>
    </xf>
    <xf numFmtId="0" fontId="3" fillId="26" borderId="84" xfId="0" applyFont="1" applyFill="1" applyBorder="1" applyAlignment="1">
      <alignment horizontal="center" vertical="center"/>
    </xf>
    <xf numFmtId="0" fontId="3" fillId="26" borderId="85" xfId="0" applyFont="1" applyFill="1" applyBorder="1" applyAlignment="1">
      <alignment horizontal="center" vertical="center"/>
    </xf>
    <xf numFmtId="0" fontId="58" fillId="36" borderId="94" xfId="0" applyFont="1" applyFill="1" applyBorder="1" applyAlignment="1">
      <alignment horizontal="center" vertical="center" shrinkToFit="1"/>
    </xf>
    <xf numFmtId="0" fontId="58" fillId="36" borderId="95" xfId="0" applyFont="1" applyFill="1" applyBorder="1" applyAlignment="1">
      <alignment horizontal="center" vertical="center" shrinkToFit="1"/>
    </xf>
    <xf numFmtId="0" fontId="58" fillId="37" borderId="96" xfId="0" applyFont="1" applyFill="1" applyBorder="1" applyAlignment="1">
      <alignment horizontal="center" vertical="center" wrapText="1" shrinkToFit="1"/>
    </xf>
    <xf numFmtId="0" fontId="58" fillId="37" borderId="87" xfId="0" applyFont="1" applyFill="1" applyBorder="1" applyAlignment="1">
      <alignment horizontal="center" vertical="center" wrapText="1" shrinkToFit="1"/>
    </xf>
    <xf numFmtId="0" fontId="59" fillId="35" borderId="86" xfId="0" applyFont="1" applyFill="1" applyBorder="1" applyAlignment="1">
      <alignment horizontal="center" vertical="center" wrapText="1" shrinkToFit="1"/>
    </xf>
    <xf numFmtId="0" fontId="59" fillId="35" borderId="97" xfId="0" applyFont="1" applyFill="1" applyBorder="1" applyAlignment="1">
      <alignment horizontal="center" vertical="center" wrapText="1" shrinkToFit="1"/>
    </xf>
    <xf numFmtId="0" fontId="3" fillId="3" borderId="93" xfId="0" applyNumberFormat="1" applyFont="1" applyFill="1" applyBorder="1" applyAlignment="1">
      <alignment horizontal="center" vertical="center"/>
    </xf>
    <xf numFmtId="0" fontId="3" fillId="3" borderId="65" xfId="0" applyNumberFormat="1" applyFont="1" applyFill="1" applyBorder="1" applyAlignment="1">
      <alignment horizontal="center" vertical="center"/>
    </xf>
    <xf numFmtId="0" fontId="56" fillId="23" borderId="74" xfId="0" applyFont="1" applyFill="1" applyBorder="1" applyAlignment="1">
      <alignment horizontal="center" vertical="center"/>
    </xf>
    <xf numFmtId="0" fontId="56" fillId="23" borderId="75" xfId="0" applyFont="1" applyFill="1" applyBorder="1" applyAlignment="1">
      <alignment horizontal="center" vertical="center"/>
    </xf>
    <xf numFmtId="0" fontId="56" fillId="23" borderId="76" xfId="0" applyFont="1" applyFill="1" applyBorder="1" applyAlignment="1">
      <alignment horizontal="center" vertical="center"/>
    </xf>
    <xf numFmtId="0" fontId="57" fillId="23" borderId="38" xfId="0" applyFont="1" applyFill="1" applyBorder="1" applyAlignment="1">
      <alignment horizontal="center" vertical="center"/>
    </xf>
    <xf numFmtId="0" fontId="57" fillId="23" borderId="25" xfId="0" applyFont="1" applyFill="1" applyBorder="1" applyAlignment="1">
      <alignment horizontal="center" vertical="center"/>
    </xf>
    <xf numFmtId="0" fontId="57" fillId="23" borderId="39" xfId="0" applyFont="1" applyFill="1" applyBorder="1" applyAlignment="1">
      <alignment horizontal="center" vertical="center"/>
    </xf>
    <xf numFmtId="0" fontId="57" fillId="23" borderId="49" xfId="0" applyFont="1" applyFill="1" applyBorder="1" applyAlignment="1">
      <alignment horizontal="center" vertical="center"/>
    </xf>
    <xf numFmtId="0" fontId="57" fillId="23" borderId="26" xfId="0" applyFont="1" applyFill="1" applyBorder="1" applyAlignment="1">
      <alignment horizontal="center" vertical="center"/>
    </xf>
    <xf numFmtId="0" fontId="57" fillId="23" borderId="50" xfId="0" applyFont="1" applyFill="1" applyBorder="1" applyAlignment="1">
      <alignment horizontal="center" vertical="center"/>
    </xf>
    <xf numFmtId="0" fontId="24" fillId="8" borderId="73" xfId="0" applyFont="1" applyFill="1" applyBorder="1" applyAlignment="1">
      <alignment horizontal="center" vertical="center"/>
    </xf>
    <xf numFmtId="0" fontId="24" fillId="8" borderId="79" xfId="0" applyFont="1" applyFill="1" applyBorder="1" applyAlignment="1">
      <alignment horizontal="center" vertical="center"/>
    </xf>
    <xf numFmtId="0" fontId="3" fillId="26" borderId="82" xfId="0" applyFont="1" applyFill="1" applyBorder="1" applyAlignment="1">
      <alignment horizontal="center" vertical="center"/>
    </xf>
    <xf numFmtId="0" fontId="3" fillId="26" borderId="83" xfId="0" applyFont="1" applyFill="1" applyBorder="1" applyAlignment="1">
      <alignment horizontal="center" vertical="center"/>
    </xf>
    <xf numFmtId="0" fontId="3" fillId="27" borderId="128" xfId="0" applyNumberFormat="1" applyFont="1" applyFill="1" applyBorder="1" applyAlignment="1">
      <alignment horizontal="center" vertical="center"/>
    </xf>
    <xf numFmtId="0" fontId="3" fillId="27" borderId="126" xfId="0" applyNumberFormat="1" applyFont="1" applyFill="1" applyBorder="1" applyAlignment="1">
      <alignment horizontal="center" vertical="center"/>
    </xf>
    <xf numFmtId="0" fontId="58" fillId="29" borderId="96" xfId="0" applyFont="1" applyFill="1" applyBorder="1" applyAlignment="1">
      <alignment horizontal="center" vertical="center" wrapText="1" shrinkToFit="1"/>
    </xf>
    <xf numFmtId="0" fontId="58" fillId="29" borderId="87" xfId="0" applyFont="1" applyFill="1" applyBorder="1" applyAlignment="1">
      <alignment horizontal="center" vertical="center" wrapText="1" shrinkToFit="1"/>
    </xf>
    <xf numFmtId="0" fontId="58" fillId="29" borderId="94" xfId="0" applyFont="1" applyFill="1" applyBorder="1" applyAlignment="1">
      <alignment horizontal="center" vertical="center" shrinkToFit="1"/>
    </xf>
    <xf numFmtId="0" fontId="58" fillId="29" borderId="95" xfId="0" applyFont="1" applyFill="1" applyBorder="1" applyAlignment="1">
      <alignment horizontal="center" vertical="center" shrinkToFit="1"/>
    </xf>
    <xf numFmtId="0" fontId="3" fillId="3" borderId="80" xfId="0" applyNumberFormat="1" applyFont="1" applyFill="1" applyBorder="1" applyAlignment="1">
      <alignment horizontal="center" vertical="center"/>
    </xf>
    <xf numFmtId="0" fontId="3" fillId="3" borderId="81" xfId="0" applyNumberFormat="1" applyFont="1" applyFill="1" applyBorder="1" applyAlignment="1">
      <alignment horizontal="center" vertical="center"/>
    </xf>
    <xf numFmtId="0" fontId="0" fillId="36" borderId="94" xfId="0" applyFill="1" applyBorder="1" applyAlignment="1">
      <alignment horizontal="center" vertical="center"/>
    </xf>
    <xf numFmtId="0" fontId="0" fillId="36" borderId="95" xfId="0" applyFill="1" applyBorder="1" applyAlignment="1">
      <alignment horizontal="center" vertical="center"/>
    </xf>
    <xf numFmtId="0" fontId="61" fillId="36" borderId="31" xfId="0" applyFont="1" applyFill="1" applyBorder="1" applyAlignment="1">
      <alignment horizontal="center" vertical="center"/>
    </xf>
    <xf numFmtId="0" fontId="61" fillId="36" borderId="32" xfId="0" applyFont="1" applyFill="1" applyBorder="1" applyAlignment="1">
      <alignment horizontal="center" vertical="center"/>
    </xf>
    <xf numFmtId="0" fontId="61" fillId="36" borderId="70" xfId="0" applyFont="1" applyFill="1" applyBorder="1" applyAlignment="1">
      <alignment horizontal="center" vertical="center"/>
    </xf>
    <xf numFmtId="0" fontId="61" fillId="36" borderId="63" xfId="0" applyFont="1" applyFill="1" applyBorder="1" applyAlignment="1">
      <alignment horizontal="center" vertical="center"/>
    </xf>
    <xf numFmtId="166" fontId="0" fillId="3" borderId="72" xfId="0" applyNumberFormat="1" applyFill="1" applyBorder="1" applyAlignment="1">
      <alignment horizontal="center"/>
    </xf>
    <xf numFmtId="166" fontId="0" fillId="3" borderId="78" xfId="0" applyNumberFormat="1" applyFill="1" applyBorder="1" applyAlignment="1">
      <alignment horizontal="center"/>
    </xf>
    <xf numFmtId="166" fontId="0" fillId="15" borderId="71" xfId="0" applyNumberFormat="1" applyFill="1" applyBorder="1" applyAlignment="1">
      <alignment horizontal="center"/>
    </xf>
    <xf numFmtId="166" fontId="0" fillId="15" borderId="77" xfId="0" applyNumberFormat="1" applyFill="1" applyBorder="1" applyAlignment="1">
      <alignment horizontal="center"/>
    </xf>
    <xf numFmtId="166" fontId="0" fillId="3" borderId="73" xfId="0" applyNumberFormat="1" applyFill="1" applyBorder="1" applyAlignment="1">
      <alignment horizontal="center"/>
    </xf>
    <xf numFmtId="166" fontId="0" fillId="3" borderId="79" xfId="0" applyNumberFormat="1" applyFill="1" applyBorder="1" applyAlignment="1">
      <alignment horizontal="center"/>
    </xf>
    <xf numFmtId="166" fontId="0" fillId="15" borderId="68" xfId="0" applyNumberFormat="1" applyFill="1" applyBorder="1" applyAlignment="1">
      <alignment horizontal="center"/>
    </xf>
    <xf numFmtId="166" fontId="0" fillId="15" borderId="188" xfId="0" applyNumberFormat="1" applyFill="1" applyBorder="1" applyAlignment="1">
      <alignment horizontal="center"/>
    </xf>
    <xf numFmtId="0" fontId="29" fillId="38" borderId="31" xfId="0" applyFont="1" applyFill="1" applyBorder="1" applyAlignment="1">
      <alignment horizontal="center" vertical="center" textRotation="180" shrinkToFit="1"/>
    </xf>
    <xf numFmtId="0" fontId="29" fillId="38" borderId="117" xfId="0" applyFont="1" applyFill="1" applyBorder="1" applyAlignment="1">
      <alignment horizontal="center" vertical="center" textRotation="180" shrinkToFit="1"/>
    </xf>
    <xf numFmtId="0" fontId="29" fillId="38" borderId="118" xfId="0" applyFont="1" applyFill="1" applyBorder="1" applyAlignment="1">
      <alignment horizontal="center" vertical="center" textRotation="180" shrinkToFit="1"/>
    </xf>
    <xf numFmtId="0" fontId="29" fillId="38" borderId="33" xfId="0" applyFont="1" applyFill="1" applyBorder="1" applyAlignment="1">
      <alignment horizontal="center" vertical="center" textRotation="180" shrinkToFit="1"/>
    </xf>
    <xf numFmtId="0" fontId="29" fillId="38" borderId="119" xfId="0" applyFont="1" applyFill="1" applyBorder="1" applyAlignment="1">
      <alignment horizontal="center" vertical="center" textRotation="180" shrinkToFit="1"/>
    </xf>
    <xf numFmtId="0" fontId="29" fillId="38" borderId="120" xfId="0" applyFont="1" applyFill="1" applyBorder="1" applyAlignment="1">
      <alignment horizontal="center" vertical="center" textRotation="180" shrinkToFit="1"/>
    </xf>
    <xf numFmtId="166" fontId="0" fillId="3" borderId="129" xfId="0" applyNumberFormat="1" applyFill="1" applyBorder="1" applyAlignment="1">
      <alignment horizontal="center"/>
    </xf>
    <xf numFmtId="166" fontId="0" fillId="15" borderId="130" xfId="0" applyNumberFormat="1" applyFill="1" applyBorder="1" applyAlignment="1">
      <alignment horizontal="center"/>
    </xf>
    <xf numFmtId="166" fontId="0" fillId="15" borderId="72" xfId="0" applyNumberFormat="1" applyFill="1" applyBorder="1" applyAlignment="1">
      <alignment horizontal="center"/>
    </xf>
    <xf numFmtId="166" fontId="0" fillId="15" borderId="78" xfId="0" applyNumberFormat="1" applyFill="1" applyBorder="1" applyAlignment="1">
      <alignment horizontal="center"/>
    </xf>
    <xf numFmtId="0" fontId="0" fillId="0" borderId="0" xfId="0" applyFill="1" applyBorder="1" applyAlignment="1">
      <alignment horizontal="center"/>
    </xf>
    <xf numFmtId="0" fontId="0" fillId="0" borderId="180" xfId="0" applyFill="1" applyBorder="1" applyAlignment="1">
      <alignment horizontal="center"/>
    </xf>
    <xf numFmtId="0" fontId="29" fillId="14" borderId="31" xfId="0" applyFont="1" applyFill="1" applyBorder="1" applyAlignment="1">
      <alignment horizontal="center" vertical="center" textRotation="180" shrinkToFit="1"/>
    </xf>
    <xf numFmtId="0" fontId="29" fillId="14" borderId="117" xfId="0" applyFont="1" applyFill="1" applyBorder="1" applyAlignment="1">
      <alignment horizontal="center" vertical="center" textRotation="180" shrinkToFit="1"/>
    </xf>
    <xf numFmtId="0" fontId="26" fillId="10" borderId="31" xfId="0" applyFont="1" applyFill="1" applyBorder="1" applyAlignment="1">
      <alignment horizontal="center" vertical="center"/>
    </xf>
    <xf numFmtId="0" fontId="26" fillId="10" borderId="32" xfId="0" applyFont="1" applyFill="1" applyBorder="1" applyAlignment="1">
      <alignment horizontal="center" vertical="center"/>
    </xf>
    <xf numFmtId="0" fontId="26" fillId="10" borderId="33" xfId="0" applyFont="1" applyFill="1" applyBorder="1" applyAlignment="1">
      <alignment horizontal="center" vertical="center"/>
    </xf>
    <xf numFmtId="0" fontId="26" fillId="11" borderId="31" xfId="0" applyFont="1" applyFill="1" applyBorder="1" applyAlignment="1">
      <alignment horizontal="center" vertical="center"/>
    </xf>
    <xf numFmtId="0" fontId="26" fillId="11" borderId="32" xfId="0" applyFont="1" applyFill="1" applyBorder="1" applyAlignment="1">
      <alignment horizontal="center" vertical="center"/>
    </xf>
    <xf numFmtId="0" fontId="26" fillId="11" borderId="33" xfId="0" applyFont="1" applyFill="1" applyBorder="1" applyAlignment="1">
      <alignment horizontal="center" vertical="center"/>
    </xf>
    <xf numFmtId="0" fontId="27" fillId="12" borderId="31" xfId="0" applyFont="1" applyFill="1" applyBorder="1" applyAlignment="1">
      <alignment horizontal="center" vertical="center"/>
    </xf>
    <xf numFmtId="0" fontId="27" fillId="12" borderId="32" xfId="0" applyFont="1" applyFill="1" applyBorder="1" applyAlignment="1">
      <alignment horizontal="center" vertical="center"/>
    </xf>
    <xf numFmtId="0" fontId="27" fillId="12" borderId="33" xfId="0" applyFont="1" applyFill="1" applyBorder="1" applyAlignment="1">
      <alignment horizontal="center" vertical="center"/>
    </xf>
    <xf numFmtId="0" fontId="27" fillId="13" borderId="31" xfId="0" applyFont="1" applyFill="1" applyBorder="1" applyAlignment="1">
      <alignment horizontal="center" vertical="center"/>
    </xf>
    <xf numFmtId="0" fontId="27" fillId="13" borderId="32" xfId="0" applyFont="1" applyFill="1" applyBorder="1" applyAlignment="1">
      <alignment horizontal="center" vertical="center"/>
    </xf>
    <xf numFmtId="0" fontId="27" fillId="13" borderId="33" xfId="0" applyFont="1" applyFill="1" applyBorder="1" applyAlignment="1">
      <alignment horizontal="center" vertical="center"/>
    </xf>
    <xf numFmtId="0" fontId="0" fillId="0" borderId="0" xfId="0" applyBorder="1" applyAlignment="1">
      <alignment horizontal="center" vertical="center"/>
    </xf>
    <xf numFmtId="0" fontId="0" fillId="0" borderId="0" xfId="0" applyBorder="1" applyAlignment="1">
      <alignment horizontal="center"/>
    </xf>
    <xf numFmtId="0" fontId="29" fillId="40" borderId="125" xfId="0" applyFont="1" applyFill="1" applyBorder="1" applyAlignment="1">
      <alignment horizontal="center" vertical="center" textRotation="90" shrinkToFit="1"/>
    </xf>
    <xf numFmtId="0" fontId="29" fillId="40" borderId="123" xfId="0" applyFont="1" applyFill="1" applyBorder="1" applyAlignment="1">
      <alignment horizontal="center" vertical="center" textRotation="90" shrinkToFit="1"/>
    </xf>
    <xf numFmtId="0" fontId="29" fillId="41" borderId="125" xfId="0" applyFont="1" applyFill="1" applyBorder="1" applyAlignment="1">
      <alignment horizontal="center" vertical="center" textRotation="90" shrinkToFit="1"/>
    </xf>
    <xf numFmtId="0" fontId="29" fillId="41" borderId="123" xfId="0" applyFont="1" applyFill="1" applyBorder="1" applyAlignment="1">
      <alignment horizontal="center" vertical="center" textRotation="90" shrinkToFit="1"/>
    </xf>
    <xf numFmtId="166" fontId="0" fillId="3" borderId="68" xfId="0" applyNumberFormat="1" applyFill="1" applyBorder="1" applyAlignment="1">
      <alignment horizontal="center"/>
    </xf>
    <xf numFmtId="166" fontId="0" fillId="3" borderId="188" xfId="0" applyNumberFormat="1" applyFill="1" applyBorder="1" applyAlignment="1">
      <alignment horizontal="center"/>
    </xf>
    <xf numFmtId="171" fontId="46" fillId="0" borderId="0" xfId="7" applyNumberFormat="1" applyFont="1" applyAlignment="1">
      <alignment horizontal="center"/>
    </xf>
    <xf numFmtId="171" fontId="46" fillId="0" borderId="63" xfId="7" applyNumberFormat="1" applyFont="1" applyBorder="1" applyAlignment="1">
      <alignment horizontal="center"/>
    </xf>
    <xf numFmtId="166" fontId="63" fillId="3" borderId="122" xfId="0" applyNumberFormat="1" applyFont="1" applyFill="1" applyBorder="1" applyAlignment="1">
      <alignment horizontal="center" vertical="center"/>
    </xf>
    <xf numFmtId="166" fontId="63" fillId="3" borderId="123" xfId="0" applyNumberFormat="1" applyFont="1" applyFill="1" applyBorder="1" applyAlignment="1">
      <alignment horizontal="center" vertical="center"/>
    </xf>
    <xf numFmtId="166" fontId="63" fillId="3" borderId="124" xfId="0" applyNumberFormat="1" applyFont="1" applyFill="1" applyBorder="1" applyAlignment="1">
      <alignment horizontal="center" vertical="center"/>
    </xf>
    <xf numFmtId="166" fontId="63" fillId="3" borderId="114" xfId="0" applyNumberFormat="1" applyFont="1" applyFill="1" applyBorder="1" applyAlignment="1">
      <alignment horizontal="center" vertical="center"/>
    </xf>
    <xf numFmtId="166" fontId="63" fillId="3" borderId="115" xfId="0" applyNumberFormat="1" applyFont="1" applyFill="1" applyBorder="1" applyAlignment="1">
      <alignment horizontal="center" vertical="center"/>
    </xf>
    <xf numFmtId="166" fontId="63" fillId="3" borderId="116" xfId="0" applyNumberFormat="1" applyFont="1" applyFill="1" applyBorder="1" applyAlignment="1">
      <alignment horizontal="center" vertical="center"/>
    </xf>
    <xf numFmtId="177" fontId="57" fillId="33" borderId="181" xfId="19" applyNumberFormat="1" applyFont="1" applyFill="1" applyBorder="1" applyAlignment="1">
      <alignment horizontal="center" vertical="center"/>
    </xf>
    <xf numFmtId="177" fontId="57" fillId="33" borderId="182" xfId="19" applyNumberFormat="1" applyFont="1" applyFill="1" applyBorder="1" applyAlignment="1">
      <alignment horizontal="center" vertical="center"/>
    </xf>
    <xf numFmtId="177" fontId="57" fillId="33" borderId="183" xfId="19" applyNumberFormat="1" applyFont="1" applyFill="1" applyBorder="1" applyAlignment="1">
      <alignment horizontal="center" vertical="center"/>
    </xf>
    <xf numFmtId="177" fontId="57" fillId="3" borderId="189" xfId="19" applyNumberFormat="1" applyFont="1" applyFill="1" applyBorder="1" applyAlignment="1">
      <alignment horizontal="center" vertical="center"/>
    </xf>
    <xf numFmtId="177" fontId="57" fillId="3" borderId="190" xfId="19" applyNumberFormat="1" applyFont="1" applyFill="1" applyBorder="1" applyAlignment="1">
      <alignment horizontal="center" vertical="center"/>
    </xf>
    <xf numFmtId="177" fontId="57" fillId="3" borderId="191" xfId="19" applyNumberFormat="1" applyFont="1" applyFill="1" applyBorder="1" applyAlignment="1">
      <alignment horizontal="center" vertical="center"/>
    </xf>
    <xf numFmtId="0" fontId="56" fillId="3" borderId="133" xfId="19" applyNumberFormat="1" applyFont="1" applyFill="1" applyBorder="1" applyAlignment="1">
      <alignment horizontal="center" vertical="center"/>
    </xf>
    <xf numFmtId="0" fontId="56" fillId="3" borderId="187" xfId="19" applyNumberFormat="1" applyFont="1" applyFill="1" applyBorder="1" applyAlignment="1">
      <alignment horizontal="center" vertical="center"/>
    </xf>
    <xf numFmtId="0" fontId="56" fillId="3" borderId="137" xfId="19" applyNumberFormat="1" applyFont="1" applyFill="1" applyBorder="1" applyAlignment="1">
      <alignment horizontal="center" vertical="center"/>
    </xf>
    <xf numFmtId="0" fontId="56" fillId="35" borderId="177" xfId="19" applyNumberFormat="1" applyFont="1" applyFill="1" applyBorder="1" applyAlignment="1">
      <alignment horizontal="center" vertical="center"/>
    </xf>
    <xf numFmtId="0" fontId="56" fillId="35" borderId="178" xfId="19" applyNumberFormat="1" applyFont="1" applyFill="1" applyBorder="1" applyAlignment="1">
      <alignment horizontal="center" vertical="center"/>
    </xf>
    <xf numFmtId="0" fontId="56" fillId="35" borderId="179" xfId="19" applyNumberFormat="1" applyFont="1" applyFill="1" applyBorder="1" applyAlignment="1">
      <alignment horizontal="center" vertical="center"/>
    </xf>
    <xf numFmtId="166" fontId="63" fillId="32" borderId="122" xfId="0" applyNumberFormat="1" applyFont="1" applyFill="1" applyBorder="1" applyAlignment="1">
      <alignment horizontal="center" vertical="center"/>
    </xf>
    <xf numFmtId="166" fontId="63" fillId="32" borderId="123" xfId="0" applyNumberFormat="1" applyFont="1" applyFill="1" applyBorder="1" applyAlignment="1">
      <alignment horizontal="center" vertical="center"/>
    </xf>
    <xf numFmtId="166" fontId="63" fillId="32" borderId="124" xfId="0" applyNumberFormat="1" applyFont="1" applyFill="1" applyBorder="1" applyAlignment="1">
      <alignment horizontal="center" vertical="center"/>
    </xf>
    <xf numFmtId="166" fontId="63" fillId="32" borderId="114" xfId="0" applyNumberFormat="1" applyFont="1" applyFill="1" applyBorder="1" applyAlignment="1">
      <alignment horizontal="center" vertical="center"/>
    </xf>
    <xf numFmtId="166" fontId="63" fillId="32" borderId="115" xfId="0" applyNumberFormat="1" applyFont="1" applyFill="1" applyBorder="1" applyAlignment="1">
      <alignment horizontal="center" vertical="center"/>
    </xf>
    <xf numFmtId="166" fontId="63" fillId="32" borderId="116" xfId="0" applyNumberFormat="1" applyFont="1" applyFill="1" applyBorder="1" applyAlignment="1">
      <alignment horizontal="center" vertical="center"/>
    </xf>
    <xf numFmtId="165" fontId="62" fillId="31" borderId="170" xfId="0" applyNumberFormat="1" applyFont="1" applyFill="1" applyBorder="1" applyAlignment="1">
      <alignment horizontal="center" vertical="center" textRotation="75" wrapText="1"/>
    </xf>
    <xf numFmtId="165" fontId="62" fillId="31" borderId="171" xfId="0" applyNumberFormat="1" applyFont="1" applyFill="1" applyBorder="1" applyAlignment="1">
      <alignment horizontal="center" vertical="center" textRotation="75" wrapText="1"/>
    </xf>
    <xf numFmtId="165" fontId="11" fillId="34" borderId="172" xfId="0" applyNumberFormat="1" applyFont="1" applyFill="1" applyBorder="1" applyAlignment="1">
      <alignment horizontal="center" vertical="center" textRotation="75" wrapText="1"/>
    </xf>
    <xf numFmtId="165" fontId="11" fillId="34" borderId="173" xfId="0" applyNumberFormat="1" applyFont="1" applyFill="1" applyBorder="1" applyAlignment="1">
      <alignment horizontal="center" vertical="center" textRotation="75" wrapText="1"/>
    </xf>
    <xf numFmtId="165" fontId="11" fillId="28" borderId="172" xfId="0" applyNumberFormat="1" applyFont="1" applyFill="1" applyBorder="1" applyAlignment="1">
      <alignment horizontal="center" vertical="center" textRotation="75" wrapText="1"/>
    </xf>
    <xf numFmtId="165" fontId="11" fillId="28" borderId="173" xfId="0" applyNumberFormat="1" applyFont="1" applyFill="1" applyBorder="1" applyAlignment="1">
      <alignment horizontal="center" vertical="center" textRotation="75" wrapText="1"/>
    </xf>
    <xf numFmtId="165" fontId="11" fillId="36" borderId="174" xfId="0" applyNumberFormat="1" applyFont="1" applyFill="1" applyBorder="1" applyAlignment="1">
      <alignment horizontal="center" vertical="center" textRotation="75" wrapText="1"/>
    </xf>
    <xf numFmtId="165" fontId="11" fillId="36" borderId="175" xfId="0" applyNumberFormat="1" applyFont="1" applyFill="1" applyBorder="1" applyAlignment="1">
      <alignment horizontal="center" vertical="center" textRotation="75" wrapText="1"/>
    </xf>
    <xf numFmtId="165" fontId="11" fillId="36" borderId="176" xfId="0" applyNumberFormat="1" applyFont="1" applyFill="1" applyBorder="1" applyAlignment="1">
      <alignment horizontal="center" vertical="center" textRotation="75" wrapText="1"/>
    </xf>
    <xf numFmtId="165" fontId="11" fillId="36" borderId="192" xfId="0" applyNumberFormat="1" applyFont="1" applyFill="1" applyBorder="1" applyAlignment="1">
      <alignment horizontal="center" vertical="center" textRotation="75" wrapText="1"/>
    </xf>
    <xf numFmtId="0" fontId="72" fillId="0" borderId="0" xfId="0" applyFont="1" applyAlignment="1">
      <alignment horizontal="center"/>
    </xf>
    <xf numFmtId="166" fontId="69" fillId="0" borderId="33" xfId="0" applyNumberFormat="1" applyFont="1" applyBorder="1" applyAlignment="1" applyProtection="1">
      <alignment horizontal="left" vertical="top"/>
      <protection locked="0"/>
    </xf>
    <xf numFmtId="166" fontId="69" fillId="0" borderId="149" xfId="0" applyNumberFormat="1" applyFont="1" applyBorder="1" applyAlignment="1" applyProtection="1">
      <alignment horizontal="left" vertical="top"/>
      <protection locked="0"/>
    </xf>
    <xf numFmtId="166" fontId="69" fillId="0" borderId="67" xfId="0" applyNumberFormat="1" applyFont="1" applyBorder="1" applyAlignment="1" applyProtection="1">
      <alignment horizontal="left" vertical="top"/>
      <protection locked="0"/>
    </xf>
    <xf numFmtId="166" fontId="68" fillId="0" borderId="125" xfId="0" applyNumberFormat="1" applyFont="1" applyBorder="1" applyAlignment="1" applyProtection="1">
      <alignment horizontal="left" vertical="top"/>
      <protection locked="0"/>
    </xf>
    <xf numFmtId="166" fontId="68" fillId="0" borderId="123" xfId="0" applyNumberFormat="1" applyFont="1" applyBorder="1" applyAlignment="1" applyProtection="1">
      <alignment horizontal="left" vertical="top"/>
      <protection locked="0"/>
    </xf>
    <xf numFmtId="166" fontId="68" fillId="0" borderId="134" xfId="0" applyNumberFormat="1" applyFont="1" applyBorder="1" applyAlignment="1" applyProtection="1">
      <alignment horizontal="left" vertical="top"/>
      <protection locked="0"/>
    </xf>
    <xf numFmtId="0" fontId="3" fillId="0" borderId="102" xfId="2" applyFont="1" applyBorder="1" applyAlignment="1">
      <alignment horizontal="center" vertical="center"/>
    </xf>
    <xf numFmtId="0" fontId="3" fillId="0" borderId="103" xfId="2" applyFont="1" applyBorder="1" applyAlignment="1">
      <alignment horizontal="center" vertical="center"/>
    </xf>
    <xf numFmtId="0" fontId="6" fillId="4" borderId="1" xfId="0" applyFont="1" applyFill="1" applyBorder="1" applyAlignment="1">
      <alignment horizontal="right" vertical="center" shrinkToFit="1"/>
    </xf>
    <xf numFmtId="0" fontId="6" fillId="4" borderId="2" xfId="0" applyFont="1" applyFill="1" applyBorder="1" applyAlignment="1">
      <alignment horizontal="right" vertical="center" shrinkToFit="1"/>
    </xf>
    <xf numFmtId="0" fontId="6" fillId="4" borderId="4" xfId="0" applyFont="1" applyFill="1" applyBorder="1" applyAlignment="1">
      <alignment horizontal="right" vertical="center" shrinkToFit="1"/>
    </xf>
    <xf numFmtId="0" fontId="6" fillId="4" borderId="5" xfId="0" applyFont="1" applyFill="1" applyBorder="1" applyAlignment="1">
      <alignment horizontal="right" vertical="center" shrinkToFit="1"/>
    </xf>
    <xf numFmtId="164" fontId="6" fillId="4" borderId="2" xfId="0" applyNumberFormat="1" applyFont="1" applyFill="1" applyBorder="1" applyAlignment="1">
      <alignment horizontal="left" vertical="center" shrinkToFit="1"/>
    </xf>
    <xf numFmtId="164" fontId="6" fillId="4" borderId="3" xfId="0" applyNumberFormat="1" applyFont="1" applyFill="1" applyBorder="1" applyAlignment="1">
      <alignment horizontal="left" vertical="center" shrinkToFit="1"/>
    </xf>
    <xf numFmtId="164" fontId="6" fillId="4" borderId="5" xfId="0" applyNumberFormat="1" applyFont="1" applyFill="1" applyBorder="1" applyAlignment="1">
      <alignment horizontal="left" vertical="center" shrinkToFit="1"/>
    </xf>
    <xf numFmtId="164" fontId="6" fillId="4" borderId="6" xfId="0" applyNumberFormat="1" applyFont="1" applyFill="1" applyBorder="1" applyAlignment="1">
      <alignment horizontal="left" vertical="center" shrinkToFit="1"/>
    </xf>
    <xf numFmtId="0" fontId="74" fillId="0" borderId="105" xfId="2" applyFont="1" applyBorder="1" applyAlignment="1">
      <alignment horizontal="center" vertical="center"/>
    </xf>
    <xf numFmtId="0" fontId="74" fillId="0" borderId="106" xfId="2" applyFont="1" applyBorder="1" applyAlignment="1">
      <alignment horizontal="center" vertical="center"/>
    </xf>
    <xf numFmtId="166" fontId="69" fillId="0" borderId="125" xfId="0" applyNumberFormat="1" applyFont="1" applyBorder="1" applyAlignment="1" applyProtection="1">
      <alignment horizontal="left" vertical="top"/>
      <protection locked="0"/>
    </xf>
    <xf numFmtId="166" fontId="69" fillId="0" borderId="123" xfId="0" applyNumberFormat="1" applyFont="1" applyBorder="1" applyAlignment="1" applyProtection="1">
      <alignment horizontal="left" vertical="top"/>
      <protection locked="0"/>
    </xf>
    <xf numFmtId="166" fontId="69" fillId="0" borderId="134" xfId="0" applyNumberFormat="1" applyFont="1" applyBorder="1" applyAlignment="1" applyProtection="1">
      <alignment horizontal="left" vertical="top"/>
      <protection locked="0"/>
    </xf>
    <xf numFmtId="166" fontId="69" fillId="0" borderId="155" xfId="0" applyNumberFormat="1" applyFont="1" applyBorder="1" applyAlignment="1" applyProtection="1">
      <alignment horizontal="left" vertical="top"/>
      <protection locked="0"/>
    </xf>
    <xf numFmtId="166" fontId="69" fillId="0" borderId="156" xfId="0" applyNumberFormat="1" applyFont="1" applyBorder="1" applyAlignment="1" applyProtection="1">
      <alignment horizontal="left" vertical="top"/>
      <protection locked="0"/>
    </xf>
    <xf numFmtId="166" fontId="69" fillId="0" borderId="157" xfId="0" applyNumberFormat="1" applyFont="1" applyBorder="1" applyAlignment="1" applyProtection="1">
      <alignment horizontal="left" vertical="top"/>
      <protection locked="0"/>
    </xf>
    <xf numFmtId="166" fontId="68" fillId="0" borderId="31" xfId="0" applyNumberFormat="1" applyFont="1" applyBorder="1" applyAlignment="1" applyProtection="1">
      <alignment horizontal="left" vertical="top"/>
      <protection locked="0"/>
    </xf>
    <xf numFmtId="166" fontId="68" fillId="0" borderId="117" xfId="0" applyNumberFormat="1" applyFont="1" applyBorder="1" applyAlignment="1" applyProtection="1">
      <alignment horizontal="left" vertical="top"/>
      <protection locked="0"/>
    </xf>
    <xf numFmtId="166" fontId="68" fillId="0" borderId="70" xfId="0" applyNumberFormat="1" applyFont="1" applyBorder="1" applyAlignment="1" applyProtection="1">
      <alignment horizontal="left" vertical="top"/>
      <protection locked="0"/>
    </xf>
    <xf numFmtId="0" fontId="3" fillId="2" borderId="162" xfId="2" applyFont="1" applyFill="1" applyBorder="1" applyAlignment="1">
      <alignment horizontal="center" vertical="center"/>
    </xf>
    <xf numFmtId="0" fontId="3" fillId="2" borderId="163" xfId="2" applyFont="1" applyFill="1" applyBorder="1" applyAlignment="1">
      <alignment horizontal="center" vertical="center"/>
    </xf>
    <xf numFmtId="0" fontId="3" fillId="5" borderId="165" xfId="1" applyNumberFormat="1" applyFont="1" applyFill="1" applyBorder="1" applyAlignment="1">
      <alignment horizontal="center" vertical="center"/>
    </xf>
    <xf numFmtId="0" fontId="3" fillId="5" borderId="166" xfId="1" applyNumberFormat="1" applyFont="1" applyFill="1" applyBorder="1" applyAlignment="1">
      <alignment horizontal="center" vertical="center"/>
    </xf>
    <xf numFmtId="166" fontId="69" fillId="0" borderId="125" xfId="0" applyNumberFormat="1" applyFont="1" applyBorder="1" applyAlignment="1" applyProtection="1">
      <alignment horizontal="center" vertical="top"/>
      <protection locked="0"/>
    </xf>
    <xf numFmtId="166" fontId="69" fillId="0" borderId="123" xfId="0" applyNumberFormat="1" applyFont="1" applyBorder="1" applyAlignment="1" applyProtection="1">
      <alignment horizontal="center" vertical="top"/>
      <protection locked="0"/>
    </xf>
    <xf numFmtId="166" fontId="69" fillId="0" borderId="134" xfId="0" applyNumberFormat="1" applyFont="1" applyBorder="1" applyAlignment="1" applyProtection="1">
      <alignment horizontal="center" vertical="top"/>
      <protection locked="0"/>
    </xf>
    <xf numFmtId="166" fontId="68" fillId="0" borderId="123" xfId="0" applyNumberFormat="1" applyFont="1" applyBorder="1" applyAlignment="1" applyProtection="1">
      <alignment horizontal="center" vertical="top"/>
      <protection locked="0"/>
    </xf>
    <xf numFmtId="166" fontId="68" fillId="0" borderId="134" xfId="0" applyNumberFormat="1" applyFont="1" applyBorder="1" applyAlignment="1" applyProtection="1">
      <alignment horizontal="center" vertical="top"/>
      <protection locked="0"/>
    </xf>
    <xf numFmtId="165" fontId="62" fillId="30" borderId="168" xfId="0" applyNumberFormat="1" applyFont="1" applyFill="1" applyBorder="1" applyAlignment="1">
      <alignment horizontal="center" vertical="center" textRotation="75"/>
    </xf>
    <xf numFmtId="165" fontId="62" fillId="30" borderId="169" xfId="0" applyNumberFormat="1" applyFont="1" applyFill="1" applyBorder="1" applyAlignment="1">
      <alignment horizontal="center" vertical="center" textRotation="75"/>
    </xf>
    <xf numFmtId="0" fontId="56" fillId="35" borderId="193" xfId="19" applyNumberFormat="1" applyFont="1" applyFill="1" applyBorder="1" applyAlignment="1">
      <alignment horizontal="center" vertical="center"/>
    </xf>
    <xf numFmtId="0" fontId="56" fillId="35" borderId="121" xfId="19" applyNumberFormat="1" applyFont="1" applyFill="1" applyBorder="1" applyAlignment="1">
      <alignment horizontal="center" vertical="center"/>
    </xf>
    <xf numFmtId="0" fontId="56" fillId="35" borderId="194" xfId="19" applyNumberFormat="1" applyFont="1" applyFill="1" applyBorder="1" applyAlignment="1">
      <alignment horizontal="center" vertical="center"/>
    </xf>
    <xf numFmtId="0" fontId="74" fillId="3" borderId="0" xfId="2" applyFont="1" applyFill="1" applyBorder="1" applyAlignment="1">
      <alignment horizontal="center" vertical="center"/>
    </xf>
    <xf numFmtId="0" fontId="3" fillId="3" borderId="0" xfId="2" applyFont="1" applyFill="1" applyBorder="1" applyAlignment="1">
      <alignment horizontal="center" vertical="center"/>
    </xf>
    <xf numFmtId="165" fontId="62" fillId="45" borderId="168" xfId="0" applyNumberFormat="1" applyFont="1" applyFill="1" applyBorder="1" applyAlignment="1">
      <alignment horizontal="center" vertical="center" textRotation="75"/>
    </xf>
    <xf numFmtId="165" fontId="62" fillId="45" borderId="169" xfId="0" applyNumberFormat="1" applyFont="1" applyFill="1" applyBorder="1" applyAlignment="1">
      <alignment horizontal="center" vertical="center" textRotation="75"/>
    </xf>
    <xf numFmtId="165" fontId="62" fillId="45" borderId="170" xfId="0" applyNumberFormat="1" applyFont="1" applyFill="1" applyBorder="1" applyAlignment="1">
      <alignment horizontal="center" vertical="center" textRotation="75" wrapText="1"/>
    </xf>
    <xf numFmtId="165" fontId="62" fillId="45" borderId="171" xfId="0" applyNumberFormat="1" applyFont="1" applyFill="1" applyBorder="1" applyAlignment="1">
      <alignment horizontal="center" vertical="center" textRotation="75" wrapText="1"/>
    </xf>
    <xf numFmtId="165" fontId="11" fillId="44" borderId="172" xfId="0" applyNumberFormat="1" applyFont="1" applyFill="1" applyBorder="1" applyAlignment="1">
      <alignment horizontal="center" vertical="center" textRotation="75" wrapText="1"/>
    </xf>
    <xf numFmtId="165" fontId="11" fillId="44" borderId="173" xfId="0" applyNumberFormat="1" applyFont="1" applyFill="1" applyBorder="1" applyAlignment="1">
      <alignment horizontal="center" vertical="center" textRotation="75" wrapText="1"/>
    </xf>
    <xf numFmtId="165" fontId="11" fillId="44" borderId="174" xfId="0" applyNumberFormat="1" applyFont="1" applyFill="1" applyBorder="1" applyAlignment="1">
      <alignment horizontal="center" vertical="center" textRotation="75" wrapText="1"/>
    </xf>
    <xf numFmtId="165" fontId="11" fillId="44" borderId="175" xfId="0" applyNumberFormat="1" applyFont="1" applyFill="1" applyBorder="1" applyAlignment="1">
      <alignment horizontal="center" vertical="center" textRotation="75" wrapText="1"/>
    </xf>
    <xf numFmtId="165" fontId="11" fillId="44" borderId="176" xfId="0" applyNumberFormat="1" applyFont="1" applyFill="1" applyBorder="1" applyAlignment="1">
      <alignment horizontal="center" vertical="center" textRotation="75" wrapText="1"/>
    </xf>
    <xf numFmtId="165" fontId="11" fillId="44" borderId="192" xfId="0" applyNumberFormat="1" applyFont="1" applyFill="1" applyBorder="1" applyAlignment="1">
      <alignment horizontal="center" vertical="center" textRotation="75" wrapText="1"/>
    </xf>
  </cellXfs>
  <cellStyles count="20">
    <cellStyle name="Date" xfId="11"/>
    <cellStyle name="En-tete1" xfId="12"/>
    <cellStyle name="En-tete2" xfId="13"/>
    <cellStyle name="Euro" xfId="14"/>
    <cellStyle name="Financier" xfId="15"/>
    <cellStyle name="Fixe" xfId="16"/>
    <cellStyle name="Milliers" xfId="1" builtinId="3"/>
    <cellStyle name="Monetaire" xfId="17"/>
    <cellStyle name="Normal" xfId="0" builtinId="0"/>
    <cellStyle name="Normal 2" xfId="4"/>
    <cellStyle name="Normal 3" xfId="8"/>
    <cellStyle name="Normal_calendrier_auto_CalendrierMatriciel" xfId="6"/>
    <cellStyle name="Normal_CalendrierAnnuelBD" xfId="10"/>
    <cellStyle name="Normal_CalendrierMatriciel" xfId="5"/>
    <cellStyle name="Normal_CalendrierSemaine" xfId="9"/>
    <cellStyle name="Normal_DatesCompléments" xfId="7"/>
    <cellStyle name="Normal_ListesCascadesPlats" xfId="3"/>
    <cellStyle name="Normal_PlanningListeCondition" xfId="2"/>
    <cellStyle name="Pourcentage" xfId="19" builtinId="5"/>
    <cellStyle name="YELLOW" xfId="18"/>
  </cellStyles>
  <dxfs count="961">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ill>
        <patternFill>
          <bgColor rgb="FFFFFF00"/>
        </patternFill>
      </fill>
    </dxf>
    <dxf>
      <fill>
        <patternFill>
          <bgColor rgb="FFFFFF00"/>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indexed="53"/>
        </patternFill>
      </fill>
    </dxf>
    <dxf>
      <fill>
        <patternFill>
          <bgColor indexed="11"/>
        </patternFill>
      </fill>
    </dxf>
    <dxf>
      <fill>
        <patternFill>
          <bgColor theme="8" tint="0.59996337778862885"/>
        </patternFill>
      </fill>
    </dxf>
    <dxf>
      <fill>
        <patternFill>
          <bgColor rgb="FFFFC000"/>
        </patternFill>
      </fill>
    </dxf>
    <dxf>
      <fill>
        <patternFill>
          <bgColor rgb="FFC00000"/>
        </patternFill>
      </fill>
    </dxf>
    <dxf>
      <fill>
        <patternFill>
          <bgColor rgb="FFFFFF00"/>
        </patternFill>
      </fill>
    </dxf>
    <dxf>
      <font>
        <b val="0"/>
        <i val="0"/>
        <color auto="1"/>
      </font>
      <fill>
        <gradientFill degree="90">
          <stop position="0">
            <color theme="9" tint="0.80001220740379042"/>
          </stop>
          <stop position="1">
            <color rgb="FFFFC000"/>
          </stop>
        </gradientFill>
      </fill>
    </dxf>
    <dxf>
      <font>
        <b val="0"/>
        <i val="0"/>
        <color auto="1"/>
      </font>
      <fill>
        <gradientFill degree="90">
          <stop position="0">
            <color theme="3" tint="0.80001220740379042"/>
          </stop>
          <stop position="1">
            <color theme="3" tint="0.59999389629810485"/>
          </stop>
        </gradientFill>
      </fill>
    </dxf>
    <dxf>
      <font>
        <b val="0"/>
        <i val="0"/>
        <color auto="1"/>
      </font>
      <fill>
        <gradientFill degree="90">
          <stop position="0">
            <color theme="6" tint="0.59999389629810485"/>
          </stop>
          <stop position="1">
            <color rgb="FF92D050"/>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theme="0"/>
      </font>
      <fill>
        <patternFill patternType="solid">
          <fgColor auto="1"/>
          <bgColor theme="0" tint="-0.499984740745262"/>
        </patternFill>
      </fill>
    </dxf>
    <dxf>
      <font>
        <b/>
        <i val="0"/>
        <color theme="0"/>
      </font>
      <fill>
        <patternFill patternType="solid">
          <fgColor auto="1"/>
          <bgColor theme="5" tint="0.39994506668294322"/>
        </patternFill>
      </fill>
    </dxf>
    <dxf>
      <font>
        <b/>
        <i val="0"/>
        <color theme="0"/>
      </font>
      <fill>
        <patternFill>
          <bgColor theme="3" tint="0.59996337778862885"/>
        </pattern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auto="1"/>
      </font>
      <fill>
        <patternFill>
          <bgColor rgb="FFFF0000"/>
        </patternFill>
      </fill>
    </dxf>
    <dxf>
      <fill>
        <patternFill>
          <bgColor rgb="FFFFFF00"/>
        </patternFill>
      </fill>
    </dxf>
    <dxf>
      <fill>
        <patternFill>
          <bgColor rgb="FFFFFF00"/>
        </patternFill>
      </fill>
    </dxf>
    <dxf>
      <font>
        <b/>
        <i val="0"/>
        <color auto="1"/>
      </font>
      <fill>
        <patternFill>
          <bgColor theme="2" tint="-9.9948118533890809E-2"/>
        </patternFill>
      </fill>
    </dxf>
    <dxf>
      <fill>
        <patternFill>
          <bgColor rgb="FF92D050"/>
        </patternFill>
      </fill>
    </dxf>
    <dxf>
      <fill>
        <patternFill>
          <bgColor rgb="FFEC9D28"/>
        </patternFill>
      </fill>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theme="0"/>
      </font>
      <fill>
        <patternFill patternType="solid">
          <fgColor auto="1"/>
          <bgColor theme="0" tint="-0.499984740745262"/>
        </patternFill>
      </fill>
    </dxf>
    <dxf>
      <font>
        <b/>
        <i val="0"/>
        <color theme="0"/>
      </font>
      <fill>
        <patternFill patternType="solid">
          <fgColor auto="1"/>
          <bgColor theme="5" tint="0.39994506668294322"/>
        </patternFill>
      </fill>
    </dxf>
    <dxf>
      <font>
        <b/>
        <i val="0"/>
        <color theme="0"/>
      </font>
      <fill>
        <patternFill>
          <bgColor theme="3" tint="0.59996337778862885"/>
        </pattern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ill>
        <patternFill>
          <bgColor rgb="FFFFFF00"/>
        </patternFill>
      </fill>
    </dxf>
    <dxf>
      <fill>
        <patternFill>
          <bgColor rgb="FFFFFF00"/>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indexed="53"/>
        </patternFill>
      </fill>
    </dxf>
    <dxf>
      <fill>
        <patternFill>
          <bgColor indexed="11"/>
        </patternFill>
      </fill>
    </dxf>
    <dxf>
      <fill>
        <patternFill>
          <bgColor theme="8" tint="0.59996337778862885"/>
        </patternFill>
      </fill>
    </dxf>
    <dxf>
      <fill>
        <patternFill>
          <bgColor rgb="FFFFC000"/>
        </patternFill>
      </fill>
    </dxf>
    <dxf>
      <fill>
        <patternFill>
          <bgColor rgb="FFC00000"/>
        </patternFill>
      </fill>
    </dxf>
    <dxf>
      <fill>
        <patternFill>
          <bgColor rgb="FFFFFF00"/>
        </patternFill>
      </fill>
    </dxf>
    <dxf>
      <font>
        <b val="0"/>
        <i val="0"/>
        <color auto="1"/>
      </font>
      <fill>
        <gradientFill degree="90">
          <stop position="0">
            <color theme="9" tint="0.80001220740379042"/>
          </stop>
          <stop position="1">
            <color rgb="FFFFC000"/>
          </stop>
        </gradientFill>
      </fill>
    </dxf>
    <dxf>
      <font>
        <b val="0"/>
        <i val="0"/>
        <color auto="1"/>
      </font>
      <fill>
        <gradientFill degree="90">
          <stop position="0">
            <color theme="3" tint="0.80001220740379042"/>
          </stop>
          <stop position="1">
            <color theme="3" tint="0.59999389629810485"/>
          </stop>
        </gradientFill>
      </fill>
    </dxf>
    <dxf>
      <font>
        <b val="0"/>
        <i val="0"/>
        <color auto="1"/>
      </font>
      <fill>
        <gradientFill degree="90">
          <stop position="0">
            <color theme="6" tint="0.59999389629810485"/>
          </stop>
          <stop position="1">
            <color rgb="FF92D050"/>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theme="0"/>
      </font>
      <fill>
        <patternFill patternType="solid">
          <fgColor auto="1"/>
          <bgColor theme="0" tint="-0.499984740745262"/>
        </patternFill>
      </fill>
    </dxf>
    <dxf>
      <font>
        <b/>
        <i val="0"/>
        <color theme="0"/>
      </font>
      <fill>
        <patternFill patternType="solid">
          <fgColor auto="1"/>
          <bgColor theme="5" tint="0.39994506668294322"/>
        </patternFill>
      </fill>
    </dxf>
    <dxf>
      <font>
        <b/>
        <i val="0"/>
        <color theme="0"/>
      </font>
      <fill>
        <patternFill>
          <bgColor theme="3" tint="0.59996337778862885"/>
        </pattern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auto="1"/>
      </font>
      <fill>
        <patternFill>
          <bgColor rgb="FFFF0000"/>
        </patternFill>
      </fill>
    </dxf>
    <dxf>
      <fill>
        <patternFill>
          <bgColor rgb="FFFFFF00"/>
        </patternFill>
      </fill>
    </dxf>
    <dxf>
      <fill>
        <patternFill>
          <bgColor rgb="FFFFFF00"/>
        </patternFill>
      </fill>
    </dxf>
    <dxf>
      <font>
        <b/>
        <i val="0"/>
        <color auto="1"/>
      </font>
      <fill>
        <patternFill>
          <bgColor theme="2" tint="-9.9948118533890809E-2"/>
        </patternFill>
      </fill>
    </dxf>
    <dxf>
      <fill>
        <patternFill>
          <bgColor rgb="FF92D050"/>
        </patternFill>
      </fill>
    </dxf>
    <dxf>
      <fill>
        <patternFill>
          <bgColor rgb="FFEC9D28"/>
        </patternFill>
      </fill>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theme="0"/>
      </font>
      <fill>
        <patternFill patternType="solid">
          <fgColor auto="1"/>
          <bgColor theme="0" tint="-0.499984740745262"/>
        </patternFill>
      </fill>
    </dxf>
    <dxf>
      <font>
        <b/>
        <i val="0"/>
        <color theme="0"/>
      </font>
      <fill>
        <patternFill patternType="solid">
          <fgColor auto="1"/>
          <bgColor theme="5" tint="0.39994506668294322"/>
        </patternFill>
      </fill>
    </dxf>
    <dxf>
      <font>
        <b/>
        <i val="0"/>
        <color theme="0"/>
      </font>
      <fill>
        <patternFill>
          <bgColor theme="3" tint="0.59996337778862885"/>
        </pattern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ill>
        <patternFill>
          <bgColor rgb="FFFFFF00"/>
        </patternFill>
      </fill>
    </dxf>
    <dxf>
      <fill>
        <patternFill>
          <bgColor rgb="FFFFFF00"/>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indexed="53"/>
        </patternFill>
      </fill>
    </dxf>
    <dxf>
      <fill>
        <patternFill>
          <bgColor indexed="11"/>
        </patternFill>
      </fill>
    </dxf>
    <dxf>
      <fill>
        <patternFill>
          <bgColor theme="8" tint="0.59996337778862885"/>
        </patternFill>
      </fill>
    </dxf>
    <dxf>
      <fill>
        <patternFill>
          <bgColor rgb="FFFFC000"/>
        </patternFill>
      </fill>
    </dxf>
    <dxf>
      <fill>
        <patternFill>
          <bgColor rgb="FFC00000"/>
        </patternFill>
      </fill>
    </dxf>
    <dxf>
      <fill>
        <patternFill>
          <bgColor rgb="FFFFFF00"/>
        </patternFill>
      </fill>
    </dxf>
    <dxf>
      <font>
        <b val="0"/>
        <i val="0"/>
        <color auto="1"/>
      </font>
      <fill>
        <gradientFill degree="90">
          <stop position="0">
            <color theme="9" tint="0.80001220740379042"/>
          </stop>
          <stop position="1">
            <color rgb="FFFFC000"/>
          </stop>
        </gradientFill>
      </fill>
    </dxf>
    <dxf>
      <font>
        <b val="0"/>
        <i val="0"/>
        <color auto="1"/>
      </font>
      <fill>
        <gradientFill degree="90">
          <stop position="0">
            <color theme="3" tint="0.80001220740379042"/>
          </stop>
          <stop position="1">
            <color theme="3" tint="0.59999389629810485"/>
          </stop>
        </gradientFill>
      </fill>
    </dxf>
    <dxf>
      <font>
        <b val="0"/>
        <i val="0"/>
        <color auto="1"/>
      </font>
      <fill>
        <gradientFill degree="90">
          <stop position="0">
            <color theme="6" tint="0.59999389629810485"/>
          </stop>
          <stop position="1">
            <color rgb="FF92D050"/>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theme="0"/>
      </font>
      <fill>
        <patternFill patternType="solid">
          <fgColor auto="1"/>
          <bgColor theme="0" tint="-0.499984740745262"/>
        </patternFill>
      </fill>
    </dxf>
    <dxf>
      <font>
        <b/>
        <i val="0"/>
        <color theme="0"/>
      </font>
      <fill>
        <patternFill patternType="solid">
          <fgColor auto="1"/>
          <bgColor theme="5" tint="0.39994506668294322"/>
        </patternFill>
      </fill>
    </dxf>
    <dxf>
      <font>
        <b/>
        <i val="0"/>
        <color theme="0"/>
      </font>
      <fill>
        <patternFill>
          <bgColor theme="3" tint="0.59996337778862885"/>
        </pattern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auto="1"/>
      </font>
      <fill>
        <patternFill>
          <bgColor rgb="FFFF0000"/>
        </patternFill>
      </fill>
    </dxf>
    <dxf>
      <font>
        <b/>
        <i val="0"/>
        <color auto="1"/>
      </font>
      <fill>
        <patternFill>
          <bgColor theme="2" tint="-9.9948118533890809E-2"/>
        </patternFill>
      </fill>
    </dxf>
    <dxf>
      <fill>
        <patternFill>
          <bgColor rgb="FF92D050"/>
        </patternFill>
      </fill>
    </dxf>
    <dxf>
      <fill>
        <patternFill>
          <bgColor rgb="FFEC9D28"/>
        </patternFill>
      </fill>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theme="0"/>
      </font>
      <fill>
        <patternFill patternType="solid">
          <fgColor auto="1"/>
          <bgColor theme="0" tint="-0.499984740745262"/>
        </patternFill>
      </fill>
    </dxf>
    <dxf>
      <font>
        <b/>
        <i val="0"/>
        <color theme="0"/>
      </font>
      <fill>
        <patternFill patternType="solid">
          <fgColor auto="1"/>
          <bgColor theme="5" tint="0.39994506668294322"/>
        </patternFill>
      </fill>
    </dxf>
    <dxf>
      <font>
        <b/>
        <i val="0"/>
        <color theme="0"/>
      </font>
      <fill>
        <patternFill>
          <bgColor theme="3" tint="0.59996337778862885"/>
        </pattern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ill>
        <patternFill>
          <bgColor rgb="FFFFFF00"/>
        </patternFill>
      </fill>
    </dxf>
    <dxf>
      <fill>
        <patternFill>
          <bgColor rgb="FFFFFF00"/>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indexed="53"/>
        </patternFill>
      </fill>
    </dxf>
    <dxf>
      <fill>
        <patternFill>
          <bgColor indexed="11"/>
        </patternFill>
      </fill>
    </dxf>
    <dxf>
      <fill>
        <patternFill>
          <bgColor theme="8" tint="0.59996337778862885"/>
        </patternFill>
      </fill>
    </dxf>
    <dxf>
      <fill>
        <patternFill>
          <bgColor rgb="FFFFC000"/>
        </patternFill>
      </fill>
    </dxf>
    <dxf>
      <fill>
        <patternFill>
          <bgColor rgb="FFC00000"/>
        </patternFill>
      </fill>
    </dxf>
    <dxf>
      <fill>
        <patternFill>
          <bgColor rgb="FFFFFF00"/>
        </patternFill>
      </fill>
    </dxf>
    <dxf>
      <font>
        <b val="0"/>
        <i val="0"/>
        <color auto="1"/>
      </font>
      <fill>
        <gradientFill degree="90">
          <stop position="0">
            <color theme="9" tint="0.80001220740379042"/>
          </stop>
          <stop position="1">
            <color rgb="FFFFC000"/>
          </stop>
        </gradientFill>
      </fill>
    </dxf>
    <dxf>
      <font>
        <b val="0"/>
        <i val="0"/>
        <color auto="1"/>
      </font>
      <fill>
        <gradientFill degree="90">
          <stop position="0">
            <color theme="3" tint="0.80001220740379042"/>
          </stop>
          <stop position="1">
            <color theme="3" tint="0.59999389629810485"/>
          </stop>
        </gradientFill>
      </fill>
    </dxf>
    <dxf>
      <font>
        <b val="0"/>
        <i val="0"/>
        <color auto="1"/>
      </font>
      <fill>
        <gradientFill degree="90">
          <stop position="0">
            <color theme="6" tint="0.59999389629810485"/>
          </stop>
          <stop position="1">
            <color rgb="FF92D050"/>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theme="0"/>
      </font>
      <fill>
        <patternFill patternType="solid">
          <fgColor auto="1"/>
          <bgColor theme="0" tint="-0.499984740745262"/>
        </patternFill>
      </fill>
    </dxf>
    <dxf>
      <font>
        <b/>
        <i val="0"/>
        <color theme="0"/>
      </font>
      <fill>
        <patternFill patternType="solid">
          <fgColor auto="1"/>
          <bgColor theme="5" tint="0.39994506668294322"/>
        </patternFill>
      </fill>
    </dxf>
    <dxf>
      <font>
        <b/>
        <i val="0"/>
        <color theme="0"/>
      </font>
      <fill>
        <patternFill>
          <bgColor theme="3" tint="0.59996337778862885"/>
        </pattern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auto="1"/>
      </font>
      <fill>
        <patternFill>
          <bgColor rgb="FFFF0000"/>
        </patternFill>
      </fill>
    </dxf>
    <dxf>
      <fill>
        <patternFill>
          <bgColor rgb="FFFFFF00"/>
        </patternFill>
      </fill>
    </dxf>
    <dxf>
      <fill>
        <patternFill>
          <bgColor rgb="FFFFFF00"/>
        </patternFill>
      </fill>
    </dxf>
    <dxf>
      <font>
        <b/>
        <i val="0"/>
        <color auto="1"/>
      </font>
      <fill>
        <patternFill>
          <bgColor theme="2" tint="-9.9948118533890809E-2"/>
        </patternFill>
      </fill>
    </dxf>
    <dxf>
      <fill>
        <patternFill>
          <bgColor rgb="FF92D050"/>
        </patternFill>
      </fill>
    </dxf>
    <dxf>
      <fill>
        <patternFill>
          <bgColor rgb="FFEC9D28"/>
        </patternFill>
      </fill>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theme="0"/>
      </font>
      <fill>
        <patternFill patternType="solid">
          <fgColor auto="1"/>
          <bgColor theme="0" tint="-0.499984740745262"/>
        </patternFill>
      </fill>
    </dxf>
    <dxf>
      <font>
        <b/>
        <i val="0"/>
        <color theme="0"/>
      </font>
      <fill>
        <patternFill patternType="solid">
          <fgColor auto="1"/>
          <bgColor theme="5" tint="0.39994506668294322"/>
        </patternFill>
      </fill>
    </dxf>
    <dxf>
      <font>
        <b/>
        <i val="0"/>
        <color theme="0"/>
      </font>
      <fill>
        <patternFill>
          <bgColor theme="3" tint="0.59996337778862885"/>
        </pattern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ill>
        <patternFill>
          <bgColor rgb="FFFFFF00"/>
        </patternFill>
      </fill>
    </dxf>
    <dxf>
      <fill>
        <patternFill>
          <bgColor rgb="FFFFFF00"/>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indexed="53"/>
        </patternFill>
      </fill>
    </dxf>
    <dxf>
      <fill>
        <patternFill>
          <bgColor indexed="11"/>
        </patternFill>
      </fill>
    </dxf>
    <dxf>
      <fill>
        <patternFill>
          <bgColor theme="8" tint="0.59996337778862885"/>
        </patternFill>
      </fill>
    </dxf>
    <dxf>
      <fill>
        <patternFill>
          <bgColor rgb="FFFFC000"/>
        </patternFill>
      </fill>
    </dxf>
    <dxf>
      <fill>
        <patternFill>
          <bgColor rgb="FFC00000"/>
        </patternFill>
      </fill>
    </dxf>
    <dxf>
      <fill>
        <patternFill>
          <bgColor rgb="FFFFFF00"/>
        </patternFill>
      </fill>
    </dxf>
    <dxf>
      <font>
        <b val="0"/>
        <i val="0"/>
        <color auto="1"/>
      </font>
      <fill>
        <gradientFill degree="90">
          <stop position="0">
            <color theme="9" tint="0.80001220740379042"/>
          </stop>
          <stop position="1">
            <color rgb="FFFFC000"/>
          </stop>
        </gradientFill>
      </fill>
    </dxf>
    <dxf>
      <font>
        <b val="0"/>
        <i val="0"/>
        <color auto="1"/>
      </font>
      <fill>
        <gradientFill degree="90">
          <stop position="0">
            <color theme="3" tint="0.80001220740379042"/>
          </stop>
          <stop position="1">
            <color theme="3" tint="0.59999389629810485"/>
          </stop>
        </gradientFill>
      </fill>
    </dxf>
    <dxf>
      <font>
        <b val="0"/>
        <i val="0"/>
        <color auto="1"/>
      </font>
      <fill>
        <gradientFill degree="90">
          <stop position="0">
            <color theme="6" tint="0.59999389629810485"/>
          </stop>
          <stop position="1">
            <color rgb="FF92D050"/>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theme="0"/>
      </font>
      <fill>
        <patternFill patternType="solid">
          <fgColor auto="1"/>
          <bgColor theme="0" tint="-0.499984740745262"/>
        </patternFill>
      </fill>
    </dxf>
    <dxf>
      <font>
        <b/>
        <i val="0"/>
        <color theme="0"/>
      </font>
      <fill>
        <patternFill patternType="solid">
          <fgColor auto="1"/>
          <bgColor theme="5" tint="0.39994506668294322"/>
        </patternFill>
      </fill>
    </dxf>
    <dxf>
      <font>
        <b/>
        <i val="0"/>
        <color theme="0"/>
      </font>
      <fill>
        <patternFill>
          <bgColor theme="3" tint="0.59996337778862885"/>
        </pattern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auto="1"/>
      </font>
      <fill>
        <patternFill>
          <bgColor rgb="FFFF0000"/>
        </patternFill>
      </fill>
    </dxf>
    <dxf>
      <font>
        <b/>
        <i val="0"/>
        <color auto="1"/>
      </font>
      <fill>
        <patternFill>
          <bgColor theme="2" tint="-9.9948118533890809E-2"/>
        </patternFill>
      </fill>
    </dxf>
    <dxf>
      <fill>
        <patternFill>
          <bgColor rgb="FF92D050"/>
        </patternFill>
      </fill>
    </dxf>
    <dxf>
      <fill>
        <patternFill>
          <bgColor rgb="FFEC9D28"/>
        </patternFill>
      </fill>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theme="0"/>
      </font>
      <fill>
        <patternFill patternType="solid">
          <fgColor auto="1"/>
          <bgColor theme="0" tint="-0.499984740745262"/>
        </patternFill>
      </fill>
    </dxf>
    <dxf>
      <font>
        <b/>
        <i val="0"/>
        <color theme="0"/>
      </font>
      <fill>
        <patternFill patternType="solid">
          <fgColor auto="1"/>
          <bgColor theme="5" tint="0.39994506668294322"/>
        </patternFill>
      </fill>
    </dxf>
    <dxf>
      <font>
        <b/>
        <i val="0"/>
        <color theme="0"/>
      </font>
      <fill>
        <patternFill>
          <bgColor theme="3" tint="0.59996337778862885"/>
        </pattern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indexed="53"/>
        </patternFill>
      </fill>
    </dxf>
    <dxf>
      <fill>
        <patternFill>
          <bgColor indexed="11"/>
        </patternFill>
      </fill>
    </dxf>
    <dxf>
      <fill>
        <patternFill>
          <bgColor theme="8" tint="0.59996337778862885"/>
        </patternFill>
      </fill>
    </dxf>
    <dxf>
      <fill>
        <patternFill>
          <bgColor rgb="FFFFC000"/>
        </patternFill>
      </fill>
    </dxf>
    <dxf>
      <fill>
        <patternFill>
          <bgColor rgb="FFC00000"/>
        </patternFill>
      </fill>
    </dxf>
    <dxf>
      <fill>
        <patternFill>
          <bgColor rgb="FFFFFF00"/>
        </patternFill>
      </fill>
    </dxf>
    <dxf>
      <font>
        <b val="0"/>
        <i val="0"/>
        <color auto="1"/>
      </font>
      <fill>
        <gradientFill degree="90">
          <stop position="0">
            <color theme="9" tint="0.80001220740379042"/>
          </stop>
          <stop position="1">
            <color rgb="FFFFC000"/>
          </stop>
        </gradientFill>
      </fill>
    </dxf>
    <dxf>
      <font>
        <b val="0"/>
        <i val="0"/>
        <color auto="1"/>
      </font>
      <fill>
        <gradientFill degree="90">
          <stop position="0">
            <color theme="3" tint="0.80001220740379042"/>
          </stop>
          <stop position="1">
            <color theme="3" tint="0.59999389629810485"/>
          </stop>
        </gradientFill>
      </fill>
    </dxf>
    <dxf>
      <font>
        <b val="0"/>
        <i val="0"/>
        <color auto="1"/>
      </font>
      <fill>
        <gradientFill degree="90">
          <stop position="0">
            <color theme="6" tint="0.59999389629810485"/>
          </stop>
          <stop position="1">
            <color rgb="FF92D050"/>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theme="0"/>
      </font>
      <fill>
        <patternFill patternType="solid">
          <fgColor auto="1"/>
          <bgColor theme="0" tint="-0.499984740745262"/>
        </patternFill>
      </fill>
    </dxf>
    <dxf>
      <font>
        <b/>
        <i val="0"/>
        <color theme="0"/>
      </font>
      <fill>
        <patternFill patternType="solid">
          <fgColor auto="1"/>
          <bgColor theme="5" tint="0.39994506668294322"/>
        </patternFill>
      </fill>
    </dxf>
    <dxf>
      <font>
        <b/>
        <i val="0"/>
        <color theme="0"/>
      </font>
      <fill>
        <patternFill>
          <bgColor theme="3" tint="0.59996337778862885"/>
        </pattern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auto="1"/>
      </font>
      <fill>
        <patternFill>
          <bgColor rgb="FFFF0000"/>
        </patternFill>
      </fill>
    </dxf>
    <dxf>
      <fill>
        <patternFill>
          <bgColor rgb="FFFFFF00"/>
        </patternFill>
      </fill>
    </dxf>
    <dxf>
      <fill>
        <patternFill>
          <bgColor rgb="FFFFFF00"/>
        </patternFill>
      </fill>
    </dxf>
    <dxf>
      <font>
        <b/>
        <i val="0"/>
        <color auto="1"/>
      </font>
      <fill>
        <patternFill>
          <bgColor theme="2" tint="-9.9948118533890809E-2"/>
        </patternFill>
      </fill>
    </dxf>
    <dxf>
      <fill>
        <patternFill>
          <bgColor rgb="FF92D050"/>
        </patternFill>
      </fill>
    </dxf>
    <dxf>
      <fill>
        <patternFill>
          <bgColor rgb="FFEC9D28"/>
        </patternFill>
      </fill>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ill>
        <patternFill>
          <bgColor rgb="FFFFFF00"/>
        </patternFill>
      </fill>
    </dxf>
    <dxf>
      <fill>
        <patternFill>
          <bgColor rgb="FFFFFF00"/>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auto="1"/>
      </font>
      <fill>
        <gradientFill degree="90">
          <stop position="0">
            <color theme="3" tint="0.80001220740379042"/>
          </stop>
          <stop position="1">
            <color theme="4" tint="0.80001220740379042"/>
          </stop>
        </gradientFill>
      </fill>
    </dxf>
    <dxf>
      <font>
        <b/>
        <i val="0"/>
        <color theme="0"/>
      </font>
      <fill>
        <gradientFill degree="90">
          <stop position="0">
            <color theme="0" tint="-0.49803155613879818"/>
          </stop>
          <stop position="1">
            <color theme="0" tint="-0.34900967436750391"/>
          </stop>
        </gradient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rgb="FF92D050"/>
        </patternFill>
      </fill>
    </dxf>
    <dxf>
      <fill>
        <patternFill>
          <bgColor rgb="FFEC9D28"/>
        </patternFill>
      </fill>
    </dxf>
    <dxf>
      <fill>
        <patternFill>
          <bgColor indexed="53"/>
        </patternFill>
      </fill>
    </dxf>
    <dxf>
      <fill>
        <patternFill>
          <bgColor indexed="11"/>
        </patternFill>
      </fill>
    </dxf>
    <dxf>
      <fill>
        <patternFill>
          <bgColor theme="8" tint="0.59996337778862885"/>
        </patternFill>
      </fill>
    </dxf>
    <dxf>
      <fill>
        <patternFill>
          <bgColor rgb="FFFFC000"/>
        </patternFill>
      </fill>
    </dxf>
    <dxf>
      <fill>
        <patternFill>
          <bgColor rgb="FFC00000"/>
        </patternFill>
      </fill>
    </dxf>
    <dxf>
      <fill>
        <patternFill>
          <bgColor rgb="FFFFFF00"/>
        </patternFill>
      </fill>
    </dxf>
    <dxf>
      <font>
        <b val="0"/>
        <i val="0"/>
        <color auto="1"/>
      </font>
      <fill>
        <gradientFill degree="90">
          <stop position="0">
            <color theme="9" tint="0.80001220740379042"/>
          </stop>
          <stop position="1">
            <color rgb="FFFFC000"/>
          </stop>
        </gradientFill>
      </fill>
    </dxf>
    <dxf>
      <font>
        <b val="0"/>
        <i val="0"/>
        <color auto="1"/>
      </font>
      <fill>
        <gradientFill degree="90">
          <stop position="0">
            <color theme="3" tint="0.80001220740379042"/>
          </stop>
          <stop position="1">
            <color theme="3" tint="0.59999389629810485"/>
          </stop>
        </gradientFill>
      </fill>
    </dxf>
    <dxf>
      <font>
        <b val="0"/>
        <i val="0"/>
        <color auto="1"/>
      </font>
      <fill>
        <gradientFill degree="90">
          <stop position="0">
            <color theme="6" tint="0.59999389629810485"/>
          </stop>
          <stop position="1">
            <color rgb="FF92D050"/>
          </stop>
        </gradientFill>
      </fill>
    </dxf>
    <dxf>
      <fill>
        <patternFill>
          <bgColor rgb="FF92D050"/>
        </patternFill>
      </fill>
    </dxf>
    <dxf>
      <fill>
        <patternFill>
          <bgColor rgb="FFEC9D28"/>
        </patternFill>
      </fill>
    </dxf>
    <dxf>
      <font>
        <b/>
        <i val="0"/>
        <color theme="0"/>
      </font>
      <fill>
        <gradientFill degree="90">
          <stop position="0">
            <color rgb="FFFAAC94"/>
          </stop>
          <stop position="1">
            <color rgb="FFFF0000"/>
          </stop>
        </gradientFill>
      </fill>
    </dxf>
    <dxf>
      <font>
        <b/>
        <i val="0"/>
        <color theme="0"/>
      </font>
      <fill>
        <gradientFill degree="90">
          <stop position="0">
            <color theme="7" tint="0.59999389629810485"/>
          </stop>
          <stop position="1">
            <color theme="7" tint="-0.25098422193060094"/>
          </stop>
        </gradientFill>
      </fill>
    </dxf>
    <dxf>
      <font>
        <b/>
        <i val="0"/>
        <color theme="0"/>
      </font>
      <fill>
        <gradientFill degree="90">
          <stop position="0">
            <color rgb="FFFFCA21"/>
          </stop>
          <stop position="1">
            <color rgb="FFFFC000"/>
          </stop>
        </gradientFill>
      </fill>
    </dxf>
    <dxf>
      <font>
        <b/>
        <i val="0"/>
        <color theme="0"/>
      </font>
      <fill>
        <gradientFill degree="90">
          <stop position="0">
            <color theme="8" tint="0.40000610370189521"/>
          </stop>
          <stop position="1">
            <color theme="4"/>
          </stop>
        </gradientFill>
      </fill>
    </dxf>
    <dxf>
      <font>
        <b/>
        <i val="0"/>
        <color theme="0"/>
      </font>
      <fill>
        <gradientFill degree="90">
          <stop position="0">
            <color theme="6" tint="-0.49803155613879818"/>
          </stop>
          <stop position="1">
            <color theme="6" tint="-0.25098422193060094"/>
          </stop>
        </gradientFill>
      </fill>
    </dxf>
    <dxf>
      <font>
        <b/>
        <i val="0"/>
        <color theme="0"/>
      </font>
      <fill>
        <patternFill patternType="solid">
          <fgColor auto="1"/>
          <bgColor theme="0" tint="-0.499984740745262"/>
        </patternFill>
      </fill>
    </dxf>
    <dxf>
      <font>
        <b/>
        <i val="0"/>
        <color theme="0"/>
      </font>
      <fill>
        <patternFill patternType="solid">
          <fgColor auto="1"/>
          <bgColor theme="5" tint="0.39994506668294322"/>
        </patternFill>
      </fill>
    </dxf>
    <dxf>
      <font>
        <b/>
        <i val="0"/>
        <color theme="0"/>
      </font>
      <fill>
        <patternFill>
          <bgColor theme="3" tint="0.59996337778862885"/>
        </patternFill>
      </fill>
    </dxf>
    <dxf>
      <font>
        <b/>
        <i val="0"/>
        <color auto="1"/>
      </font>
      <fill>
        <gradientFill degree="90">
          <stop position="0">
            <color theme="0" tint="-0.1490218817712943"/>
          </stop>
          <stop position="1">
            <color theme="0" tint="-5.0965910824915313E-2"/>
          </stop>
        </gradientFill>
      </fill>
    </dxf>
    <dxf>
      <font>
        <b/>
        <i val="0"/>
        <color theme="0"/>
      </font>
      <fill>
        <gradientFill degree="90">
          <stop position="0">
            <color theme="1" tint="0.1490218817712943"/>
          </stop>
          <stop position="1">
            <color theme="1" tint="0.25098422193060094"/>
          </stop>
        </gradientFill>
      </fill>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u val="none"/>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b/>
        <i val="0"/>
        <color rgb="FFFF0000"/>
      </font>
      <fill>
        <patternFill>
          <bgColor rgb="FFFFFF00"/>
        </patternFill>
      </fill>
      <border>
        <left style="thin">
          <color rgb="FFFF0000"/>
        </left>
        <right style="thin">
          <color rgb="FFFF0000"/>
        </right>
        <top style="thin">
          <color rgb="FFFF0000"/>
        </top>
        <bottom style="thin">
          <color rgb="FFFF0000"/>
        </bottom>
        <vertical/>
        <horizontal/>
      </border>
    </dxf>
    <dxf>
      <font>
        <color auto="1"/>
      </font>
      <fill>
        <patternFill>
          <bgColor rgb="FFFF0000"/>
        </patternFill>
      </fill>
    </dxf>
    <dxf>
      <font>
        <b/>
        <i val="0"/>
        <color auto="1"/>
      </font>
      <fill>
        <patternFill>
          <bgColor theme="2" tint="-9.9948118533890809E-2"/>
        </patternFill>
      </fill>
    </dxf>
    <dxf>
      <fill>
        <patternFill>
          <bgColor rgb="FF92D050"/>
        </patternFill>
      </fill>
    </dxf>
    <dxf>
      <fill>
        <patternFill>
          <bgColor rgb="FFEC9D28"/>
        </patternFill>
      </fill>
    </dxf>
    <dxf>
      <font>
        <b val="0"/>
        <i val="0"/>
        <color auto="1"/>
      </font>
      <fill>
        <patternFill>
          <bgColor rgb="FFFFC000"/>
        </patternFill>
      </fill>
    </dxf>
    <dxf>
      <font>
        <b val="0"/>
        <i val="0"/>
        <color theme="0"/>
      </font>
      <fill>
        <patternFill>
          <bgColor theme="3" tint="0.59996337778862885"/>
        </patternFill>
      </fill>
    </dxf>
    <dxf>
      <font>
        <b val="0"/>
        <i val="0"/>
        <color theme="0"/>
      </font>
      <fill>
        <patternFill>
          <bgColor rgb="FF92D050"/>
        </patternFill>
      </fill>
    </dxf>
    <dxf>
      <fill>
        <patternFill>
          <bgColor indexed="53"/>
        </patternFill>
      </fill>
    </dxf>
    <dxf>
      <fill>
        <patternFill>
          <bgColor indexed="11"/>
        </patternFill>
      </fill>
    </dxf>
    <dxf>
      <fill>
        <patternFill>
          <bgColor indexed="53"/>
        </patternFill>
      </fill>
    </dxf>
    <dxf>
      <fill>
        <patternFill>
          <bgColor indexed="11"/>
        </patternFill>
      </fill>
    </dxf>
    <dxf>
      <font>
        <color rgb="FF9C0006"/>
      </font>
    </dxf>
    <dxf>
      <font>
        <color rgb="FF9C0006"/>
      </font>
    </dxf>
    <dxf>
      <font>
        <color rgb="FF9C0006"/>
      </font>
    </dxf>
    <dxf>
      <font>
        <color rgb="FF9C0006"/>
      </font>
    </dxf>
    <dxf>
      <fill>
        <patternFill>
          <bgColor theme="9"/>
        </patternFill>
      </fill>
    </dxf>
    <dxf>
      <fill>
        <patternFill>
          <bgColor theme="4"/>
        </patternFill>
      </fill>
    </dxf>
    <dxf>
      <fill>
        <patternFill>
          <bgColor rgb="FF92D050"/>
        </patternFill>
      </fill>
    </dxf>
    <dxf>
      <fill>
        <patternFill>
          <bgColor theme="5" tint="0.39994506668294322"/>
        </patternFill>
      </fill>
    </dxf>
  </dxfs>
  <tableStyles count="0" defaultTableStyle="TableStyleMedium2" defaultPivotStyle="PivotStyleLight16"/>
  <colors>
    <mruColors>
      <color rgb="FFFF3B3B"/>
      <color rgb="FFFBABAD"/>
      <color rgb="FF29C0E3"/>
      <color rgb="FFA0BE5E"/>
      <color rgb="FF0070C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CheckBox" checked="Checked" fmlaLink="$C$4"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checked="Checked" lockText="1" noThreeD="1"/>
</file>

<file path=xl/ctrlProps/ctrlProp4.xml><?xml version="1.0" encoding="utf-8"?>
<formControlPr xmlns="http://schemas.microsoft.com/office/spreadsheetml/2009/9/main" objectType="CheckBox" checked="Checked" fmlaLink="$D$4" lockText="1" noThreeD="1"/>
</file>

<file path=xl/ctrlProps/ctrlProp5.xml><?xml version="1.0" encoding="utf-8"?>
<formControlPr xmlns="http://schemas.microsoft.com/office/spreadsheetml/2009/9/main" objectType="CheckBox" checked="Checked" fmlaLink="$E$4" lockText="1" noThreeD="1"/>
</file>

<file path=xl/ctrlProps/ctrlProp6.xml><?xml version="1.0" encoding="utf-8"?>
<formControlPr xmlns="http://schemas.microsoft.com/office/spreadsheetml/2009/9/main" objectType="CheckBox" fmlaLink="$F$4" lockText="1" noThreeD="1"/>
</file>

<file path=xl/ctrlProps/ctrlProp7.xml><?xml version="1.0" encoding="utf-8"?>
<formControlPr xmlns="http://schemas.microsoft.com/office/spreadsheetml/2009/9/main" objectType="CheckBox" checked="Checked" fmlaLink="$G$4" lockText="1" noThreeD="1"/>
</file>

<file path=xl/ctrlProps/ctrlProp8.xml><?xml version="1.0" encoding="utf-8"?>
<formControlPr xmlns="http://schemas.microsoft.com/office/spreadsheetml/2009/9/main" objectType="CheckBox" checked="Checked" fmlaLink="$H$4" lockText="1" noThreeD="1"/>
</file>

<file path=xl/ctrlProps/ctrlProp9.xml><?xml version="1.0" encoding="utf-8"?>
<formControlPr xmlns="http://schemas.microsoft.com/office/spreadsheetml/2009/9/main" objectType="CheckBox" checked="Checked" fmlaLink="$I$4" lockText="1" noThreeD="1"/>
</file>

<file path=xl/ctrlProps/ctrlProp10.xml><?xml version="1.0" encoding="utf-8"?>
<formControlPr xmlns="http://schemas.microsoft.com/office/spreadsheetml/2009/9/main" objectType="CheckBox" checked="Checked" fmlaLink="$J$4" lockText="1" noThreeD="1"/>
</file>

<file path=xl/ctrlProps/ctrlProp11.xml><?xml version="1.0" encoding="utf-8"?>
<formControlPr xmlns="http://schemas.microsoft.com/office/spreadsheetml/2009/9/main" objectType="CheckBox" checked="Checked" fmlaLink="$K$4" lockText="1" noThreeD="1"/>
</file>

<file path=xl/ctrlProps/ctrlProp12.xml><?xml version="1.0" encoding="utf-8"?>
<formControlPr xmlns="http://schemas.microsoft.com/office/spreadsheetml/2009/9/main" objectType="CheckBox" checked="Checked" fmlaLink="$L$4" lockText="1" noThreeD="1"/>
</file>

<file path=xl/ctrlProps/ctrlProp13.xml><?xml version="1.0" encoding="utf-8"?>
<formControlPr xmlns="http://schemas.microsoft.com/office/spreadsheetml/2009/9/main" objectType="CheckBox" checked="Checked" fmlaLink="$M$4" lockText="1" noThreeD="1"/>
</file>

<file path=xl/ctrlProps/ctrlProp14.xml><?xml version="1.0" encoding="utf-8"?>
<formControlPr xmlns="http://schemas.microsoft.com/office/spreadsheetml/2009/9/main" objectType="CheckBox" checked="Checked" fmlaLink="$N$4" lockText="1" noThreeD="1"/>
</file>

<file path=xl/ctrlProps/ctrlProp15.xml><?xml version="1.0" encoding="utf-8"?>
<formControlPr xmlns="http://schemas.microsoft.com/office/spreadsheetml/2009/9/main" objectType="CheckBox" checked="Checked" fmlaLink="$O$4" lockText="1" noThreeD="1"/>
</file>

<file path=xl/ctrlProps/ctrlProp16.xml><?xml version="1.0" encoding="utf-8"?>
<formControlPr xmlns="http://schemas.microsoft.com/office/spreadsheetml/2009/9/main" objectType="CheckBox" checked="Checked" fmlaLink="$P$4" lockText="1" noThreeD="1"/>
</file>

<file path=xl/ctrlProps/ctrlProp17.xml><?xml version="1.0" encoding="utf-8"?>
<formControlPr xmlns="http://schemas.microsoft.com/office/spreadsheetml/2009/9/main" objectType="CheckBox" checked="Checked" fmlaLink="$Q$4" lockText="1" noThreeD="1"/>
</file>

<file path=xl/ctrlProps/ctrlProp18.xml><?xml version="1.0" encoding="utf-8"?>
<formControlPr xmlns="http://schemas.microsoft.com/office/spreadsheetml/2009/9/main" objectType="CheckBox" checked="Checked" fmlaLink="$R$4" lockText="1" noThreeD="1"/>
</file>

<file path=xl/ctrlProps/ctrlProp19.xml><?xml version="1.0" encoding="utf-8"?>
<formControlPr xmlns="http://schemas.microsoft.com/office/spreadsheetml/2009/9/main" objectType="CheckBox" checked="Checked" fmlaLink="$S$4" lockText="1" noThreeD="1"/>
</file>

<file path=xl/ctrlProps/ctrlProp20.xml><?xml version="1.0" encoding="utf-8"?>
<formControlPr xmlns="http://schemas.microsoft.com/office/spreadsheetml/2009/9/main" objectType="CheckBox" checked="Checked" fmlaLink="$T$4" lockText="1" noThreeD="1"/>
</file>

<file path=xl/ctrlProps/ctrlProp21.xml><?xml version="1.0" encoding="utf-8"?>
<formControlPr xmlns="http://schemas.microsoft.com/office/spreadsheetml/2009/9/main" objectType="CheckBox" checked="Checked" fmlaLink="$U$4" lockText="1" noThreeD="1"/>
</file>

<file path=xl/ctrlProps/ctrlProp22.xml><?xml version="1.0" encoding="utf-8"?>
<formControlPr xmlns="http://schemas.microsoft.com/office/spreadsheetml/2009/9/main" objectType="CheckBox" checked="Checked" fmlaLink="$V$4" lockText="1" noThreeD="1"/>
</file>

<file path=xl/ctrlProps/ctrlProp23.xml><?xml version="1.0" encoding="utf-8"?>
<formControlPr xmlns="http://schemas.microsoft.com/office/spreadsheetml/2009/9/main" objectType="CheckBox" checked="Checked" fmlaLink="$W$4" lockText="1" noThreeD="1"/>
</file>

<file path=xl/ctrlProps/ctrlProp24.xml><?xml version="1.0" encoding="utf-8"?>
<formControlPr xmlns="http://schemas.microsoft.com/office/spreadsheetml/2009/9/main" objectType="CheckBox" checked="Checked" fmlaLink="$X$4" lockText="1" noThreeD="1"/>
</file>

<file path=xl/ctrlProps/ctrlProp25.xml><?xml version="1.0" encoding="utf-8"?>
<formControlPr xmlns="http://schemas.microsoft.com/office/spreadsheetml/2009/9/main" objectType="CheckBox" checked="Checked" fmlaLink="$Y$4" lockText="1" noThreeD="1"/>
</file>

<file path=xl/ctrlProps/ctrlProp26.xml><?xml version="1.0" encoding="utf-8"?>
<formControlPr xmlns="http://schemas.microsoft.com/office/spreadsheetml/2009/9/main" objectType="CheckBox" checked="Checked" fmlaLink="$Z$4" lockText="1" noThreeD="1"/>
</file>

<file path=xl/ctrlProps/ctrlProp27.xml><?xml version="1.0" encoding="utf-8"?>
<formControlPr xmlns="http://schemas.microsoft.com/office/spreadsheetml/2009/9/main" objectType="CheckBox" checked="Checked" fmlaLink="$AA$4" lockText="1" noThreeD="1"/>
</file>

<file path=xl/ctrlProps/ctrlProp28.xml><?xml version="1.0" encoding="utf-8"?>
<formControlPr xmlns="http://schemas.microsoft.com/office/spreadsheetml/2009/9/main" objectType="CheckBox" checked="Checked" fmlaLink="$AB$4" lockText="1" noThreeD="1"/>
</file>

<file path=xl/ctrlProps/ctrlProp29.xml><?xml version="1.0" encoding="utf-8"?>
<formControlPr xmlns="http://schemas.microsoft.com/office/spreadsheetml/2009/9/main" objectType="CheckBox" fmlaLink="$AC$4" lockText="1" noThreeD="1"/>
</file>

<file path=xl/ctrlProps/ctrlProp30.xml><?xml version="1.0" encoding="utf-8"?>
<formControlPr xmlns="http://schemas.microsoft.com/office/spreadsheetml/2009/9/main" objectType="CheckBox" fmlaLink="$AD$4" lockText="1" noThreeD="1"/>
</file>

<file path=xl/ctrlProps/ctrlProp31.xml><?xml version="1.0" encoding="utf-8"?>
<formControlPr xmlns="http://schemas.microsoft.com/office/spreadsheetml/2009/9/main" objectType="CheckBox" fmlaLink="AE$4" lockText="1" noThreeD="1"/>
</file>

<file path=xl/ctrlProps/ctrlProp32.xml><?xml version="1.0" encoding="utf-8"?>
<formControlPr xmlns="http://schemas.microsoft.com/office/spreadsheetml/2009/9/main" objectType="CheckBox" fmlaLink="AF$4" lockText="1" noThreeD="1"/>
</file>

<file path=xl/ctrlProps/ctrlProp33.xml><?xml version="1.0" encoding="utf-8"?>
<formControlPr xmlns="http://schemas.microsoft.com/office/spreadsheetml/2009/9/main" objectType="CheckBox" fmlaLink="AG$4" lockText="1" noThreeD="1"/>
</file>

<file path=xl/ctrlProps/ctrlProp34.xml><?xml version="1.0" encoding="utf-8"?>
<formControlPr xmlns="http://schemas.microsoft.com/office/spreadsheetml/2009/9/main" objectType="CheckBox" fmlaLink="AH$4" lockText="1" noThreeD="1"/>
</file>

<file path=xl/ctrlProps/ctrlProp35.xml><?xml version="1.0" encoding="utf-8"?>
<formControlPr xmlns="http://schemas.microsoft.com/office/spreadsheetml/2009/9/main" objectType="CheckBox" fmlaLink="AI$4" lockText="1" noThreeD="1"/>
</file>

<file path=xl/ctrlProps/ctrlProp36.xml><?xml version="1.0" encoding="utf-8"?>
<formControlPr xmlns="http://schemas.microsoft.com/office/spreadsheetml/2009/9/main" objectType="CheckBox" fmlaLink="AJ$4" lockText="1" noThreeD="1"/>
</file>

<file path=xl/ctrlProps/ctrlProp37.xml><?xml version="1.0" encoding="utf-8"?>
<formControlPr xmlns="http://schemas.microsoft.com/office/spreadsheetml/2009/9/main" objectType="CheckBox" fmlaLink="AK$4" lockText="1" noThreeD="1"/>
</file>

<file path=xl/ctrlProps/ctrlProp38.xml><?xml version="1.0" encoding="utf-8"?>
<formControlPr xmlns="http://schemas.microsoft.com/office/spreadsheetml/2009/9/main" objectType="CheckBox" checked="Checked" fmlaLink="$J$4" lockText="1" noThreeD="1"/>
</file>

<file path=xl/ctrlProps/ctrlProp39.xml><?xml version="1.0" encoding="utf-8"?>
<formControlPr xmlns="http://schemas.microsoft.com/office/spreadsheetml/2009/9/main" objectType="CheckBox" checked="Checked" fmlaLink="$K$4" lockText="1" noThreeD="1"/>
</file>

<file path=xl/ctrlProps/ctrlProp40.xml><?xml version="1.0" encoding="utf-8"?>
<formControlPr xmlns="http://schemas.microsoft.com/office/spreadsheetml/2009/9/main" objectType="CheckBox" checked="Checked" fmlaLink="$L$4" lockText="1" noThreeD="1"/>
</file>

<file path=xl/ctrlProps/ctrlProp41.xml><?xml version="1.0" encoding="utf-8"?>
<formControlPr xmlns="http://schemas.microsoft.com/office/spreadsheetml/2009/9/main" objectType="CheckBox" checked="Checked" fmlaLink="$M$4" lockText="1" noThreeD="1"/>
</file>

<file path=xl/ctrlProps/ctrlProp42.xml><?xml version="1.0" encoding="utf-8"?>
<formControlPr xmlns="http://schemas.microsoft.com/office/spreadsheetml/2009/9/main" objectType="CheckBox" checked="Checked" fmlaLink="$T$4" lockText="1" noThreeD="1"/>
</file>

<file path=xl/ctrlProps/ctrlProp43.xml><?xml version="1.0" encoding="utf-8"?>
<formControlPr xmlns="http://schemas.microsoft.com/office/spreadsheetml/2009/9/main" objectType="CheckBox" checked="Checked" fmlaLink="$V$4" lockText="1" noThreeD="1"/>
</file>

<file path=xl/ctrlProps/ctrlProp44.xml><?xml version="1.0" encoding="utf-8"?>
<formControlPr xmlns="http://schemas.microsoft.com/office/spreadsheetml/2009/9/main" objectType="CheckBox" checked="Checked" fmlaLink="$U$4" lockText="1" noThreeD="1"/>
</file>

<file path=xl/ctrlProps/ctrlProp45.xml><?xml version="1.0" encoding="utf-8"?>
<formControlPr xmlns="http://schemas.microsoft.com/office/spreadsheetml/2009/9/main" objectType="CheckBox" checked="Checked" fmlaLink="$W$4" lockText="1" noThreeD="1"/>
</file>

<file path=xl/ctrlProps/ctrlProp46.xml><?xml version="1.0" encoding="utf-8"?>
<formControlPr xmlns="http://schemas.microsoft.com/office/spreadsheetml/2009/9/main" objectType="CheckBox" checked="Checked" fmlaLink="$X$4" lockText="1" noThreeD="1"/>
</file>

<file path=xl/ctrlProps/ctrlProp47.xml><?xml version="1.0" encoding="utf-8"?>
<formControlPr xmlns="http://schemas.microsoft.com/office/spreadsheetml/2009/9/main" objectType="CheckBox" checked="Checked" fmlaLink="$Y$4" lockText="1" noThreeD="1"/>
</file>

<file path=xl/ctrlProps/ctrlProp48.xml><?xml version="1.0" encoding="utf-8"?>
<formControlPr xmlns="http://schemas.microsoft.com/office/spreadsheetml/2009/9/main" objectType="CheckBox" checked="Checked" fmlaLink="$Z$4" lockText="1" noThreeD="1"/>
</file>

<file path=xl/ctrlProps/ctrlProp49.xml><?xml version="1.0" encoding="utf-8"?>
<formControlPr xmlns="http://schemas.microsoft.com/office/spreadsheetml/2009/9/main" objectType="CheckBox" checked="Checked" fmlaLink="$AA$4" lockText="1" noThreeD="1"/>
</file>

<file path=xl/ctrlProps/ctrlProp50.xml><?xml version="1.0" encoding="utf-8"?>
<formControlPr xmlns="http://schemas.microsoft.com/office/spreadsheetml/2009/9/main" objectType="CheckBox" checked="Checked" fmlaLink="$AB$4" lockText="1" noThreeD="1"/>
</file>

<file path=xl/ctrlProps/ctrlProp51.xml><?xml version="1.0" encoding="utf-8"?>
<formControlPr xmlns="http://schemas.microsoft.com/office/spreadsheetml/2009/9/main" objectType="CheckBox" lockText="1"/>
</file>

<file path=xl/ctrlProps/ctrlProp52.xml><?xml version="1.0" encoding="utf-8"?>
<formControlPr xmlns="http://schemas.microsoft.com/office/spreadsheetml/2009/9/main" objectType="CheckBox" lockText="1"/>
</file>

<file path=xl/ctrlProps/ctrlProp53.xml><?xml version="1.0" encoding="utf-8"?>
<formControlPr xmlns="http://schemas.microsoft.com/office/spreadsheetml/2009/9/main" objectType="CheckBox" lockText="1"/>
</file>

<file path=xl/ctrlProps/ctrlProp54.xml><?xml version="1.0" encoding="utf-8"?>
<formControlPr xmlns="http://schemas.microsoft.com/office/spreadsheetml/2009/9/main" objectType="CheckBox" lockText="1"/>
</file>

<file path=xl/ctrlProps/ctrlProp55.xml><?xml version="1.0" encoding="utf-8"?>
<formControlPr xmlns="http://schemas.microsoft.com/office/spreadsheetml/2009/9/main" objectType="CheckBox" lockText="1"/>
</file>

<file path=xl/ctrlProps/ctrlProp56.xml><?xml version="1.0" encoding="utf-8"?>
<formControlPr xmlns="http://schemas.microsoft.com/office/spreadsheetml/2009/9/main" objectType="CheckBox" lockText="1"/>
</file>

<file path=xl/ctrlProps/ctrlProp57.xml><?xml version="1.0" encoding="utf-8"?>
<formControlPr xmlns="http://schemas.microsoft.com/office/spreadsheetml/2009/9/main" objectType="CheckBox" lockText="1"/>
</file>

<file path=xl/ctrlProps/ctrlProp58.xml><?xml version="1.0" encoding="utf-8"?>
<formControlPr xmlns="http://schemas.microsoft.com/office/spreadsheetml/2009/9/main" objectType="CheckBox" lockText="1"/>
</file>

<file path=xl/ctrlProps/ctrlProp59.xml><?xml version="1.0" encoding="utf-8"?>
<formControlPr xmlns="http://schemas.microsoft.com/office/spreadsheetml/2009/9/main" objectType="CheckBox" lockText="1"/>
</file>

<file path=xl/ctrlProps/ctrlProp60.xml><?xml version="1.0" encoding="utf-8"?>
<formControlPr xmlns="http://schemas.microsoft.com/office/spreadsheetml/2009/9/main" objectType="CheckBox" lockText="1"/>
</file>

<file path=xl/ctrlProps/ctrlProp61.xml><?xml version="1.0" encoding="utf-8"?>
<formControlPr xmlns="http://schemas.microsoft.com/office/spreadsheetml/2009/9/main" objectType="CheckBox" lockText="1"/>
</file>

<file path=xl/ctrlProps/ctrlProp62.xml><?xml version="1.0" encoding="utf-8"?>
<formControlPr xmlns="http://schemas.microsoft.com/office/spreadsheetml/2009/9/main" objectType="CheckBox" lockText="1"/>
</file>

<file path=xl/ctrlProps/ctrlProp63.xml><?xml version="1.0" encoding="utf-8"?>
<formControlPr xmlns="http://schemas.microsoft.com/office/spreadsheetml/2009/9/main" objectType="CheckBox" lockText="1"/>
</file>

<file path=xl/ctrlProps/ctrlProp64.xml><?xml version="1.0" encoding="utf-8"?>
<formControlPr xmlns="http://schemas.microsoft.com/office/spreadsheetml/2009/9/main" objectType="CheckBox" lockText="1"/>
</file>

<file path=xl/ctrlProps/ctrlProp65.xml><?xml version="1.0" encoding="utf-8"?>
<formControlPr xmlns="http://schemas.microsoft.com/office/spreadsheetml/2009/9/main" objectType="CheckBox" lockText="1"/>
</file>

<file path=xl/ctrlProps/ctrlProp66.xml><?xml version="1.0" encoding="utf-8"?>
<formControlPr xmlns="http://schemas.microsoft.com/office/spreadsheetml/2009/9/main" objectType="CheckBox" lockText="1"/>
</file>

<file path=xl/ctrlProps/ctrlProp67.xml><?xml version="1.0" encoding="utf-8"?>
<formControlPr xmlns="http://schemas.microsoft.com/office/spreadsheetml/2009/9/main" objectType="CheckBox" lockText="1"/>
</file>

<file path=xl/ctrlProps/ctrlProp68.xml><?xml version="1.0" encoding="utf-8"?>
<formControlPr xmlns="http://schemas.microsoft.com/office/spreadsheetml/2009/9/main" objectType="CheckBox" lockText="1"/>
</file>

<file path=xl/ctrlProps/ctrlProp69.xml><?xml version="1.0" encoding="utf-8"?>
<formControlPr xmlns="http://schemas.microsoft.com/office/spreadsheetml/2009/9/main" objectType="CheckBox" lockText="1"/>
</file>

<file path=xl/ctrlProps/ctrlProp70.xml><?xml version="1.0" encoding="utf-8"?>
<formControlPr xmlns="http://schemas.microsoft.com/office/spreadsheetml/2009/9/main" objectType="CheckBox" lockText="1"/>
</file>

<file path=xl/ctrlProps/ctrlProp71.xml><?xml version="1.0" encoding="utf-8"?>
<formControlPr xmlns="http://schemas.microsoft.com/office/spreadsheetml/2009/9/main" objectType="CheckBox" lockText="1"/>
</file>

<file path=xl/ctrlProps/ctrlProp72.xml><?xml version="1.0" encoding="utf-8"?>
<formControlPr xmlns="http://schemas.microsoft.com/office/spreadsheetml/2009/9/main" objectType="CheckBox" lockText="1"/>
</file>

<file path=xl/ctrlProps/ctrlProp73.xml><?xml version="1.0" encoding="utf-8"?>
<formControlPr xmlns="http://schemas.microsoft.com/office/spreadsheetml/2009/9/main" objectType="CheckBox" lockText="1"/>
</file>

<file path=xl/ctrlProps/ctrlProp74.xml><?xml version="1.0" encoding="utf-8"?>
<formControlPr xmlns="http://schemas.microsoft.com/office/spreadsheetml/2009/9/main" objectType="CheckBox" lockText="1"/>
</file>

<file path=xl/ctrlProps/ctrlProp75.xml><?xml version="1.0" encoding="utf-8"?>
<formControlPr xmlns="http://schemas.microsoft.com/office/spreadsheetml/2009/9/main" objectType="CheckBox" lockText="1"/>
</file>

<file path=xl/ctrlProps/ctrlProp76.xml><?xml version="1.0" encoding="utf-8"?>
<formControlPr xmlns="http://schemas.microsoft.com/office/spreadsheetml/2009/9/main" objectType="CheckBox" lockText="1"/>
</file>

<file path=xl/ctrlProps/ctrlProp77.xml><?xml version="1.0" encoding="utf-8"?>
<formControlPr xmlns="http://schemas.microsoft.com/office/spreadsheetml/2009/9/main" objectType="CheckBox" lockText="1"/>
</file>

<file path=xl/ctrlProps/ctrlProp78.xml><?xml version="1.0" encoding="utf-8"?>
<formControlPr xmlns="http://schemas.microsoft.com/office/spreadsheetml/2009/9/main" objectType="CheckBox" lockText="1"/>
</file>

<file path=xl/ctrlProps/ctrlProp79.xml><?xml version="1.0" encoding="utf-8"?>
<formControlPr xmlns="http://schemas.microsoft.com/office/spreadsheetml/2009/9/main" objectType="CheckBox" lockText="1"/>
</file>

<file path=xl/ctrlProps/ctrlProp80.xml><?xml version="1.0" encoding="utf-8"?>
<formControlPr xmlns="http://schemas.microsoft.com/office/spreadsheetml/2009/9/main" objectType="CheckBox" lockText="1"/>
</file>

<file path=xl/ctrlProps/ctrlProp81.xml><?xml version="1.0" encoding="utf-8"?>
<formControlPr xmlns="http://schemas.microsoft.com/office/spreadsheetml/2009/9/main" objectType="CheckBox" lockText="1"/>
</file>

<file path=xl/ctrlProps/ctrlProp82.xml><?xml version="1.0" encoding="utf-8"?>
<formControlPr xmlns="http://schemas.microsoft.com/office/spreadsheetml/2009/9/main" objectType="CheckBox" lockText="1"/>
</file>

<file path=xl/ctrlProps/ctrlProp83.xml><?xml version="1.0" encoding="utf-8"?>
<formControlPr xmlns="http://schemas.microsoft.com/office/spreadsheetml/2009/9/main" objectType="CheckBox" lockText="1"/>
</file>

<file path=xl/ctrlProps/ctrlProp84.xml><?xml version="1.0" encoding="utf-8"?>
<formControlPr xmlns="http://schemas.microsoft.com/office/spreadsheetml/2009/9/main" objectType="CheckBox" lockText="1"/>
</file>

<file path=xl/ctrlProps/ctrlProp85.xml><?xml version="1.0" encoding="utf-8"?>
<formControlPr xmlns="http://schemas.microsoft.com/office/spreadsheetml/2009/9/main" objectType="CheckBox" lockText="1"/>
</file>

<file path=xl/ctrlProps/ctrlProp86.xml><?xml version="1.0" encoding="utf-8"?>
<formControlPr xmlns="http://schemas.microsoft.com/office/spreadsheetml/2009/9/main" objectType="CheckBox" lockText="1"/>
</file>

<file path=xl/ctrlProps/ctrlProp87.xml><?xml version="1.0" encoding="utf-8"?>
<formControlPr xmlns="http://schemas.microsoft.com/office/spreadsheetml/2009/9/main" objectType="CheckBox" lockText="1"/>
</file>

<file path=xl/ctrlProps/ctrlProp88.xml><?xml version="1.0" encoding="utf-8"?>
<formControlPr xmlns="http://schemas.microsoft.com/office/spreadsheetml/2009/9/main" objectType="CheckBox" lockText="1"/>
</file>

<file path=xl/ctrlProps/ctrlProp89.xml><?xml version="1.0" encoding="utf-8"?>
<formControlPr xmlns="http://schemas.microsoft.com/office/spreadsheetml/2009/9/main" objectType="CheckBox" lockText="1"/>
</file>

<file path=xl/ctrlProps/ctrlProp90.xml><?xml version="1.0" encoding="utf-8"?>
<formControlPr xmlns="http://schemas.microsoft.com/office/spreadsheetml/2009/9/main" objectType="CheckBox" lockText="1"/>
</file>

<file path=xl/ctrlProps/ctrlProp91.xml><?xml version="1.0" encoding="utf-8"?>
<formControlPr xmlns="http://schemas.microsoft.com/office/spreadsheetml/2009/9/main" objectType="CheckBox" lockText="1"/>
</file>

<file path=xl/ctrlProps/ctrlProp92.xml><?xml version="1.0" encoding="utf-8"?>
<formControlPr xmlns="http://schemas.microsoft.com/office/spreadsheetml/2009/9/main" objectType="CheckBox" lockText="1"/>
</file>

<file path=xl/ctrlProps/ctrlProp93.xml><?xml version="1.0" encoding="utf-8"?>
<formControlPr xmlns="http://schemas.microsoft.com/office/spreadsheetml/2009/9/main" objectType="CheckBox" lockText="1"/>
</file>

<file path=xl/ctrlProps/ctrlProp94.xml><?xml version="1.0" encoding="utf-8"?>
<formControlPr xmlns="http://schemas.microsoft.com/office/spreadsheetml/2009/9/main" objectType="CheckBox" lockText="1"/>
</file>

<file path=xl/ctrlProps/ctrlProp95.xml><?xml version="1.0" encoding="utf-8"?>
<formControlPr xmlns="http://schemas.microsoft.com/office/spreadsheetml/2009/9/main" objectType="CheckBox" lockText="1"/>
</file>

<file path=xl/ctrlProps/ctrlProp96.xml><?xml version="1.0" encoding="utf-8"?>
<formControlPr xmlns="http://schemas.microsoft.com/office/spreadsheetml/2009/9/main" objectType="CheckBox" lockText="1"/>
</file>

<file path=xl/ctrlProps/ctrlProp97.xml><?xml version="1.0" encoding="utf-8"?>
<formControlPr xmlns="http://schemas.microsoft.com/office/spreadsheetml/2009/9/main" objectType="CheckBox" lockText="1"/>
</file>

<file path=xl/ctrlProps/ctrlProp98.xml><?xml version="1.0" encoding="utf-8"?>
<formControlPr xmlns="http://schemas.microsoft.com/office/spreadsheetml/2009/9/main" objectType="CheckBox" lockText="1"/>
</file>

<file path=xl/ctrlProps/ctrlProp99.xml><?xml version="1.0" encoding="utf-8"?>
<formControlPr xmlns="http://schemas.microsoft.com/office/spreadsheetml/2009/9/main" objectType="CheckBox" lockText="1"/>
</file>

<file path=xl/ctrlProps/ctrlProp100.xml><?xml version="1.0" encoding="utf-8"?>
<formControlPr xmlns="http://schemas.microsoft.com/office/spreadsheetml/2009/9/main" objectType="CheckBox" lockText="1"/>
</file>

<file path=xl/ctrlProps/ctrlProp101.xml><?xml version="1.0" encoding="utf-8"?>
<formControlPr xmlns="http://schemas.microsoft.com/office/spreadsheetml/2009/9/main" objectType="CheckBox" lockText="1"/>
</file>

<file path=xl/ctrlProps/ctrlProp102.xml><?xml version="1.0" encoding="utf-8"?>
<formControlPr xmlns="http://schemas.microsoft.com/office/spreadsheetml/2009/9/main" objectType="CheckBox" lockText="1"/>
</file>

<file path=xl/ctrlProps/ctrlProp103.xml><?xml version="1.0" encoding="utf-8"?>
<formControlPr xmlns="http://schemas.microsoft.com/office/spreadsheetml/2009/9/main" objectType="CheckBox" lockText="1"/>
</file>

<file path=xl/ctrlProps/ctrlProp104.xml><?xml version="1.0" encoding="utf-8"?>
<formControlPr xmlns="http://schemas.microsoft.com/office/spreadsheetml/2009/9/main" objectType="CheckBox" lockText="1"/>
</file>

<file path=xl/ctrlProps/ctrlProp105.xml><?xml version="1.0" encoding="utf-8"?>
<formControlPr xmlns="http://schemas.microsoft.com/office/spreadsheetml/2009/9/main" objectType="CheckBox" lockText="1"/>
</file>

<file path=xl/ctrlProps/ctrlProp106.xml><?xml version="1.0" encoding="utf-8"?>
<formControlPr xmlns="http://schemas.microsoft.com/office/spreadsheetml/2009/9/main" objectType="CheckBox" lockText="1"/>
</file>

<file path=xl/ctrlProps/ctrlProp107.xml><?xml version="1.0" encoding="utf-8"?>
<formControlPr xmlns="http://schemas.microsoft.com/office/spreadsheetml/2009/9/main" objectType="CheckBox" lockText="1"/>
</file>

<file path=xl/ctrlProps/ctrlProp108.xml><?xml version="1.0" encoding="utf-8"?>
<formControlPr xmlns="http://schemas.microsoft.com/office/spreadsheetml/2009/9/main" objectType="CheckBox" lockText="1"/>
</file>

<file path=xl/ctrlProps/ctrlProp109.xml><?xml version="1.0" encoding="utf-8"?>
<formControlPr xmlns="http://schemas.microsoft.com/office/spreadsheetml/2009/9/main" objectType="CheckBox" lockText="1"/>
</file>

<file path=xl/ctrlProps/ctrlProp110.xml><?xml version="1.0" encoding="utf-8"?>
<formControlPr xmlns="http://schemas.microsoft.com/office/spreadsheetml/2009/9/main" objectType="CheckBox" lockText="1"/>
</file>

<file path=xl/ctrlProps/ctrlProp111.xml><?xml version="1.0" encoding="utf-8"?>
<formControlPr xmlns="http://schemas.microsoft.com/office/spreadsheetml/2009/9/main" objectType="CheckBox" lockText="1"/>
</file>

<file path=xl/ctrlProps/ctrlProp112.xml><?xml version="1.0" encoding="utf-8"?>
<formControlPr xmlns="http://schemas.microsoft.com/office/spreadsheetml/2009/9/main" objectType="CheckBox" lockText="1"/>
</file>

<file path=xl/ctrlProps/ctrlProp113.xml><?xml version="1.0" encoding="utf-8"?>
<formControlPr xmlns="http://schemas.microsoft.com/office/spreadsheetml/2009/9/main" objectType="CheckBox" lockText="1"/>
</file>

<file path=xl/ctrlProps/ctrlProp114.xml><?xml version="1.0" encoding="utf-8"?>
<formControlPr xmlns="http://schemas.microsoft.com/office/spreadsheetml/2009/9/main" objectType="CheckBox" lockText="1"/>
</file>

<file path=xl/ctrlProps/ctrlProp115.xml><?xml version="1.0" encoding="utf-8"?>
<formControlPr xmlns="http://schemas.microsoft.com/office/spreadsheetml/2009/9/main" objectType="CheckBox" lockText="1"/>
</file>

<file path=xl/ctrlProps/ctrlProp116.xml><?xml version="1.0" encoding="utf-8"?>
<formControlPr xmlns="http://schemas.microsoft.com/office/spreadsheetml/2009/9/main" objectType="CheckBox" lockText="1"/>
</file>

<file path=xl/ctrlProps/ctrlProp117.xml><?xml version="1.0" encoding="utf-8"?>
<formControlPr xmlns="http://schemas.microsoft.com/office/spreadsheetml/2009/9/main" objectType="CheckBox" lockText="1"/>
</file>

<file path=xl/ctrlProps/ctrlProp118.xml><?xml version="1.0" encoding="utf-8"?>
<formControlPr xmlns="http://schemas.microsoft.com/office/spreadsheetml/2009/9/main" objectType="CheckBox" lockText="1"/>
</file>

<file path=xl/ctrlProps/ctrlProp119.xml><?xml version="1.0" encoding="utf-8"?>
<formControlPr xmlns="http://schemas.microsoft.com/office/spreadsheetml/2009/9/main" objectType="CheckBox" lockText="1"/>
</file>

<file path=xl/ctrlProps/ctrlProp120.xml><?xml version="1.0" encoding="utf-8"?>
<formControlPr xmlns="http://schemas.microsoft.com/office/spreadsheetml/2009/9/main" objectType="CheckBox" lockText="1"/>
</file>

<file path=xl/ctrlProps/ctrlProp121.xml><?xml version="1.0" encoding="utf-8"?>
<formControlPr xmlns="http://schemas.microsoft.com/office/spreadsheetml/2009/9/main" objectType="CheckBox" lockText="1"/>
</file>

<file path=xl/ctrlProps/ctrlProp122.xml><?xml version="1.0" encoding="utf-8"?>
<formControlPr xmlns="http://schemas.microsoft.com/office/spreadsheetml/2009/9/main" objectType="CheckBox" lockText="1"/>
</file>

<file path=xl/ctrlProps/ctrlProp123.xml><?xml version="1.0" encoding="utf-8"?>
<formControlPr xmlns="http://schemas.microsoft.com/office/spreadsheetml/2009/9/main" objectType="CheckBox" lockText="1"/>
</file>

<file path=xl/ctrlProps/ctrlProp124.xml><?xml version="1.0" encoding="utf-8"?>
<formControlPr xmlns="http://schemas.microsoft.com/office/spreadsheetml/2009/9/main" objectType="CheckBox" lockText="1"/>
</file>

<file path=xl/ctrlProps/ctrlProp125.xml><?xml version="1.0" encoding="utf-8"?>
<formControlPr xmlns="http://schemas.microsoft.com/office/spreadsheetml/2009/9/main" objectType="CheckBox" lockText="1"/>
</file>

<file path=xl/ctrlProps/ctrlProp126.xml><?xml version="1.0" encoding="utf-8"?>
<formControlPr xmlns="http://schemas.microsoft.com/office/spreadsheetml/2009/9/main" objectType="CheckBox" lockText="1"/>
</file>

<file path=xl/ctrlProps/ctrlProp127.xml><?xml version="1.0" encoding="utf-8"?>
<formControlPr xmlns="http://schemas.microsoft.com/office/spreadsheetml/2009/9/main" objectType="CheckBox" lockText="1"/>
</file>

<file path=xl/ctrlProps/ctrlProp128.xml><?xml version="1.0" encoding="utf-8"?>
<formControlPr xmlns="http://schemas.microsoft.com/office/spreadsheetml/2009/9/main" objectType="CheckBox" lockText="1"/>
</file>

<file path=xl/ctrlProps/ctrlProp129.xml><?xml version="1.0" encoding="utf-8"?>
<formControlPr xmlns="http://schemas.microsoft.com/office/spreadsheetml/2009/9/main" objectType="CheckBox" lockText="1"/>
</file>

<file path=xl/ctrlProps/ctrlProp130.xml><?xml version="1.0" encoding="utf-8"?>
<formControlPr xmlns="http://schemas.microsoft.com/office/spreadsheetml/2009/9/main" objectType="CheckBox" lockText="1"/>
</file>

<file path=xl/ctrlProps/ctrlProp131.xml><?xml version="1.0" encoding="utf-8"?>
<formControlPr xmlns="http://schemas.microsoft.com/office/spreadsheetml/2009/9/main" objectType="CheckBox" lockText="1"/>
</file>

<file path=xl/ctrlProps/ctrlProp132.xml><?xml version="1.0" encoding="utf-8"?>
<formControlPr xmlns="http://schemas.microsoft.com/office/spreadsheetml/2009/9/main" objectType="CheckBox" lockText="1"/>
</file>

<file path=xl/ctrlProps/ctrlProp133.xml><?xml version="1.0" encoding="utf-8"?>
<formControlPr xmlns="http://schemas.microsoft.com/office/spreadsheetml/2009/9/main" objectType="CheckBox" lockText="1"/>
</file>

<file path=xl/ctrlProps/ctrlProp134.xml><?xml version="1.0" encoding="utf-8"?>
<formControlPr xmlns="http://schemas.microsoft.com/office/spreadsheetml/2009/9/main" objectType="CheckBox" lockText="1"/>
</file>

<file path=xl/ctrlProps/ctrlProp135.xml><?xml version="1.0" encoding="utf-8"?>
<formControlPr xmlns="http://schemas.microsoft.com/office/spreadsheetml/2009/9/main" objectType="CheckBox" lockText="1"/>
</file>

<file path=xl/ctrlProps/ctrlProp136.xml><?xml version="1.0" encoding="utf-8"?>
<formControlPr xmlns="http://schemas.microsoft.com/office/spreadsheetml/2009/9/main" objectType="CheckBox" lockText="1"/>
</file>

<file path=xl/ctrlProps/ctrlProp137.xml><?xml version="1.0" encoding="utf-8"?>
<formControlPr xmlns="http://schemas.microsoft.com/office/spreadsheetml/2009/9/main" objectType="CheckBox" lockText="1"/>
</file>

<file path=xl/ctrlProps/ctrlProp138.xml><?xml version="1.0" encoding="utf-8"?>
<formControlPr xmlns="http://schemas.microsoft.com/office/spreadsheetml/2009/9/main" objectType="CheckBox" lockText="1"/>
</file>

<file path=xl/ctrlProps/ctrlProp139.xml><?xml version="1.0" encoding="utf-8"?>
<formControlPr xmlns="http://schemas.microsoft.com/office/spreadsheetml/2009/9/main" objectType="CheckBox" lockText="1"/>
</file>

<file path=xl/ctrlProps/ctrlProp140.xml><?xml version="1.0" encoding="utf-8"?>
<formControlPr xmlns="http://schemas.microsoft.com/office/spreadsheetml/2009/9/main" objectType="CheckBox" lockText="1"/>
</file>

<file path=xl/ctrlProps/ctrlProp141.xml><?xml version="1.0" encoding="utf-8"?>
<formControlPr xmlns="http://schemas.microsoft.com/office/spreadsheetml/2009/9/main" objectType="CheckBox" lockText="1"/>
</file>

<file path=xl/ctrlProps/ctrlProp142.xml><?xml version="1.0" encoding="utf-8"?>
<formControlPr xmlns="http://schemas.microsoft.com/office/spreadsheetml/2009/9/main" objectType="CheckBox" lockText="1"/>
</file>

<file path=xl/ctrlProps/ctrlProp143.xml><?xml version="1.0" encoding="utf-8"?>
<formControlPr xmlns="http://schemas.microsoft.com/office/spreadsheetml/2009/9/main" objectType="CheckBox" lockText="1"/>
</file>

<file path=xl/ctrlProps/ctrlProp144.xml><?xml version="1.0" encoding="utf-8"?>
<formControlPr xmlns="http://schemas.microsoft.com/office/spreadsheetml/2009/9/main" objectType="CheckBox" lockText="1"/>
</file>

<file path=xl/ctrlProps/ctrlProp145.xml><?xml version="1.0" encoding="utf-8"?>
<formControlPr xmlns="http://schemas.microsoft.com/office/spreadsheetml/2009/9/main" objectType="CheckBox" lockText="1"/>
</file>

<file path=xl/ctrlProps/ctrlProp146.xml><?xml version="1.0" encoding="utf-8"?>
<formControlPr xmlns="http://schemas.microsoft.com/office/spreadsheetml/2009/9/main" objectType="CheckBox" lockText="1"/>
</file>

<file path=xl/ctrlProps/ctrlProp147.xml><?xml version="1.0" encoding="utf-8"?>
<formControlPr xmlns="http://schemas.microsoft.com/office/spreadsheetml/2009/9/main" objectType="CheckBox" lockText="1"/>
</file>

<file path=xl/ctrlProps/ctrlProp148.xml><?xml version="1.0" encoding="utf-8"?>
<formControlPr xmlns="http://schemas.microsoft.com/office/spreadsheetml/2009/9/main" objectType="CheckBox" lockText="1"/>
</file>

<file path=xl/ctrlProps/ctrlProp149.xml><?xml version="1.0" encoding="utf-8"?>
<formControlPr xmlns="http://schemas.microsoft.com/office/spreadsheetml/2009/9/main" objectType="CheckBox" lockText="1"/>
</file>

<file path=xl/ctrlProps/ctrlProp150.xml><?xml version="1.0" encoding="utf-8"?>
<formControlPr xmlns="http://schemas.microsoft.com/office/spreadsheetml/2009/9/main" objectType="CheckBox" lockText="1"/>
</file>

<file path=xl/ctrlProps/ctrlProp151.xml><?xml version="1.0" encoding="utf-8"?>
<formControlPr xmlns="http://schemas.microsoft.com/office/spreadsheetml/2009/9/main" objectType="CheckBox" lockText="1"/>
</file>

<file path=xl/ctrlProps/ctrlProp152.xml><?xml version="1.0" encoding="utf-8"?>
<formControlPr xmlns="http://schemas.microsoft.com/office/spreadsheetml/2009/9/main" objectType="CheckBox" lockText="1"/>
</file>

<file path=xl/ctrlProps/ctrlProp153.xml><?xml version="1.0" encoding="utf-8"?>
<formControlPr xmlns="http://schemas.microsoft.com/office/spreadsheetml/2009/9/main" objectType="CheckBox" lockText="1"/>
</file>

<file path=xl/ctrlProps/ctrlProp154.xml><?xml version="1.0" encoding="utf-8"?>
<formControlPr xmlns="http://schemas.microsoft.com/office/spreadsheetml/2009/9/main" objectType="CheckBox" lockText="1"/>
</file>

<file path=xl/ctrlProps/ctrlProp155.xml><?xml version="1.0" encoding="utf-8"?>
<formControlPr xmlns="http://schemas.microsoft.com/office/spreadsheetml/2009/9/main" objectType="CheckBox" lockText="1"/>
</file>

<file path=xl/ctrlProps/ctrlProp156.xml><?xml version="1.0" encoding="utf-8"?>
<formControlPr xmlns="http://schemas.microsoft.com/office/spreadsheetml/2009/9/main" objectType="CheckBox" lockText="1"/>
</file>

<file path=xl/ctrlProps/ctrlProp157.xml><?xml version="1.0" encoding="utf-8"?>
<formControlPr xmlns="http://schemas.microsoft.com/office/spreadsheetml/2009/9/main" objectType="CheckBox" lockText="1"/>
</file>

<file path=xl/ctrlProps/ctrlProp158.xml><?xml version="1.0" encoding="utf-8"?>
<formControlPr xmlns="http://schemas.microsoft.com/office/spreadsheetml/2009/9/main" objectType="CheckBox" lockText="1"/>
</file>

<file path=xl/ctrlProps/ctrlProp159.xml><?xml version="1.0" encoding="utf-8"?>
<formControlPr xmlns="http://schemas.microsoft.com/office/spreadsheetml/2009/9/main" objectType="CheckBox" lockText="1"/>
</file>

<file path=xl/ctrlProps/ctrlProp160.xml><?xml version="1.0" encoding="utf-8"?>
<formControlPr xmlns="http://schemas.microsoft.com/office/spreadsheetml/2009/9/main" objectType="CheckBox" lockText="1"/>
</file>

<file path=xl/ctrlProps/ctrlProp161.xml><?xml version="1.0" encoding="utf-8"?>
<formControlPr xmlns="http://schemas.microsoft.com/office/spreadsheetml/2009/9/main" objectType="CheckBox" lockText="1"/>
</file>

<file path=xl/ctrlProps/ctrlProp162.xml><?xml version="1.0" encoding="utf-8"?>
<formControlPr xmlns="http://schemas.microsoft.com/office/spreadsheetml/2009/9/main" objectType="CheckBox" lockText="1"/>
</file>

<file path=xl/ctrlProps/ctrlProp163.xml><?xml version="1.0" encoding="utf-8"?>
<formControlPr xmlns="http://schemas.microsoft.com/office/spreadsheetml/2009/9/main" objectType="CheckBox" lockText="1"/>
</file>

<file path=xl/ctrlProps/ctrlProp164.xml><?xml version="1.0" encoding="utf-8"?>
<formControlPr xmlns="http://schemas.microsoft.com/office/spreadsheetml/2009/9/main" objectType="CheckBox" lockText="1"/>
</file>

<file path=xl/ctrlProps/ctrlProp165.xml><?xml version="1.0" encoding="utf-8"?>
<formControlPr xmlns="http://schemas.microsoft.com/office/spreadsheetml/2009/9/main" objectType="CheckBox" lockText="1"/>
</file>

<file path=xl/ctrlProps/ctrlProp166.xml><?xml version="1.0" encoding="utf-8"?>
<formControlPr xmlns="http://schemas.microsoft.com/office/spreadsheetml/2009/9/main" objectType="CheckBox" lockText="1"/>
</file>

<file path=xl/ctrlProps/ctrlProp167.xml><?xml version="1.0" encoding="utf-8"?>
<formControlPr xmlns="http://schemas.microsoft.com/office/spreadsheetml/2009/9/main" objectType="CheckBox" lockText="1"/>
</file>

<file path=xl/ctrlProps/ctrlProp168.xml><?xml version="1.0" encoding="utf-8"?>
<formControlPr xmlns="http://schemas.microsoft.com/office/spreadsheetml/2009/9/main" objectType="CheckBox" lockText="1"/>
</file>

<file path=xl/ctrlProps/ctrlProp169.xml><?xml version="1.0" encoding="utf-8"?>
<formControlPr xmlns="http://schemas.microsoft.com/office/spreadsheetml/2009/9/main" objectType="CheckBox" lockText="1"/>
</file>

<file path=xl/ctrlProps/ctrlProp170.xml><?xml version="1.0" encoding="utf-8"?>
<formControlPr xmlns="http://schemas.microsoft.com/office/spreadsheetml/2009/9/main" objectType="CheckBox" lockText="1"/>
</file>

<file path=xl/ctrlProps/ctrlProp171.xml><?xml version="1.0" encoding="utf-8"?>
<formControlPr xmlns="http://schemas.microsoft.com/office/spreadsheetml/2009/9/main" objectType="CheckBox" lockText="1"/>
</file>

<file path=xl/ctrlProps/ctrlProp172.xml><?xml version="1.0" encoding="utf-8"?>
<formControlPr xmlns="http://schemas.microsoft.com/office/spreadsheetml/2009/9/main" objectType="CheckBox" lockText="1"/>
</file>

<file path=xl/ctrlProps/ctrlProp173.xml><?xml version="1.0" encoding="utf-8"?>
<formControlPr xmlns="http://schemas.microsoft.com/office/spreadsheetml/2009/9/main" objectType="CheckBox" lockText="1"/>
</file>

<file path=xl/ctrlProps/ctrlProp174.xml><?xml version="1.0" encoding="utf-8"?>
<formControlPr xmlns="http://schemas.microsoft.com/office/spreadsheetml/2009/9/main" objectType="CheckBox" lockText="1"/>
</file>

<file path=xl/ctrlProps/ctrlProp175.xml><?xml version="1.0" encoding="utf-8"?>
<formControlPr xmlns="http://schemas.microsoft.com/office/spreadsheetml/2009/9/main" objectType="CheckBox" lockText="1"/>
</file>

<file path=xl/ctrlProps/ctrlProp176.xml><?xml version="1.0" encoding="utf-8"?>
<formControlPr xmlns="http://schemas.microsoft.com/office/spreadsheetml/2009/9/main" objectType="CheckBox" lockText="1"/>
</file>

<file path=xl/ctrlProps/ctrlProp177.xml><?xml version="1.0" encoding="utf-8"?>
<formControlPr xmlns="http://schemas.microsoft.com/office/spreadsheetml/2009/9/main" objectType="CheckBox" lockText="1"/>
</file>

<file path=xl/ctrlProps/ctrlProp178.xml><?xml version="1.0" encoding="utf-8"?>
<formControlPr xmlns="http://schemas.microsoft.com/office/spreadsheetml/2009/9/main" objectType="CheckBox" lockText="1"/>
</file>

<file path=xl/ctrlProps/ctrlProp179.xml><?xml version="1.0" encoding="utf-8"?>
<formControlPr xmlns="http://schemas.microsoft.com/office/spreadsheetml/2009/9/main" objectType="CheckBox" lockText="1"/>
</file>

<file path=xl/ctrlProps/ctrlProp180.xml><?xml version="1.0" encoding="utf-8"?>
<formControlPr xmlns="http://schemas.microsoft.com/office/spreadsheetml/2009/9/main" objectType="CheckBox" lockText="1"/>
</file>

<file path=xl/ctrlProps/ctrlProp181.xml><?xml version="1.0" encoding="utf-8"?>
<formControlPr xmlns="http://schemas.microsoft.com/office/spreadsheetml/2009/9/main" objectType="CheckBox" lockText="1"/>
</file>

<file path=xl/ctrlProps/ctrlProp182.xml><?xml version="1.0" encoding="utf-8"?>
<formControlPr xmlns="http://schemas.microsoft.com/office/spreadsheetml/2009/9/main" objectType="CheckBox" lockText="1"/>
</file>

<file path=xl/ctrlProps/ctrlProp183.xml><?xml version="1.0" encoding="utf-8"?>
<formControlPr xmlns="http://schemas.microsoft.com/office/spreadsheetml/2009/9/main" objectType="CheckBox" lockText="1"/>
</file>

<file path=xl/ctrlProps/ctrlProp184.xml><?xml version="1.0" encoding="utf-8"?>
<formControlPr xmlns="http://schemas.microsoft.com/office/spreadsheetml/2009/9/main" objectType="CheckBox" lockText="1"/>
</file>

<file path=xl/ctrlProps/ctrlProp185.xml><?xml version="1.0" encoding="utf-8"?>
<formControlPr xmlns="http://schemas.microsoft.com/office/spreadsheetml/2009/9/main" objectType="CheckBox" lockText="1"/>
</file>

<file path=xl/ctrlProps/ctrlProp186.xml><?xml version="1.0" encoding="utf-8"?>
<formControlPr xmlns="http://schemas.microsoft.com/office/spreadsheetml/2009/9/main" objectType="CheckBox" lockText="1"/>
</file>

<file path=xl/ctrlProps/ctrlProp187.xml><?xml version="1.0" encoding="utf-8"?>
<formControlPr xmlns="http://schemas.microsoft.com/office/spreadsheetml/2009/9/main" objectType="CheckBox" lockText="1"/>
</file>

<file path=xl/ctrlProps/ctrlProp188.xml><?xml version="1.0" encoding="utf-8"?>
<formControlPr xmlns="http://schemas.microsoft.com/office/spreadsheetml/2009/9/main" objectType="CheckBox" lockText="1"/>
</file>

<file path=xl/ctrlProps/ctrlProp189.xml><?xml version="1.0" encoding="utf-8"?>
<formControlPr xmlns="http://schemas.microsoft.com/office/spreadsheetml/2009/9/main" objectType="CheckBox" lockText="1"/>
</file>

<file path=xl/ctrlProps/ctrlProp190.xml><?xml version="1.0" encoding="utf-8"?>
<formControlPr xmlns="http://schemas.microsoft.com/office/spreadsheetml/2009/9/main" objectType="CheckBox" lockText="1"/>
</file>

<file path=xl/ctrlProps/ctrlProp191.xml><?xml version="1.0" encoding="utf-8"?>
<formControlPr xmlns="http://schemas.microsoft.com/office/spreadsheetml/2009/9/main" objectType="CheckBox" lockText="1"/>
</file>

<file path=xl/ctrlProps/ctrlProp192.xml><?xml version="1.0" encoding="utf-8"?>
<formControlPr xmlns="http://schemas.microsoft.com/office/spreadsheetml/2009/9/main" objectType="CheckBox" lockText="1"/>
</file>

<file path=xl/ctrlProps/ctrlProp193.xml><?xml version="1.0" encoding="utf-8"?>
<formControlPr xmlns="http://schemas.microsoft.com/office/spreadsheetml/2009/9/main" objectType="CheckBox" lockText="1"/>
</file>

<file path=xl/ctrlProps/ctrlProp194.xml><?xml version="1.0" encoding="utf-8"?>
<formControlPr xmlns="http://schemas.microsoft.com/office/spreadsheetml/2009/9/main" objectType="CheckBox" lockText="1"/>
</file>

<file path=xl/ctrlProps/ctrlProp195.xml><?xml version="1.0" encoding="utf-8"?>
<formControlPr xmlns="http://schemas.microsoft.com/office/spreadsheetml/2009/9/main" objectType="CheckBox" lockText="1"/>
</file>

<file path=xl/ctrlProps/ctrlProp196.xml><?xml version="1.0" encoding="utf-8"?>
<formControlPr xmlns="http://schemas.microsoft.com/office/spreadsheetml/2009/9/main" objectType="CheckBox" lockText="1"/>
</file>

<file path=xl/ctrlProps/ctrlProp197.xml><?xml version="1.0" encoding="utf-8"?>
<formControlPr xmlns="http://schemas.microsoft.com/office/spreadsheetml/2009/9/main" objectType="CheckBox" lockText="1"/>
</file>

<file path=xl/ctrlProps/ctrlProp198.xml><?xml version="1.0" encoding="utf-8"?>
<formControlPr xmlns="http://schemas.microsoft.com/office/spreadsheetml/2009/9/main" objectType="CheckBox" lockText="1"/>
</file>

<file path=xl/ctrlProps/ctrlProp199.xml><?xml version="1.0" encoding="utf-8"?>
<formControlPr xmlns="http://schemas.microsoft.com/office/spreadsheetml/2009/9/main" objectType="CheckBox" lockText="1"/>
</file>

<file path=xl/ctrlProps/ctrlProp200.xml><?xml version="1.0" encoding="utf-8"?>
<formControlPr xmlns="http://schemas.microsoft.com/office/spreadsheetml/2009/9/main" objectType="CheckBox" lockText="1"/>
</file>

<file path=xl/ctrlProps/ctrlProp201.xml><?xml version="1.0" encoding="utf-8"?>
<formControlPr xmlns="http://schemas.microsoft.com/office/spreadsheetml/2009/9/main" objectType="CheckBox" lockText="1"/>
</file>

<file path=xl/ctrlProps/ctrlProp202.xml><?xml version="1.0" encoding="utf-8"?>
<formControlPr xmlns="http://schemas.microsoft.com/office/spreadsheetml/2009/9/main" objectType="CheckBox" lockText="1"/>
</file>

<file path=xl/ctrlProps/ctrlProp203.xml><?xml version="1.0" encoding="utf-8"?>
<formControlPr xmlns="http://schemas.microsoft.com/office/spreadsheetml/2009/9/main" objectType="CheckBox" lockText="1"/>
</file>

<file path=xl/ctrlProps/ctrlProp204.xml><?xml version="1.0" encoding="utf-8"?>
<formControlPr xmlns="http://schemas.microsoft.com/office/spreadsheetml/2009/9/main" objectType="CheckBox" lockText="1"/>
</file>

<file path=xl/ctrlProps/ctrlProp205.xml><?xml version="1.0" encoding="utf-8"?>
<formControlPr xmlns="http://schemas.microsoft.com/office/spreadsheetml/2009/9/main" objectType="CheckBox" lockText="1"/>
</file>

<file path=xl/ctrlProps/ctrlProp206.xml><?xml version="1.0" encoding="utf-8"?>
<formControlPr xmlns="http://schemas.microsoft.com/office/spreadsheetml/2009/9/main" objectType="CheckBox" lockText="1"/>
</file>

<file path=xl/ctrlProps/ctrlProp207.xml><?xml version="1.0" encoding="utf-8"?>
<formControlPr xmlns="http://schemas.microsoft.com/office/spreadsheetml/2009/9/main" objectType="CheckBox" lockText="1"/>
</file>

<file path=xl/ctrlProps/ctrlProp208.xml><?xml version="1.0" encoding="utf-8"?>
<formControlPr xmlns="http://schemas.microsoft.com/office/spreadsheetml/2009/9/main" objectType="CheckBox" lockText="1"/>
</file>

<file path=xl/ctrlProps/ctrlProp209.xml><?xml version="1.0" encoding="utf-8"?>
<formControlPr xmlns="http://schemas.microsoft.com/office/spreadsheetml/2009/9/main" objectType="CheckBox" lockText="1"/>
</file>

<file path=xl/ctrlProps/ctrlProp210.xml><?xml version="1.0" encoding="utf-8"?>
<formControlPr xmlns="http://schemas.microsoft.com/office/spreadsheetml/2009/9/main" objectType="CheckBox" lockText="1"/>
</file>

<file path=xl/ctrlProps/ctrlProp211.xml><?xml version="1.0" encoding="utf-8"?>
<formControlPr xmlns="http://schemas.microsoft.com/office/spreadsheetml/2009/9/main" objectType="CheckBox" lockText="1"/>
</file>

<file path=xl/ctrlProps/ctrlProp212.xml><?xml version="1.0" encoding="utf-8"?>
<formControlPr xmlns="http://schemas.microsoft.com/office/spreadsheetml/2009/9/main" objectType="CheckBox" lockText="1"/>
</file>

<file path=xl/ctrlProps/ctrlProp213.xml><?xml version="1.0" encoding="utf-8"?>
<formControlPr xmlns="http://schemas.microsoft.com/office/spreadsheetml/2009/9/main" objectType="CheckBox" lockText="1"/>
</file>

<file path=xl/ctrlProps/ctrlProp214.xml><?xml version="1.0" encoding="utf-8"?>
<formControlPr xmlns="http://schemas.microsoft.com/office/spreadsheetml/2009/9/main" objectType="CheckBox" lockText="1"/>
</file>

<file path=xl/ctrlProps/ctrlProp215.xml><?xml version="1.0" encoding="utf-8"?>
<formControlPr xmlns="http://schemas.microsoft.com/office/spreadsheetml/2009/9/main" objectType="CheckBox" lockText="1"/>
</file>

<file path=xl/ctrlProps/ctrlProp216.xml><?xml version="1.0" encoding="utf-8"?>
<formControlPr xmlns="http://schemas.microsoft.com/office/spreadsheetml/2009/9/main" objectType="CheckBox" lockText="1"/>
</file>

<file path=xl/ctrlProps/ctrlProp217.xml><?xml version="1.0" encoding="utf-8"?>
<formControlPr xmlns="http://schemas.microsoft.com/office/spreadsheetml/2009/9/main" objectType="CheckBox" lockText="1"/>
</file>

<file path=xl/ctrlProps/ctrlProp218.xml><?xml version="1.0" encoding="utf-8"?>
<formControlPr xmlns="http://schemas.microsoft.com/office/spreadsheetml/2009/9/main" objectType="CheckBox" lockText="1"/>
</file>

<file path=xl/ctrlProps/ctrlProp219.xml><?xml version="1.0" encoding="utf-8"?>
<formControlPr xmlns="http://schemas.microsoft.com/office/spreadsheetml/2009/9/main" objectType="CheckBox"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295275</xdr:colOff>
          <xdr:row>3</xdr:row>
          <xdr:rowOff>0</xdr:rowOff>
        </xdr:from>
        <xdr:to>
          <xdr:col>2</xdr:col>
          <xdr:colOff>504825</xdr:colOff>
          <xdr:row>4</xdr:row>
          <xdr:rowOff>133350</xdr:rowOff>
        </xdr:to>
        <xdr:sp macro="" textlink="">
          <xdr:nvSpPr>
            <xdr:cNvPr id="25684" name="Check Box 84" hidden="1">
              <a:extLst>
                <a:ext uri="{63B3BB69-23CF-44E3-9099-C40C66FF867C}">
                  <a14:compatExt spid="_x0000_s2568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304800</xdr:colOff>
          <xdr:row>3</xdr:row>
          <xdr:rowOff>0</xdr:rowOff>
        </xdr:from>
        <xdr:to>
          <xdr:col>4</xdr:col>
          <xdr:colOff>19050</xdr:colOff>
          <xdr:row>4</xdr:row>
          <xdr:rowOff>114300</xdr:rowOff>
        </xdr:to>
        <xdr:sp macro="" textlink="">
          <xdr:nvSpPr>
            <xdr:cNvPr id="25685" name="Check Box 85" hidden="1">
              <a:extLst>
                <a:ext uri="{63B3BB69-23CF-44E3-9099-C40C66FF867C}">
                  <a14:compatExt spid="_x0000_s2568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304800</xdr:colOff>
          <xdr:row>3</xdr:row>
          <xdr:rowOff>0</xdr:rowOff>
        </xdr:from>
        <xdr:to>
          <xdr:col>5</xdr:col>
          <xdr:colOff>19050</xdr:colOff>
          <xdr:row>4</xdr:row>
          <xdr:rowOff>152400</xdr:rowOff>
        </xdr:to>
        <xdr:sp macro="" textlink="">
          <xdr:nvSpPr>
            <xdr:cNvPr id="25686" name="Check Box 86" hidden="1">
              <a:extLst>
                <a:ext uri="{63B3BB69-23CF-44E3-9099-C40C66FF867C}">
                  <a14:compatExt spid="_x0000_s2568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295275</xdr:colOff>
          <xdr:row>3</xdr:row>
          <xdr:rowOff>0</xdr:rowOff>
        </xdr:from>
        <xdr:to>
          <xdr:col>3</xdr:col>
          <xdr:colOff>504825</xdr:colOff>
          <xdr:row>4</xdr:row>
          <xdr:rowOff>133350</xdr:rowOff>
        </xdr:to>
        <xdr:sp macro="" textlink="">
          <xdr:nvSpPr>
            <xdr:cNvPr id="25687" name="Check Box 87" hidden="1">
              <a:extLst>
                <a:ext uri="{63B3BB69-23CF-44E3-9099-C40C66FF867C}">
                  <a14:compatExt spid="_x0000_s2568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295275</xdr:colOff>
          <xdr:row>3</xdr:row>
          <xdr:rowOff>0</xdr:rowOff>
        </xdr:from>
        <xdr:to>
          <xdr:col>4</xdr:col>
          <xdr:colOff>504825</xdr:colOff>
          <xdr:row>4</xdr:row>
          <xdr:rowOff>133350</xdr:rowOff>
        </xdr:to>
        <xdr:sp macro="" textlink="">
          <xdr:nvSpPr>
            <xdr:cNvPr id="25688" name="Check Box 88" hidden="1">
              <a:extLst>
                <a:ext uri="{63B3BB69-23CF-44E3-9099-C40C66FF867C}">
                  <a14:compatExt spid="_x0000_s2568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295275</xdr:colOff>
          <xdr:row>3</xdr:row>
          <xdr:rowOff>0</xdr:rowOff>
        </xdr:from>
        <xdr:to>
          <xdr:col>5</xdr:col>
          <xdr:colOff>504825</xdr:colOff>
          <xdr:row>4</xdr:row>
          <xdr:rowOff>133350</xdr:rowOff>
        </xdr:to>
        <xdr:sp macro="" textlink="">
          <xdr:nvSpPr>
            <xdr:cNvPr id="25689" name="Check Box 89" hidden="1">
              <a:extLst>
                <a:ext uri="{63B3BB69-23CF-44E3-9099-C40C66FF867C}">
                  <a14:compatExt spid="_x0000_s2568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295275</xdr:colOff>
          <xdr:row>3</xdr:row>
          <xdr:rowOff>0</xdr:rowOff>
        </xdr:from>
        <xdr:to>
          <xdr:col>6</xdr:col>
          <xdr:colOff>504825</xdr:colOff>
          <xdr:row>4</xdr:row>
          <xdr:rowOff>133350</xdr:rowOff>
        </xdr:to>
        <xdr:sp macro="" textlink="">
          <xdr:nvSpPr>
            <xdr:cNvPr id="25690" name="Check Box 90" hidden="1">
              <a:extLst>
                <a:ext uri="{63B3BB69-23CF-44E3-9099-C40C66FF867C}">
                  <a14:compatExt spid="_x0000_s2569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295275</xdr:colOff>
          <xdr:row>3</xdr:row>
          <xdr:rowOff>0</xdr:rowOff>
        </xdr:from>
        <xdr:to>
          <xdr:col>7</xdr:col>
          <xdr:colOff>504825</xdr:colOff>
          <xdr:row>4</xdr:row>
          <xdr:rowOff>133350</xdr:rowOff>
        </xdr:to>
        <xdr:sp macro="" textlink="">
          <xdr:nvSpPr>
            <xdr:cNvPr id="25691" name="Check Box 91" hidden="1">
              <a:extLst>
                <a:ext uri="{63B3BB69-23CF-44E3-9099-C40C66FF867C}">
                  <a14:compatExt spid="_x0000_s2569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295275</xdr:colOff>
          <xdr:row>3</xdr:row>
          <xdr:rowOff>0</xdr:rowOff>
        </xdr:from>
        <xdr:to>
          <xdr:col>8</xdr:col>
          <xdr:colOff>504825</xdr:colOff>
          <xdr:row>4</xdr:row>
          <xdr:rowOff>133350</xdr:rowOff>
        </xdr:to>
        <xdr:sp macro="" textlink="">
          <xdr:nvSpPr>
            <xdr:cNvPr id="25692" name="Check Box 92" hidden="1">
              <a:extLst>
                <a:ext uri="{63B3BB69-23CF-44E3-9099-C40C66FF867C}">
                  <a14:compatExt spid="_x0000_s2569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295275</xdr:colOff>
          <xdr:row>3</xdr:row>
          <xdr:rowOff>0</xdr:rowOff>
        </xdr:from>
        <xdr:to>
          <xdr:col>9</xdr:col>
          <xdr:colOff>504825</xdr:colOff>
          <xdr:row>4</xdr:row>
          <xdr:rowOff>133350</xdr:rowOff>
        </xdr:to>
        <xdr:sp macro="" textlink="">
          <xdr:nvSpPr>
            <xdr:cNvPr id="25693" name="Check Box 93" hidden="1">
              <a:extLst>
                <a:ext uri="{63B3BB69-23CF-44E3-9099-C40C66FF867C}">
                  <a14:compatExt spid="_x0000_s2569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295275</xdr:colOff>
          <xdr:row>3</xdr:row>
          <xdr:rowOff>0</xdr:rowOff>
        </xdr:from>
        <xdr:to>
          <xdr:col>10</xdr:col>
          <xdr:colOff>504825</xdr:colOff>
          <xdr:row>4</xdr:row>
          <xdr:rowOff>133350</xdr:rowOff>
        </xdr:to>
        <xdr:sp macro="" textlink="">
          <xdr:nvSpPr>
            <xdr:cNvPr id="25694" name="Check Box 94" hidden="1">
              <a:extLst>
                <a:ext uri="{63B3BB69-23CF-44E3-9099-C40C66FF867C}">
                  <a14:compatExt spid="_x0000_s2569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295275</xdr:colOff>
          <xdr:row>3</xdr:row>
          <xdr:rowOff>0</xdr:rowOff>
        </xdr:from>
        <xdr:to>
          <xdr:col>11</xdr:col>
          <xdr:colOff>504825</xdr:colOff>
          <xdr:row>4</xdr:row>
          <xdr:rowOff>133350</xdr:rowOff>
        </xdr:to>
        <xdr:sp macro="" textlink="">
          <xdr:nvSpPr>
            <xdr:cNvPr id="25695" name="Check Box 95" hidden="1">
              <a:extLst>
                <a:ext uri="{63B3BB69-23CF-44E3-9099-C40C66FF867C}">
                  <a14:compatExt spid="_x0000_s2569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295275</xdr:colOff>
          <xdr:row>3</xdr:row>
          <xdr:rowOff>0</xdr:rowOff>
        </xdr:from>
        <xdr:to>
          <xdr:col>12</xdr:col>
          <xdr:colOff>504825</xdr:colOff>
          <xdr:row>4</xdr:row>
          <xdr:rowOff>133350</xdr:rowOff>
        </xdr:to>
        <xdr:sp macro="" textlink="">
          <xdr:nvSpPr>
            <xdr:cNvPr id="25696" name="Check Box 96" hidden="1">
              <a:extLst>
                <a:ext uri="{63B3BB69-23CF-44E3-9099-C40C66FF867C}">
                  <a14:compatExt spid="_x0000_s2569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295275</xdr:colOff>
          <xdr:row>3</xdr:row>
          <xdr:rowOff>0</xdr:rowOff>
        </xdr:from>
        <xdr:to>
          <xdr:col>13</xdr:col>
          <xdr:colOff>504825</xdr:colOff>
          <xdr:row>4</xdr:row>
          <xdr:rowOff>133350</xdr:rowOff>
        </xdr:to>
        <xdr:sp macro="" textlink="">
          <xdr:nvSpPr>
            <xdr:cNvPr id="25697" name="Check Box 97" hidden="1">
              <a:extLst>
                <a:ext uri="{63B3BB69-23CF-44E3-9099-C40C66FF867C}">
                  <a14:compatExt spid="_x0000_s2569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295275</xdr:colOff>
          <xdr:row>3</xdr:row>
          <xdr:rowOff>0</xdr:rowOff>
        </xdr:from>
        <xdr:to>
          <xdr:col>14</xdr:col>
          <xdr:colOff>504825</xdr:colOff>
          <xdr:row>4</xdr:row>
          <xdr:rowOff>133350</xdr:rowOff>
        </xdr:to>
        <xdr:sp macro="" textlink="">
          <xdr:nvSpPr>
            <xdr:cNvPr id="25698" name="Check Box 98" hidden="1">
              <a:extLst>
                <a:ext uri="{63B3BB69-23CF-44E3-9099-C40C66FF867C}">
                  <a14:compatExt spid="_x0000_s25698"/>
                </a:ext>
              </a:extLst>
            </xdr:cNvPr>
            <xdr:cNvSpPr/>
          </xdr:nvSpPr>
          <xdr:spPr bwMode="auto">
            <a:xfrm>
              <a:off x="0" y="0"/>
              <a:ext cx="0" cy="0"/>
            </a:xfrm>
            <a:prstGeom prst="rect">
              <a:avLst/>
            </a:prstGeom>
            <a:noFill/>
            <a:ln>
              <a:noFill/>
            </a:ln>
            <a:extLst>
              <a:ext uri="{909E8E84-426E-40DD-AFC4-6F175D3DCCD1}">
                <a14:hiddenFill>
                  <a:solidFill>
                    <a:srgbClr val="00FF00" mc:Ignorable="a14" a14:legacySpreadsheetColorIndex="11"/>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295275</xdr:colOff>
          <xdr:row>3</xdr:row>
          <xdr:rowOff>0</xdr:rowOff>
        </xdr:from>
        <xdr:to>
          <xdr:col>15</xdr:col>
          <xdr:colOff>504825</xdr:colOff>
          <xdr:row>4</xdr:row>
          <xdr:rowOff>133350</xdr:rowOff>
        </xdr:to>
        <xdr:sp macro="" textlink="">
          <xdr:nvSpPr>
            <xdr:cNvPr id="25699" name="Check Box 99" hidden="1">
              <a:extLst>
                <a:ext uri="{63B3BB69-23CF-44E3-9099-C40C66FF867C}">
                  <a14:compatExt spid="_x0000_s2569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295275</xdr:colOff>
          <xdr:row>3</xdr:row>
          <xdr:rowOff>0</xdr:rowOff>
        </xdr:from>
        <xdr:to>
          <xdr:col>16</xdr:col>
          <xdr:colOff>504825</xdr:colOff>
          <xdr:row>4</xdr:row>
          <xdr:rowOff>133350</xdr:rowOff>
        </xdr:to>
        <xdr:sp macro="" textlink="">
          <xdr:nvSpPr>
            <xdr:cNvPr id="25700" name="Check Box 100" hidden="1">
              <a:extLst>
                <a:ext uri="{63B3BB69-23CF-44E3-9099-C40C66FF867C}">
                  <a14:compatExt spid="_x0000_s257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295275</xdr:colOff>
          <xdr:row>3</xdr:row>
          <xdr:rowOff>0</xdr:rowOff>
        </xdr:from>
        <xdr:to>
          <xdr:col>17</xdr:col>
          <xdr:colOff>504825</xdr:colOff>
          <xdr:row>4</xdr:row>
          <xdr:rowOff>133350</xdr:rowOff>
        </xdr:to>
        <xdr:sp macro="" textlink="">
          <xdr:nvSpPr>
            <xdr:cNvPr id="25701" name="Check Box 101" hidden="1">
              <a:extLst>
                <a:ext uri="{63B3BB69-23CF-44E3-9099-C40C66FF867C}">
                  <a14:compatExt spid="_x0000_s2570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295275</xdr:colOff>
          <xdr:row>3</xdr:row>
          <xdr:rowOff>0</xdr:rowOff>
        </xdr:from>
        <xdr:to>
          <xdr:col>18</xdr:col>
          <xdr:colOff>504825</xdr:colOff>
          <xdr:row>4</xdr:row>
          <xdr:rowOff>133350</xdr:rowOff>
        </xdr:to>
        <xdr:sp macro="" textlink="">
          <xdr:nvSpPr>
            <xdr:cNvPr id="25702" name="Check Box 102" hidden="1">
              <a:extLst>
                <a:ext uri="{63B3BB69-23CF-44E3-9099-C40C66FF867C}">
                  <a14:compatExt spid="_x0000_s2570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19</xdr:col>
          <xdr:colOff>295275</xdr:colOff>
          <xdr:row>3</xdr:row>
          <xdr:rowOff>0</xdr:rowOff>
        </xdr:from>
        <xdr:to>
          <xdr:col>19</xdr:col>
          <xdr:colOff>504825</xdr:colOff>
          <xdr:row>4</xdr:row>
          <xdr:rowOff>133350</xdr:rowOff>
        </xdr:to>
        <xdr:sp macro="" textlink="">
          <xdr:nvSpPr>
            <xdr:cNvPr id="25703" name="Check Box 103" hidden="1">
              <a:extLst>
                <a:ext uri="{63B3BB69-23CF-44E3-9099-C40C66FF867C}">
                  <a14:compatExt spid="_x0000_s2570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20</xdr:col>
          <xdr:colOff>295275</xdr:colOff>
          <xdr:row>3</xdr:row>
          <xdr:rowOff>0</xdr:rowOff>
        </xdr:from>
        <xdr:to>
          <xdr:col>20</xdr:col>
          <xdr:colOff>504825</xdr:colOff>
          <xdr:row>4</xdr:row>
          <xdr:rowOff>133350</xdr:rowOff>
        </xdr:to>
        <xdr:sp macro="" textlink="">
          <xdr:nvSpPr>
            <xdr:cNvPr id="25704" name="Check Box 104" hidden="1">
              <a:extLst>
                <a:ext uri="{63B3BB69-23CF-44E3-9099-C40C66FF867C}">
                  <a14:compatExt spid="_x0000_s2570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295275</xdr:colOff>
          <xdr:row>3</xdr:row>
          <xdr:rowOff>0</xdr:rowOff>
        </xdr:from>
        <xdr:to>
          <xdr:col>21</xdr:col>
          <xdr:colOff>504825</xdr:colOff>
          <xdr:row>4</xdr:row>
          <xdr:rowOff>133350</xdr:rowOff>
        </xdr:to>
        <xdr:sp macro="" textlink="">
          <xdr:nvSpPr>
            <xdr:cNvPr id="25705" name="Check Box 105" hidden="1">
              <a:extLst>
                <a:ext uri="{63B3BB69-23CF-44E3-9099-C40C66FF867C}">
                  <a14:compatExt spid="_x0000_s2570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295275</xdr:colOff>
          <xdr:row>3</xdr:row>
          <xdr:rowOff>0</xdr:rowOff>
        </xdr:from>
        <xdr:to>
          <xdr:col>22</xdr:col>
          <xdr:colOff>504825</xdr:colOff>
          <xdr:row>4</xdr:row>
          <xdr:rowOff>133350</xdr:rowOff>
        </xdr:to>
        <xdr:sp macro="" textlink="">
          <xdr:nvSpPr>
            <xdr:cNvPr id="25706" name="Check Box 106" hidden="1">
              <a:extLst>
                <a:ext uri="{63B3BB69-23CF-44E3-9099-C40C66FF867C}">
                  <a14:compatExt spid="_x0000_s2570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23</xdr:col>
          <xdr:colOff>295275</xdr:colOff>
          <xdr:row>3</xdr:row>
          <xdr:rowOff>0</xdr:rowOff>
        </xdr:from>
        <xdr:to>
          <xdr:col>23</xdr:col>
          <xdr:colOff>504825</xdr:colOff>
          <xdr:row>4</xdr:row>
          <xdr:rowOff>133350</xdr:rowOff>
        </xdr:to>
        <xdr:sp macro="" textlink="">
          <xdr:nvSpPr>
            <xdr:cNvPr id="25707" name="Check Box 107" hidden="1">
              <a:extLst>
                <a:ext uri="{63B3BB69-23CF-44E3-9099-C40C66FF867C}">
                  <a14:compatExt spid="_x0000_s2570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24</xdr:col>
          <xdr:colOff>295275</xdr:colOff>
          <xdr:row>3</xdr:row>
          <xdr:rowOff>0</xdr:rowOff>
        </xdr:from>
        <xdr:to>
          <xdr:col>24</xdr:col>
          <xdr:colOff>504825</xdr:colOff>
          <xdr:row>4</xdr:row>
          <xdr:rowOff>133350</xdr:rowOff>
        </xdr:to>
        <xdr:sp macro="" textlink="">
          <xdr:nvSpPr>
            <xdr:cNvPr id="25708" name="Check Box 108" hidden="1">
              <a:extLst>
                <a:ext uri="{63B3BB69-23CF-44E3-9099-C40C66FF867C}">
                  <a14:compatExt spid="_x0000_s2570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25</xdr:col>
          <xdr:colOff>295275</xdr:colOff>
          <xdr:row>3</xdr:row>
          <xdr:rowOff>0</xdr:rowOff>
        </xdr:from>
        <xdr:to>
          <xdr:col>25</xdr:col>
          <xdr:colOff>504825</xdr:colOff>
          <xdr:row>4</xdr:row>
          <xdr:rowOff>133350</xdr:rowOff>
        </xdr:to>
        <xdr:sp macro="" textlink="">
          <xdr:nvSpPr>
            <xdr:cNvPr id="25709" name="Check Box 109" hidden="1">
              <a:extLst>
                <a:ext uri="{63B3BB69-23CF-44E3-9099-C40C66FF867C}">
                  <a14:compatExt spid="_x0000_s2570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26</xdr:col>
          <xdr:colOff>295275</xdr:colOff>
          <xdr:row>3</xdr:row>
          <xdr:rowOff>0</xdr:rowOff>
        </xdr:from>
        <xdr:to>
          <xdr:col>26</xdr:col>
          <xdr:colOff>504825</xdr:colOff>
          <xdr:row>4</xdr:row>
          <xdr:rowOff>133350</xdr:rowOff>
        </xdr:to>
        <xdr:sp macro="" textlink="">
          <xdr:nvSpPr>
            <xdr:cNvPr id="25710" name="Check Box 110" hidden="1">
              <a:extLst>
                <a:ext uri="{63B3BB69-23CF-44E3-9099-C40C66FF867C}">
                  <a14:compatExt spid="_x0000_s2571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27</xdr:col>
          <xdr:colOff>295275</xdr:colOff>
          <xdr:row>3</xdr:row>
          <xdr:rowOff>0</xdr:rowOff>
        </xdr:from>
        <xdr:to>
          <xdr:col>27</xdr:col>
          <xdr:colOff>504825</xdr:colOff>
          <xdr:row>4</xdr:row>
          <xdr:rowOff>133350</xdr:rowOff>
        </xdr:to>
        <xdr:sp macro="" textlink="">
          <xdr:nvSpPr>
            <xdr:cNvPr id="25711" name="Check Box 111" hidden="1">
              <a:extLst>
                <a:ext uri="{63B3BB69-23CF-44E3-9099-C40C66FF867C}">
                  <a14:compatExt spid="_x0000_s2571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28</xdr:col>
          <xdr:colOff>295275</xdr:colOff>
          <xdr:row>3</xdr:row>
          <xdr:rowOff>0</xdr:rowOff>
        </xdr:from>
        <xdr:to>
          <xdr:col>28</xdr:col>
          <xdr:colOff>504825</xdr:colOff>
          <xdr:row>4</xdr:row>
          <xdr:rowOff>133350</xdr:rowOff>
        </xdr:to>
        <xdr:sp macro="" textlink="">
          <xdr:nvSpPr>
            <xdr:cNvPr id="25712" name="Check Box 112" hidden="1">
              <a:extLst>
                <a:ext uri="{63B3BB69-23CF-44E3-9099-C40C66FF867C}">
                  <a14:compatExt spid="_x0000_s2571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29</xdr:col>
          <xdr:colOff>295275</xdr:colOff>
          <xdr:row>3</xdr:row>
          <xdr:rowOff>0</xdr:rowOff>
        </xdr:from>
        <xdr:to>
          <xdr:col>29</xdr:col>
          <xdr:colOff>504825</xdr:colOff>
          <xdr:row>4</xdr:row>
          <xdr:rowOff>133350</xdr:rowOff>
        </xdr:to>
        <xdr:sp macro="" textlink="">
          <xdr:nvSpPr>
            <xdr:cNvPr id="25713" name="Check Box 113" hidden="1">
              <a:extLst>
                <a:ext uri="{63B3BB69-23CF-44E3-9099-C40C66FF867C}">
                  <a14:compatExt spid="_x0000_s2571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30</xdr:col>
          <xdr:colOff>295275</xdr:colOff>
          <xdr:row>3</xdr:row>
          <xdr:rowOff>0</xdr:rowOff>
        </xdr:from>
        <xdr:to>
          <xdr:col>30</xdr:col>
          <xdr:colOff>504825</xdr:colOff>
          <xdr:row>4</xdr:row>
          <xdr:rowOff>133350</xdr:rowOff>
        </xdr:to>
        <xdr:sp macro="" textlink="">
          <xdr:nvSpPr>
            <xdr:cNvPr id="25714" name="Check Box 114" hidden="1">
              <a:extLst>
                <a:ext uri="{63B3BB69-23CF-44E3-9099-C40C66FF867C}">
                  <a14:compatExt spid="_x0000_s2571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31</xdr:col>
          <xdr:colOff>295275</xdr:colOff>
          <xdr:row>3</xdr:row>
          <xdr:rowOff>0</xdr:rowOff>
        </xdr:from>
        <xdr:to>
          <xdr:col>31</xdr:col>
          <xdr:colOff>504825</xdr:colOff>
          <xdr:row>4</xdr:row>
          <xdr:rowOff>133350</xdr:rowOff>
        </xdr:to>
        <xdr:sp macro="" textlink="">
          <xdr:nvSpPr>
            <xdr:cNvPr id="25715" name="Check Box 115" hidden="1">
              <a:extLst>
                <a:ext uri="{63B3BB69-23CF-44E3-9099-C40C66FF867C}">
                  <a14:compatExt spid="_x0000_s2571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32</xdr:col>
          <xdr:colOff>295275</xdr:colOff>
          <xdr:row>3</xdr:row>
          <xdr:rowOff>0</xdr:rowOff>
        </xdr:from>
        <xdr:to>
          <xdr:col>32</xdr:col>
          <xdr:colOff>504825</xdr:colOff>
          <xdr:row>4</xdr:row>
          <xdr:rowOff>133350</xdr:rowOff>
        </xdr:to>
        <xdr:sp macro="" textlink="">
          <xdr:nvSpPr>
            <xdr:cNvPr id="25716" name="Check Box 116" hidden="1">
              <a:extLst>
                <a:ext uri="{63B3BB69-23CF-44E3-9099-C40C66FF867C}">
                  <a14:compatExt spid="_x0000_s2571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33</xdr:col>
          <xdr:colOff>295275</xdr:colOff>
          <xdr:row>3</xdr:row>
          <xdr:rowOff>0</xdr:rowOff>
        </xdr:from>
        <xdr:to>
          <xdr:col>33</xdr:col>
          <xdr:colOff>504825</xdr:colOff>
          <xdr:row>4</xdr:row>
          <xdr:rowOff>133350</xdr:rowOff>
        </xdr:to>
        <xdr:sp macro="" textlink="">
          <xdr:nvSpPr>
            <xdr:cNvPr id="25717" name="Check Box 117" hidden="1">
              <a:extLst>
                <a:ext uri="{63B3BB69-23CF-44E3-9099-C40C66FF867C}">
                  <a14:compatExt spid="_x0000_s2571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34</xdr:col>
          <xdr:colOff>295275</xdr:colOff>
          <xdr:row>3</xdr:row>
          <xdr:rowOff>0</xdr:rowOff>
        </xdr:from>
        <xdr:to>
          <xdr:col>34</xdr:col>
          <xdr:colOff>504825</xdr:colOff>
          <xdr:row>4</xdr:row>
          <xdr:rowOff>133350</xdr:rowOff>
        </xdr:to>
        <xdr:sp macro="" textlink="">
          <xdr:nvSpPr>
            <xdr:cNvPr id="25718" name="Check Box 118" hidden="1">
              <a:extLst>
                <a:ext uri="{63B3BB69-23CF-44E3-9099-C40C66FF867C}">
                  <a14:compatExt spid="_x0000_s2571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35</xdr:col>
          <xdr:colOff>295275</xdr:colOff>
          <xdr:row>3</xdr:row>
          <xdr:rowOff>0</xdr:rowOff>
        </xdr:from>
        <xdr:to>
          <xdr:col>35</xdr:col>
          <xdr:colOff>504825</xdr:colOff>
          <xdr:row>4</xdr:row>
          <xdr:rowOff>133350</xdr:rowOff>
        </xdr:to>
        <xdr:sp macro="" textlink="">
          <xdr:nvSpPr>
            <xdr:cNvPr id="25719" name="Check Box 119" hidden="1">
              <a:extLst>
                <a:ext uri="{63B3BB69-23CF-44E3-9099-C40C66FF867C}">
                  <a14:compatExt spid="_x0000_s2571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36</xdr:col>
          <xdr:colOff>295275</xdr:colOff>
          <xdr:row>3</xdr:row>
          <xdr:rowOff>0</xdr:rowOff>
        </xdr:from>
        <xdr:to>
          <xdr:col>36</xdr:col>
          <xdr:colOff>504825</xdr:colOff>
          <xdr:row>4</xdr:row>
          <xdr:rowOff>133350</xdr:rowOff>
        </xdr:to>
        <xdr:sp macro="" textlink="">
          <xdr:nvSpPr>
            <xdr:cNvPr id="25720" name="Check Box 120" hidden="1">
              <a:extLst>
                <a:ext uri="{63B3BB69-23CF-44E3-9099-C40C66FF867C}">
                  <a14:compatExt spid="_x0000_s2572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295275</xdr:colOff>
          <xdr:row>3</xdr:row>
          <xdr:rowOff>0</xdr:rowOff>
        </xdr:from>
        <xdr:to>
          <xdr:col>9</xdr:col>
          <xdr:colOff>504825</xdr:colOff>
          <xdr:row>4</xdr:row>
          <xdr:rowOff>133350</xdr:rowOff>
        </xdr:to>
        <xdr:sp macro="" textlink="">
          <xdr:nvSpPr>
            <xdr:cNvPr id="25723" name="Check Box 123" hidden="1">
              <a:extLst>
                <a:ext uri="{63B3BB69-23CF-44E3-9099-C40C66FF867C}">
                  <a14:compatExt spid="_x0000_s2572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295275</xdr:colOff>
          <xdr:row>3</xdr:row>
          <xdr:rowOff>0</xdr:rowOff>
        </xdr:from>
        <xdr:to>
          <xdr:col>10</xdr:col>
          <xdr:colOff>504825</xdr:colOff>
          <xdr:row>4</xdr:row>
          <xdr:rowOff>133350</xdr:rowOff>
        </xdr:to>
        <xdr:sp macro="" textlink="">
          <xdr:nvSpPr>
            <xdr:cNvPr id="25724" name="Check Box 124" hidden="1">
              <a:extLst>
                <a:ext uri="{63B3BB69-23CF-44E3-9099-C40C66FF867C}">
                  <a14:compatExt spid="_x0000_s2572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295275</xdr:colOff>
          <xdr:row>3</xdr:row>
          <xdr:rowOff>0</xdr:rowOff>
        </xdr:from>
        <xdr:to>
          <xdr:col>11</xdr:col>
          <xdr:colOff>504825</xdr:colOff>
          <xdr:row>4</xdr:row>
          <xdr:rowOff>133350</xdr:rowOff>
        </xdr:to>
        <xdr:sp macro="" textlink="">
          <xdr:nvSpPr>
            <xdr:cNvPr id="25725" name="Check Box 125" hidden="1">
              <a:extLst>
                <a:ext uri="{63B3BB69-23CF-44E3-9099-C40C66FF867C}">
                  <a14:compatExt spid="_x0000_s2572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295275</xdr:colOff>
          <xdr:row>3</xdr:row>
          <xdr:rowOff>0</xdr:rowOff>
        </xdr:from>
        <xdr:to>
          <xdr:col>12</xdr:col>
          <xdr:colOff>504825</xdr:colOff>
          <xdr:row>4</xdr:row>
          <xdr:rowOff>133350</xdr:rowOff>
        </xdr:to>
        <xdr:sp macro="" textlink="">
          <xdr:nvSpPr>
            <xdr:cNvPr id="25726" name="Check Box 126" hidden="1">
              <a:extLst>
                <a:ext uri="{63B3BB69-23CF-44E3-9099-C40C66FF867C}">
                  <a14:compatExt spid="_x0000_s2572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19</xdr:col>
          <xdr:colOff>295275</xdr:colOff>
          <xdr:row>3</xdr:row>
          <xdr:rowOff>0</xdr:rowOff>
        </xdr:from>
        <xdr:to>
          <xdr:col>19</xdr:col>
          <xdr:colOff>504825</xdr:colOff>
          <xdr:row>4</xdr:row>
          <xdr:rowOff>133350</xdr:rowOff>
        </xdr:to>
        <xdr:sp macro="" textlink="">
          <xdr:nvSpPr>
            <xdr:cNvPr id="25729" name="Check Box 129" hidden="1">
              <a:extLst>
                <a:ext uri="{63B3BB69-23CF-44E3-9099-C40C66FF867C}">
                  <a14:compatExt spid="_x0000_s2572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20</xdr:col>
          <xdr:colOff>295275</xdr:colOff>
          <xdr:row>3</xdr:row>
          <xdr:rowOff>0</xdr:rowOff>
        </xdr:from>
        <xdr:to>
          <xdr:col>20</xdr:col>
          <xdr:colOff>504825</xdr:colOff>
          <xdr:row>4</xdr:row>
          <xdr:rowOff>133350</xdr:rowOff>
        </xdr:to>
        <xdr:sp macro="" textlink="">
          <xdr:nvSpPr>
            <xdr:cNvPr id="25731" name="Check Box 131" hidden="1">
              <a:extLst>
                <a:ext uri="{63B3BB69-23CF-44E3-9099-C40C66FF867C}">
                  <a14:compatExt spid="_x0000_s2573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20</xdr:col>
          <xdr:colOff>295275</xdr:colOff>
          <xdr:row>3</xdr:row>
          <xdr:rowOff>0</xdr:rowOff>
        </xdr:from>
        <xdr:to>
          <xdr:col>20</xdr:col>
          <xdr:colOff>504825</xdr:colOff>
          <xdr:row>4</xdr:row>
          <xdr:rowOff>133350</xdr:rowOff>
        </xdr:to>
        <xdr:sp macro="" textlink="">
          <xdr:nvSpPr>
            <xdr:cNvPr id="25732" name="Check Box 132" hidden="1">
              <a:extLst>
                <a:ext uri="{63B3BB69-23CF-44E3-9099-C40C66FF867C}">
                  <a14:compatExt spid="_x0000_s2573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295275</xdr:colOff>
          <xdr:row>3</xdr:row>
          <xdr:rowOff>0</xdr:rowOff>
        </xdr:from>
        <xdr:to>
          <xdr:col>22</xdr:col>
          <xdr:colOff>504825</xdr:colOff>
          <xdr:row>4</xdr:row>
          <xdr:rowOff>133350</xdr:rowOff>
        </xdr:to>
        <xdr:sp macro="" textlink="">
          <xdr:nvSpPr>
            <xdr:cNvPr id="25734" name="Check Box 134" hidden="1">
              <a:extLst>
                <a:ext uri="{63B3BB69-23CF-44E3-9099-C40C66FF867C}">
                  <a14:compatExt spid="_x0000_s2573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23</xdr:col>
          <xdr:colOff>295275</xdr:colOff>
          <xdr:row>3</xdr:row>
          <xdr:rowOff>0</xdr:rowOff>
        </xdr:from>
        <xdr:to>
          <xdr:col>23</xdr:col>
          <xdr:colOff>504825</xdr:colOff>
          <xdr:row>4</xdr:row>
          <xdr:rowOff>133350</xdr:rowOff>
        </xdr:to>
        <xdr:sp macro="" textlink="">
          <xdr:nvSpPr>
            <xdr:cNvPr id="25735" name="Check Box 135" hidden="1">
              <a:extLst>
                <a:ext uri="{63B3BB69-23CF-44E3-9099-C40C66FF867C}">
                  <a14:compatExt spid="_x0000_s2573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24</xdr:col>
          <xdr:colOff>295275</xdr:colOff>
          <xdr:row>3</xdr:row>
          <xdr:rowOff>0</xdr:rowOff>
        </xdr:from>
        <xdr:to>
          <xdr:col>24</xdr:col>
          <xdr:colOff>504825</xdr:colOff>
          <xdr:row>4</xdr:row>
          <xdr:rowOff>133350</xdr:rowOff>
        </xdr:to>
        <xdr:sp macro="" textlink="">
          <xdr:nvSpPr>
            <xdr:cNvPr id="25737" name="Check Box 137" hidden="1">
              <a:extLst>
                <a:ext uri="{63B3BB69-23CF-44E3-9099-C40C66FF867C}">
                  <a14:compatExt spid="_x0000_s2573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25</xdr:col>
          <xdr:colOff>295275</xdr:colOff>
          <xdr:row>3</xdr:row>
          <xdr:rowOff>0</xdr:rowOff>
        </xdr:from>
        <xdr:to>
          <xdr:col>25</xdr:col>
          <xdr:colOff>504825</xdr:colOff>
          <xdr:row>4</xdr:row>
          <xdr:rowOff>133350</xdr:rowOff>
        </xdr:to>
        <xdr:sp macro="" textlink="">
          <xdr:nvSpPr>
            <xdr:cNvPr id="25739" name="Check Box 139" hidden="1">
              <a:extLst>
                <a:ext uri="{63B3BB69-23CF-44E3-9099-C40C66FF867C}">
                  <a14:compatExt spid="_x0000_s2573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26</xdr:col>
          <xdr:colOff>295275</xdr:colOff>
          <xdr:row>3</xdr:row>
          <xdr:rowOff>0</xdr:rowOff>
        </xdr:from>
        <xdr:to>
          <xdr:col>26</xdr:col>
          <xdr:colOff>504825</xdr:colOff>
          <xdr:row>4</xdr:row>
          <xdr:rowOff>133350</xdr:rowOff>
        </xdr:to>
        <xdr:sp macro="" textlink="">
          <xdr:nvSpPr>
            <xdr:cNvPr id="25740" name="Check Box 140" hidden="1">
              <a:extLst>
                <a:ext uri="{63B3BB69-23CF-44E3-9099-C40C66FF867C}">
                  <a14:compatExt spid="_x0000_s2574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27</xdr:col>
          <xdr:colOff>295275</xdr:colOff>
          <xdr:row>3</xdr:row>
          <xdr:rowOff>0</xdr:rowOff>
        </xdr:from>
        <xdr:to>
          <xdr:col>27</xdr:col>
          <xdr:colOff>504825</xdr:colOff>
          <xdr:row>4</xdr:row>
          <xdr:rowOff>133350</xdr:rowOff>
        </xdr:to>
        <xdr:sp macro="" textlink="">
          <xdr:nvSpPr>
            <xdr:cNvPr id="25741" name="Check Box 141" hidden="1">
              <a:extLst>
                <a:ext uri="{63B3BB69-23CF-44E3-9099-C40C66FF867C}">
                  <a14:compatExt spid="_x0000_s2574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0</xdr:colOff>
      <xdr:row>6</xdr:row>
      <xdr:rowOff>190500</xdr:rowOff>
    </xdr:from>
    <xdr:to>
      <xdr:col>1</xdr:col>
      <xdr:colOff>0</xdr:colOff>
      <xdr:row>9</xdr:row>
      <xdr:rowOff>190499</xdr:rowOff>
    </xdr:to>
    <xdr:sp macro="" textlink="'Base de donnée'!C3">
      <xdr:nvSpPr>
        <xdr:cNvPr id="3" name="ZoneTexte 2">
          <a:extLst>
            <a:ext uri="{FF2B5EF4-FFF2-40B4-BE49-F238E27FC236}">
              <a16:creationId xmlns:a16="http://schemas.microsoft.com/office/drawing/2014/main" xmlns="" id="{00000000-0008-0000-0300-000003000000}"/>
            </a:ext>
          </a:extLst>
        </xdr:cNvPr>
        <xdr:cNvSpPr txBox="1"/>
      </xdr:nvSpPr>
      <xdr:spPr>
        <a:xfrm>
          <a:off x="0" y="2809875"/>
          <a:ext cx="1314450" cy="619124"/>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32E2A2C-B44B-4F21-8869-C5AF2B97336E}" type="TxLink">
            <a:rPr lang="fr-FR" sz="800" b="1">
              <a:solidFill>
                <a:sysClr val="windowText" lastClr="000000"/>
              </a:solidFill>
              <a:latin typeface="Arial" pitchFamily="34" charset="0"/>
              <a:cs typeface="Arial" pitchFamily="34" charset="0"/>
            </a:rPr>
            <a:pPr algn="ctr"/>
            <a:t>1</a:t>
          </a:fld>
          <a:endParaRPr lang="fr-FR" sz="800" b="1">
            <a:solidFill>
              <a:sysClr val="windowText" lastClr="000000"/>
            </a:solidFill>
          </a:endParaRPr>
        </a:p>
      </xdr:txBody>
    </xdr:sp>
    <xdr:clientData/>
  </xdr:twoCellAnchor>
  <xdr:twoCellAnchor>
    <xdr:from>
      <xdr:col>0</xdr:col>
      <xdr:colOff>0</xdr:colOff>
      <xdr:row>9</xdr:row>
      <xdr:rowOff>200025</xdr:rowOff>
    </xdr:from>
    <xdr:to>
      <xdr:col>1</xdr:col>
      <xdr:colOff>0</xdr:colOff>
      <xdr:row>13</xdr:row>
      <xdr:rowOff>0</xdr:rowOff>
    </xdr:to>
    <xdr:sp macro="" textlink="'Base de donnée'!D3">
      <xdr:nvSpPr>
        <xdr:cNvPr id="5" name="ZoneTexte 4">
          <a:extLst>
            <a:ext uri="{FF2B5EF4-FFF2-40B4-BE49-F238E27FC236}">
              <a16:creationId xmlns:a16="http://schemas.microsoft.com/office/drawing/2014/main" xmlns="" id="{00000000-0008-0000-0300-000005000000}"/>
            </a:ext>
          </a:extLst>
        </xdr:cNvPr>
        <xdr:cNvSpPr txBox="1"/>
      </xdr:nvSpPr>
      <xdr:spPr>
        <a:xfrm>
          <a:off x="0" y="3438525"/>
          <a:ext cx="1314450" cy="6000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marL="0" indent="0" algn="ctr"/>
          <a:fld id="{F919BC2D-7479-493D-AC36-B62384A15EAD}" type="TxLink">
            <a:rPr lang="fr-FR" sz="800" b="1">
              <a:solidFill>
                <a:sysClr val="windowText" lastClr="000000"/>
              </a:solidFill>
              <a:latin typeface="Arial" pitchFamily="34" charset="0"/>
              <a:ea typeface="+mn-ea"/>
              <a:cs typeface="Arial" pitchFamily="34" charset="0"/>
            </a:rPr>
            <a:pPr marL="0" indent="0" algn="ctr"/>
            <a:t>2</a:t>
          </a:fld>
          <a:endParaRPr lang="fr-FR" sz="800" b="1">
            <a:solidFill>
              <a:sysClr val="windowText" lastClr="000000"/>
            </a:solidFill>
            <a:latin typeface="Arial" pitchFamily="34" charset="0"/>
            <a:ea typeface="+mn-ea"/>
            <a:cs typeface="Arial" pitchFamily="34" charset="0"/>
          </a:endParaRPr>
        </a:p>
      </xdr:txBody>
    </xdr:sp>
    <xdr:clientData/>
  </xdr:twoCellAnchor>
  <xdr:twoCellAnchor>
    <xdr:from>
      <xdr:col>0</xdr:col>
      <xdr:colOff>9525</xdr:colOff>
      <xdr:row>13</xdr:row>
      <xdr:rowOff>1</xdr:rowOff>
    </xdr:from>
    <xdr:to>
      <xdr:col>1</xdr:col>
      <xdr:colOff>9525</xdr:colOff>
      <xdr:row>16</xdr:row>
      <xdr:rowOff>28575</xdr:rowOff>
    </xdr:to>
    <xdr:sp macro="" textlink="'Base de donnée'!E3">
      <xdr:nvSpPr>
        <xdr:cNvPr id="7" name="ZoneTexte 6">
          <a:extLst>
            <a:ext uri="{FF2B5EF4-FFF2-40B4-BE49-F238E27FC236}">
              <a16:creationId xmlns:a16="http://schemas.microsoft.com/office/drawing/2014/main" xmlns="" id="{00000000-0008-0000-0300-000007000000}"/>
            </a:ext>
          </a:extLst>
        </xdr:cNvPr>
        <xdr:cNvSpPr txBox="1"/>
      </xdr:nvSpPr>
      <xdr:spPr>
        <a:xfrm>
          <a:off x="9525" y="4048126"/>
          <a:ext cx="1314450" cy="619124"/>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2CB6527-D36E-4447-8484-CA791342919B}" type="TxLink">
            <a:rPr lang="fr-FR" sz="800" b="1">
              <a:solidFill>
                <a:sysClr val="windowText" lastClr="000000"/>
              </a:solidFill>
              <a:latin typeface="Arial" pitchFamily="34" charset="0"/>
              <a:cs typeface="Arial" pitchFamily="34" charset="0"/>
            </a:rPr>
            <a:pPr algn="ctr"/>
            <a:t>3</a:t>
          </a:fld>
          <a:endParaRPr lang="fr-FR" sz="800" b="1">
            <a:solidFill>
              <a:sysClr val="windowText" lastClr="000000"/>
            </a:solidFill>
          </a:endParaRPr>
        </a:p>
      </xdr:txBody>
    </xdr:sp>
    <xdr:clientData/>
  </xdr:twoCellAnchor>
  <xdr:twoCellAnchor>
    <xdr:from>
      <xdr:col>0</xdr:col>
      <xdr:colOff>0</xdr:colOff>
      <xdr:row>16</xdr:row>
      <xdr:rowOff>19050</xdr:rowOff>
    </xdr:from>
    <xdr:to>
      <xdr:col>1</xdr:col>
      <xdr:colOff>0</xdr:colOff>
      <xdr:row>19</xdr:row>
      <xdr:rowOff>9525</xdr:rowOff>
    </xdr:to>
    <xdr:sp macro="" textlink="'Base de donnée'!F3">
      <xdr:nvSpPr>
        <xdr:cNvPr id="8" name="ZoneTexte 7">
          <a:extLst>
            <a:ext uri="{FF2B5EF4-FFF2-40B4-BE49-F238E27FC236}">
              <a16:creationId xmlns:a16="http://schemas.microsoft.com/office/drawing/2014/main" xmlns="" id="{00000000-0008-0000-0300-000008000000}"/>
            </a:ext>
          </a:extLst>
        </xdr:cNvPr>
        <xdr:cNvSpPr txBox="1"/>
      </xdr:nvSpPr>
      <xdr:spPr>
        <a:xfrm>
          <a:off x="0" y="46577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marL="0" indent="0" algn="ctr"/>
          <a:fld id="{CE6F953E-0B4A-4B50-9A9D-84D904359F9E}" type="TxLink">
            <a:rPr lang="fr-FR" sz="800" b="1">
              <a:solidFill>
                <a:sysClr val="windowText" lastClr="000000"/>
              </a:solidFill>
              <a:latin typeface="Arial" pitchFamily="34" charset="0"/>
              <a:ea typeface="+mn-ea"/>
              <a:cs typeface="Arial" pitchFamily="34" charset="0"/>
            </a:rPr>
            <a:pPr marL="0" indent="0" algn="ctr"/>
            <a:t>4</a:t>
          </a:fld>
          <a:endParaRPr lang="fr-FR" sz="800" b="1">
            <a:solidFill>
              <a:sysClr val="windowText" lastClr="000000"/>
            </a:solidFill>
            <a:latin typeface="Arial" pitchFamily="34" charset="0"/>
            <a:ea typeface="+mn-ea"/>
            <a:cs typeface="Arial" pitchFamily="34" charset="0"/>
          </a:endParaRPr>
        </a:p>
      </xdr:txBody>
    </xdr:sp>
    <xdr:clientData/>
  </xdr:twoCellAnchor>
  <xdr:twoCellAnchor>
    <xdr:from>
      <xdr:col>0</xdr:col>
      <xdr:colOff>0</xdr:colOff>
      <xdr:row>18</xdr:row>
      <xdr:rowOff>190500</xdr:rowOff>
    </xdr:from>
    <xdr:to>
      <xdr:col>1</xdr:col>
      <xdr:colOff>0</xdr:colOff>
      <xdr:row>22</xdr:row>
      <xdr:rowOff>0</xdr:rowOff>
    </xdr:to>
    <xdr:sp macro="" textlink="'Base de donnée'!G3">
      <xdr:nvSpPr>
        <xdr:cNvPr id="9" name="ZoneTexte 8">
          <a:extLst>
            <a:ext uri="{FF2B5EF4-FFF2-40B4-BE49-F238E27FC236}">
              <a16:creationId xmlns:a16="http://schemas.microsoft.com/office/drawing/2014/main" xmlns="" id="{00000000-0008-0000-0300-000009000000}"/>
            </a:ext>
          </a:extLst>
        </xdr:cNvPr>
        <xdr:cNvSpPr txBox="1"/>
      </xdr:nvSpPr>
      <xdr:spPr>
        <a:xfrm>
          <a:off x="0" y="521017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3D66F35-A5D4-4CC9-8D5F-1F84B3CD186E}" type="TxLink">
            <a:rPr lang="fr-FR" sz="800" b="1">
              <a:solidFill>
                <a:sysClr val="windowText" lastClr="000000"/>
              </a:solidFill>
              <a:latin typeface="Arial" pitchFamily="34" charset="0"/>
              <a:cs typeface="Arial" pitchFamily="34" charset="0"/>
            </a:rPr>
            <a:pPr algn="ctr"/>
            <a:t>5</a:t>
          </a:fld>
          <a:endParaRPr lang="fr-FR" sz="800" b="1">
            <a:solidFill>
              <a:sysClr val="windowText" lastClr="000000"/>
            </a:solidFill>
          </a:endParaRPr>
        </a:p>
      </xdr:txBody>
    </xdr:sp>
    <xdr:clientData/>
  </xdr:twoCellAnchor>
  <xdr:twoCellAnchor>
    <xdr:from>
      <xdr:col>0</xdr:col>
      <xdr:colOff>0</xdr:colOff>
      <xdr:row>22</xdr:row>
      <xdr:rowOff>1</xdr:rowOff>
    </xdr:from>
    <xdr:to>
      <xdr:col>1</xdr:col>
      <xdr:colOff>0</xdr:colOff>
      <xdr:row>24</xdr:row>
      <xdr:rowOff>190501</xdr:rowOff>
    </xdr:to>
    <xdr:sp macro="" textlink="'Base de donnée'!H3">
      <xdr:nvSpPr>
        <xdr:cNvPr id="12" name="ZoneTexte 11">
          <a:extLst>
            <a:ext uri="{FF2B5EF4-FFF2-40B4-BE49-F238E27FC236}">
              <a16:creationId xmlns:a16="http://schemas.microsoft.com/office/drawing/2014/main" xmlns="" id="{00000000-0008-0000-0300-00000C000000}"/>
            </a:ext>
          </a:extLst>
        </xdr:cNvPr>
        <xdr:cNvSpPr txBox="1"/>
      </xdr:nvSpPr>
      <xdr:spPr>
        <a:xfrm>
          <a:off x="0" y="5800726"/>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5BC42F1-44FA-46EE-A3E5-FCE96DF42BBE}" type="TxLink">
            <a:rPr lang="fr-FR" sz="800" b="1">
              <a:solidFill>
                <a:sysClr val="windowText" lastClr="000000"/>
              </a:solidFill>
              <a:latin typeface="Arial" pitchFamily="34" charset="0"/>
              <a:cs typeface="Arial" pitchFamily="34" charset="0"/>
            </a:rPr>
            <a:pPr algn="ctr"/>
            <a:t>6</a:t>
          </a:fld>
          <a:endParaRPr lang="fr-FR" sz="800" b="1">
            <a:solidFill>
              <a:sysClr val="windowText" lastClr="000000"/>
            </a:solidFill>
          </a:endParaRPr>
        </a:p>
      </xdr:txBody>
    </xdr:sp>
    <xdr:clientData/>
  </xdr:twoCellAnchor>
  <xdr:twoCellAnchor>
    <xdr:from>
      <xdr:col>0</xdr:col>
      <xdr:colOff>0</xdr:colOff>
      <xdr:row>24</xdr:row>
      <xdr:rowOff>190500</xdr:rowOff>
    </xdr:from>
    <xdr:to>
      <xdr:col>1</xdr:col>
      <xdr:colOff>0</xdr:colOff>
      <xdr:row>27</xdr:row>
      <xdr:rowOff>180975</xdr:rowOff>
    </xdr:to>
    <xdr:sp macro="" textlink="'Base de donnée'!I3">
      <xdr:nvSpPr>
        <xdr:cNvPr id="13" name="ZoneTexte 12">
          <a:extLst>
            <a:ext uri="{FF2B5EF4-FFF2-40B4-BE49-F238E27FC236}">
              <a16:creationId xmlns:a16="http://schemas.microsoft.com/office/drawing/2014/main" xmlns="" id="{00000000-0008-0000-0300-00000D000000}"/>
            </a:ext>
          </a:extLst>
        </xdr:cNvPr>
        <xdr:cNvSpPr txBox="1"/>
      </xdr:nvSpPr>
      <xdr:spPr>
        <a:xfrm>
          <a:off x="0" y="63722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5850372-E1B7-4896-A28E-F76269DC10F7}" type="TxLink">
            <a:rPr lang="fr-FR" sz="800" b="1">
              <a:solidFill>
                <a:sysClr val="windowText" lastClr="000000"/>
              </a:solidFill>
              <a:latin typeface="Arial" pitchFamily="34" charset="0"/>
              <a:cs typeface="Arial" pitchFamily="34" charset="0"/>
            </a:rPr>
            <a:pPr algn="ctr"/>
            <a:t>7</a:t>
          </a:fld>
          <a:endParaRPr lang="fr-FR" sz="800" b="1">
            <a:solidFill>
              <a:sysClr val="windowText" lastClr="000000"/>
            </a:solidFill>
          </a:endParaRPr>
        </a:p>
      </xdr:txBody>
    </xdr:sp>
    <xdr:clientData/>
  </xdr:twoCellAnchor>
  <xdr:twoCellAnchor>
    <xdr:from>
      <xdr:col>0</xdr:col>
      <xdr:colOff>0</xdr:colOff>
      <xdr:row>27</xdr:row>
      <xdr:rowOff>180975</xdr:rowOff>
    </xdr:from>
    <xdr:to>
      <xdr:col>1</xdr:col>
      <xdr:colOff>0</xdr:colOff>
      <xdr:row>30</xdr:row>
      <xdr:rowOff>171450</xdr:rowOff>
    </xdr:to>
    <xdr:sp macro="" textlink="'Base de donnée'!J3">
      <xdr:nvSpPr>
        <xdr:cNvPr id="14" name="ZoneTexte 13">
          <a:extLst>
            <a:ext uri="{FF2B5EF4-FFF2-40B4-BE49-F238E27FC236}">
              <a16:creationId xmlns:a16="http://schemas.microsoft.com/office/drawing/2014/main" xmlns="" id="{00000000-0008-0000-0300-00000E000000}"/>
            </a:ext>
          </a:extLst>
        </xdr:cNvPr>
        <xdr:cNvSpPr txBox="1"/>
      </xdr:nvSpPr>
      <xdr:spPr>
        <a:xfrm>
          <a:off x="0" y="69437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051C8D6-6D9A-47E4-93AE-2279A82B6B0E}" type="TxLink">
            <a:rPr lang="fr-FR" sz="800" b="1">
              <a:solidFill>
                <a:sysClr val="windowText" lastClr="000000"/>
              </a:solidFill>
              <a:latin typeface="Arial" pitchFamily="34" charset="0"/>
              <a:cs typeface="Arial" pitchFamily="34" charset="0"/>
            </a:rPr>
            <a:pPr algn="ctr"/>
            <a:t>8</a:t>
          </a:fld>
          <a:endParaRPr lang="fr-FR" sz="800" b="1">
            <a:solidFill>
              <a:sysClr val="windowText" lastClr="000000"/>
            </a:solidFill>
          </a:endParaRPr>
        </a:p>
      </xdr:txBody>
    </xdr:sp>
    <xdr:clientData/>
  </xdr:twoCellAnchor>
  <xdr:twoCellAnchor>
    <xdr:from>
      <xdr:col>0</xdr:col>
      <xdr:colOff>0</xdr:colOff>
      <xdr:row>30</xdr:row>
      <xdr:rowOff>180975</xdr:rowOff>
    </xdr:from>
    <xdr:to>
      <xdr:col>1</xdr:col>
      <xdr:colOff>0</xdr:colOff>
      <xdr:row>33</xdr:row>
      <xdr:rowOff>171450</xdr:rowOff>
    </xdr:to>
    <xdr:sp macro="" textlink="'Base de donnée'!K3">
      <xdr:nvSpPr>
        <xdr:cNvPr id="15" name="ZoneTexte 14">
          <a:extLst>
            <a:ext uri="{FF2B5EF4-FFF2-40B4-BE49-F238E27FC236}">
              <a16:creationId xmlns:a16="http://schemas.microsoft.com/office/drawing/2014/main" xmlns="" id="{00000000-0008-0000-0300-00000F000000}"/>
            </a:ext>
          </a:extLst>
        </xdr:cNvPr>
        <xdr:cNvSpPr txBox="1"/>
      </xdr:nvSpPr>
      <xdr:spPr>
        <a:xfrm>
          <a:off x="0" y="75247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B2E87D5-64B6-4896-9146-8ED819384E4C}" type="TxLink">
            <a:rPr lang="fr-FR" sz="800" b="1">
              <a:solidFill>
                <a:sysClr val="windowText" lastClr="000000"/>
              </a:solidFill>
              <a:latin typeface="Arial" pitchFamily="34" charset="0"/>
              <a:cs typeface="Arial" pitchFamily="34" charset="0"/>
            </a:rPr>
            <a:pPr algn="ctr"/>
            <a:t>9</a:t>
          </a:fld>
          <a:endParaRPr lang="fr-FR" sz="800" b="1">
            <a:solidFill>
              <a:sysClr val="windowText" lastClr="000000"/>
            </a:solidFill>
          </a:endParaRPr>
        </a:p>
      </xdr:txBody>
    </xdr:sp>
    <xdr:clientData/>
  </xdr:twoCellAnchor>
  <xdr:twoCellAnchor>
    <xdr:from>
      <xdr:col>0</xdr:col>
      <xdr:colOff>9525</xdr:colOff>
      <xdr:row>33</xdr:row>
      <xdr:rowOff>180975</xdr:rowOff>
    </xdr:from>
    <xdr:to>
      <xdr:col>1</xdr:col>
      <xdr:colOff>9525</xdr:colOff>
      <xdr:row>36</xdr:row>
      <xdr:rowOff>171450</xdr:rowOff>
    </xdr:to>
    <xdr:sp macro="" textlink="'Base de donnée'!L3">
      <xdr:nvSpPr>
        <xdr:cNvPr id="16" name="ZoneTexte 15">
          <a:extLst>
            <a:ext uri="{FF2B5EF4-FFF2-40B4-BE49-F238E27FC236}">
              <a16:creationId xmlns:a16="http://schemas.microsoft.com/office/drawing/2014/main" xmlns="" id="{00000000-0008-0000-0300-000010000000}"/>
            </a:ext>
          </a:extLst>
        </xdr:cNvPr>
        <xdr:cNvSpPr txBox="1"/>
      </xdr:nvSpPr>
      <xdr:spPr>
        <a:xfrm>
          <a:off x="9525" y="81057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5FB9390-B601-4368-8657-9E76D0D21478}" type="TxLink">
            <a:rPr lang="fr-FR" sz="800" b="1">
              <a:solidFill>
                <a:sysClr val="windowText" lastClr="000000"/>
              </a:solidFill>
              <a:latin typeface="Arial" pitchFamily="34" charset="0"/>
              <a:cs typeface="Arial" pitchFamily="34" charset="0"/>
            </a:rPr>
            <a:pPr algn="ctr"/>
            <a:t>10</a:t>
          </a:fld>
          <a:endParaRPr lang="fr-FR" sz="800" b="1">
            <a:solidFill>
              <a:sysClr val="windowText" lastClr="000000"/>
            </a:solidFill>
          </a:endParaRPr>
        </a:p>
      </xdr:txBody>
    </xdr:sp>
    <xdr:clientData/>
  </xdr:twoCellAnchor>
  <xdr:twoCellAnchor>
    <xdr:from>
      <xdr:col>0</xdr:col>
      <xdr:colOff>0</xdr:colOff>
      <xdr:row>36</xdr:row>
      <xdr:rowOff>180975</xdr:rowOff>
    </xdr:from>
    <xdr:to>
      <xdr:col>1</xdr:col>
      <xdr:colOff>0</xdr:colOff>
      <xdr:row>40</xdr:row>
      <xdr:rowOff>9525</xdr:rowOff>
    </xdr:to>
    <xdr:sp macro="" textlink="'Base de donnée'!M3">
      <xdr:nvSpPr>
        <xdr:cNvPr id="17" name="ZoneTexte 16">
          <a:extLst>
            <a:ext uri="{FF2B5EF4-FFF2-40B4-BE49-F238E27FC236}">
              <a16:creationId xmlns:a16="http://schemas.microsoft.com/office/drawing/2014/main" xmlns="" id="{00000000-0008-0000-0300-000011000000}"/>
            </a:ext>
          </a:extLst>
        </xdr:cNvPr>
        <xdr:cNvSpPr txBox="1"/>
      </xdr:nvSpPr>
      <xdr:spPr>
        <a:xfrm>
          <a:off x="0" y="8686800"/>
          <a:ext cx="1314450" cy="6096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marL="0" indent="0" algn="ctr"/>
          <a:fld id="{D40A5229-6995-4ACD-AE7B-7DA42656F814}" type="TxLink">
            <a:rPr lang="fr-FR" sz="800" b="1">
              <a:solidFill>
                <a:sysClr val="windowText" lastClr="000000"/>
              </a:solidFill>
              <a:latin typeface="Arial" pitchFamily="34" charset="0"/>
              <a:ea typeface="+mn-ea"/>
              <a:cs typeface="Arial" pitchFamily="34" charset="0"/>
            </a:rPr>
            <a:pPr marL="0" indent="0" algn="ctr"/>
            <a:t>11</a:t>
          </a:fld>
          <a:endParaRPr lang="fr-FR" sz="800" b="1">
            <a:solidFill>
              <a:sysClr val="windowText" lastClr="000000"/>
            </a:solidFill>
            <a:latin typeface="Arial" pitchFamily="34" charset="0"/>
            <a:ea typeface="+mn-ea"/>
            <a:cs typeface="Arial" pitchFamily="34" charset="0"/>
          </a:endParaRPr>
        </a:p>
      </xdr:txBody>
    </xdr:sp>
    <xdr:clientData/>
  </xdr:twoCellAnchor>
  <xdr:twoCellAnchor>
    <xdr:from>
      <xdr:col>0</xdr:col>
      <xdr:colOff>0</xdr:colOff>
      <xdr:row>40</xdr:row>
      <xdr:rowOff>0</xdr:rowOff>
    </xdr:from>
    <xdr:to>
      <xdr:col>1</xdr:col>
      <xdr:colOff>0</xdr:colOff>
      <xdr:row>43</xdr:row>
      <xdr:rowOff>9525</xdr:rowOff>
    </xdr:to>
    <xdr:sp macro="" textlink="'Base de donnée'!N3">
      <xdr:nvSpPr>
        <xdr:cNvPr id="18" name="ZoneTexte 17">
          <a:extLst>
            <a:ext uri="{FF2B5EF4-FFF2-40B4-BE49-F238E27FC236}">
              <a16:creationId xmlns:a16="http://schemas.microsoft.com/office/drawing/2014/main" xmlns="" id="{00000000-0008-0000-0300-000012000000}"/>
            </a:ext>
          </a:extLst>
        </xdr:cNvPr>
        <xdr:cNvSpPr txBox="1"/>
      </xdr:nvSpPr>
      <xdr:spPr>
        <a:xfrm>
          <a:off x="0" y="928687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CBB0F8D-34AC-4569-B897-E7F345D6D5A4}" type="TxLink">
            <a:rPr lang="fr-FR" sz="800" b="1">
              <a:solidFill>
                <a:sysClr val="windowText" lastClr="000000"/>
              </a:solidFill>
              <a:latin typeface="Arial" pitchFamily="34" charset="0"/>
              <a:cs typeface="Arial" pitchFamily="34" charset="0"/>
            </a:rPr>
            <a:pPr algn="ctr"/>
            <a:t>12</a:t>
          </a:fld>
          <a:endParaRPr lang="fr-FR" sz="800" b="1">
            <a:solidFill>
              <a:sysClr val="windowText" lastClr="000000"/>
            </a:solidFill>
          </a:endParaRPr>
        </a:p>
      </xdr:txBody>
    </xdr:sp>
    <xdr:clientData/>
  </xdr:twoCellAnchor>
  <xdr:twoCellAnchor>
    <xdr:from>
      <xdr:col>0</xdr:col>
      <xdr:colOff>0</xdr:colOff>
      <xdr:row>43</xdr:row>
      <xdr:rowOff>0</xdr:rowOff>
    </xdr:from>
    <xdr:to>
      <xdr:col>1</xdr:col>
      <xdr:colOff>0</xdr:colOff>
      <xdr:row>45</xdr:row>
      <xdr:rowOff>190500</xdr:rowOff>
    </xdr:to>
    <xdr:sp macro="" textlink="'Base de donnée'!O3">
      <xdr:nvSpPr>
        <xdr:cNvPr id="19" name="ZoneTexte 18">
          <a:extLst>
            <a:ext uri="{FF2B5EF4-FFF2-40B4-BE49-F238E27FC236}">
              <a16:creationId xmlns:a16="http://schemas.microsoft.com/office/drawing/2014/main" xmlns="" id="{00000000-0008-0000-0300-000013000000}"/>
            </a:ext>
          </a:extLst>
        </xdr:cNvPr>
        <xdr:cNvSpPr txBox="1"/>
      </xdr:nvSpPr>
      <xdr:spPr>
        <a:xfrm>
          <a:off x="0" y="98679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2F5E638-C1B1-43F3-AF10-B83FA89AE484}" type="TxLink">
            <a:rPr lang="fr-FR" sz="800" b="1">
              <a:solidFill>
                <a:sysClr val="windowText" lastClr="000000"/>
              </a:solidFill>
              <a:latin typeface="Arial" pitchFamily="34" charset="0"/>
              <a:cs typeface="Arial" pitchFamily="34" charset="0"/>
            </a:rPr>
            <a:pPr algn="ctr"/>
            <a:t>13</a:t>
          </a:fld>
          <a:endParaRPr lang="fr-FR" sz="800" b="1">
            <a:solidFill>
              <a:sysClr val="windowText" lastClr="000000"/>
            </a:solidFill>
          </a:endParaRPr>
        </a:p>
      </xdr:txBody>
    </xdr:sp>
    <xdr:clientData/>
  </xdr:twoCellAnchor>
  <xdr:twoCellAnchor>
    <xdr:from>
      <xdr:col>0</xdr:col>
      <xdr:colOff>0</xdr:colOff>
      <xdr:row>46</xdr:row>
      <xdr:rowOff>0</xdr:rowOff>
    </xdr:from>
    <xdr:to>
      <xdr:col>1</xdr:col>
      <xdr:colOff>0</xdr:colOff>
      <xdr:row>48</xdr:row>
      <xdr:rowOff>190500</xdr:rowOff>
    </xdr:to>
    <xdr:sp macro="" textlink="'Base de donnée'!P3">
      <xdr:nvSpPr>
        <xdr:cNvPr id="21" name="ZoneTexte 20">
          <a:extLst>
            <a:ext uri="{FF2B5EF4-FFF2-40B4-BE49-F238E27FC236}">
              <a16:creationId xmlns:a16="http://schemas.microsoft.com/office/drawing/2014/main" xmlns="" id="{00000000-0008-0000-0300-000015000000}"/>
            </a:ext>
          </a:extLst>
        </xdr:cNvPr>
        <xdr:cNvSpPr txBox="1"/>
      </xdr:nvSpPr>
      <xdr:spPr>
        <a:xfrm>
          <a:off x="0" y="104489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D09C4D08-B522-474D-A706-068E36524A0B}" type="TxLink">
            <a:rPr lang="fr-FR" sz="800" b="1">
              <a:solidFill>
                <a:sysClr val="windowText" lastClr="000000"/>
              </a:solidFill>
              <a:latin typeface="Arial" pitchFamily="34" charset="0"/>
              <a:cs typeface="Arial" pitchFamily="34" charset="0"/>
            </a:rPr>
            <a:pPr algn="ctr"/>
            <a:t>14</a:t>
          </a:fld>
          <a:endParaRPr lang="fr-FR" sz="800" b="1">
            <a:solidFill>
              <a:sysClr val="windowText" lastClr="000000"/>
            </a:solidFill>
          </a:endParaRPr>
        </a:p>
      </xdr:txBody>
    </xdr:sp>
    <xdr:clientData/>
  </xdr:twoCellAnchor>
  <xdr:twoCellAnchor>
    <xdr:from>
      <xdr:col>0</xdr:col>
      <xdr:colOff>0</xdr:colOff>
      <xdr:row>48</xdr:row>
      <xdr:rowOff>190500</xdr:rowOff>
    </xdr:from>
    <xdr:to>
      <xdr:col>1</xdr:col>
      <xdr:colOff>0</xdr:colOff>
      <xdr:row>52</xdr:row>
      <xdr:rowOff>0</xdr:rowOff>
    </xdr:to>
    <xdr:sp macro="" textlink="'Base de donnée'!Q3">
      <xdr:nvSpPr>
        <xdr:cNvPr id="22" name="ZoneTexte 21">
          <a:extLst>
            <a:ext uri="{FF2B5EF4-FFF2-40B4-BE49-F238E27FC236}">
              <a16:creationId xmlns:a16="http://schemas.microsoft.com/office/drawing/2014/main" xmlns="" id="{00000000-0008-0000-0300-000016000000}"/>
            </a:ext>
          </a:extLst>
        </xdr:cNvPr>
        <xdr:cNvSpPr txBox="1"/>
      </xdr:nvSpPr>
      <xdr:spPr>
        <a:xfrm>
          <a:off x="0" y="1102042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marL="0" indent="0" algn="ctr"/>
          <a:fld id="{1E308843-1D78-4089-B8B9-7D44075023CA}" type="TxLink">
            <a:rPr lang="fr-FR" sz="800" b="1">
              <a:solidFill>
                <a:sysClr val="windowText" lastClr="000000"/>
              </a:solidFill>
              <a:latin typeface="Arial" pitchFamily="34" charset="0"/>
              <a:ea typeface="+mn-ea"/>
              <a:cs typeface="Arial" pitchFamily="34" charset="0"/>
            </a:rPr>
            <a:pPr marL="0" indent="0" algn="ctr"/>
            <a:t>15</a:t>
          </a:fld>
          <a:endParaRPr lang="fr-FR" sz="800" b="1">
            <a:solidFill>
              <a:sysClr val="windowText" lastClr="000000"/>
            </a:solidFill>
            <a:latin typeface="Arial" pitchFamily="34" charset="0"/>
            <a:ea typeface="+mn-ea"/>
            <a:cs typeface="Arial" pitchFamily="34" charset="0"/>
          </a:endParaRPr>
        </a:p>
      </xdr:txBody>
    </xdr:sp>
    <xdr:clientData/>
  </xdr:twoCellAnchor>
  <xdr:twoCellAnchor>
    <xdr:from>
      <xdr:col>0</xdr:col>
      <xdr:colOff>0</xdr:colOff>
      <xdr:row>51</xdr:row>
      <xdr:rowOff>190500</xdr:rowOff>
    </xdr:from>
    <xdr:to>
      <xdr:col>1</xdr:col>
      <xdr:colOff>0</xdr:colOff>
      <xdr:row>54</xdr:row>
      <xdr:rowOff>180975</xdr:rowOff>
    </xdr:to>
    <xdr:sp macro="" textlink="'Base de donnée'!R3">
      <xdr:nvSpPr>
        <xdr:cNvPr id="24" name="ZoneTexte 23">
          <a:extLst>
            <a:ext uri="{FF2B5EF4-FFF2-40B4-BE49-F238E27FC236}">
              <a16:creationId xmlns:a16="http://schemas.microsoft.com/office/drawing/2014/main" xmlns="" id="{00000000-0008-0000-0300-000018000000}"/>
            </a:ext>
          </a:extLst>
        </xdr:cNvPr>
        <xdr:cNvSpPr txBox="1"/>
      </xdr:nvSpPr>
      <xdr:spPr>
        <a:xfrm>
          <a:off x="0" y="116014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A6A882F-CF9C-425D-9368-A5203F3091AE}" type="TxLink">
            <a:rPr lang="fr-FR" sz="800" b="1">
              <a:solidFill>
                <a:sysClr val="windowText" lastClr="000000"/>
              </a:solidFill>
              <a:latin typeface="Arial" pitchFamily="34" charset="0"/>
              <a:cs typeface="Arial" pitchFamily="34" charset="0"/>
            </a:rPr>
            <a:pPr algn="ctr"/>
            <a:t>16</a:t>
          </a:fld>
          <a:endParaRPr lang="fr-FR" sz="800" b="1">
            <a:solidFill>
              <a:sysClr val="windowText" lastClr="000000"/>
            </a:solidFill>
          </a:endParaRPr>
        </a:p>
      </xdr:txBody>
    </xdr:sp>
    <xdr:clientData/>
  </xdr:twoCellAnchor>
  <xdr:twoCellAnchor>
    <xdr:from>
      <xdr:col>0</xdr:col>
      <xdr:colOff>9525</xdr:colOff>
      <xdr:row>54</xdr:row>
      <xdr:rowOff>180974</xdr:rowOff>
    </xdr:from>
    <xdr:to>
      <xdr:col>1</xdr:col>
      <xdr:colOff>9525</xdr:colOff>
      <xdr:row>57</xdr:row>
      <xdr:rowOff>200024</xdr:rowOff>
    </xdr:to>
    <xdr:sp macro="" textlink="'Base de donnée'!S3">
      <xdr:nvSpPr>
        <xdr:cNvPr id="25" name="ZoneTexte 24">
          <a:extLst>
            <a:ext uri="{FF2B5EF4-FFF2-40B4-BE49-F238E27FC236}">
              <a16:creationId xmlns:a16="http://schemas.microsoft.com/office/drawing/2014/main" xmlns="" id="{00000000-0008-0000-0300-000019000000}"/>
            </a:ext>
          </a:extLst>
        </xdr:cNvPr>
        <xdr:cNvSpPr txBox="1"/>
      </xdr:nvSpPr>
      <xdr:spPr>
        <a:xfrm>
          <a:off x="9525" y="12172949"/>
          <a:ext cx="1314450" cy="6000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5145E07-F96C-4374-99E9-93E5BBC04B9D}" type="TxLink">
            <a:rPr lang="fr-FR" sz="800" b="1">
              <a:solidFill>
                <a:sysClr val="windowText" lastClr="000000"/>
              </a:solidFill>
              <a:latin typeface="Arial" pitchFamily="34" charset="0"/>
              <a:cs typeface="Arial" pitchFamily="34" charset="0"/>
            </a:rPr>
            <a:pPr algn="ctr"/>
            <a:t>17</a:t>
          </a:fld>
          <a:endParaRPr lang="fr-FR" sz="800" b="1">
            <a:solidFill>
              <a:sysClr val="windowText" lastClr="000000"/>
            </a:solidFill>
          </a:endParaRPr>
        </a:p>
      </xdr:txBody>
    </xdr:sp>
    <xdr:clientData/>
  </xdr:twoCellAnchor>
  <xdr:twoCellAnchor>
    <xdr:from>
      <xdr:col>0</xdr:col>
      <xdr:colOff>9525</xdr:colOff>
      <xdr:row>57</xdr:row>
      <xdr:rowOff>200024</xdr:rowOff>
    </xdr:from>
    <xdr:to>
      <xdr:col>1</xdr:col>
      <xdr:colOff>9525</xdr:colOff>
      <xdr:row>60</xdr:row>
      <xdr:rowOff>200024</xdr:rowOff>
    </xdr:to>
    <xdr:sp macro="" textlink="'Base de donnée'!T3">
      <xdr:nvSpPr>
        <xdr:cNvPr id="26" name="ZoneTexte 25">
          <a:extLst>
            <a:ext uri="{FF2B5EF4-FFF2-40B4-BE49-F238E27FC236}">
              <a16:creationId xmlns:a16="http://schemas.microsoft.com/office/drawing/2014/main" xmlns="" id="{00000000-0008-0000-0300-00001A000000}"/>
            </a:ext>
          </a:extLst>
        </xdr:cNvPr>
        <xdr:cNvSpPr txBox="1"/>
      </xdr:nvSpPr>
      <xdr:spPr>
        <a:xfrm>
          <a:off x="9525" y="12773024"/>
          <a:ext cx="1314450" cy="58102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151900C2-003B-493E-9733-D496BF357EEF}" type="TxLink">
            <a:rPr lang="fr-FR" sz="800" b="1">
              <a:solidFill>
                <a:sysClr val="windowText" lastClr="000000"/>
              </a:solidFill>
              <a:latin typeface="Arial" pitchFamily="34" charset="0"/>
              <a:cs typeface="Arial" pitchFamily="34" charset="0"/>
            </a:rPr>
            <a:pPr algn="ctr"/>
            <a:t>18</a:t>
          </a:fld>
          <a:endParaRPr lang="fr-FR" sz="800" b="1">
            <a:solidFill>
              <a:sysClr val="windowText" lastClr="000000"/>
            </a:solidFill>
          </a:endParaRPr>
        </a:p>
      </xdr:txBody>
    </xdr:sp>
    <xdr:clientData/>
  </xdr:twoCellAnchor>
  <xdr:twoCellAnchor>
    <xdr:from>
      <xdr:col>0</xdr:col>
      <xdr:colOff>0</xdr:colOff>
      <xdr:row>61</xdr:row>
      <xdr:rowOff>0</xdr:rowOff>
    </xdr:from>
    <xdr:to>
      <xdr:col>1</xdr:col>
      <xdr:colOff>0</xdr:colOff>
      <xdr:row>64</xdr:row>
      <xdr:rowOff>9525</xdr:rowOff>
    </xdr:to>
    <xdr:sp macro="" textlink="'Base de donnée'!U3">
      <xdr:nvSpPr>
        <xdr:cNvPr id="27" name="ZoneTexte 26">
          <a:extLst>
            <a:ext uri="{FF2B5EF4-FFF2-40B4-BE49-F238E27FC236}">
              <a16:creationId xmlns:a16="http://schemas.microsoft.com/office/drawing/2014/main" xmlns="" id="{00000000-0008-0000-0300-00001B000000}"/>
            </a:ext>
          </a:extLst>
        </xdr:cNvPr>
        <xdr:cNvSpPr txBox="1"/>
      </xdr:nvSpPr>
      <xdr:spPr>
        <a:xfrm>
          <a:off x="0" y="1335405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marL="0" indent="0" algn="ctr"/>
          <a:fld id="{9831B2BD-89C9-4EBC-AD5E-1398D61FC51E}" type="TxLink">
            <a:rPr lang="fr-FR" sz="800" b="1">
              <a:solidFill>
                <a:sysClr val="windowText" lastClr="000000"/>
              </a:solidFill>
              <a:latin typeface="Arial" pitchFamily="34" charset="0"/>
              <a:ea typeface="+mn-ea"/>
              <a:cs typeface="Arial" pitchFamily="34" charset="0"/>
            </a:rPr>
            <a:pPr marL="0" indent="0" algn="ctr"/>
            <a:t>19</a:t>
          </a:fld>
          <a:endParaRPr lang="fr-FR" sz="800" b="1">
            <a:solidFill>
              <a:sysClr val="windowText" lastClr="000000"/>
            </a:solidFill>
            <a:latin typeface="Arial" pitchFamily="34" charset="0"/>
            <a:ea typeface="+mn-ea"/>
            <a:cs typeface="Arial" pitchFamily="34" charset="0"/>
          </a:endParaRPr>
        </a:p>
      </xdr:txBody>
    </xdr:sp>
    <xdr:clientData/>
  </xdr:twoCellAnchor>
  <xdr:twoCellAnchor>
    <xdr:from>
      <xdr:col>0</xdr:col>
      <xdr:colOff>9525</xdr:colOff>
      <xdr:row>64</xdr:row>
      <xdr:rowOff>9525</xdr:rowOff>
    </xdr:from>
    <xdr:to>
      <xdr:col>1</xdr:col>
      <xdr:colOff>9525</xdr:colOff>
      <xdr:row>67</xdr:row>
      <xdr:rowOff>0</xdr:rowOff>
    </xdr:to>
    <xdr:sp macro="" textlink="'Base de donnée'!V3">
      <xdr:nvSpPr>
        <xdr:cNvPr id="29" name="ZoneTexte 28">
          <a:extLst>
            <a:ext uri="{FF2B5EF4-FFF2-40B4-BE49-F238E27FC236}">
              <a16:creationId xmlns:a16="http://schemas.microsoft.com/office/drawing/2014/main" xmlns="" id="{00000000-0008-0000-0300-00001D000000}"/>
            </a:ext>
          </a:extLst>
        </xdr:cNvPr>
        <xdr:cNvSpPr txBox="1"/>
      </xdr:nvSpPr>
      <xdr:spPr>
        <a:xfrm>
          <a:off x="9525" y="139446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marL="0" indent="0" algn="ctr"/>
          <a:fld id="{C5924079-A9C5-4110-977A-07F4DAF66A24}" type="TxLink">
            <a:rPr lang="fr-FR" sz="800" b="1">
              <a:solidFill>
                <a:sysClr val="windowText" lastClr="000000"/>
              </a:solidFill>
              <a:latin typeface="Arial" pitchFamily="34" charset="0"/>
              <a:ea typeface="+mn-ea"/>
              <a:cs typeface="Arial" pitchFamily="34" charset="0"/>
            </a:rPr>
            <a:pPr marL="0" indent="0" algn="ctr"/>
            <a:t>20</a:t>
          </a:fld>
          <a:endParaRPr lang="fr-FR" sz="800" b="1">
            <a:solidFill>
              <a:sysClr val="windowText" lastClr="000000"/>
            </a:solidFill>
            <a:latin typeface="Arial" pitchFamily="34" charset="0"/>
            <a:ea typeface="+mn-ea"/>
            <a:cs typeface="Arial" pitchFamily="34" charset="0"/>
          </a:endParaRPr>
        </a:p>
      </xdr:txBody>
    </xdr:sp>
    <xdr:clientData/>
  </xdr:twoCellAnchor>
  <xdr:twoCellAnchor>
    <xdr:from>
      <xdr:col>0</xdr:col>
      <xdr:colOff>0</xdr:colOff>
      <xdr:row>66</xdr:row>
      <xdr:rowOff>180975</xdr:rowOff>
    </xdr:from>
    <xdr:to>
      <xdr:col>1</xdr:col>
      <xdr:colOff>0</xdr:colOff>
      <xdr:row>69</xdr:row>
      <xdr:rowOff>190500</xdr:rowOff>
    </xdr:to>
    <xdr:sp macro="" textlink="'Base de donnée'!W3">
      <xdr:nvSpPr>
        <xdr:cNvPr id="30" name="ZoneTexte 29">
          <a:extLst>
            <a:ext uri="{FF2B5EF4-FFF2-40B4-BE49-F238E27FC236}">
              <a16:creationId xmlns:a16="http://schemas.microsoft.com/office/drawing/2014/main" xmlns="" id="{00000000-0008-0000-0300-00001E000000}"/>
            </a:ext>
          </a:extLst>
        </xdr:cNvPr>
        <xdr:cNvSpPr txBox="1"/>
      </xdr:nvSpPr>
      <xdr:spPr>
        <a:xfrm>
          <a:off x="0" y="1449705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marL="0" indent="0" algn="ctr"/>
          <a:fld id="{94D3476B-B851-488A-97EB-50CE93545EF7}" type="TxLink">
            <a:rPr lang="fr-FR" sz="800" b="1">
              <a:solidFill>
                <a:sysClr val="windowText" lastClr="000000"/>
              </a:solidFill>
              <a:latin typeface="Arial" pitchFamily="34" charset="0"/>
              <a:ea typeface="+mn-ea"/>
              <a:cs typeface="Arial" pitchFamily="34" charset="0"/>
            </a:rPr>
            <a:pPr marL="0" indent="0" algn="ctr"/>
            <a:t>21</a:t>
          </a:fld>
          <a:endParaRPr lang="fr-FR" sz="800" b="1">
            <a:solidFill>
              <a:sysClr val="windowText" lastClr="000000"/>
            </a:solidFill>
            <a:latin typeface="Arial" pitchFamily="34" charset="0"/>
            <a:ea typeface="+mn-ea"/>
            <a:cs typeface="Arial" pitchFamily="34" charset="0"/>
          </a:endParaRPr>
        </a:p>
      </xdr:txBody>
    </xdr:sp>
    <xdr:clientData/>
  </xdr:twoCellAnchor>
  <xdr:twoCellAnchor>
    <xdr:from>
      <xdr:col>0</xdr:col>
      <xdr:colOff>9525</xdr:colOff>
      <xdr:row>70</xdr:row>
      <xdr:rowOff>0</xdr:rowOff>
    </xdr:from>
    <xdr:to>
      <xdr:col>1</xdr:col>
      <xdr:colOff>9525</xdr:colOff>
      <xdr:row>72</xdr:row>
      <xdr:rowOff>190500</xdr:rowOff>
    </xdr:to>
    <xdr:sp macro="" textlink="'Base de donnée'!X3">
      <xdr:nvSpPr>
        <xdr:cNvPr id="32" name="ZoneTexte 31">
          <a:extLst>
            <a:ext uri="{FF2B5EF4-FFF2-40B4-BE49-F238E27FC236}">
              <a16:creationId xmlns:a16="http://schemas.microsoft.com/office/drawing/2014/main" xmlns="" id="{00000000-0008-0000-0300-000020000000}"/>
            </a:ext>
          </a:extLst>
        </xdr:cNvPr>
        <xdr:cNvSpPr txBox="1"/>
      </xdr:nvSpPr>
      <xdr:spPr>
        <a:xfrm>
          <a:off x="9525" y="150971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0C1DAEB-153C-4678-B8FA-E77678461F67}" type="TxLink">
            <a:rPr lang="fr-FR" sz="800" b="1">
              <a:solidFill>
                <a:sysClr val="windowText" lastClr="000000"/>
              </a:solidFill>
              <a:latin typeface="Arial" pitchFamily="34" charset="0"/>
              <a:cs typeface="Arial" pitchFamily="34" charset="0"/>
            </a:rPr>
            <a:pPr algn="ctr"/>
            <a:t>22</a:t>
          </a:fld>
          <a:endParaRPr lang="fr-FR" sz="800" b="1">
            <a:solidFill>
              <a:sysClr val="windowText" lastClr="000000"/>
            </a:solidFill>
          </a:endParaRPr>
        </a:p>
      </xdr:txBody>
    </xdr:sp>
    <xdr:clientData/>
  </xdr:twoCellAnchor>
  <xdr:twoCellAnchor>
    <xdr:from>
      <xdr:col>0</xdr:col>
      <xdr:colOff>0</xdr:colOff>
      <xdr:row>72</xdr:row>
      <xdr:rowOff>190500</xdr:rowOff>
    </xdr:from>
    <xdr:to>
      <xdr:col>1</xdr:col>
      <xdr:colOff>0</xdr:colOff>
      <xdr:row>76</xdr:row>
      <xdr:rowOff>0</xdr:rowOff>
    </xdr:to>
    <xdr:sp macro="" textlink="'Base de donnée'!Y3">
      <xdr:nvSpPr>
        <xdr:cNvPr id="34" name="ZoneTexte 33">
          <a:extLst>
            <a:ext uri="{FF2B5EF4-FFF2-40B4-BE49-F238E27FC236}">
              <a16:creationId xmlns:a16="http://schemas.microsoft.com/office/drawing/2014/main" xmlns="" id="{00000000-0008-0000-0300-000022000000}"/>
            </a:ext>
          </a:extLst>
        </xdr:cNvPr>
        <xdr:cNvSpPr txBox="1"/>
      </xdr:nvSpPr>
      <xdr:spPr>
        <a:xfrm>
          <a:off x="0" y="1566862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marL="0" indent="0" algn="ctr"/>
          <a:fld id="{9B78E705-A5A8-4722-AB38-A214F1E5CCC6}" type="TxLink">
            <a:rPr lang="fr-FR" sz="800" b="1">
              <a:solidFill>
                <a:sysClr val="windowText" lastClr="000000"/>
              </a:solidFill>
              <a:latin typeface="Arial" pitchFamily="34" charset="0"/>
              <a:ea typeface="+mn-ea"/>
              <a:cs typeface="Arial" pitchFamily="34" charset="0"/>
            </a:rPr>
            <a:pPr marL="0" indent="0" algn="ctr"/>
            <a:t>23</a:t>
          </a:fld>
          <a:endParaRPr lang="fr-FR" sz="800" b="1">
            <a:solidFill>
              <a:sysClr val="windowText" lastClr="000000"/>
            </a:solidFill>
            <a:latin typeface="Arial" pitchFamily="34" charset="0"/>
            <a:ea typeface="+mn-ea"/>
            <a:cs typeface="Arial" pitchFamily="34" charset="0"/>
          </a:endParaRPr>
        </a:p>
      </xdr:txBody>
    </xdr:sp>
    <xdr:clientData/>
  </xdr:twoCellAnchor>
  <xdr:twoCellAnchor>
    <xdr:from>
      <xdr:col>0</xdr:col>
      <xdr:colOff>0</xdr:colOff>
      <xdr:row>76</xdr:row>
      <xdr:rowOff>0</xdr:rowOff>
    </xdr:from>
    <xdr:to>
      <xdr:col>1</xdr:col>
      <xdr:colOff>0</xdr:colOff>
      <xdr:row>78</xdr:row>
      <xdr:rowOff>190500</xdr:rowOff>
    </xdr:to>
    <xdr:sp macro="" textlink="'Base de donnée'!Z3">
      <xdr:nvSpPr>
        <xdr:cNvPr id="36" name="ZoneTexte 35">
          <a:extLst>
            <a:ext uri="{FF2B5EF4-FFF2-40B4-BE49-F238E27FC236}">
              <a16:creationId xmlns:a16="http://schemas.microsoft.com/office/drawing/2014/main" xmlns="" id="{00000000-0008-0000-0300-000024000000}"/>
            </a:ext>
          </a:extLst>
        </xdr:cNvPr>
        <xdr:cNvSpPr txBox="1"/>
      </xdr:nvSpPr>
      <xdr:spPr>
        <a:xfrm>
          <a:off x="0" y="162591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91E0A4D-22F5-4C55-9F76-C374CA0F83C1}" type="TxLink">
            <a:rPr lang="fr-FR" sz="800" b="1">
              <a:solidFill>
                <a:sysClr val="windowText" lastClr="000000"/>
              </a:solidFill>
              <a:latin typeface="Arial" pitchFamily="34" charset="0"/>
              <a:cs typeface="Arial" pitchFamily="34" charset="0"/>
            </a:rPr>
            <a:pPr algn="ctr"/>
            <a:t>24</a:t>
          </a:fld>
          <a:endParaRPr lang="fr-FR" sz="800" b="1">
            <a:solidFill>
              <a:sysClr val="windowText" lastClr="000000"/>
            </a:solidFill>
          </a:endParaRPr>
        </a:p>
      </xdr:txBody>
    </xdr:sp>
    <xdr:clientData/>
  </xdr:twoCellAnchor>
  <xdr:twoCellAnchor>
    <xdr:from>
      <xdr:col>0</xdr:col>
      <xdr:colOff>0</xdr:colOff>
      <xdr:row>79</xdr:row>
      <xdr:rowOff>0</xdr:rowOff>
    </xdr:from>
    <xdr:to>
      <xdr:col>1</xdr:col>
      <xdr:colOff>0</xdr:colOff>
      <xdr:row>81</xdr:row>
      <xdr:rowOff>190500</xdr:rowOff>
    </xdr:to>
    <xdr:sp macro="" textlink="'Base de donnée'!AA3">
      <xdr:nvSpPr>
        <xdr:cNvPr id="38" name="ZoneTexte 37">
          <a:extLst>
            <a:ext uri="{FF2B5EF4-FFF2-40B4-BE49-F238E27FC236}">
              <a16:creationId xmlns:a16="http://schemas.microsoft.com/office/drawing/2014/main" xmlns="" id="{00000000-0008-0000-0300-000026000000}"/>
            </a:ext>
          </a:extLst>
        </xdr:cNvPr>
        <xdr:cNvSpPr txBox="1"/>
      </xdr:nvSpPr>
      <xdr:spPr>
        <a:xfrm>
          <a:off x="0" y="16840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6B744FBB-D927-4993-B16D-C788CDEEAAB7}" type="TxLink">
            <a:rPr lang="fr-FR" sz="800" b="1">
              <a:solidFill>
                <a:sysClr val="windowText" lastClr="000000"/>
              </a:solidFill>
              <a:latin typeface="Arial" pitchFamily="34" charset="0"/>
              <a:cs typeface="Arial" pitchFamily="34" charset="0"/>
            </a:rPr>
            <a:pPr algn="ctr"/>
            <a:t>25</a:t>
          </a:fld>
          <a:endParaRPr lang="fr-FR" sz="800" b="1">
            <a:solidFill>
              <a:sysClr val="windowText" lastClr="000000"/>
            </a:solidFill>
          </a:endParaRPr>
        </a:p>
      </xdr:txBody>
    </xdr:sp>
    <xdr:clientData/>
  </xdr:twoCellAnchor>
  <xdr:twoCellAnchor>
    <xdr:from>
      <xdr:col>0</xdr:col>
      <xdr:colOff>0</xdr:colOff>
      <xdr:row>81</xdr:row>
      <xdr:rowOff>190500</xdr:rowOff>
    </xdr:from>
    <xdr:to>
      <xdr:col>1</xdr:col>
      <xdr:colOff>0</xdr:colOff>
      <xdr:row>85</xdr:row>
      <xdr:rowOff>0</xdr:rowOff>
    </xdr:to>
    <xdr:sp macro="" textlink="'Base de donnée'!AB3">
      <xdr:nvSpPr>
        <xdr:cNvPr id="39" name="ZoneTexte 38">
          <a:extLst>
            <a:ext uri="{FF2B5EF4-FFF2-40B4-BE49-F238E27FC236}">
              <a16:creationId xmlns:a16="http://schemas.microsoft.com/office/drawing/2014/main" xmlns="" id="{00000000-0008-0000-0300-000027000000}"/>
            </a:ext>
          </a:extLst>
        </xdr:cNvPr>
        <xdr:cNvSpPr txBox="1"/>
      </xdr:nvSpPr>
      <xdr:spPr>
        <a:xfrm>
          <a:off x="0" y="174117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51BE627-C6A0-4DCB-9DC4-0688B15D0D50}" type="TxLink">
            <a:rPr lang="fr-FR" sz="800" b="1">
              <a:solidFill>
                <a:sysClr val="windowText" lastClr="000000"/>
              </a:solidFill>
              <a:latin typeface="Arial" pitchFamily="34" charset="0"/>
              <a:cs typeface="Arial" pitchFamily="34" charset="0"/>
            </a:rPr>
            <a:pPr algn="ctr"/>
            <a:t>26</a:t>
          </a:fld>
          <a:endParaRPr lang="fr-FR" sz="800" b="1">
            <a:solidFill>
              <a:sysClr val="windowText" lastClr="000000"/>
            </a:solidFill>
          </a:endParaRPr>
        </a:p>
      </xdr:txBody>
    </xdr:sp>
    <xdr:clientData/>
  </xdr:twoCellAnchor>
  <xdr:twoCellAnchor>
    <xdr:from>
      <xdr:col>0</xdr:col>
      <xdr:colOff>0</xdr:colOff>
      <xdr:row>84</xdr:row>
      <xdr:rowOff>190500</xdr:rowOff>
    </xdr:from>
    <xdr:to>
      <xdr:col>1</xdr:col>
      <xdr:colOff>0</xdr:colOff>
      <xdr:row>88</xdr:row>
      <xdr:rowOff>0</xdr:rowOff>
    </xdr:to>
    <xdr:sp macro="" textlink="'Base de donnée'!AC3">
      <xdr:nvSpPr>
        <xdr:cNvPr id="42" name="ZoneTexte 41">
          <a:extLst>
            <a:ext uri="{FF2B5EF4-FFF2-40B4-BE49-F238E27FC236}">
              <a16:creationId xmlns:a16="http://schemas.microsoft.com/office/drawing/2014/main" xmlns="" id="{00000000-0008-0000-0300-00002A000000}"/>
            </a:ext>
          </a:extLst>
        </xdr:cNvPr>
        <xdr:cNvSpPr txBox="1"/>
      </xdr:nvSpPr>
      <xdr:spPr>
        <a:xfrm>
          <a:off x="0" y="179927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2DB9EE8-CD69-495B-80D0-9FFD94375927}" type="TxLink">
            <a:rPr lang="fr-FR" sz="800" b="1">
              <a:solidFill>
                <a:sysClr val="windowText" lastClr="000000"/>
              </a:solidFill>
              <a:latin typeface="Arial" pitchFamily="34" charset="0"/>
              <a:cs typeface="Arial" pitchFamily="34" charset="0"/>
            </a:rPr>
            <a:pPr algn="ctr"/>
            <a:t>27</a:t>
          </a:fld>
          <a:endParaRPr lang="fr-FR" sz="800" b="1">
            <a:solidFill>
              <a:sysClr val="windowText" lastClr="000000"/>
            </a:solidFill>
          </a:endParaRPr>
        </a:p>
      </xdr:txBody>
    </xdr:sp>
    <xdr:clientData/>
  </xdr:twoCellAnchor>
  <xdr:twoCellAnchor>
    <xdr:from>
      <xdr:col>0</xdr:col>
      <xdr:colOff>0</xdr:colOff>
      <xdr:row>87</xdr:row>
      <xdr:rowOff>238125</xdr:rowOff>
    </xdr:from>
    <xdr:to>
      <xdr:col>1</xdr:col>
      <xdr:colOff>0</xdr:colOff>
      <xdr:row>112</xdr:row>
      <xdr:rowOff>28575</xdr:rowOff>
    </xdr:to>
    <xdr:sp macro="" textlink="'Base de donnée'!AD3">
      <xdr:nvSpPr>
        <xdr:cNvPr id="43" name="ZoneTexte 42">
          <a:extLst>
            <a:ext uri="{FF2B5EF4-FFF2-40B4-BE49-F238E27FC236}">
              <a16:creationId xmlns:a16="http://schemas.microsoft.com/office/drawing/2014/main" xmlns="" id="{00000000-0008-0000-0300-00002B000000}"/>
            </a:ext>
          </a:extLst>
        </xdr:cNvPr>
        <xdr:cNvSpPr txBox="1"/>
      </xdr:nvSpPr>
      <xdr:spPr>
        <a:xfrm>
          <a:off x="0" y="18592800"/>
          <a:ext cx="1314450" cy="6477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98BE335-520F-46B3-9731-D713806F3532}" type="TxLink">
            <a:rPr lang="fr-FR" sz="800" b="1">
              <a:solidFill>
                <a:sysClr val="windowText" lastClr="000000"/>
              </a:solidFill>
              <a:latin typeface="Arial" pitchFamily="34" charset="0"/>
              <a:cs typeface="Arial" pitchFamily="34" charset="0"/>
            </a:rPr>
            <a:pPr algn="ctr"/>
            <a:t>28</a:t>
          </a:fld>
          <a:endParaRPr lang="fr-FR" sz="800" b="1">
            <a:solidFill>
              <a:sysClr val="windowText" lastClr="000000"/>
            </a:solidFill>
          </a:endParaRPr>
        </a:p>
      </xdr:txBody>
    </xdr:sp>
    <xdr:clientData/>
  </xdr:twoCellAnchor>
  <xdr:twoCellAnchor>
    <xdr:from>
      <xdr:col>0</xdr:col>
      <xdr:colOff>0</xdr:colOff>
      <xdr:row>90</xdr:row>
      <xdr:rowOff>171450</xdr:rowOff>
    </xdr:from>
    <xdr:to>
      <xdr:col>1</xdr:col>
      <xdr:colOff>0</xdr:colOff>
      <xdr:row>93</xdr:row>
      <xdr:rowOff>161925</xdr:rowOff>
    </xdr:to>
    <xdr:sp macro="" textlink="'Base de donnée'!AE3">
      <xdr:nvSpPr>
        <xdr:cNvPr id="44" name="ZoneTexte 43">
          <a:extLst>
            <a:ext uri="{FF2B5EF4-FFF2-40B4-BE49-F238E27FC236}">
              <a16:creationId xmlns:a16="http://schemas.microsoft.com/office/drawing/2014/main" xmlns="" id="{00000000-0008-0000-0300-00002C000000}"/>
            </a:ext>
          </a:extLst>
        </xdr:cNvPr>
        <xdr:cNvSpPr txBox="1"/>
      </xdr:nvSpPr>
      <xdr:spPr>
        <a:xfrm>
          <a:off x="0" y="191166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CE488DA-0304-4C0E-8122-F95EC6EA6E70}" type="TxLink">
            <a:rPr lang="fr-FR" sz="800" b="1">
              <a:solidFill>
                <a:sysClr val="windowText" lastClr="000000"/>
              </a:solidFill>
              <a:latin typeface="Arial" pitchFamily="34" charset="0"/>
              <a:cs typeface="Arial" pitchFamily="34" charset="0"/>
            </a:rPr>
            <a:pPr algn="ctr"/>
            <a:t>29</a:t>
          </a:fld>
          <a:endParaRPr lang="fr-FR" sz="800" b="1">
            <a:solidFill>
              <a:sysClr val="windowText" lastClr="000000"/>
            </a:solidFill>
          </a:endParaRPr>
        </a:p>
      </xdr:txBody>
    </xdr:sp>
    <xdr:clientData/>
  </xdr:twoCellAnchor>
  <xdr:twoCellAnchor>
    <xdr:from>
      <xdr:col>0</xdr:col>
      <xdr:colOff>0</xdr:colOff>
      <xdr:row>93</xdr:row>
      <xdr:rowOff>161925</xdr:rowOff>
    </xdr:from>
    <xdr:to>
      <xdr:col>1</xdr:col>
      <xdr:colOff>0</xdr:colOff>
      <xdr:row>96</xdr:row>
      <xdr:rowOff>190500</xdr:rowOff>
    </xdr:to>
    <xdr:sp macro="" textlink="'Base de donnée'!AF3">
      <xdr:nvSpPr>
        <xdr:cNvPr id="46" name="ZoneTexte 45">
          <a:extLst>
            <a:ext uri="{FF2B5EF4-FFF2-40B4-BE49-F238E27FC236}">
              <a16:creationId xmlns:a16="http://schemas.microsoft.com/office/drawing/2014/main" xmlns="" id="{00000000-0008-0000-0300-00002E000000}"/>
            </a:ext>
          </a:extLst>
        </xdr:cNvPr>
        <xdr:cNvSpPr txBox="1"/>
      </xdr:nvSpPr>
      <xdr:spPr>
        <a:xfrm>
          <a:off x="0" y="19688175"/>
          <a:ext cx="1314450" cy="6096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786A8D1-BAEF-4D99-B14A-5B82D0249AE9}" type="TxLink">
            <a:rPr lang="fr-FR" sz="800" b="1">
              <a:solidFill>
                <a:sysClr val="windowText" lastClr="000000"/>
              </a:solidFill>
              <a:latin typeface="Arial" pitchFamily="34" charset="0"/>
              <a:cs typeface="Arial" pitchFamily="34" charset="0"/>
            </a:rPr>
            <a:pPr algn="ctr"/>
            <a:t>30</a:t>
          </a:fld>
          <a:endParaRPr lang="fr-FR" sz="800" b="1">
            <a:solidFill>
              <a:sysClr val="windowText" lastClr="000000"/>
            </a:solidFill>
          </a:endParaRPr>
        </a:p>
      </xdr:txBody>
    </xdr:sp>
    <xdr:clientData/>
  </xdr:twoCellAnchor>
  <xdr:twoCellAnchor>
    <xdr:from>
      <xdr:col>0</xdr:col>
      <xdr:colOff>0</xdr:colOff>
      <xdr:row>96</xdr:row>
      <xdr:rowOff>190500</xdr:rowOff>
    </xdr:from>
    <xdr:to>
      <xdr:col>1</xdr:col>
      <xdr:colOff>0</xdr:colOff>
      <xdr:row>99</xdr:row>
      <xdr:rowOff>180975</xdr:rowOff>
    </xdr:to>
    <xdr:sp macro="" textlink="'Base de donnée'!AG3">
      <xdr:nvSpPr>
        <xdr:cNvPr id="47" name="ZoneTexte 46">
          <a:extLst>
            <a:ext uri="{FF2B5EF4-FFF2-40B4-BE49-F238E27FC236}">
              <a16:creationId xmlns:a16="http://schemas.microsoft.com/office/drawing/2014/main" xmlns="" id="{00000000-0008-0000-0300-00002F000000}"/>
            </a:ext>
          </a:extLst>
        </xdr:cNvPr>
        <xdr:cNvSpPr txBox="1"/>
      </xdr:nvSpPr>
      <xdr:spPr>
        <a:xfrm>
          <a:off x="0" y="202977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FFB176F-10E8-4674-A454-CBDD08AA31D7}" type="TxLink">
            <a:rPr lang="fr-FR" sz="800" b="1">
              <a:solidFill>
                <a:sysClr val="windowText" lastClr="000000"/>
              </a:solidFill>
              <a:latin typeface="Arial" pitchFamily="34" charset="0"/>
              <a:cs typeface="Arial" pitchFamily="34" charset="0"/>
            </a:rPr>
            <a:pPr algn="ctr"/>
            <a:t>31</a:t>
          </a:fld>
          <a:endParaRPr lang="fr-FR" sz="800" b="1">
            <a:solidFill>
              <a:sysClr val="windowText" lastClr="000000"/>
            </a:solidFill>
          </a:endParaRPr>
        </a:p>
      </xdr:txBody>
    </xdr:sp>
    <xdr:clientData/>
  </xdr:twoCellAnchor>
  <xdr:twoCellAnchor>
    <xdr:from>
      <xdr:col>0</xdr:col>
      <xdr:colOff>0</xdr:colOff>
      <xdr:row>99</xdr:row>
      <xdr:rowOff>190500</xdr:rowOff>
    </xdr:from>
    <xdr:to>
      <xdr:col>1</xdr:col>
      <xdr:colOff>0</xdr:colOff>
      <xdr:row>103</xdr:row>
      <xdr:rowOff>0</xdr:rowOff>
    </xdr:to>
    <xdr:sp macro="" textlink="'Base de donnée'!AH3">
      <xdr:nvSpPr>
        <xdr:cNvPr id="49" name="ZoneTexte 48">
          <a:extLst>
            <a:ext uri="{FF2B5EF4-FFF2-40B4-BE49-F238E27FC236}">
              <a16:creationId xmlns:a16="http://schemas.microsoft.com/office/drawing/2014/main" xmlns="" id="{00000000-0008-0000-0300-000031000000}"/>
            </a:ext>
          </a:extLst>
        </xdr:cNvPr>
        <xdr:cNvSpPr txBox="1"/>
      </xdr:nvSpPr>
      <xdr:spPr>
        <a:xfrm>
          <a:off x="0" y="208788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7A2BA157-E948-4470-BB2A-A1AF944F335A}" type="TxLink">
            <a:rPr lang="fr-FR" sz="800" b="1">
              <a:solidFill>
                <a:sysClr val="windowText" lastClr="000000"/>
              </a:solidFill>
              <a:latin typeface="Arial" pitchFamily="34" charset="0"/>
              <a:cs typeface="Arial" pitchFamily="34" charset="0"/>
            </a:rPr>
            <a:pPr algn="ctr"/>
            <a:t>32</a:t>
          </a:fld>
          <a:endParaRPr lang="fr-FR" sz="800" b="1">
            <a:solidFill>
              <a:sysClr val="windowText" lastClr="000000"/>
            </a:solidFill>
          </a:endParaRPr>
        </a:p>
      </xdr:txBody>
    </xdr:sp>
    <xdr:clientData/>
  </xdr:twoCellAnchor>
  <xdr:twoCellAnchor>
    <xdr:from>
      <xdr:col>0</xdr:col>
      <xdr:colOff>0</xdr:colOff>
      <xdr:row>102</xdr:row>
      <xdr:rowOff>180975</xdr:rowOff>
    </xdr:from>
    <xdr:to>
      <xdr:col>1</xdr:col>
      <xdr:colOff>0</xdr:colOff>
      <xdr:row>105</xdr:row>
      <xdr:rowOff>171450</xdr:rowOff>
    </xdr:to>
    <xdr:sp macro="" textlink="'Base de donnée'!AI3">
      <xdr:nvSpPr>
        <xdr:cNvPr id="50" name="ZoneTexte 49">
          <a:extLst>
            <a:ext uri="{FF2B5EF4-FFF2-40B4-BE49-F238E27FC236}">
              <a16:creationId xmlns:a16="http://schemas.microsoft.com/office/drawing/2014/main" xmlns="" id="{00000000-0008-0000-0300-000032000000}"/>
            </a:ext>
          </a:extLst>
        </xdr:cNvPr>
        <xdr:cNvSpPr txBox="1"/>
      </xdr:nvSpPr>
      <xdr:spPr>
        <a:xfrm>
          <a:off x="0" y="214503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49359252-51FB-4F45-A875-681D47FA226E}" type="TxLink">
            <a:rPr lang="fr-FR" sz="800" b="1">
              <a:solidFill>
                <a:sysClr val="windowText" lastClr="000000"/>
              </a:solidFill>
              <a:latin typeface="Arial" pitchFamily="34" charset="0"/>
              <a:cs typeface="Arial" pitchFamily="34" charset="0"/>
            </a:rPr>
            <a:pPr algn="ctr"/>
            <a:t>33</a:t>
          </a:fld>
          <a:endParaRPr lang="fr-FR" sz="800" b="1">
            <a:solidFill>
              <a:sysClr val="windowText" lastClr="000000"/>
            </a:solidFill>
          </a:endParaRPr>
        </a:p>
      </xdr:txBody>
    </xdr:sp>
    <xdr:clientData/>
  </xdr:twoCellAnchor>
  <xdr:twoCellAnchor>
    <xdr:from>
      <xdr:col>0</xdr:col>
      <xdr:colOff>0</xdr:colOff>
      <xdr:row>105</xdr:row>
      <xdr:rowOff>171450</xdr:rowOff>
    </xdr:from>
    <xdr:to>
      <xdr:col>1</xdr:col>
      <xdr:colOff>0</xdr:colOff>
      <xdr:row>108</xdr:row>
      <xdr:rowOff>180975</xdr:rowOff>
    </xdr:to>
    <xdr:sp macro="" textlink="'Base de donnée'!AJ3">
      <xdr:nvSpPr>
        <xdr:cNvPr id="51" name="ZoneTexte 50">
          <a:extLst>
            <a:ext uri="{FF2B5EF4-FFF2-40B4-BE49-F238E27FC236}">
              <a16:creationId xmlns:a16="http://schemas.microsoft.com/office/drawing/2014/main" xmlns="" id="{00000000-0008-0000-0300-000033000000}"/>
            </a:ext>
          </a:extLst>
        </xdr:cNvPr>
        <xdr:cNvSpPr txBox="1"/>
      </xdr:nvSpPr>
      <xdr:spPr>
        <a:xfrm>
          <a:off x="0" y="220218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780A084-50AC-4B39-8132-28193D7A6587}" type="TxLink">
            <a:rPr lang="fr-FR" sz="800" b="1">
              <a:solidFill>
                <a:sysClr val="windowText" lastClr="000000"/>
              </a:solidFill>
              <a:latin typeface="Arial" pitchFamily="34" charset="0"/>
              <a:cs typeface="Arial" pitchFamily="34" charset="0"/>
            </a:rPr>
            <a:pPr algn="ctr"/>
            <a:t>34</a:t>
          </a:fld>
          <a:endParaRPr lang="fr-FR" sz="800" b="1">
            <a:solidFill>
              <a:sysClr val="windowText" lastClr="000000"/>
            </a:solidFill>
          </a:endParaRPr>
        </a:p>
      </xdr:txBody>
    </xdr:sp>
    <xdr:clientData/>
  </xdr:twoCellAnchor>
  <xdr:twoCellAnchor>
    <xdr:from>
      <xdr:col>0</xdr:col>
      <xdr:colOff>0</xdr:colOff>
      <xdr:row>108</xdr:row>
      <xdr:rowOff>190500</xdr:rowOff>
    </xdr:from>
    <xdr:to>
      <xdr:col>1</xdr:col>
      <xdr:colOff>0</xdr:colOff>
      <xdr:row>111</xdr:row>
      <xdr:rowOff>180975</xdr:rowOff>
    </xdr:to>
    <xdr:sp macro="" textlink="'Base de donnée'!AK3">
      <xdr:nvSpPr>
        <xdr:cNvPr id="52" name="ZoneTexte 51">
          <a:extLst>
            <a:ext uri="{FF2B5EF4-FFF2-40B4-BE49-F238E27FC236}">
              <a16:creationId xmlns:a16="http://schemas.microsoft.com/office/drawing/2014/main" xmlns="" id="{00000000-0008-0000-0300-000034000000}"/>
            </a:ext>
          </a:extLst>
        </xdr:cNvPr>
        <xdr:cNvSpPr txBox="1"/>
      </xdr:nvSpPr>
      <xdr:spPr>
        <a:xfrm>
          <a:off x="0" y="226218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2BDD872-525A-400D-B3A3-995BBB89E111}" type="TxLink">
            <a:rPr lang="fr-FR" sz="800" b="1">
              <a:solidFill>
                <a:sysClr val="windowText" lastClr="000000"/>
              </a:solidFill>
              <a:latin typeface="Arial" pitchFamily="34" charset="0"/>
              <a:cs typeface="Arial" pitchFamily="34" charset="0"/>
            </a:rPr>
            <a:pPr algn="ctr"/>
            <a:t>35</a:t>
          </a:fld>
          <a:endParaRPr lang="fr-FR" sz="800" b="1">
            <a:solidFill>
              <a:sysClr val="windowText" lastClr="000000"/>
            </a:solidFill>
          </a:endParaRPr>
        </a:p>
      </xdr:txBody>
    </xdr:sp>
    <xdr:clientData/>
  </xdr:twoCellAnchor>
  <xdr:twoCellAnchor>
    <xdr:from>
      <xdr:col>0</xdr:col>
      <xdr:colOff>57150</xdr:colOff>
      <xdr:row>4</xdr:row>
      <xdr:rowOff>76200</xdr:rowOff>
    </xdr:from>
    <xdr:to>
      <xdr:col>0</xdr:col>
      <xdr:colOff>1257299</xdr:colOff>
      <xdr:row>4</xdr:row>
      <xdr:rowOff>1276350</xdr:rowOff>
    </xdr:to>
    <xdr:sp macro="" textlink="">
      <xdr:nvSpPr>
        <xdr:cNvPr id="74" name="ZoneTexte 73">
          <a:extLst>
            <a:ext uri="{FF2B5EF4-FFF2-40B4-BE49-F238E27FC236}">
              <a16:creationId xmlns:a16="http://schemas.microsoft.com/office/drawing/2014/main" xmlns="" id="{00000000-0008-0000-0300-00004A000000}"/>
            </a:ext>
          </a:extLst>
        </xdr:cNvPr>
        <xdr:cNvSpPr txBox="1"/>
      </xdr:nvSpPr>
      <xdr:spPr>
        <a:xfrm>
          <a:off x="57150" y="1085850"/>
          <a:ext cx="1200149" cy="1200150"/>
        </a:xfrm>
        <a:prstGeom prst="rect">
          <a:avLst/>
        </a:prstGeom>
        <a:ln/>
      </xdr:spPr>
      <xdr:style>
        <a:lnRef idx="3">
          <a:schemeClr val="lt1"/>
        </a:lnRef>
        <a:fillRef idx="1">
          <a:schemeClr val="accent5"/>
        </a:fillRef>
        <a:effectRef idx="1">
          <a:schemeClr val="accent5"/>
        </a:effectRef>
        <a:fontRef idx="minor">
          <a:schemeClr val="lt1"/>
        </a:fontRef>
      </xdr:style>
      <xdr:txBody>
        <a:bodyPr vertOverflow="clip" horzOverflow="clip" wrap="square" rtlCol="0" anchor="ctr"/>
        <a:lstStyle/>
        <a:p>
          <a:pPr algn="ctr"/>
          <a:r>
            <a:rPr lang="fr-FR" sz="1000" b="1" u="sng"/>
            <a:t>Pour</a:t>
          </a:r>
          <a:r>
            <a:rPr lang="fr-FR" sz="1000" b="1" u="sng" baseline="0"/>
            <a:t> l'affichage</a:t>
          </a:r>
        </a:p>
        <a:p>
          <a:pPr algn="ctr"/>
          <a:r>
            <a:rPr lang="fr-FR" sz="1000" b="1" u="sng" baseline="0"/>
            <a:t> des STATS</a:t>
          </a:r>
        </a:p>
        <a:p>
          <a:pPr algn="ctr"/>
          <a:endParaRPr lang="fr-FR" sz="900" baseline="0"/>
        </a:p>
        <a:p>
          <a:pPr algn="ctr"/>
          <a:r>
            <a:rPr lang="fr-FR" sz="900" baseline="0"/>
            <a:t>Ouverture CTRL + w</a:t>
          </a:r>
        </a:p>
        <a:p>
          <a:pPr algn="ctr"/>
          <a:r>
            <a:rPr lang="fr-FR" sz="900" baseline="0"/>
            <a:t>Fermeture CTRL + X</a:t>
          </a:r>
        </a:p>
      </xdr:txBody>
    </xdr:sp>
    <xdr:clientData/>
  </xdr:twoCellAnchor>
  <mc:AlternateContent xmlns:mc="http://schemas.openxmlformats.org/markup-compatibility/2006">
    <mc:Choice xmlns:a14="http://schemas.microsoft.com/office/drawing/2010/main" Requires="a14">
      <xdr:twoCellAnchor editAs="oneCell">
        <xdr:from>
          <xdr:col>0</xdr:col>
          <xdr:colOff>542925</xdr:colOff>
          <xdr:row>8</xdr:row>
          <xdr:rowOff>171450</xdr:rowOff>
        </xdr:from>
        <xdr:to>
          <xdr:col>0</xdr:col>
          <xdr:colOff>762000</xdr:colOff>
          <xdr:row>9</xdr:row>
          <xdr:rowOff>171450</xdr:rowOff>
        </xdr:to>
        <xdr:sp macro="" textlink="">
          <xdr:nvSpPr>
            <xdr:cNvPr id="27653" name="Check Box 5" hidden="1">
              <a:extLst>
                <a:ext uri="{63B3BB69-23CF-44E3-9099-C40C66FF867C}">
                  <a14:compatExt spid="_x0000_s2765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11</xdr:row>
          <xdr:rowOff>152400</xdr:rowOff>
        </xdr:from>
        <xdr:to>
          <xdr:col>0</xdr:col>
          <xdr:colOff>771525</xdr:colOff>
          <xdr:row>12</xdr:row>
          <xdr:rowOff>171450</xdr:rowOff>
        </xdr:to>
        <xdr:sp macro="" textlink="">
          <xdr:nvSpPr>
            <xdr:cNvPr id="27655" name="Check Box 7" hidden="1">
              <a:extLst>
                <a:ext uri="{63B3BB69-23CF-44E3-9099-C40C66FF867C}">
                  <a14:compatExt spid="_x0000_s2765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14</xdr:row>
          <xdr:rowOff>161925</xdr:rowOff>
        </xdr:from>
        <xdr:to>
          <xdr:col>0</xdr:col>
          <xdr:colOff>762000</xdr:colOff>
          <xdr:row>15</xdr:row>
          <xdr:rowOff>180975</xdr:rowOff>
        </xdr:to>
        <xdr:sp macro="" textlink="">
          <xdr:nvSpPr>
            <xdr:cNvPr id="27657" name="Check Box 9" hidden="1">
              <a:extLst>
                <a:ext uri="{63B3BB69-23CF-44E3-9099-C40C66FF867C}">
                  <a14:compatExt spid="_x0000_s2765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23</xdr:row>
          <xdr:rowOff>171450</xdr:rowOff>
        </xdr:from>
        <xdr:to>
          <xdr:col>0</xdr:col>
          <xdr:colOff>771525</xdr:colOff>
          <xdr:row>24</xdr:row>
          <xdr:rowOff>190500</xdr:rowOff>
        </xdr:to>
        <xdr:sp macro="" textlink="">
          <xdr:nvSpPr>
            <xdr:cNvPr id="27662" name="Check Box 14" hidden="1">
              <a:extLst>
                <a:ext uri="{63B3BB69-23CF-44E3-9099-C40C66FF867C}">
                  <a14:compatExt spid="_x0000_s2766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26</xdr:row>
          <xdr:rowOff>142875</xdr:rowOff>
        </xdr:from>
        <xdr:to>
          <xdr:col>0</xdr:col>
          <xdr:colOff>762000</xdr:colOff>
          <xdr:row>27</xdr:row>
          <xdr:rowOff>161925</xdr:rowOff>
        </xdr:to>
        <xdr:sp macro="" textlink="">
          <xdr:nvSpPr>
            <xdr:cNvPr id="27664" name="Check Box 16" hidden="1">
              <a:extLst>
                <a:ext uri="{63B3BB69-23CF-44E3-9099-C40C66FF867C}">
                  <a14:compatExt spid="_x0000_s2766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17</xdr:row>
          <xdr:rowOff>152400</xdr:rowOff>
        </xdr:from>
        <xdr:to>
          <xdr:col>0</xdr:col>
          <xdr:colOff>771525</xdr:colOff>
          <xdr:row>18</xdr:row>
          <xdr:rowOff>171450</xdr:rowOff>
        </xdr:to>
        <xdr:sp macro="" textlink="">
          <xdr:nvSpPr>
            <xdr:cNvPr id="27666" name="Check Box 18" hidden="1">
              <a:extLst>
                <a:ext uri="{63B3BB69-23CF-44E3-9099-C40C66FF867C}">
                  <a14:compatExt spid="_x0000_s2766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20</xdr:row>
          <xdr:rowOff>142875</xdr:rowOff>
        </xdr:from>
        <xdr:to>
          <xdr:col>0</xdr:col>
          <xdr:colOff>781050</xdr:colOff>
          <xdr:row>21</xdr:row>
          <xdr:rowOff>161925</xdr:rowOff>
        </xdr:to>
        <xdr:sp macro="" textlink="">
          <xdr:nvSpPr>
            <xdr:cNvPr id="27667" name="Check Box 19" hidden="1">
              <a:extLst>
                <a:ext uri="{63B3BB69-23CF-44E3-9099-C40C66FF867C}">
                  <a14:compatExt spid="_x0000_s2766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29</xdr:row>
          <xdr:rowOff>133350</xdr:rowOff>
        </xdr:from>
        <xdr:to>
          <xdr:col>0</xdr:col>
          <xdr:colOff>762000</xdr:colOff>
          <xdr:row>30</xdr:row>
          <xdr:rowOff>152400</xdr:rowOff>
        </xdr:to>
        <xdr:sp macro="" textlink="">
          <xdr:nvSpPr>
            <xdr:cNvPr id="27668" name="Check Box 20" hidden="1">
              <a:extLst>
                <a:ext uri="{63B3BB69-23CF-44E3-9099-C40C66FF867C}">
                  <a14:compatExt spid="_x0000_s2766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32</xdr:row>
          <xdr:rowOff>133350</xdr:rowOff>
        </xdr:from>
        <xdr:to>
          <xdr:col>0</xdr:col>
          <xdr:colOff>762000</xdr:colOff>
          <xdr:row>33</xdr:row>
          <xdr:rowOff>152400</xdr:rowOff>
        </xdr:to>
        <xdr:sp macro="" textlink="">
          <xdr:nvSpPr>
            <xdr:cNvPr id="27670" name="Check Box 22" hidden="1">
              <a:extLst>
                <a:ext uri="{63B3BB69-23CF-44E3-9099-C40C66FF867C}">
                  <a14:compatExt spid="_x0000_s2767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35</xdr:row>
          <xdr:rowOff>133350</xdr:rowOff>
        </xdr:from>
        <xdr:to>
          <xdr:col>0</xdr:col>
          <xdr:colOff>771525</xdr:colOff>
          <xdr:row>36</xdr:row>
          <xdr:rowOff>152400</xdr:rowOff>
        </xdr:to>
        <xdr:sp macro="" textlink="">
          <xdr:nvSpPr>
            <xdr:cNvPr id="27672" name="Check Box 24" hidden="1">
              <a:extLst>
                <a:ext uri="{63B3BB69-23CF-44E3-9099-C40C66FF867C}">
                  <a14:compatExt spid="_x0000_s2767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38</xdr:row>
          <xdr:rowOff>152400</xdr:rowOff>
        </xdr:from>
        <xdr:to>
          <xdr:col>0</xdr:col>
          <xdr:colOff>781050</xdr:colOff>
          <xdr:row>39</xdr:row>
          <xdr:rowOff>171450</xdr:rowOff>
        </xdr:to>
        <xdr:sp macro="" textlink="">
          <xdr:nvSpPr>
            <xdr:cNvPr id="27674" name="Check Box 26" hidden="1">
              <a:extLst>
                <a:ext uri="{63B3BB69-23CF-44E3-9099-C40C66FF867C}">
                  <a14:compatExt spid="_x0000_s2767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41</xdr:row>
          <xdr:rowOff>142875</xdr:rowOff>
        </xdr:from>
        <xdr:to>
          <xdr:col>0</xdr:col>
          <xdr:colOff>771525</xdr:colOff>
          <xdr:row>42</xdr:row>
          <xdr:rowOff>161925</xdr:rowOff>
        </xdr:to>
        <xdr:sp macro="" textlink="">
          <xdr:nvSpPr>
            <xdr:cNvPr id="27676" name="Check Box 28" hidden="1">
              <a:extLst>
                <a:ext uri="{63B3BB69-23CF-44E3-9099-C40C66FF867C}">
                  <a14:compatExt spid="_x0000_s2767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44</xdr:row>
          <xdr:rowOff>161925</xdr:rowOff>
        </xdr:from>
        <xdr:to>
          <xdr:col>0</xdr:col>
          <xdr:colOff>762000</xdr:colOff>
          <xdr:row>45</xdr:row>
          <xdr:rowOff>180975</xdr:rowOff>
        </xdr:to>
        <xdr:sp macro="" textlink="">
          <xdr:nvSpPr>
            <xdr:cNvPr id="27678" name="Check Box 30" hidden="1">
              <a:extLst>
                <a:ext uri="{63B3BB69-23CF-44E3-9099-C40C66FF867C}">
                  <a14:compatExt spid="_x0000_s2767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47</xdr:row>
          <xdr:rowOff>161925</xdr:rowOff>
        </xdr:from>
        <xdr:to>
          <xdr:col>0</xdr:col>
          <xdr:colOff>752475</xdr:colOff>
          <xdr:row>48</xdr:row>
          <xdr:rowOff>180975</xdr:rowOff>
        </xdr:to>
        <xdr:sp macro="" textlink="">
          <xdr:nvSpPr>
            <xdr:cNvPr id="27680" name="Check Box 32" hidden="1">
              <a:extLst>
                <a:ext uri="{63B3BB69-23CF-44E3-9099-C40C66FF867C}">
                  <a14:compatExt spid="_x0000_s2768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50</xdr:row>
          <xdr:rowOff>142875</xdr:rowOff>
        </xdr:from>
        <xdr:to>
          <xdr:col>0</xdr:col>
          <xdr:colOff>762000</xdr:colOff>
          <xdr:row>51</xdr:row>
          <xdr:rowOff>161925</xdr:rowOff>
        </xdr:to>
        <xdr:sp macro="" textlink="">
          <xdr:nvSpPr>
            <xdr:cNvPr id="27682" name="Check Box 34" hidden="1">
              <a:extLst>
                <a:ext uri="{63B3BB69-23CF-44E3-9099-C40C66FF867C}">
                  <a14:compatExt spid="_x0000_s2768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53</xdr:row>
          <xdr:rowOff>142875</xdr:rowOff>
        </xdr:from>
        <xdr:to>
          <xdr:col>0</xdr:col>
          <xdr:colOff>771525</xdr:colOff>
          <xdr:row>54</xdr:row>
          <xdr:rowOff>161925</xdr:rowOff>
        </xdr:to>
        <xdr:sp macro="" textlink="">
          <xdr:nvSpPr>
            <xdr:cNvPr id="27684" name="Check Box 36" hidden="1">
              <a:extLst>
                <a:ext uri="{63B3BB69-23CF-44E3-9099-C40C66FF867C}">
                  <a14:compatExt spid="_x0000_s2768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56</xdr:row>
          <xdr:rowOff>161925</xdr:rowOff>
        </xdr:from>
        <xdr:to>
          <xdr:col>0</xdr:col>
          <xdr:colOff>762000</xdr:colOff>
          <xdr:row>57</xdr:row>
          <xdr:rowOff>180975</xdr:rowOff>
        </xdr:to>
        <xdr:sp macro="" textlink="">
          <xdr:nvSpPr>
            <xdr:cNvPr id="27686" name="Check Box 38" hidden="1">
              <a:extLst>
                <a:ext uri="{63B3BB69-23CF-44E3-9099-C40C66FF867C}">
                  <a14:compatExt spid="_x0000_s2768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59</xdr:row>
          <xdr:rowOff>161925</xdr:rowOff>
        </xdr:from>
        <xdr:to>
          <xdr:col>0</xdr:col>
          <xdr:colOff>752475</xdr:colOff>
          <xdr:row>60</xdr:row>
          <xdr:rowOff>180975</xdr:rowOff>
        </xdr:to>
        <xdr:sp macro="" textlink="">
          <xdr:nvSpPr>
            <xdr:cNvPr id="27688" name="Check Box 40" hidden="1">
              <a:extLst>
                <a:ext uri="{63B3BB69-23CF-44E3-9099-C40C66FF867C}">
                  <a14:compatExt spid="_x0000_s2768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62</xdr:row>
          <xdr:rowOff>161925</xdr:rowOff>
        </xdr:from>
        <xdr:to>
          <xdr:col>0</xdr:col>
          <xdr:colOff>771525</xdr:colOff>
          <xdr:row>63</xdr:row>
          <xdr:rowOff>180975</xdr:rowOff>
        </xdr:to>
        <xdr:sp macro="" textlink="">
          <xdr:nvSpPr>
            <xdr:cNvPr id="27689" name="Check Box 41" hidden="1">
              <a:extLst>
                <a:ext uri="{63B3BB69-23CF-44E3-9099-C40C66FF867C}">
                  <a14:compatExt spid="_x0000_s2768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65</xdr:row>
          <xdr:rowOff>142875</xdr:rowOff>
        </xdr:from>
        <xdr:to>
          <xdr:col>0</xdr:col>
          <xdr:colOff>762000</xdr:colOff>
          <xdr:row>66</xdr:row>
          <xdr:rowOff>161925</xdr:rowOff>
        </xdr:to>
        <xdr:sp macro="" textlink="">
          <xdr:nvSpPr>
            <xdr:cNvPr id="27690" name="Check Box 42" hidden="1">
              <a:extLst>
                <a:ext uri="{63B3BB69-23CF-44E3-9099-C40C66FF867C}">
                  <a14:compatExt spid="_x0000_s2769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68</xdr:row>
          <xdr:rowOff>133350</xdr:rowOff>
        </xdr:from>
        <xdr:to>
          <xdr:col>0</xdr:col>
          <xdr:colOff>762000</xdr:colOff>
          <xdr:row>69</xdr:row>
          <xdr:rowOff>152400</xdr:rowOff>
        </xdr:to>
        <xdr:sp macro="" textlink="">
          <xdr:nvSpPr>
            <xdr:cNvPr id="27692" name="Check Box 44" hidden="1">
              <a:extLst>
                <a:ext uri="{63B3BB69-23CF-44E3-9099-C40C66FF867C}">
                  <a14:compatExt spid="_x0000_s2769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71</xdr:row>
          <xdr:rowOff>142875</xdr:rowOff>
        </xdr:from>
        <xdr:to>
          <xdr:col>0</xdr:col>
          <xdr:colOff>771525</xdr:colOff>
          <xdr:row>72</xdr:row>
          <xdr:rowOff>161925</xdr:rowOff>
        </xdr:to>
        <xdr:sp macro="" textlink="">
          <xdr:nvSpPr>
            <xdr:cNvPr id="27694" name="Check Box 46" hidden="1">
              <a:extLst>
                <a:ext uri="{63B3BB69-23CF-44E3-9099-C40C66FF867C}">
                  <a14:compatExt spid="_x0000_s2769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74</xdr:row>
          <xdr:rowOff>152400</xdr:rowOff>
        </xdr:from>
        <xdr:to>
          <xdr:col>0</xdr:col>
          <xdr:colOff>771525</xdr:colOff>
          <xdr:row>75</xdr:row>
          <xdr:rowOff>171450</xdr:rowOff>
        </xdr:to>
        <xdr:sp macro="" textlink="">
          <xdr:nvSpPr>
            <xdr:cNvPr id="27695" name="Check Box 47" hidden="1">
              <a:extLst>
                <a:ext uri="{63B3BB69-23CF-44E3-9099-C40C66FF867C}">
                  <a14:compatExt spid="_x0000_s2769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77</xdr:row>
          <xdr:rowOff>152400</xdr:rowOff>
        </xdr:from>
        <xdr:to>
          <xdr:col>0</xdr:col>
          <xdr:colOff>762000</xdr:colOff>
          <xdr:row>78</xdr:row>
          <xdr:rowOff>171450</xdr:rowOff>
        </xdr:to>
        <xdr:sp macro="" textlink="">
          <xdr:nvSpPr>
            <xdr:cNvPr id="27696" name="Check Box 48" hidden="1">
              <a:extLst>
                <a:ext uri="{63B3BB69-23CF-44E3-9099-C40C66FF867C}">
                  <a14:compatExt spid="_x0000_s2769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80</xdr:row>
          <xdr:rowOff>171450</xdr:rowOff>
        </xdr:from>
        <xdr:to>
          <xdr:col>0</xdr:col>
          <xdr:colOff>752475</xdr:colOff>
          <xdr:row>81</xdr:row>
          <xdr:rowOff>190500</xdr:rowOff>
        </xdr:to>
        <xdr:sp macro="" textlink="">
          <xdr:nvSpPr>
            <xdr:cNvPr id="27698" name="Check Box 50" hidden="1">
              <a:extLst>
                <a:ext uri="{63B3BB69-23CF-44E3-9099-C40C66FF867C}">
                  <a14:compatExt spid="_x0000_s2769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83</xdr:row>
          <xdr:rowOff>133350</xdr:rowOff>
        </xdr:from>
        <xdr:to>
          <xdr:col>0</xdr:col>
          <xdr:colOff>771525</xdr:colOff>
          <xdr:row>84</xdr:row>
          <xdr:rowOff>152400</xdr:rowOff>
        </xdr:to>
        <xdr:sp macro="" textlink="">
          <xdr:nvSpPr>
            <xdr:cNvPr id="27699" name="Check Box 51" hidden="1">
              <a:extLst>
                <a:ext uri="{63B3BB69-23CF-44E3-9099-C40C66FF867C}">
                  <a14:compatExt spid="_x0000_s2769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86</xdr:row>
          <xdr:rowOff>133350</xdr:rowOff>
        </xdr:from>
        <xdr:to>
          <xdr:col>0</xdr:col>
          <xdr:colOff>752475</xdr:colOff>
          <xdr:row>87</xdr:row>
          <xdr:rowOff>171450</xdr:rowOff>
        </xdr:to>
        <xdr:sp macro="" textlink="">
          <xdr:nvSpPr>
            <xdr:cNvPr id="27700" name="Check Box 52" hidden="1">
              <a:extLst>
                <a:ext uri="{63B3BB69-23CF-44E3-9099-C40C66FF867C}">
                  <a14:compatExt spid="_x0000_s277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91</xdr:row>
          <xdr:rowOff>0</xdr:rowOff>
        </xdr:from>
        <xdr:to>
          <xdr:col>0</xdr:col>
          <xdr:colOff>752475</xdr:colOff>
          <xdr:row>113</xdr:row>
          <xdr:rowOff>9525</xdr:rowOff>
        </xdr:to>
        <xdr:sp macro="" textlink="">
          <xdr:nvSpPr>
            <xdr:cNvPr id="27709" name="Check Box 61" hidden="1">
              <a:extLst>
                <a:ext uri="{63B3BB69-23CF-44E3-9099-C40C66FF867C}">
                  <a14:compatExt spid="_x0000_s2770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504825</xdr:colOff>
          <xdr:row>89</xdr:row>
          <xdr:rowOff>133350</xdr:rowOff>
        </xdr:from>
        <xdr:to>
          <xdr:col>0</xdr:col>
          <xdr:colOff>723900</xdr:colOff>
          <xdr:row>90</xdr:row>
          <xdr:rowOff>152400</xdr:rowOff>
        </xdr:to>
        <xdr:sp macro="" textlink="">
          <xdr:nvSpPr>
            <xdr:cNvPr id="27715" name="Check Box 67" hidden="1">
              <a:extLst>
                <a:ext uri="{63B3BB69-23CF-44E3-9099-C40C66FF867C}">
                  <a14:compatExt spid="_x0000_s2771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9525</xdr:colOff>
      <xdr:row>7</xdr:row>
      <xdr:rowOff>9525</xdr:rowOff>
    </xdr:from>
    <xdr:to>
      <xdr:col>1</xdr:col>
      <xdr:colOff>9525</xdr:colOff>
      <xdr:row>9</xdr:row>
      <xdr:rowOff>209549</xdr:rowOff>
    </xdr:to>
    <xdr:sp macro="" textlink="'Base de donnée'!C3">
      <xdr:nvSpPr>
        <xdr:cNvPr id="2" name="ZoneTexte 1">
          <a:extLst>
            <a:ext uri="{FF2B5EF4-FFF2-40B4-BE49-F238E27FC236}">
              <a16:creationId xmlns:a16="http://schemas.microsoft.com/office/drawing/2014/main" xmlns="" id="{00000000-0008-0000-0400-000002000000}"/>
            </a:ext>
          </a:extLst>
        </xdr:cNvPr>
        <xdr:cNvSpPr txBox="1"/>
      </xdr:nvSpPr>
      <xdr:spPr>
        <a:xfrm>
          <a:off x="9525" y="2828925"/>
          <a:ext cx="1314450" cy="619124"/>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32E2A2C-B44B-4F21-8869-C5AF2B97336E}" type="TxLink">
            <a:rPr lang="fr-FR" sz="800" b="1">
              <a:solidFill>
                <a:sysClr val="windowText" lastClr="000000"/>
              </a:solidFill>
              <a:latin typeface="Arial" pitchFamily="34" charset="0"/>
              <a:cs typeface="Arial" pitchFamily="34" charset="0"/>
            </a:rPr>
            <a:pPr algn="ctr"/>
            <a:t>1</a:t>
          </a:fld>
          <a:endParaRPr lang="fr-FR" sz="800" b="1">
            <a:solidFill>
              <a:sysClr val="windowText" lastClr="000000"/>
            </a:solidFill>
          </a:endParaRPr>
        </a:p>
      </xdr:txBody>
    </xdr:sp>
    <xdr:clientData/>
  </xdr:twoCellAnchor>
  <xdr:twoCellAnchor>
    <xdr:from>
      <xdr:col>0</xdr:col>
      <xdr:colOff>9525</xdr:colOff>
      <xdr:row>9</xdr:row>
      <xdr:rowOff>200025</xdr:rowOff>
    </xdr:from>
    <xdr:to>
      <xdr:col>1</xdr:col>
      <xdr:colOff>9525</xdr:colOff>
      <xdr:row>13</xdr:row>
      <xdr:rowOff>0</xdr:rowOff>
    </xdr:to>
    <xdr:sp macro="" textlink="'Base de donnée'!D3">
      <xdr:nvSpPr>
        <xdr:cNvPr id="3" name="ZoneTexte 2">
          <a:extLst>
            <a:ext uri="{FF2B5EF4-FFF2-40B4-BE49-F238E27FC236}">
              <a16:creationId xmlns:a16="http://schemas.microsoft.com/office/drawing/2014/main" xmlns="" id="{00000000-0008-0000-0400-000003000000}"/>
            </a:ext>
          </a:extLst>
        </xdr:cNvPr>
        <xdr:cNvSpPr txBox="1"/>
      </xdr:nvSpPr>
      <xdr:spPr>
        <a:xfrm>
          <a:off x="9525" y="3438525"/>
          <a:ext cx="1314450" cy="6000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F919BC2D-7479-493D-AC36-B62384A15EAD}" type="TxLink">
            <a:rPr lang="fr-FR" sz="800" b="1">
              <a:solidFill>
                <a:sysClr val="windowText" lastClr="000000"/>
              </a:solidFill>
              <a:latin typeface="Arial" pitchFamily="34" charset="0"/>
              <a:cs typeface="Arial" pitchFamily="34" charset="0"/>
            </a:rPr>
            <a:pPr algn="ctr"/>
            <a:t>2</a:t>
          </a:fld>
          <a:endParaRPr lang="fr-FR" sz="800" b="1">
            <a:solidFill>
              <a:sysClr val="windowText" lastClr="000000"/>
            </a:solidFill>
          </a:endParaRPr>
        </a:p>
      </xdr:txBody>
    </xdr:sp>
    <xdr:clientData/>
  </xdr:twoCellAnchor>
  <xdr:twoCellAnchor>
    <xdr:from>
      <xdr:col>0</xdr:col>
      <xdr:colOff>9525</xdr:colOff>
      <xdr:row>13</xdr:row>
      <xdr:rowOff>1</xdr:rowOff>
    </xdr:from>
    <xdr:to>
      <xdr:col>1</xdr:col>
      <xdr:colOff>9525</xdr:colOff>
      <xdr:row>16</xdr:row>
      <xdr:rowOff>28575</xdr:rowOff>
    </xdr:to>
    <xdr:sp macro="" textlink="'Base de donnée'!E3">
      <xdr:nvSpPr>
        <xdr:cNvPr id="4" name="ZoneTexte 3">
          <a:extLst>
            <a:ext uri="{FF2B5EF4-FFF2-40B4-BE49-F238E27FC236}">
              <a16:creationId xmlns:a16="http://schemas.microsoft.com/office/drawing/2014/main" xmlns="" id="{00000000-0008-0000-0400-000004000000}"/>
            </a:ext>
          </a:extLst>
        </xdr:cNvPr>
        <xdr:cNvSpPr txBox="1"/>
      </xdr:nvSpPr>
      <xdr:spPr>
        <a:xfrm>
          <a:off x="9525" y="4038601"/>
          <a:ext cx="1314450" cy="619124"/>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2CB6527-D36E-4447-8484-CA791342919B}" type="TxLink">
            <a:rPr lang="fr-FR" sz="800" b="1">
              <a:solidFill>
                <a:sysClr val="windowText" lastClr="000000"/>
              </a:solidFill>
              <a:latin typeface="Arial" pitchFamily="34" charset="0"/>
              <a:cs typeface="Arial" pitchFamily="34" charset="0"/>
            </a:rPr>
            <a:pPr algn="ctr"/>
            <a:t>3</a:t>
          </a:fld>
          <a:endParaRPr lang="fr-FR" sz="800" b="1">
            <a:solidFill>
              <a:sysClr val="windowText" lastClr="000000"/>
            </a:solidFill>
          </a:endParaRPr>
        </a:p>
      </xdr:txBody>
    </xdr:sp>
    <xdr:clientData/>
  </xdr:twoCellAnchor>
  <xdr:twoCellAnchor>
    <xdr:from>
      <xdr:col>0</xdr:col>
      <xdr:colOff>0</xdr:colOff>
      <xdr:row>16</xdr:row>
      <xdr:rowOff>19050</xdr:rowOff>
    </xdr:from>
    <xdr:to>
      <xdr:col>1</xdr:col>
      <xdr:colOff>0</xdr:colOff>
      <xdr:row>19</xdr:row>
      <xdr:rowOff>9525</xdr:rowOff>
    </xdr:to>
    <xdr:sp macro="" textlink="'Base de donnée'!F3">
      <xdr:nvSpPr>
        <xdr:cNvPr id="5" name="ZoneTexte 4">
          <a:extLst>
            <a:ext uri="{FF2B5EF4-FFF2-40B4-BE49-F238E27FC236}">
              <a16:creationId xmlns:a16="http://schemas.microsoft.com/office/drawing/2014/main" xmlns="" id="{00000000-0008-0000-0400-000005000000}"/>
            </a:ext>
          </a:extLst>
        </xdr:cNvPr>
        <xdr:cNvSpPr txBox="1"/>
      </xdr:nvSpPr>
      <xdr:spPr>
        <a:xfrm>
          <a:off x="0" y="4648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E6F953E-0B4A-4B50-9A9D-84D904359F9E}" type="TxLink">
            <a:rPr lang="fr-FR" sz="800" b="1">
              <a:solidFill>
                <a:sysClr val="windowText" lastClr="000000"/>
              </a:solidFill>
              <a:latin typeface="Arial" pitchFamily="34" charset="0"/>
              <a:cs typeface="Arial" pitchFamily="34" charset="0"/>
            </a:rPr>
            <a:pPr algn="ctr"/>
            <a:t>4</a:t>
          </a:fld>
          <a:endParaRPr lang="fr-FR" sz="800" b="1">
            <a:solidFill>
              <a:sysClr val="windowText" lastClr="000000"/>
            </a:solidFill>
          </a:endParaRPr>
        </a:p>
      </xdr:txBody>
    </xdr:sp>
    <xdr:clientData/>
  </xdr:twoCellAnchor>
  <xdr:twoCellAnchor>
    <xdr:from>
      <xdr:col>0</xdr:col>
      <xdr:colOff>0</xdr:colOff>
      <xdr:row>18</xdr:row>
      <xdr:rowOff>190500</xdr:rowOff>
    </xdr:from>
    <xdr:to>
      <xdr:col>1</xdr:col>
      <xdr:colOff>0</xdr:colOff>
      <xdr:row>22</xdr:row>
      <xdr:rowOff>0</xdr:rowOff>
    </xdr:to>
    <xdr:sp macro="" textlink="'Base de donnée'!G3">
      <xdr:nvSpPr>
        <xdr:cNvPr id="6" name="ZoneTexte 5">
          <a:extLst>
            <a:ext uri="{FF2B5EF4-FFF2-40B4-BE49-F238E27FC236}">
              <a16:creationId xmlns:a16="http://schemas.microsoft.com/office/drawing/2014/main" xmlns="" id="{00000000-0008-0000-0400-000006000000}"/>
            </a:ext>
          </a:extLst>
        </xdr:cNvPr>
        <xdr:cNvSpPr txBox="1"/>
      </xdr:nvSpPr>
      <xdr:spPr>
        <a:xfrm>
          <a:off x="0" y="520065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3D66F35-A5D4-4CC9-8D5F-1F84B3CD186E}" type="TxLink">
            <a:rPr lang="fr-FR" sz="800" b="1">
              <a:solidFill>
                <a:sysClr val="windowText" lastClr="000000"/>
              </a:solidFill>
              <a:latin typeface="Arial" pitchFamily="34" charset="0"/>
              <a:cs typeface="Arial" pitchFamily="34" charset="0"/>
            </a:rPr>
            <a:pPr algn="ctr"/>
            <a:t>5</a:t>
          </a:fld>
          <a:endParaRPr lang="fr-FR" sz="800" b="1">
            <a:solidFill>
              <a:sysClr val="windowText" lastClr="000000"/>
            </a:solidFill>
          </a:endParaRPr>
        </a:p>
      </xdr:txBody>
    </xdr:sp>
    <xdr:clientData/>
  </xdr:twoCellAnchor>
  <xdr:twoCellAnchor>
    <xdr:from>
      <xdr:col>0</xdr:col>
      <xdr:colOff>0</xdr:colOff>
      <xdr:row>22</xdr:row>
      <xdr:rowOff>1</xdr:rowOff>
    </xdr:from>
    <xdr:to>
      <xdr:col>1</xdr:col>
      <xdr:colOff>0</xdr:colOff>
      <xdr:row>24</xdr:row>
      <xdr:rowOff>190501</xdr:rowOff>
    </xdr:to>
    <xdr:sp macro="" textlink="'Base de donnée'!H3">
      <xdr:nvSpPr>
        <xdr:cNvPr id="7" name="ZoneTexte 6">
          <a:extLst>
            <a:ext uri="{FF2B5EF4-FFF2-40B4-BE49-F238E27FC236}">
              <a16:creationId xmlns:a16="http://schemas.microsoft.com/office/drawing/2014/main" xmlns="" id="{00000000-0008-0000-0400-000007000000}"/>
            </a:ext>
          </a:extLst>
        </xdr:cNvPr>
        <xdr:cNvSpPr txBox="1"/>
      </xdr:nvSpPr>
      <xdr:spPr>
        <a:xfrm>
          <a:off x="0" y="5791201"/>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5BC42F1-44FA-46EE-A3E5-FCE96DF42BBE}" type="TxLink">
            <a:rPr lang="fr-FR" sz="800" b="1">
              <a:solidFill>
                <a:sysClr val="windowText" lastClr="000000"/>
              </a:solidFill>
              <a:latin typeface="Arial" pitchFamily="34" charset="0"/>
              <a:cs typeface="Arial" pitchFamily="34" charset="0"/>
            </a:rPr>
            <a:pPr algn="ctr"/>
            <a:t>6</a:t>
          </a:fld>
          <a:endParaRPr lang="fr-FR" sz="800" b="1">
            <a:solidFill>
              <a:sysClr val="windowText" lastClr="000000"/>
            </a:solidFill>
          </a:endParaRPr>
        </a:p>
      </xdr:txBody>
    </xdr:sp>
    <xdr:clientData/>
  </xdr:twoCellAnchor>
  <xdr:twoCellAnchor>
    <xdr:from>
      <xdr:col>0</xdr:col>
      <xdr:colOff>0</xdr:colOff>
      <xdr:row>24</xdr:row>
      <xdr:rowOff>190500</xdr:rowOff>
    </xdr:from>
    <xdr:to>
      <xdr:col>1</xdr:col>
      <xdr:colOff>0</xdr:colOff>
      <xdr:row>27</xdr:row>
      <xdr:rowOff>180975</xdr:rowOff>
    </xdr:to>
    <xdr:sp macro="" textlink="'Base de donnée'!I3">
      <xdr:nvSpPr>
        <xdr:cNvPr id="8" name="ZoneTexte 7">
          <a:extLst>
            <a:ext uri="{FF2B5EF4-FFF2-40B4-BE49-F238E27FC236}">
              <a16:creationId xmlns:a16="http://schemas.microsoft.com/office/drawing/2014/main" xmlns="" id="{00000000-0008-0000-0400-000008000000}"/>
            </a:ext>
          </a:extLst>
        </xdr:cNvPr>
        <xdr:cNvSpPr txBox="1"/>
      </xdr:nvSpPr>
      <xdr:spPr>
        <a:xfrm>
          <a:off x="0" y="63627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5850372-E1B7-4896-A28E-F76269DC10F7}" type="TxLink">
            <a:rPr lang="fr-FR" sz="800" b="1">
              <a:solidFill>
                <a:sysClr val="windowText" lastClr="000000"/>
              </a:solidFill>
              <a:latin typeface="Arial" pitchFamily="34" charset="0"/>
              <a:cs typeface="Arial" pitchFamily="34" charset="0"/>
            </a:rPr>
            <a:pPr algn="ctr"/>
            <a:t>7</a:t>
          </a:fld>
          <a:endParaRPr lang="fr-FR" sz="800" b="1">
            <a:solidFill>
              <a:sysClr val="windowText" lastClr="000000"/>
            </a:solidFill>
          </a:endParaRPr>
        </a:p>
      </xdr:txBody>
    </xdr:sp>
    <xdr:clientData/>
  </xdr:twoCellAnchor>
  <xdr:twoCellAnchor>
    <xdr:from>
      <xdr:col>0</xdr:col>
      <xdr:colOff>0</xdr:colOff>
      <xdr:row>27</xdr:row>
      <xdr:rowOff>180975</xdr:rowOff>
    </xdr:from>
    <xdr:to>
      <xdr:col>1</xdr:col>
      <xdr:colOff>0</xdr:colOff>
      <xdr:row>30</xdr:row>
      <xdr:rowOff>171450</xdr:rowOff>
    </xdr:to>
    <xdr:sp macro="" textlink="'Base de donnée'!J3">
      <xdr:nvSpPr>
        <xdr:cNvPr id="9" name="ZoneTexte 8">
          <a:extLst>
            <a:ext uri="{FF2B5EF4-FFF2-40B4-BE49-F238E27FC236}">
              <a16:creationId xmlns:a16="http://schemas.microsoft.com/office/drawing/2014/main" xmlns="" id="{00000000-0008-0000-0400-000009000000}"/>
            </a:ext>
          </a:extLst>
        </xdr:cNvPr>
        <xdr:cNvSpPr txBox="1"/>
      </xdr:nvSpPr>
      <xdr:spPr>
        <a:xfrm>
          <a:off x="0" y="6934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051C8D6-6D9A-47E4-93AE-2279A82B6B0E}" type="TxLink">
            <a:rPr lang="fr-FR" sz="800" b="1">
              <a:solidFill>
                <a:sysClr val="windowText" lastClr="000000"/>
              </a:solidFill>
              <a:latin typeface="Arial" pitchFamily="34" charset="0"/>
              <a:cs typeface="Arial" pitchFamily="34" charset="0"/>
            </a:rPr>
            <a:pPr algn="ctr"/>
            <a:t>8</a:t>
          </a:fld>
          <a:endParaRPr lang="fr-FR" sz="800" b="1">
            <a:solidFill>
              <a:sysClr val="windowText" lastClr="000000"/>
            </a:solidFill>
          </a:endParaRPr>
        </a:p>
      </xdr:txBody>
    </xdr:sp>
    <xdr:clientData/>
  </xdr:twoCellAnchor>
  <xdr:twoCellAnchor>
    <xdr:from>
      <xdr:col>0</xdr:col>
      <xdr:colOff>0</xdr:colOff>
      <xdr:row>30</xdr:row>
      <xdr:rowOff>180975</xdr:rowOff>
    </xdr:from>
    <xdr:to>
      <xdr:col>1</xdr:col>
      <xdr:colOff>0</xdr:colOff>
      <xdr:row>33</xdr:row>
      <xdr:rowOff>171450</xdr:rowOff>
    </xdr:to>
    <xdr:sp macro="" textlink="'Base de donnée'!K3">
      <xdr:nvSpPr>
        <xdr:cNvPr id="10" name="ZoneTexte 9">
          <a:extLst>
            <a:ext uri="{FF2B5EF4-FFF2-40B4-BE49-F238E27FC236}">
              <a16:creationId xmlns:a16="http://schemas.microsoft.com/office/drawing/2014/main" xmlns="" id="{00000000-0008-0000-0400-00000A000000}"/>
            </a:ext>
          </a:extLst>
        </xdr:cNvPr>
        <xdr:cNvSpPr txBox="1"/>
      </xdr:nvSpPr>
      <xdr:spPr>
        <a:xfrm>
          <a:off x="0" y="75152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B2E87D5-64B6-4896-9146-8ED819384E4C}" type="TxLink">
            <a:rPr lang="fr-FR" sz="800" b="1">
              <a:solidFill>
                <a:sysClr val="windowText" lastClr="000000"/>
              </a:solidFill>
              <a:latin typeface="Arial" pitchFamily="34" charset="0"/>
              <a:cs typeface="Arial" pitchFamily="34" charset="0"/>
            </a:rPr>
            <a:pPr algn="ctr"/>
            <a:t>9</a:t>
          </a:fld>
          <a:endParaRPr lang="fr-FR" sz="800" b="1">
            <a:solidFill>
              <a:sysClr val="windowText" lastClr="000000"/>
            </a:solidFill>
          </a:endParaRPr>
        </a:p>
      </xdr:txBody>
    </xdr:sp>
    <xdr:clientData/>
  </xdr:twoCellAnchor>
  <xdr:twoCellAnchor>
    <xdr:from>
      <xdr:col>0</xdr:col>
      <xdr:colOff>9525</xdr:colOff>
      <xdr:row>33</xdr:row>
      <xdr:rowOff>180975</xdr:rowOff>
    </xdr:from>
    <xdr:to>
      <xdr:col>1</xdr:col>
      <xdr:colOff>9525</xdr:colOff>
      <xdr:row>36</xdr:row>
      <xdr:rowOff>171450</xdr:rowOff>
    </xdr:to>
    <xdr:sp macro="" textlink="'Base de donnée'!L3">
      <xdr:nvSpPr>
        <xdr:cNvPr id="11" name="ZoneTexte 10">
          <a:extLst>
            <a:ext uri="{FF2B5EF4-FFF2-40B4-BE49-F238E27FC236}">
              <a16:creationId xmlns:a16="http://schemas.microsoft.com/office/drawing/2014/main" xmlns="" id="{00000000-0008-0000-0400-00000B000000}"/>
            </a:ext>
          </a:extLst>
        </xdr:cNvPr>
        <xdr:cNvSpPr txBox="1"/>
      </xdr:nvSpPr>
      <xdr:spPr>
        <a:xfrm>
          <a:off x="9525" y="80962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5FB9390-B601-4368-8657-9E76D0D21478}" type="TxLink">
            <a:rPr lang="fr-FR" sz="800" b="1">
              <a:solidFill>
                <a:sysClr val="windowText" lastClr="000000"/>
              </a:solidFill>
              <a:latin typeface="Arial" pitchFamily="34" charset="0"/>
              <a:cs typeface="Arial" pitchFamily="34" charset="0"/>
            </a:rPr>
            <a:pPr algn="ctr"/>
            <a:t>10</a:t>
          </a:fld>
          <a:endParaRPr lang="fr-FR" sz="800" b="1">
            <a:solidFill>
              <a:sysClr val="windowText" lastClr="000000"/>
            </a:solidFill>
          </a:endParaRPr>
        </a:p>
      </xdr:txBody>
    </xdr:sp>
    <xdr:clientData/>
  </xdr:twoCellAnchor>
  <xdr:twoCellAnchor>
    <xdr:from>
      <xdr:col>0</xdr:col>
      <xdr:colOff>0</xdr:colOff>
      <xdr:row>36</xdr:row>
      <xdr:rowOff>180975</xdr:rowOff>
    </xdr:from>
    <xdr:to>
      <xdr:col>1</xdr:col>
      <xdr:colOff>0</xdr:colOff>
      <xdr:row>40</xdr:row>
      <xdr:rowOff>9525</xdr:rowOff>
    </xdr:to>
    <xdr:sp macro="" textlink="'Base de donnée'!M3">
      <xdr:nvSpPr>
        <xdr:cNvPr id="12" name="ZoneTexte 11">
          <a:extLst>
            <a:ext uri="{FF2B5EF4-FFF2-40B4-BE49-F238E27FC236}">
              <a16:creationId xmlns:a16="http://schemas.microsoft.com/office/drawing/2014/main" xmlns="" id="{00000000-0008-0000-0400-00000C000000}"/>
            </a:ext>
          </a:extLst>
        </xdr:cNvPr>
        <xdr:cNvSpPr txBox="1"/>
      </xdr:nvSpPr>
      <xdr:spPr>
        <a:xfrm>
          <a:off x="0" y="8677275"/>
          <a:ext cx="1314450" cy="6096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D40A5229-6995-4ACD-AE7B-7DA42656F814}" type="TxLink">
            <a:rPr lang="fr-FR" sz="800" b="1">
              <a:solidFill>
                <a:sysClr val="windowText" lastClr="000000"/>
              </a:solidFill>
              <a:latin typeface="Arial" pitchFamily="34" charset="0"/>
              <a:cs typeface="Arial" pitchFamily="34" charset="0"/>
            </a:rPr>
            <a:pPr algn="ctr"/>
            <a:t>11</a:t>
          </a:fld>
          <a:endParaRPr lang="fr-FR" sz="800" b="1">
            <a:solidFill>
              <a:sysClr val="windowText" lastClr="000000"/>
            </a:solidFill>
          </a:endParaRPr>
        </a:p>
      </xdr:txBody>
    </xdr:sp>
    <xdr:clientData/>
  </xdr:twoCellAnchor>
  <xdr:twoCellAnchor>
    <xdr:from>
      <xdr:col>0</xdr:col>
      <xdr:colOff>0</xdr:colOff>
      <xdr:row>40</xdr:row>
      <xdr:rowOff>0</xdr:rowOff>
    </xdr:from>
    <xdr:to>
      <xdr:col>1</xdr:col>
      <xdr:colOff>0</xdr:colOff>
      <xdr:row>43</xdr:row>
      <xdr:rowOff>9525</xdr:rowOff>
    </xdr:to>
    <xdr:sp macro="" textlink="'Base de donnée'!N3">
      <xdr:nvSpPr>
        <xdr:cNvPr id="13" name="ZoneTexte 12">
          <a:extLst>
            <a:ext uri="{FF2B5EF4-FFF2-40B4-BE49-F238E27FC236}">
              <a16:creationId xmlns:a16="http://schemas.microsoft.com/office/drawing/2014/main" xmlns="" id="{00000000-0008-0000-0400-00000D000000}"/>
            </a:ext>
          </a:extLst>
        </xdr:cNvPr>
        <xdr:cNvSpPr txBox="1"/>
      </xdr:nvSpPr>
      <xdr:spPr>
        <a:xfrm>
          <a:off x="0" y="927735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CBB0F8D-34AC-4569-B897-E7F345D6D5A4}" type="TxLink">
            <a:rPr lang="fr-FR" sz="800" b="1">
              <a:solidFill>
                <a:sysClr val="windowText" lastClr="000000"/>
              </a:solidFill>
              <a:latin typeface="Arial" pitchFamily="34" charset="0"/>
              <a:cs typeface="Arial" pitchFamily="34" charset="0"/>
            </a:rPr>
            <a:pPr algn="ctr"/>
            <a:t>12</a:t>
          </a:fld>
          <a:endParaRPr lang="fr-FR" sz="800" b="1">
            <a:solidFill>
              <a:sysClr val="windowText" lastClr="000000"/>
            </a:solidFill>
          </a:endParaRPr>
        </a:p>
      </xdr:txBody>
    </xdr:sp>
    <xdr:clientData/>
  </xdr:twoCellAnchor>
  <xdr:twoCellAnchor>
    <xdr:from>
      <xdr:col>0</xdr:col>
      <xdr:colOff>0</xdr:colOff>
      <xdr:row>43</xdr:row>
      <xdr:rowOff>0</xdr:rowOff>
    </xdr:from>
    <xdr:to>
      <xdr:col>1</xdr:col>
      <xdr:colOff>0</xdr:colOff>
      <xdr:row>45</xdr:row>
      <xdr:rowOff>190500</xdr:rowOff>
    </xdr:to>
    <xdr:sp macro="" textlink="'Base de donnée'!O3">
      <xdr:nvSpPr>
        <xdr:cNvPr id="14" name="ZoneTexte 13">
          <a:extLst>
            <a:ext uri="{FF2B5EF4-FFF2-40B4-BE49-F238E27FC236}">
              <a16:creationId xmlns:a16="http://schemas.microsoft.com/office/drawing/2014/main" xmlns="" id="{00000000-0008-0000-0400-00000E000000}"/>
            </a:ext>
          </a:extLst>
        </xdr:cNvPr>
        <xdr:cNvSpPr txBox="1"/>
      </xdr:nvSpPr>
      <xdr:spPr>
        <a:xfrm>
          <a:off x="0" y="98583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2F5E638-C1B1-43F3-AF10-B83FA89AE484}" type="TxLink">
            <a:rPr lang="fr-FR" sz="800" b="1">
              <a:solidFill>
                <a:sysClr val="windowText" lastClr="000000"/>
              </a:solidFill>
              <a:latin typeface="Arial" pitchFamily="34" charset="0"/>
              <a:cs typeface="Arial" pitchFamily="34" charset="0"/>
            </a:rPr>
            <a:pPr algn="ctr"/>
            <a:t>13</a:t>
          </a:fld>
          <a:endParaRPr lang="fr-FR" sz="800" b="1">
            <a:solidFill>
              <a:sysClr val="windowText" lastClr="000000"/>
            </a:solidFill>
          </a:endParaRPr>
        </a:p>
      </xdr:txBody>
    </xdr:sp>
    <xdr:clientData/>
  </xdr:twoCellAnchor>
  <xdr:twoCellAnchor>
    <xdr:from>
      <xdr:col>0</xdr:col>
      <xdr:colOff>0</xdr:colOff>
      <xdr:row>46</xdr:row>
      <xdr:rowOff>0</xdr:rowOff>
    </xdr:from>
    <xdr:to>
      <xdr:col>1</xdr:col>
      <xdr:colOff>0</xdr:colOff>
      <xdr:row>48</xdr:row>
      <xdr:rowOff>190500</xdr:rowOff>
    </xdr:to>
    <xdr:sp macro="" textlink="'Base de donnée'!P3">
      <xdr:nvSpPr>
        <xdr:cNvPr id="15" name="ZoneTexte 14">
          <a:extLst>
            <a:ext uri="{FF2B5EF4-FFF2-40B4-BE49-F238E27FC236}">
              <a16:creationId xmlns:a16="http://schemas.microsoft.com/office/drawing/2014/main" xmlns="" id="{00000000-0008-0000-0400-00000F000000}"/>
            </a:ext>
          </a:extLst>
        </xdr:cNvPr>
        <xdr:cNvSpPr txBox="1"/>
      </xdr:nvSpPr>
      <xdr:spPr>
        <a:xfrm>
          <a:off x="0" y="104394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D09C4D08-B522-474D-A706-068E36524A0B}" type="TxLink">
            <a:rPr lang="fr-FR" sz="800" b="1">
              <a:solidFill>
                <a:sysClr val="windowText" lastClr="000000"/>
              </a:solidFill>
              <a:latin typeface="Arial" pitchFamily="34" charset="0"/>
              <a:cs typeface="Arial" pitchFamily="34" charset="0"/>
            </a:rPr>
            <a:pPr algn="ctr"/>
            <a:t>14</a:t>
          </a:fld>
          <a:endParaRPr lang="fr-FR" sz="800" b="1">
            <a:solidFill>
              <a:sysClr val="windowText" lastClr="000000"/>
            </a:solidFill>
          </a:endParaRPr>
        </a:p>
      </xdr:txBody>
    </xdr:sp>
    <xdr:clientData/>
  </xdr:twoCellAnchor>
  <xdr:twoCellAnchor>
    <xdr:from>
      <xdr:col>0</xdr:col>
      <xdr:colOff>0</xdr:colOff>
      <xdr:row>48</xdr:row>
      <xdr:rowOff>190500</xdr:rowOff>
    </xdr:from>
    <xdr:to>
      <xdr:col>1</xdr:col>
      <xdr:colOff>0</xdr:colOff>
      <xdr:row>52</xdr:row>
      <xdr:rowOff>0</xdr:rowOff>
    </xdr:to>
    <xdr:sp macro="" textlink="'Base de donnée'!Q3">
      <xdr:nvSpPr>
        <xdr:cNvPr id="16" name="ZoneTexte 15">
          <a:extLst>
            <a:ext uri="{FF2B5EF4-FFF2-40B4-BE49-F238E27FC236}">
              <a16:creationId xmlns:a16="http://schemas.microsoft.com/office/drawing/2014/main" xmlns="" id="{00000000-0008-0000-0400-000010000000}"/>
            </a:ext>
          </a:extLst>
        </xdr:cNvPr>
        <xdr:cNvSpPr txBox="1"/>
      </xdr:nvSpPr>
      <xdr:spPr>
        <a:xfrm>
          <a:off x="0" y="110109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1E308843-1D78-4089-B8B9-7D44075023CA}" type="TxLink">
            <a:rPr lang="fr-FR" sz="800" b="1">
              <a:solidFill>
                <a:sysClr val="windowText" lastClr="000000"/>
              </a:solidFill>
              <a:latin typeface="Arial" pitchFamily="34" charset="0"/>
              <a:cs typeface="Arial" pitchFamily="34" charset="0"/>
            </a:rPr>
            <a:pPr algn="ctr"/>
            <a:t>15</a:t>
          </a:fld>
          <a:endParaRPr lang="fr-FR" sz="800" b="1">
            <a:solidFill>
              <a:sysClr val="windowText" lastClr="000000"/>
            </a:solidFill>
          </a:endParaRPr>
        </a:p>
      </xdr:txBody>
    </xdr:sp>
    <xdr:clientData/>
  </xdr:twoCellAnchor>
  <xdr:twoCellAnchor>
    <xdr:from>
      <xdr:col>0</xdr:col>
      <xdr:colOff>0</xdr:colOff>
      <xdr:row>51</xdr:row>
      <xdr:rowOff>190500</xdr:rowOff>
    </xdr:from>
    <xdr:to>
      <xdr:col>1</xdr:col>
      <xdr:colOff>0</xdr:colOff>
      <xdr:row>54</xdr:row>
      <xdr:rowOff>180975</xdr:rowOff>
    </xdr:to>
    <xdr:sp macro="" textlink="'Base de donnée'!R3">
      <xdr:nvSpPr>
        <xdr:cNvPr id="17" name="ZoneTexte 16">
          <a:extLst>
            <a:ext uri="{FF2B5EF4-FFF2-40B4-BE49-F238E27FC236}">
              <a16:creationId xmlns:a16="http://schemas.microsoft.com/office/drawing/2014/main" xmlns="" id="{00000000-0008-0000-0400-000011000000}"/>
            </a:ext>
          </a:extLst>
        </xdr:cNvPr>
        <xdr:cNvSpPr txBox="1"/>
      </xdr:nvSpPr>
      <xdr:spPr>
        <a:xfrm>
          <a:off x="0" y="115919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A6A882F-CF9C-425D-9368-A5203F3091AE}" type="TxLink">
            <a:rPr lang="fr-FR" sz="800" b="1">
              <a:solidFill>
                <a:sysClr val="windowText" lastClr="000000"/>
              </a:solidFill>
              <a:latin typeface="Arial" pitchFamily="34" charset="0"/>
              <a:cs typeface="Arial" pitchFamily="34" charset="0"/>
            </a:rPr>
            <a:pPr algn="ctr"/>
            <a:t>16</a:t>
          </a:fld>
          <a:endParaRPr lang="fr-FR" sz="800" b="1">
            <a:solidFill>
              <a:sysClr val="windowText" lastClr="000000"/>
            </a:solidFill>
          </a:endParaRPr>
        </a:p>
      </xdr:txBody>
    </xdr:sp>
    <xdr:clientData/>
  </xdr:twoCellAnchor>
  <xdr:twoCellAnchor>
    <xdr:from>
      <xdr:col>0</xdr:col>
      <xdr:colOff>9525</xdr:colOff>
      <xdr:row>54</xdr:row>
      <xdr:rowOff>180974</xdr:rowOff>
    </xdr:from>
    <xdr:to>
      <xdr:col>1</xdr:col>
      <xdr:colOff>9525</xdr:colOff>
      <xdr:row>57</xdr:row>
      <xdr:rowOff>200024</xdr:rowOff>
    </xdr:to>
    <xdr:sp macro="" textlink="'Base de donnée'!S3">
      <xdr:nvSpPr>
        <xdr:cNvPr id="18" name="ZoneTexte 17">
          <a:extLst>
            <a:ext uri="{FF2B5EF4-FFF2-40B4-BE49-F238E27FC236}">
              <a16:creationId xmlns:a16="http://schemas.microsoft.com/office/drawing/2014/main" xmlns="" id="{00000000-0008-0000-0400-000012000000}"/>
            </a:ext>
          </a:extLst>
        </xdr:cNvPr>
        <xdr:cNvSpPr txBox="1"/>
      </xdr:nvSpPr>
      <xdr:spPr>
        <a:xfrm>
          <a:off x="9525" y="12163424"/>
          <a:ext cx="1314450" cy="6000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5145E07-F96C-4374-99E9-93E5BBC04B9D}" type="TxLink">
            <a:rPr lang="fr-FR" sz="800" b="1">
              <a:solidFill>
                <a:sysClr val="windowText" lastClr="000000"/>
              </a:solidFill>
              <a:latin typeface="Arial" pitchFamily="34" charset="0"/>
              <a:cs typeface="Arial" pitchFamily="34" charset="0"/>
            </a:rPr>
            <a:pPr algn="ctr"/>
            <a:t>17</a:t>
          </a:fld>
          <a:endParaRPr lang="fr-FR" sz="800" b="1">
            <a:solidFill>
              <a:sysClr val="windowText" lastClr="000000"/>
            </a:solidFill>
          </a:endParaRPr>
        </a:p>
      </xdr:txBody>
    </xdr:sp>
    <xdr:clientData/>
  </xdr:twoCellAnchor>
  <xdr:twoCellAnchor>
    <xdr:from>
      <xdr:col>0</xdr:col>
      <xdr:colOff>9525</xdr:colOff>
      <xdr:row>57</xdr:row>
      <xdr:rowOff>200024</xdr:rowOff>
    </xdr:from>
    <xdr:to>
      <xdr:col>1</xdr:col>
      <xdr:colOff>9525</xdr:colOff>
      <xdr:row>60</xdr:row>
      <xdr:rowOff>200024</xdr:rowOff>
    </xdr:to>
    <xdr:sp macro="" textlink="'Base de donnée'!T3">
      <xdr:nvSpPr>
        <xdr:cNvPr id="19" name="ZoneTexte 18">
          <a:extLst>
            <a:ext uri="{FF2B5EF4-FFF2-40B4-BE49-F238E27FC236}">
              <a16:creationId xmlns:a16="http://schemas.microsoft.com/office/drawing/2014/main" xmlns="" id="{00000000-0008-0000-0400-000013000000}"/>
            </a:ext>
          </a:extLst>
        </xdr:cNvPr>
        <xdr:cNvSpPr txBox="1"/>
      </xdr:nvSpPr>
      <xdr:spPr>
        <a:xfrm>
          <a:off x="9525" y="12763499"/>
          <a:ext cx="1314450" cy="58102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151900C2-003B-493E-9733-D496BF357EEF}" type="TxLink">
            <a:rPr lang="fr-FR" sz="800" b="1">
              <a:solidFill>
                <a:sysClr val="windowText" lastClr="000000"/>
              </a:solidFill>
              <a:latin typeface="Arial" pitchFamily="34" charset="0"/>
              <a:cs typeface="Arial" pitchFamily="34" charset="0"/>
            </a:rPr>
            <a:pPr algn="ctr"/>
            <a:t>18</a:t>
          </a:fld>
          <a:endParaRPr lang="fr-FR" sz="800" b="1">
            <a:solidFill>
              <a:sysClr val="windowText" lastClr="000000"/>
            </a:solidFill>
          </a:endParaRPr>
        </a:p>
      </xdr:txBody>
    </xdr:sp>
    <xdr:clientData/>
  </xdr:twoCellAnchor>
  <xdr:twoCellAnchor>
    <xdr:from>
      <xdr:col>0</xdr:col>
      <xdr:colOff>0</xdr:colOff>
      <xdr:row>61</xdr:row>
      <xdr:rowOff>0</xdr:rowOff>
    </xdr:from>
    <xdr:to>
      <xdr:col>1</xdr:col>
      <xdr:colOff>0</xdr:colOff>
      <xdr:row>64</xdr:row>
      <xdr:rowOff>9525</xdr:rowOff>
    </xdr:to>
    <xdr:sp macro="" textlink="'Base de donnée'!U3">
      <xdr:nvSpPr>
        <xdr:cNvPr id="20" name="ZoneTexte 19">
          <a:extLst>
            <a:ext uri="{FF2B5EF4-FFF2-40B4-BE49-F238E27FC236}">
              <a16:creationId xmlns:a16="http://schemas.microsoft.com/office/drawing/2014/main" xmlns="" id="{00000000-0008-0000-0400-000014000000}"/>
            </a:ext>
          </a:extLst>
        </xdr:cNvPr>
        <xdr:cNvSpPr txBox="1"/>
      </xdr:nvSpPr>
      <xdr:spPr>
        <a:xfrm>
          <a:off x="0" y="1334452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831B2BD-89C9-4EBC-AD5E-1398D61FC51E}" type="TxLink">
            <a:rPr lang="fr-FR" sz="800" b="1">
              <a:solidFill>
                <a:sysClr val="windowText" lastClr="000000"/>
              </a:solidFill>
              <a:latin typeface="Arial" pitchFamily="34" charset="0"/>
              <a:cs typeface="Arial" pitchFamily="34" charset="0"/>
            </a:rPr>
            <a:pPr algn="ctr"/>
            <a:t>19</a:t>
          </a:fld>
          <a:endParaRPr lang="fr-FR" sz="800" b="1">
            <a:solidFill>
              <a:sysClr val="windowText" lastClr="000000"/>
            </a:solidFill>
          </a:endParaRPr>
        </a:p>
      </xdr:txBody>
    </xdr:sp>
    <xdr:clientData/>
  </xdr:twoCellAnchor>
  <xdr:twoCellAnchor>
    <xdr:from>
      <xdr:col>0</xdr:col>
      <xdr:colOff>9525</xdr:colOff>
      <xdr:row>64</xdr:row>
      <xdr:rowOff>9525</xdr:rowOff>
    </xdr:from>
    <xdr:to>
      <xdr:col>1</xdr:col>
      <xdr:colOff>9525</xdr:colOff>
      <xdr:row>67</xdr:row>
      <xdr:rowOff>0</xdr:rowOff>
    </xdr:to>
    <xdr:sp macro="" textlink="'Base de donnée'!V3">
      <xdr:nvSpPr>
        <xdr:cNvPr id="21" name="ZoneTexte 20">
          <a:extLst>
            <a:ext uri="{FF2B5EF4-FFF2-40B4-BE49-F238E27FC236}">
              <a16:creationId xmlns:a16="http://schemas.microsoft.com/office/drawing/2014/main" xmlns="" id="{00000000-0008-0000-0400-000015000000}"/>
            </a:ext>
          </a:extLst>
        </xdr:cNvPr>
        <xdr:cNvSpPr txBox="1"/>
      </xdr:nvSpPr>
      <xdr:spPr>
        <a:xfrm>
          <a:off x="9525" y="139350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5924079-A9C5-4110-977A-07F4DAF66A24}" type="TxLink">
            <a:rPr lang="fr-FR" sz="800" b="1">
              <a:solidFill>
                <a:sysClr val="windowText" lastClr="000000"/>
              </a:solidFill>
              <a:latin typeface="Arial" pitchFamily="34" charset="0"/>
              <a:cs typeface="Arial" pitchFamily="34" charset="0"/>
            </a:rPr>
            <a:pPr algn="ctr"/>
            <a:t>20</a:t>
          </a:fld>
          <a:endParaRPr lang="fr-FR" sz="800" b="1">
            <a:solidFill>
              <a:sysClr val="windowText" lastClr="000000"/>
            </a:solidFill>
          </a:endParaRPr>
        </a:p>
      </xdr:txBody>
    </xdr:sp>
    <xdr:clientData/>
  </xdr:twoCellAnchor>
  <xdr:twoCellAnchor>
    <xdr:from>
      <xdr:col>0</xdr:col>
      <xdr:colOff>0</xdr:colOff>
      <xdr:row>66</xdr:row>
      <xdr:rowOff>180975</xdr:rowOff>
    </xdr:from>
    <xdr:to>
      <xdr:col>1</xdr:col>
      <xdr:colOff>0</xdr:colOff>
      <xdr:row>69</xdr:row>
      <xdr:rowOff>190500</xdr:rowOff>
    </xdr:to>
    <xdr:sp macro="" textlink="'Base de donnée'!W3">
      <xdr:nvSpPr>
        <xdr:cNvPr id="22" name="ZoneTexte 21">
          <a:extLst>
            <a:ext uri="{FF2B5EF4-FFF2-40B4-BE49-F238E27FC236}">
              <a16:creationId xmlns:a16="http://schemas.microsoft.com/office/drawing/2014/main" xmlns="" id="{00000000-0008-0000-0400-000016000000}"/>
            </a:ext>
          </a:extLst>
        </xdr:cNvPr>
        <xdr:cNvSpPr txBox="1"/>
      </xdr:nvSpPr>
      <xdr:spPr>
        <a:xfrm>
          <a:off x="0" y="1448752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4D3476B-B851-488A-97EB-50CE93545EF7}" type="TxLink">
            <a:rPr lang="fr-FR" sz="800" b="1">
              <a:solidFill>
                <a:sysClr val="windowText" lastClr="000000"/>
              </a:solidFill>
              <a:latin typeface="Arial" pitchFamily="34" charset="0"/>
              <a:cs typeface="Arial" pitchFamily="34" charset="0"/>
            </a:rPr>
            <a:pPr algn="ctr"/>
            <a:t>21</a:t>
          </a:fld>
          <a:endParaRPr lang="fr-FR" sz="800" b="1">
            <a:solidFill>
              <a:sysClr val="windowText" lastClr="000000"/>
            </a:solidFill>
          </a:endParaRPr>
        </a:p>
      </xdr:txBody>
    </xdr:sp>
    <xdr:clientData/>
  </xdr:twoCellAnchor>
  <xdr:twoCellAnchor>
    <xdr:from>
      <xdr:col>0</xdr:col>
      <xdr:colOff>9525</xdr:colOff>
      <xdr:row>70</xdr:row>
      <xdr:rowOff>0</xdr:rowOff>
    </xdr:from>
    <xdr:to>
      <xdr:col>1</xdr:col>
      <xdr:colOff>9525</xdr:colOff>
      <xdr:row>72</xdr:row>
      <xdr:rowOff>190500</xdr:rowOff>
    </xdr:to>
    <xdr:sp macro="" textlink="'Base de donnée'!X3">
      <xdr:nvSpPr>
        <xdr:cNvPr id="23" name="ZoneTexte 22">
          <a:extLst>
            <a:ext uri="{FF2B5EF4-FFF2-40B4-BE49-F238E27FC236}">
              <a16:creationId xmlns:a16="http://schemas.microsoft.com/office/drawing/2014/main" xmlns="" id="{00000000-0008-0000-0400-000017000000}"/>
            </a:ext>
          </a:extLst>
        </xdr:cNvPr>
        <xdr:cNvSpPr txBox="1"/>
      </xdr:nvSpPr>
      <xdr:spPr>
        <a:xfrm>
          <a:off x="9525" y="150876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0C1DAEB-153C-4678-B8FA-E77678461F67}" type="TxLink">
            <a:rPr lang="fr-FR" sz="800" b="1">
              <a:solidFill>
                <a:sysClr val="windowText" lastClr="000000"/>
              </a:solidFill>
              <a:latin typeface="Arial" pitchFamily="34" charset="0"/>
              <a:cs typeface="Arial" pitchFamily="34" charset="0"/>
            </a:rPr>
            <a:pPr algn="ctr"/>
            <a:t>22</a:t>
          </a:fld>
          <a:endParaRPr lang="fr-FR" sz="800" b="1">
            <a:solidFill>
              <a:sysClr val="windowText" lastClr="000000"/>
            </a:solidFill>
          </a:endParaRPr>
        </a:p>
      </xdr:txBody>
    </xdr:sp>
    <xdr:clientData/>
  </xdr:twoCellAnchor>
  <xdr:twoCellAnchor>
    <xdr:from>
      <xdr:col>0</xdr:col>
      <xdr:colOff>0</xdr:colOff>
      <xdr:row>72</xdr:row>
      <xdr:rowOff>190500</xdr:rowOff>
    </xdr:from>
    <xdr:to>
      <xdr:col>1</xdr:col>
      <xdr:colOff>0</xdr:colOff>
      <xdr:row>76</xdr:row>
      <xdr:rowOff>0</xdr:rowOff>
    </xdr:to>
    <xdr:sp macro="" textlink="'Base de donnée'!Y3">
      <xdr:nvSpPr>
        <xdr:cNvPr id="24" name="ZoneTexte 23">
          <a:extLst>
            <a:ext uri="{FF2B5EF4-FFF2-40B4-BE49-F238E27FC236}">
              <a16:creationId xmlns:a16="http://schemas.microsoft.com/office/drawing/2014/main" xmlns="" id="{00000000-0008-0000-0400-000018000000}"/>
            </a:ext>
          </a:extLst>
        </xdr:cNvPr>
        <xdr:cNvSpPr txBox="1"/>
      </xdr:nvSpPr>
      <xdr:spPr>
        <a:xfrm>
          <a:off x="0" y="156591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B78E705-A5A8-4722-AB38-A214F1E5CCC6}" type="TxLink">
            <a:rPr lang="fr-FR" sz="800" b="1">
              <a:solidFill>
                <a:sysClr val="windowText" lastClr="000000"/>
              </a:solidFill>
              <a:latin typeface="Arial" pitchFamily="34" charset="0"/>
              <a:cs typeface="Arial" pitchFamily="34" charset="0"/>
            </a:rPr>
            <a:pPr algn="ctr"/>
            <a:t>23</a:t>
          </a:fld>
          <a:endParaRPr lang="fr-FR" sz="800" b="1">
            <a:solidFill>
              <a:sysClr val="windowText" lastClr="000000"/>
            </a:solidFill>
          </a:endParaRPr>
        </a:p>
      </xdr:txBody>
    </xdr:sp>
    <xdr:clientData/>
  </xdr:twoCellAnchor>
  <xdr:twoCellAnchor>
    <xdr:from>
      <xdr:col>0</xdr:col>
      <xdr:colOff>0</xdr:colOff>
      <xdr:row>76</xdr:row>
      <xdr:rowOff>0</xdr:rowOff>
    </xdr:from>
    <xdr:to>
      <xdr:col>1</xdr:col>
      <xdr:colOff>0</xdr:colOff>
      <xdr:row>78</xdr:row>
      <xdr:rowOff>190500</xdr:rowOff>
    </xdr:to>
    <xdr:sp macro="" textlink="'Base de donnée'!Z3">
      <xdr:nvSpPr>
        <xdr:cNvPr id="25" name="ZoneTexte 24">
          <a:extLst>
            <a:ext uri="{FF2B5EF4-FFF2-40B4-BE49-F238E27FC236}">
              <a16:creationId xmlns:a16="http://schemas.microsoft.com/office/drawing/2014/main" xmlns="" id="{00000000-0008-0000-0400-000019000000}"/>
            </a:ext>
          </a:extLst>
        </xdr:cNvPr>
        <xdr:cNvSpPr txBox="1"/>
      </xdr:nvSpPr>
      <xdr:spPr>
        <a:xfrm>
          <a:off x="0" y="162496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91E0A4D-22F5-4C55-9F76-C374CA0F83C1}" type="TxLink">
            <a:rPr lang="fr-FR" sz="800" b="1">
              <a:solidFill>
                <a:sysClr val="windowText" lastClr="000000"/>
              </a:solidFill>
              <a:latin typeface="Arial" pitchFamily="34" charset="0"/>
              <a:cs typeface="Arial" pitchFamily="34" charset="0"/>
            </a:rPr>
            <a:pPr algn="ctr"/>
            <a:t>24</a:t>
          </a:fld>
          <a:endParaRPr lang="fr-FR" sz="800" b="1">
            <a:solidFill>
              <a:sysClr val="windowText" lastClr="000000"/>
            </a:solidFill>
          </a:endParaRPr>
        </a:p>
      </xdr:txBody>
    </xdr:sp>
    <xdr:clientData/>
  </xdr:twoCellAnchor>
  <xdr:twoCellAnchor>
    <xdr:from>
      <xdr:col>0</xdr:col>
      <xdr:colOff>0</xdr:colOff>
      <xdr:row>79</xdr:row>
      <xdr:rowOff>0</xdr:rowOff>
    </xdr:from>
    <xdr:to>
      <xdr:col>1</xdr:col>
      <xdr:colOff>0</xdr:colOff>
      <xdr:row>81</xdr:row>
      <xdr:rowOff>190500</xdr:rowOff>
    </xdr:to>
    <xdr:sp macro="" textlink="'Base de donnée'!AA3">
      <xdr:nvSpPr>
        <xdr:cNvPr id="26" name="ZoneTexte 25">
          <a:extLst>
            <a:ext uri="{FF2B5EF4-FFF2-40B4-BE49-F238E27FC236}">
              <a16:creationId xmlns:a16="http://schemas.microsoft.com/office/drawing/2014/main" xmlns="" id="{00000000-0008-0000-0400-00001A000000}"/>
            </a:ext>
          </a:extLst>
        </xdr:cNvPr>
        <xdr:cNvSpPr txBox="1"/>
      </xdr:nvSpPr>
      <xdr:spPr>
        <a:xfrm>
          <a:off x="0" y="168306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6B744FBB-D927-4993-B16D-C788CDEEAAB7}" type="TxLink">
            <a:rPr lang="fr-FR" sz="800" b="1">
              <a:solidFill>
                <a:sysClr val="windowText" lastClr="000000"/>
              </a:solidFill>
              <a:latin typeface="Arial" pitchFamily="34" charset="0"/>
              <a:cs typeface="Arial" pitchFamily="34" charset="0"/>
            </a:rPr>
            <a:pPr algn="ctr"/>
            <a:t>25</a:t>
          </a:fld>
          <a:endParaRPr lang="fr-FR" sz="800" b="1">
            <a:solidFill>
              <a:sysClr val="windowText" lastClr="000000"/>
            </a:solidFill>
          </a:endParaRPr>
        </a:p>
      </xdr:txBody>
    </xdr:sp>
    <xdr:clientData/>
  </xdr:twoCellAnchor>
  <xdr:twoCellAnchor>
    <xdr:from>
      <xdr:col>0</xdr:col>
      <xdr:colOff>0</xdr:colOff>
      <xdr:row>81</xdr:row>
      <xdr:rowOff>190500</xdr:rowOff>
    </xdr:from>
    <xdr:to>
      <xdr:col>1</xdr:col>
      <xdr:colOff>0</xdr:colOff>
      <xdr:row>85</xdr:row>
      <xdr:rowOff>0</xdr:rowOff>
    </xdr:to>
    <xdr:sp macro="" textlink="'Base de donnée'!AB3">
      <xdr:nvSpPr>
        <xdr:cNvPr id="27" name="ZoneTexte 26">
          <a:extLst>
            <a:ext uri="{FF2B5EF4-FFF2-40B4-BE49-F238E27FC236}">
              <a16:creationId xmlns:a16="http://schemas.microsoft.com/office/drawing/2014/main" xmlns="" id="{00000000-0008-0000-0400-00001B000000}"/>
            </a:ext>
          </a:extLst>
        </xdr:cNvPr>
        <xdr:cNvSpPr txBox="1"/>
      </xdr:nvSpPr>
      <xdr:spPr>
        <a:xfrm>
          <a:off x="0" y="1740217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51BE627-C6A0-4DCB-9DC4-0688B15D0D50}" type="TxLink">
            <a:rPr lang="fr-FR" sz="800" b="1">
              <a:solidFill>
                <a:sysClr val="windowText" lastClr="000000"/>
              </a:solidFill>
              <a:latin typeface="Arial" pitchFamily="34" charset="0"/>
              <a:cs typeface="Arial" pitchFamily="34" charset="0"/>
            </a:rPr>
            <a:pPr algn="ctr"/>
            <a:t>26</a:t>
          </a:fld>
          <a:endParaRPr lang="fr-FR" sz="800" b="1">
            <a:solidFill>
              <a:sysClr val="windowText" lastClr="000000"/>
            </a:solidFill>
          </a:endParaRPr>
        </a:p>
      </xdr:txBody>
    </xdr:sp>
    <xdr:clientData/>
  </xdr:twoCellAnchor>
  <xdr:twoCellAnchor>
    <xdr:from>
      <xdr:col>0</xdr:col>
      <xdr:colOff>0</xdr:colOff>
      <xdr:row>84</xdr:row>
      <xdr:rowOff>190500</xdr:rowOff>
    </xdr:from>
    <xdr:to>
      <xdr:col>1</xdr:col>
      <xdr:colOff>0</xdr:colOff>
      <xdr:row>88</xdr:row>
      <xdr:rowOff>0</xdr:rowOff>
    </xdr:to>
    <xdr:sp macro="" textlink="'Base de donnée'!AC3">
      <xdr:nvSpPr>
        <xdr:cNvPr id="28" name="ZoneTexte 27">
          <a:extLst>
            <a:ext uri="{FF2B5EF4-FFF2-40B4-BE49-F238E27FC236}">
              <a16:creationId xmlns:a16="http://schemas.microsoft.com/office/drawing/2014/main" xmlns="" id="{00000000-0008-0000-0400-00001C000000}"/>
            </a:ext>
          </a:extLst>
        </xdr:cNvPr>
        <xdr:cNvSpPr txBox="1"/>
      </xdr:nvSpPr>
      <xdr:spPr>
        <a:xfrm>
          <a:off x="0" y="17983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2DB9EE8-CD69-495B-80D0-9FFD94375927}" type="TxLink">
            <a:rPr lang="fr-FR" sz="800" b="1" i="0" u="none" strike="noStrike">
              <a:solidFill>
                <a:sysClr val="windowText" lastClr="000000"/>
              </a:solidFill>
              <a:latin typeface="Arial" pitchFamily="34" charset="0"/>
              <a:cs typeface="Arial" pitchFamily="34" charset="0"/>
            </a:rPr>
            <a:pPr algn="ctr"/>
            <a:t>27</a:t>
          </a:fld>
          <a:endParaRPr lang="fr-FR" sz="800" b="1">
            <a:solidFill>
              <a:sysClr val="windowText" lastClr="000000"/>
            </a:solidFill>
          </a:endParaRPr>
        </a:p>
      </xdr:txBody>
    </xdr:sp>
    <xdr:clientData/>
  </xdr:twoCellAnchor>
  <xdr:twoCellAnchor>
    <xdr:from>
      <xdr:col>0</xdr:col>
      <xdr:colOff>0</xdr:colOff>
      <xdr:row>87</xdr:row>
      <xdr:rowOff>180975</xdr:rowOff>
    </xdr:from>
    <xdr:to>
      <xdr:col>1</xdr:col>
      <xdr:colOff>0</xdr:colOff>
      <xdr:row>90</xdr:row>
      <xdr:rowOff>171450</xdr:rowOff>
    </xdr:to>
    <xdr:sp macro="" textlink="'Base de donnée'!AD3">
      <xdr:nvSpPr>
        <xdr:cNvPr id="29" name="ZoneTexte 28">
          <a:extLst>
            <a:ext uri="{FF2B5EF4-FFF2-40B4-BE49-F238E27FC236}">
              <a16:creationId xmlns:a16="http://schemas.microsoft.com/office/drawing/2014/main" xmlns="" id="{00000000-0008-0000-0400-00001D000000}"/>
            </a:ext>
          </a:extLst>
        </xdr:cNvPr>
        <xdr:cNvSpPr txBox="1"/>
      </xdr:nvSpPr>
      <xdr:spPr>
        <a:xfrm>
          <a:off x="0" y="18535650"/>
          <a:ext cx="1314450" cy="190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98BE335-520F-46B3-9731-D713806F3532}" type="TxLink">
            <a:rPr lang="fr-FR" sz="800" b="1" i="0" u="none" strike="noStrike">
              <a:solidFill>
                <a:sysClr val="windowText" lastClr="000000"/>
              </a:solidFill>
              <a:latin typeface="Arial" pitchFamily="34" charset="0"/>
              <a:cs typeface="Arial" pitchFamily="34" charset="0"/>
            </a:rPr>
            <a:pPr algn="ctr"/>
            <a:t>28</a:t>
          </a:fld>
          <a:endParaRPr lang="fr-FR" sz="800" b="1">
            <a:solidFill>
              <a:sysClr val="windowText" lastClr="000000"/>
            </a:solidFill>
          </a:endParaRPr>
        </a:p>
      </xdr:txBody>
    </xdr:sp>
    <xdr:clientData/>
  </xdr:twoCellAnchor>
  <xdr:twoCellAnchor>
    <xdr:from>
      <xdr:col>0</xdr:col>
      <xdr:colOff>0</xdr:colOff>
      <xdr:row>90</xdr:row>
      <xdr:rowOff>171450</xdr:rowOff>
    </xdr:from>
    <xdr:to>
      <xdr:col>1</xdr:col>
      <xdr:colOff>0</xdr:colOff>
      <xdr:row>93</xdr:row>
      <xdr:rowOff>161925</xdr:rowOff>
    </xdr:to>
    <xdr:sp macro="" textlink="'Base de donnée'!AE3">
      <xdr:nvSpPr>
        <xdr:cNvPr id="30" name="ZoneTexte 29">
          <a:extLst>
            <a:ext uri="{FF2B5EF4-FFF2-40B4-BE49-F238E27FC236}">
              <a16:creationId xmlns:a16="http://schemas.microsoft.com/office/drawing/2014/main" xmlns="" id="{00000000-0008-0000-0400-00001E000000}"/>
            </a:ext>
          </a:extLst>
        </xdr:cNvPr>
        <xdr:cNvSpPr txBox="1"/>
      </xdr:nvSpPr>
      <xdr:spPr>
        <a:xfrm>
          <a:off x="0" y="18554700"/>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CE488DA-0304-4C0E-8122-F95EC6EA6E70}" type="TxLink">
            <a:rPr lang="fr-FR" sz="800" b="1">
              <a:solidFill>
                <a:sysClr val="windowText" lastClr="000000"/>
              </a:solidFill>
              <a:latin typeface="Arial" pitchFamily="34" charset="0"/>
              <a:cs typeface="Arial" pitchFamily="34" charset="0"/>
            </a:rPr>
            <a:pPr algn="ctr"/>
            <a:t>29</a:t>
          </a:fld>
          <a:endParaRPr lang="fr-FR" sz="800" b="1">
            <a:solidFill>
              <a:sysClr val="windowText" lastClr="000000"/>
            </a:solidFill>
          </a:endParaRPr>
        </a:p>
      </xdr:txBody>
    </xdr:sp>
    <xdr:clientData/>
  </xdr:twoCellAnchor>
  <xdr:twoCellAnchor>
    <xdr:from>
      <xdr:col>0</xdr:col>
      <xdr:colOff>0</xdr:colOff>
      <xdr:row>93</xdr:row>
      <xdr:rowOff>161925</xdr:rowOff>
    </xdr:from>
    <xdr:to>
      <xdr:col>1</xdr:col>
      <xdr:colOff>0</xdr:colOff>
      <xdr:row>96</xdr:row>
      <xdr:rowOff>190500</xdr:rowOff>
    </xdr:to>
    <xdr:sp macro="" textlink="'Base de donnée'!AF3">
      <xdr:nvSpPr>
        <xdr:cNvPr id="31" name="ZoneTexte 30">
          <a:extLst>
            <a:ext uri="{FF2B5EF4-FFF2-40B4-BE49-F238E27FC236}">
              <a16:creationId xmlns:a16="http://schemas.microsoft.com/office/drawing/2014/main" xmlns="" id="{00000000-0008-0000-0400-00001F000000}"/>
            </a:ext>
          </a:extLst>
        </xdr:cNvPr>
        <xdr:cNvSpPr txBox="1"/>
      </xdr:nvSpPr>
      <xdr:spPr>
        <a:xfrm>
          <a:off x="0" y="18554700"/>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786A8D1-BAEF-4D99-B14A-5B82D0249AE9}" type="TxLink">
            <a:rPr lang="fr-FR" sz="800" b="1">
              <a:solidFill>
                <a:sysClr val="windowText" lastClr="000000"/>
              </a:solidFill>
              <a:latin typeface="Arial" pitchFamily="34" charset="0"/>
              <a:cs typeface="Arial" pitchFamily="34" charset="0"/>
            </a:rPr>
            <a:pPr algn="ctr"/>
            <a:t>30</a:t>
          </a:fld>
          <a:endParaRPr lang="fr-FR" sz="800" b="1">
            <a:solidFill>
              <a:sysClr val="windowText" lastClr="000000"/>
            </a:solidFill>
          </a:endParaRPr>
        </a:p>
      </xdr:txBody>
    </xdr:sp>
    <xdr:clientData/>
  </xdr:twoCellAnchor>
  <xdr:twoCellAnchor>
    <xdr:from>
      <xdr:col>0</xdr:col>
      <xdr:colOff>0</xdr:colOff>
      <xdr:row>96</xdr:row>
      <xdr:rowOff>190500</xdr:rowOff>
    </xdr:from>
    <xdr:to>
      <xdr:col>1</xdr:col>
      <xdr:colOff>0</xdr:colOff>
      <xdr:row>99</xdr:row>
      <xdr:rowOff>180975</xdr:rowOff>
    </xdr:to>
    <xdr:sp macro="" textlink="'Base de donnée'!AG3">
      <xdr:nvSpPr>
        <xdr:cNvPr id="32" name="ZoneTexte 31">
          <a:extLst>
            <a:ext uri="{FF2B5EF4-FFF2-40B4-BE49-F238E27FC236}">
              <a16:creationId xmlns:a16="http://schemas.microsoft.com/office/drawing/2014/main" xmlns="" id="{00000000-0008-0000-0400-000020000000}"/>
            </a:ext>
          </a:extLst>
        </xdr:cNvPr>
        <xdr:cNvSpPr txBox="1"/>
      </xdr:nvSpPr>
      <xdr:spPr>
        <a:xfrm>
          <a:off x="0" y="18554700"/>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FFB176F-10E8-4674-A454-CBDD08AA31D7}" type="TxLink">
            <a:rPr lang="fr-FR" sz="800" b="1">
              <a:solidFill>
                <a:sysClr val="windowText" lastClr="000000"/>
              </a:solidFill>
              <a:latin typeface="Arial" pitchFamily="34" charset="0"/>
              <a:cs typeface="Arial" pitchFamily="34" charset="0"/>
            </a:rPr>
            <a:pPr algn="ctr"/>
            <a:t>31</a:t>
          </a:fld>
          <a:endParaRPr lang="fr-FR" sz="800" b="1">
            <a:solidFill>
              <a:sysClr val="windowText" lastClr="000000"/>
            </a:solidFill>
          </a:endParaRPr>
        </a:p>
      </xdr:txBody>
    </xdr:sp>
    <xdr:clientData/>
  </xdr:twoCellAnchor>
  <xdr:twoCellAnchor>
    <xdr:from>
      <xdr:col>0</xdr:col>
      <xdr:colOff>0</xdr:colOff>
      <xdr:row>99</xdr:row>
      <xdr:rowOff>190500</xdr:rowOff>
    </xdr:from>
    <xdr:to>
      <xdr:col>1</xdr:col>
      <xdr:colOff>0</xdr:colOff>
      <xdr:row>103</xdr:row>
      <xdr:rowOff>0</xdr:rowOff>
    </xdr:to>
    <xdr:sp macro="" textlink="'Base de donnée'!AH3">
      <xdr:nvSpPr>
        <xdr:cNvPr id="33" name="ZoneTexte 32">
          <a:extLst>
            <a:ext uri="{FF2B5EF4-FFF2-40B4-BE49-F238E27FC236}">
              <a16:creationId xmlns:a16="http://schemas.microsoft.com/office/drawing/2014/main" xmlns="" id="{00000000-0008-0000-0400-000021000000}"/>
            </a:ext>
          </a:extLst>
        </xdr:cNvPr>
        <xdr:cNvSpPr txBox="1"/>
      </xdr:nvSpPr>
      <xdr:spPr>
        <a:xfrm>
          <a:off x="0" y="18554700"/>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7A2BA157-E948-4470-BB2A-A1AF944F335A}" type="TxLink">
            <a:rPr lang="fr-FR" sz="800" b="1">
              <a:solidFill>
                <a:sysClr val="windowText" lastClr="000000"/>
              </a:solidFill>
              <a:latin typeface="Arial" pitchFamily="34" charset="0"/>
              <a:cs typeface="Arial" pitchFamily="34" charset="0"/>
            </a:rPr>
            <a:pPr algn="ctr"/>
            <a:t>32</a:t>
          </a:fld>
          <a:endParaRPr lang="fr-FR" sz="800" b="1">
            <a:solidFill>
              <a:sysClr val="windowText" lastClr="000000"/>
            </a:solidFill>
          </a:endParaRPr>
        </a:p>
      </xdr:txBody>
    </xdr:sp>
    <xdr:clientData/>
  </xdr:twoCellAnchor>
  <xdr:twoCellAnchor>
    <xdr:from>
      <xdr:col>0</xdr:col>
      <xdr:colOff>0</xdr:colOff>
      <xdr:row>102</xdr:row>
      <xdr:rowOff>180975</xdr:rowOff>
    </xdr:from>
    <xdr:to>
      <xdr:col>1</xdr:col>
      <xdr:colOff>0</xdr:colOff>
      <xdr:row>105</xdr:row>
      <xdr:rowOff>171450</xdr:rowOff>
    </xdr:to>
    <xdr:sp macro="" textlink="'Base de donnée'!AI3">
      <xdr:nvSpPr>
        <xdr:cNvPr id="34" name="ZoneTexte 33">
          <a:extLst>
            <a:ext uri="{FF2B5EF4-FFF2-40B4-BE49-F238E27FC236}">
              <a16:creationId xmlns:a16="http://schemas.microsoft.com/office/drawing/2014/main" xmlns="" id="{00000000-0008-0000-0400-000022000000}"/>
            </a:ext>
          </a:extLst>
        </xdr:cNvPr>
        <xdr:cNvSpPr txBox="1"/>
      </xdr:nvSpPr>
      <xdr:spPr>
        <a:xfrm>
          <a:off x="0" y="18554700"/>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49359252-51FB-4F45-A875-681D47FA226E}" type="TxLink">
            <a:rPr lang="fr-FR" sz="800" b="1">
              <a:solidFill>
                <a:sysClr val="windowText" lastClr="000000"/>
              </a:solidFill>
              <a:latin typeface="Arial" pitchFamily="34" charset="0"/>
              <a:cs typeface="Arial" pitchFamily="34" charset="0"/>
            </a:rPr>
            <a:pPr algn="ctr"/>
            <a:t>33</a:t>
          </a:fld>
          <a:endParaRPr lang="fr-FR" sz="800" b="1">
            <a:solidFill>
              <a:sysClr val="windowText" lastClr="000000"/>
            </a:solidFill>
          </a:endParaRPr>
        </a:p>
      </xdr:txBody>
    </xdr:sp>
    <xdr:clientData/>
  </xdr:twoCellAnchor>
  <xdr:twoCellAnchor>
    <xdr:from>
      <xdr:col>0</xdr:col>
      <xdr:colOff>0</xdr:colOff>
      <xdr:row>105</xdr:row>
      <xdr:rowOff>171450</xdr:rowOff>
    </xdr:from>
    <xdr:to>
      <xdr:col>1</xdr:col>
      <xdr:colOff>0</xdr:colOff>
      <xdr:row>108</xdr:row>
      <xdr:rowOff>180975</xdr:rowOff>
    </xdr:to>
    <xdr:sp macro="" textlink="'Base de donnée'!AJ3">
      <xdr:nvSpPr>
        <xdr:cNvPr id="35" name="ZoneTexte 34">
          <a:extLst>
            <a:ext uri="{FF2B5EF4-FFF2-40B4-BE49-F238E27FC236}">
              <a16:creationId xmlns:a16="http://schemas.microsoft.com/office/drawing/2014/main" xmlns="" id="{00000000-0008-0000-0400-000023000000}"/>
            </a:ext>
          </a:extLst>
        </xdr:cNvPr>
        <xdr:cNvSpPr txBox="1"/>
      </xdr:nvSpPr>
      <xdr:spPr>
        <a:xfrm>
          <a:off x="0" y="18554700"/>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780A084-50AC-4B39-8132-28193D7A6587}" type="TxLink">
            <a:rPr lang="fr-FR" sz="800" b="1">
              <a:solidFill>
                <a:sysClr val="windowText" lastClr="000000"/>
              </a:solidFill>
              <a:latin typeface="Arial" pitchFamily="34" charset="0"/>
              <a:cs typeface="Arial" pitchFamily="34" charset="0"/>
            </a:rPr>
            <a:pPr algn="ctr"/>
            <a:t>34</a:t>
          </a:fld>
          <a:endParaRPr lang="fr-FR" sz="800" b="1">
            <a:solidFill>
              <a:sysClr val="windowText" lastClr="000000"/>
            </a:solidFill>
          </a:endParaRPr>
        </a:p>
      </xdr:txBody>
    </xdr:sp>
    <xdr:clientData/>
  </xdr:twoCellAnchor>
  <xdr:twoCellAnchor>
    <xdr:from>
      <xdr:col>0</xdr:col>
      <xdr:colOff>0</xdr:colOff>
      <xdr:row>108</xdr:row>
      <xdr:rowOff>190500</xdr:rowOff>
    </xdr:from>
    <xdr:to>
      <xdr:col>1</xdr:col>
      <xdr:colOff>0</xdr:colOff>
      <xdr:row>111</xdr:row>
      <xdr:rowOff>180975</xdr:rowOff>
    </xdr:to>
    <xdr:sp macro="" textlink="'Base de donnée'!AK3">
      <xdr:nvSpPr>
        <xdr:cNvPr id="36" name="ZoneTexte 35">
          <a:extLst>
            <a:ext uri="{FF2B5EF4-FFF2-40B4-BE49-F238E27FC236}">
              <a16:creationId xmlns:a16="http://schemas.microsoft.com/office/drawing/2014/main" xmlns="" id="{00000000-0008-0000-0400-000024000000}"/>
            </a:ext>
          </a:extLst>
        </xdr:cNvPr>
        <xdr:cNvSpPr txBox="1"/>
      </xdr:nvSpPr>
      <xdr:spPr>
        <a:xfrm>
          <a:off x="0" y="18554700"/>
          <a:ext cx="1314450" cy="1809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2BDD872-525A-400D-B3A3-995BBB89E111}" type="TxLink">
            <a:rPr lang="fr-FR" sz="800" b="1">
              <a:solidFill>
                <a:sysClr val="windowText" lastClr="000000"/>
              </a:solidFill>
              <a:latin typeface="Arial" pitchFamily="34" charset="0"/>
              <a:cs typeface="Arial" pitchFamily="34" charset="0"/>
            </a:rPr>
            <a:pPr algn="ctr"/>
            <a:t>35</a:t>
          </a:fld>
          <a:endParaRPr lang="fr-FR" sz="800" b="1">
            <a:solidFill>
              <a:sysClr val="windowText" lastClr="000000"/>
            </a:solidFill>
          </a:endParaRPr>
        </a:p>
      </xdr:txBody>
    </xdr:sp>
    <xdr:clientData/>
  </xdr:twoCellAnchor>
  <xdr:twoCellAnchor>
    <xdr:from>
      <xdr:col>0</xdr:col>
      <xdr:colOff>57150</xdr:colOff>
      <xdr:row>4</xdr:row>
      <xdr:rowOff>76200</xdr:rowOff>
    </xdr:from>
    <xdr:to>
      <xdr:col>0</xdr:col>
      <xdr:colOff>1257299</xdr:colOff>
      <xdr:row>4</xdr:row>
      <xdr:rowOff>1276350</xdr:rowOff>
    </xdr:to>
    <xdr:sp macro="" textlink="">
      <xdr:nvSpPr>
        <xdr:cNvPr id="72" name="ZoneTexte 71">
          <a:extLst>
            <a:ext uri="{FF2B5EF4-FFF2-40B4-BE49-F238E27FC236}">
              <a16:creationId xmlns:a16="http://schemas.microsoft.com/office/drawing/2014/main" xmlns="" id="{00000000-0008-0000-0400-000048000000}"/>
            </a:ext>
          </a:extLst>
        </xdr:cNvPr>
        <xdr:cNvSpPr txBox="1"/>
      </xdr:nvSpPr>
      <xdr:spPr>
        <a:xfrm>
          <a:off x="57150" y="1085850"/>
          <a:ext cx="1200149" cy="1200150"/>
        </a:xfrm>
        <a:prstGeom prst="rect">
          <a:avLst/>
        </a:prstGeom>
        <a:ln/>
      </xdr:spPr>
      <xdr:style>
        <a:lnRef idx="3">
          <a:schemeClr val="lt1"/>
        </a:lnRef>
        <a:fillRef idx="1">
          <a:schemeClr val="accent5"/>
        </a:fillRef>
        <a:effectRef idx="1">
          <a:schemeClr val="accent5"/>
        </a:effectRef>
        <a:fontRef idx="minor">
          <a:schemeClr val="lt1"/>
        </a:fontRef>
      </xdr:style>
      <xdr:txBody>
        <a:bodyPr vertOverflow="clip" horzOverflow="clip" wrap="square" rtlCol="0" anchor="ctr"/>
        <a:lstStyle/>
        <a:p>
          <a:pPr algn="ctr"/>
          <a:r>
            <a:rPr lang="fr-FR" sz="1000" b="1" u="sng"/>
            <a:t>Pour</a:t>
          </a:r>
          <a:r>
            <a:rPr lang="fr-FR" sz="1000" b="1" u="sng" baseline="0"/>
            <a:t> l'affichage</a:t>
          </a:r>
        </a:p>
        <a:p>
          <a:pPr algn="ctr"/>
          <a:r>
            <a:rPr lang="fr-FR" sz="1000" b="1" u="sng" baseline="0"/>
            <a:t> des STATS</a:t>
          </a:r>
        </a:p>
        <a:p>
          <a:pPr algn="ctr"/>
          <a:endParaRPr lang="fr-FR" sz="900" baseline="0"/>
        </a:p>
        <a:p>
          <a:pPr algn="ctr"/>
          <a:r>
            <a:rPr lang="fr-FR" sz="900" baseline="0"/>
            <a:t>Ouverture CTRL + w</a:t>
          </a:r>
        </a:p>
        <a:p>
          <a:pPr algn="ctr"/>
          <a:r>
            <a:rPr lang="fr-FR" sz="900" baseline="0"/>
            <a:t>Fermeture CTRL + X</a:t>
          </a:r>
        </a:p>
      </xdr:txBody>
    </xdr:sp>
    <xdr:clientData/>
  </xdr:twoCellAnchor>
  <mc:AlternateContent xmlns:mc="http://schemas.openxmlformats.org/markup-compatibility/2006">
    <mc:Choice xmlns:a14="http://schemas.microsoft.com/office/drawing/2010/main" Requires="a14">
      <xdr:twoCellAnchor editAs="oneCell">
        <xdr:from>
          <xdr:col>0</xdr:col>
          <xdr:colOff>542925</xdr:colOff>
          <xdr:row>8</xdr:row>
          <xdr:rowOff>171450</xdr:rowOff>
        </xdr:from>
        <xdr:to>
          <xdr:col>0</xdr:col>
          <xdr:colOff>762000</xdr:colOff>
          <xdr:row>9</xdr:row>
          <xdr:rowOff>171450</xdr:rowOff>
        </xdr:to>
        <xdr:sp macro="" textlink="">
          <xdr:nvSpPr>
            <xdr:cNvPr id="78849" name="Check Box 1" hidden="1">
              <a:extLst>
                <a:ext uri="{63B3BB69-23CF-44E3-9099-C40C66FF867C}">
                  <a14:compatExt spid="_x0000_s7884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11</xdr:row>
          <xdr:rowOff>152400</xdr:rowOff>
        </xdr:from>
        <xdr:to>
          <xdr:col>0</xdr:col>
          <xdr:colOff>771525</xdr:colOff>
          <xdr:row>12</xdr:row>
          <xdr:rowOff>171450</xdr:rowOff>
        </xdr:to>
        <xdr:sp macro="" textlink="">
          <xdr:nvSpPr>
            <xdr:cNvPr id="78850" name="Check Box 2" hidden="1">
              <a:extLst>
                <a:ext uri="{63B3BB69-23CF-44E3-9099-C40C66FF867C}">
                  <a14:compatExt spid="_x0000_s7885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14</xdr:row>
          <xdr:rowOff>161925</xdr:rowOff>
        </xdr:from>
        <xdr:to>
          <xdr:col>0</xdr:col>
          <xdr:colOff>762000</xdr:colOff>
          <xdr:row>15</xdr:row>
          <xdr:rowOff>180975</xdr:rowOff>
        </xdr:to>
        <xdr:sp macro="" textlink="">
          <xdr:nvSpPr>
            <xdr:cNvPr id="78851" name="Check Box 3" hidden="1">
              <a:extLst>
                <a:ext uri="{63B3BB69-23CF-44E3-9099-C40C66FF867C}">
                  <a14:compatExt spid="_x0000_s7885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23</xdr:row>
          <xdr:rowOff>171450</xdr:rowOff>
        </xdr:from>
        <xdr:to>
          <xdr:col>0</xdr:col>
          <xdr:colOff>771525</xdr:colOff>
          <xdr:row>24</xdr:row>
          <xdr:rowOff>190500</xdr:rowOff>
        </xdr:to>
        <xdr:sp macro="" textlink="">
          <xdr:nvSpPr>
            <xdr:cNvPr id="78852" name="Check Box 4" hidden="1">
              <a:extLst>
                <a:ext uri="{63B3BB69-23CF-44E3-9099-C40C66FF867C}">
                  <a14:compatExt spid="_x0000_s7885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26</xdr:row>
          <xdr:rowOff>142875</xdr:rowOff>
        </xdr:from>
        <xdr:to>
          <xdr:col>0</xdr:col>
          <xdr:colOff>762000</xdr:colOff>
          <xdr:row>27</xdr:row>
          <xdr:rowOff>161925</xdr:rowOff>
        </xdr:to>
        <xdr:sp macro="" textlink="">
          <xdr:nvSpPr>
            <xdr:cNvPr id="78853" name="Check Box 5" hidden="1">
              <a:extLst>
                <a:ext uri="{63B3BB69-23CF-44E3-9099-C40C66FF867C}">
                  <a14:compatExt spid="_x0000_s7885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17</xdr:row>
          <xdr:rowOff>152400</xdr:rowOff>
        </xdr:from>
        <xdr:to>
          <xdr:col>0</xdr:col>
          <xdr:colOff>771525</xdr:colOff>
          <xdr:row>18</xdr:row>
          <xdr:rowOff>171450</xdr:rowOff>
        </xdr:to>
        <xdr:sp macro="" textlink="">
          <xdr:nvSpPr>
            <xdr:cNvPr id="78854" name="Check Box 6" hidden="1">
              <a:extLst>
                <a:ext uri="{63B3BB69-23CF-44E3-9099-C40C66FF867C}">
                  <a14:compatExt spid="_x0000_s7885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20</xdr:row>
          <xdr:rowOff>142875</xdr:rowOff>
        </xdr:from>
        <xdr:to>
          <xdr:col>0</xdr:col>
          <xdr:colOff>781050</xdr:colOff>
          <xdr:row>21</xdr:row>
          <xdr:rowOff>161925</xdr:rowOff>
        </xdr:to>
        <xdr:sp macro="" textlink="">
          <xdr:nvSpPr>
            <xdr:cNvPr id="78855" name="Check Box 7" hidden="1">
              <a:extLst>
                <a:ext uri="{63B3BB69-23CF-44E3-9099-C40C66FF867C}">
                  <a14:compatExt spid="_x0000_s7885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29</xdr:row>
          <xdr:rowOff>133350</xdr:rowOff>
        </xdr:from>
        <xdr:to>
          <xdr:col>0</xdr:col>
          <xdr:colOff>762000</xdr:colOff>
          <xdr:row>30</xdr:row>
          <xdr:rowOff>152400</xdr:rowOff>
        </xdr:to>
        <xdr:sp macro="" textlink="">
          <xdr:nvSpPr>
            <xdr:cNvPr id="78856" name="Check Box 8" hidden="1">
              <a:extLst>
                <a:ext uri="{63B3BB69-23CF-44E3-9099-C40C66FF867C}">
                  <a14:compatExt spid="_x0000_s7885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32</xdr:row>
          <xdr:rowOff>133350</xdr:rowOff>
        </xdr:from>
        <xdr:to>
          <xdr:col>0</xdr:col>
          <xdr:colOff>762000</xdr:colOff>
          <xdr:row>33</xdr:row>
          <xdr:rowOff>152400</xdr:rowOff>
        </xdr:to>
        <xdr:sp macro="" textlink="">
          <xdr:nvSpPr>
            <xdr:cNvPr id="78857" name="Check Box 9" hidden="1">
              <a:extLst>
                <a:ext uri="{63B3BB69-23CF-44E3-9099-C40C66FF867C}">
                  <a14:compatExt spid="_x0000_s7885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35</xdr:row>
          <xdr:rowOff>133350</xdr:rowOff>
        </xdr:from>
        <xdr:to>
          <xdr:col>0</xdr:col>
          <xdr:colOff>771525</xdr:colOff>
          <xdr:row>36</xdr:row>
          <xdr:rowOff>152400</xdr:rowOff>
        </xdr:to>
        <xdr:sp macro="" textlink="">
          <xdr:nvSpPr>
            <xdr:cNvPr id="78858" name="Check Box 10" hidden="1">
              <a:extLst>
                <a:ext uri="{63B3BB69-23CF-44E3-9099-C40C66FF867C}">
                  <a14:compatExt spid="_x0000_s7885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38</xdr:row>
          <xdr:rowOff>152400</xdr:rowOff>
        </xdr:from>
        <xdr:to>
          <xdr:col>0</xdr:col>
          <xdr:colOff>781050</xdr:colOff>
          <xdr:row>39</xdr:row>
          <xdr:rowOff>171450</xdr:rowOff>
        </xdr:to>
        <xdr:sp macro="" textlink="">
          <xdr:nvSpPr>
            <xdr:cNvPr id="78859" name="Check Box 11" hidden="1">
              <a:extLst>
                <a:ext uri="{63B3BB69-23CF-44E3-9099-C40C66FF867C}">
                  <a14:compatExt spid="_x0000_s7885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41</xdr:row>
          <xdr:rowOff>142875</xdr:rowOff>
        </xdr:from>
        <xdr:to>
          <xdr:col>0</xdr:col>
          <xdr:colOff>771525</xdr:colOff>
          <xdr:row>42</xdr:row>
          <xdr:rowOff>161925</xdr:rowOff>
        </xdr:to>
        <xdr:sp macro="" textlink="">
          <xdr:nvSpPr>
            <xdr:cNvPr id="78860" name="Check Box 12" hidden="1">
              <a:extLst>
                <a:ext uri="{63B3BB69-23CF-44E3-9099-C40C66FF867C}">
                  <a14:compatExt spid="_x0000_s7886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44</xdr:row>
          <xdr:rowOff>161925</xdr:rowOff>
        </xdr:from>
        <xdr:to>
          <xdr:col>0</xdr:col>
          <xdr:colOff>762000</xdr:colOff>
          <xdr:row>45</xdr:row>
          <xdr:rowOff>180975</xdr:rowOff>
        </xdr:to>
        <xdr:sp macro="" textlink="">
          <xdr:nvSpPr>
            <xdr:cNvPr id="78861" name="Check Box 13" hidden="1">
              <a:extLst>
                <a:ext uri="{63B3BB69-23CF-44E3-9099-C40C66FF867C}">
                  <a14:compatExt spid="_x0000_s7886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47</xdr:row>
          <xdr:rowOff>161925</xdr:rowOff>
        </xdr:from>
        <xdr:to>
          <xdr:col>0</xdr:col>
          <xdr:colOff>752475</xdr:colOff>
          <xdr:row>48</xdr:row>
          <xdr:rowOff>180975</xdr:rowOff>
        </xdr:to>
        <xdr:sp macro="" textlink="">
          <xdr:nvSpPr>
            <xdr:cNvPr id="78862" name="Check Box 14" hidden="1">
              <a:extLst>
                <a:ext uri="{63B3BB69-23CF-44E3-9099-C40C66FF867C}">
                  <a14:compatExt spid="_x0000_s7886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50</xdr:row>
          <xdr:rowOff>142875</xdr:rowOff>
        </xdr:from>
        <xdr:to>
          <xdr:col>0</xdr:col>
          <xdr:colOff>762000</xdr:colOff>
          <xdr:row>51</xdr:row>
          <xdr:rowOff>161925</xdr:rowOff>
        </xdr:to>
        <xdr:sp macro="" textlink="">
          <xdr:nvSpPr>
            <xdr:cNvPr id="78863" name="Check Box 15" hidden="1">
              <a:extLst>
                <a:ext uri="{63B3BB69-23CF-44E3-9099-C40C66FF867C}">
                  <a14:compatExt spid="_x0000_s7886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53</xdr:row>
          <xdr:rowOff>142875</xdr:rowOff>
        </xdr:from>
        <xdr:to>
          <xdr:col>0</xdr:col>
          <xdr:colOff>771525</xdr:colOff>
          <xdr:row>54</xdr:row>
          <xdr:rowOff>161925</xdr:rowOff>
        </xdr:to>
        <xdr:sp macro="" textlink="">
          <xdr:nvSpPr>
            <xdr:cNvPr id="78864" name="Check Box 16" hidden="1">
              <a:extLst>
                <a:ext uri="{63B3BB69-23CF-44E3-9099-C40C66FF867C}">
                  <a14:compatExt spid="_x0000_s7886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56</xdr:row>
          <xdr:rowOff>161925</xdr:rowOff>
        </xdr:from>
        <xdr:to>
          <xdr:col>0</xdr:col>
          <xdr:colOff>762000</xdr:colOff>
          <xdr:row>57</xdr:row>
          <xdr:rowOff>180975</xdr:rowOff>
        </xdr:to>
        <xdr:sp macro="" textlink="">
          <xdr:nvSpPr>
            <xdr:cNvPr id="78865" name="Check Box 17" hidden="1">
              <a:extLst>
                <a:ext uri="{63B3BB69-23CF-44E3-9099-C40C66FF867C}">
                  <a14:compatExt spid="_x0000_s7886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59</xdr:row>
          <xdr:rowOff>161925</xdr:rowOff>
        </xdr:from>
        <xdr:to>
          <xdr:col>0</xdr:col>
          <xdr:colOff>752475</xdr:colOff>
          <xdr:row>60</xdr:row>
          <xdr:rowOff>180975</xdr:rowOff>
        </xdr:to>
        <xdr:sp macro="" textlink="">
          <xdr:nvSpPr>
            <xdr:cNvPr id="78866" name="Check Box 18" hidden="1">
              <a:extLst>
                <a:ext uri="{63B3BB69-23CF-44E3-9099-C40C66FF867C}">
                  <a14:compatExt spid="_x0000_s7886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62</xdr:row>
          <xdr:rowOff>161925</xdr:rowOff>
        </xdr:from>
        <xdr:to>
          <xdr:col>0</xdr:col>
          <xdr:colOff>771525</xdr:colOff>
          <xdr:row>63</xdr:row>
          <xdr:rowOff>180975</xdr:rowOff>
        </xdr:to>
        <xdr:sp macro="" textlink="">
          <xdr:nvSpPr>
            <xdr:cNvPr id="78867" name="Check Box 19" hidden="1">
              <a:extLst>
                <a:ext uri="{63B3BB69-23CF-44E3-9099-C40C66FF867C}">
                  <a14:compatExt spid="_x0000_s7886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65</xdr:row>
          <xdr:rowOff>142875</xdr:rowOff>
        </xdr:from>
        <xdr:to>
          <xdr:col>0</xdr:col>
          <xdr:colOff>762000</xdr:colOff>
          <xdr:row>66</xdr:row>
          <xdr:rowOff>161925</xdr:rowOff>
        </xdr:to>
        <xdr:sp macro="" textlink="">
          <xdr:nvSpPr>
            <xdr:cNvPr id="78868" name="Check Box 20" hidden="1">
              <a:extLst>
                <a:ext uri="{63B3BB69-23CF-44E3-9099-C40C66FF867C}">
                  <a14:compatExt spid="_x0000_s7886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68</xdr:row>
          <xdr:rowOff>133350</xdr:rowOff>
        </xdr:from>
        <xdr:to>
          <xdr:col>0</xdr:col>
          <xdr:colOff>762000</xdr:colOff>
          <xdr:row>69</xdr:row>
          <xdr:rowOff>152400</xdr:rowOff>
        </xdr:to>
        <xdr:sp macro="" textlink="">
          <xdr:nvSpPr>
            <xdr:cNvPr id="78869" name="Check Box 21" hidden="1">
              <a:extLst>
                <a:ext uri="{63B3BB69-23CF-44E3-9099-C40C66FF867C}">
                  <a14:compatExt spid="_x0000_s7886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71</xdr:row>
          <xdr:rowOff>142875</xdr:rowOff>
        </xdr:from>
        <xdr:to>
          <xdr:col>0</xdr:col>
          <xdr:colOff>771525</xdr:colOff>
          <xdr:row>72</xdr:row>
          <xdr:rowOff>161925</xdr:rowOff>
        </xdr:to>
        <xdr:sp macro="" textlink="">
          <xdr:nvSpPr>
            <xdr:cNvPr id="78870" name="Check Box 22" hidden="1">
              <a:extLst>
                <a:ext uri="{63B3BB69-23CF-44E3-9099-C40C66FF867C}">
                  <a14:compatExt spid="_x0000_s7887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74</xdr:row>
          <xdr:rowOff>152400</xdr:rowOff>
        </xdr:from>
        <xdr:to>
          <xdr:col>0</xdr:col>
          <xdr:colOff>771525</xdr:colOff>
          <xdr:row>75</xdr:row>
          <xdr:rowOff>171450</xdr:rowOff>
        </xdr:to>
        <xdr:sp macro="" textlink="">
          <xdr:nvSpPr>
            <xdr:cNvPr id="78871" name="Check Box 23" hidden="1">
              <a:extLst>
                <a:ext uri="{63B3BB69-23CF-44E3-9099-C40C66FF867C}">
                  <a14:compatExt spid="_x0000_s7887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77</xdr:row>
          <xdr:rowOff>152400</xdr:rowOff>
        </xdr:from>
        <xdr:to>
          <xdr:col>0</xdr:col>
          <xdr:colOff>762000</xdr:colOff>
          <xdr:row>78</xdr:row>
          <xdr:rowOff>171450</xdr:rowOff>
        </xdr:to>
        <xdr:sp macro="" textlink="">
          <xdr:nvSpPr>
            <xdr:cNvPr id="78872" name="Check Box 24" hidden="1">
              <a:extLst>
                <a:ext uri="{63B3BB69-23CF-44E3-9099-C40C66FF867C}">
                  <a14:compatExt spid="_x0000_s7887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80</xdr:row>
          <xdr:rowOff>171450</xdr:rowOff>
        </xdr:from>
        <xdr:to>
          <xdr:col>0</xdr:col>
          <xdr:colOff>752475</xdr:colOff>
          <xdr:row>81</xdr:row>
          <xdr:rowOff>190500</xdr:rowOff>
        </xdr:to>
        <xdr:sp macro="" textlink="">
          <xdr:nvSpPr>
            <xdr:cNvPr id="78873" name="Check Box 25" hidden="1">
              <a:extLst>
                <a:ext uri="{63B3BB69-23CF-44E3-9099-C40C66FF867C}">
                  <a14:compatExt spid="_x0000_s7887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83</xdr:row>
          <xdr:rowOff>133350</xdr:rowOff>
        </xdr:from>
        <xdr:to>
          <xdr:col>0</xdr:col>
          <xdr:colOff>771525</xdr:colOff>
          <xdr:row>84</xdr:row>
          <xdr:rowOff>152400</xdr:rowOff>
        </xdr:to>
        <xdr:sp macro="" textlink="">
          <xdr:nvSpPr>
            <xdr:cNvPr id="78874" name="Check Box 26" hidden="1">
              <a:extLst>
                <a:ext uri="{63B3BB69-23CF-44E3-9099-C40C66FF867C}">
                  <a14:compatExt spid="_x0000_s7887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86</xdr:row>
          <xdr:rowOff>133350</xdr:rowOff>
        </xdr:from>
        <xdr:to>
          <xdr:col>0</xdr:col>
          <xdr:colOff>752475</xdr:colOff>
          <xdr:row>87</xdr:row>
          <xdr:rowOff>171450</xdr:rowOff>
        </xdr:to>
        <xdr:sp macro="" textlink="">
          <xdr:nvSpPr>
            <xdr:cNvPr id="78875" name="Check Box 27" hidden="1">
              <a:extLst>
                <a:ext uri="{63B3BB69-23CF-44E3-9099-C40C66FF867C}">
                  <a14:compatExt spid="_x0000_s7887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89</xdr:row>
          <xdr:rowOff>142875</xdr:rowOff>
        </xdr:from>
        <xdr:to>
          <xdr:col>0</xdr:col>
          <xdr:colOff>752475</xdr:colOff>
          <xdr:row>90</xdr:row>
          <xdr:rowOff>161925</xdr:rowOff>
        </xdr:to>
        <xdr:sp macro="" textlink="">
          <xdr:nvSpPr>
            <xdr:cNvPr id="78881" name="Check Box 33" hidden="1">
              <a:extLst>
                <a:ext uri="{63B3BB69-23CF-44E3-9099-C40C66FF867C}">
                  <a14:compatExt spid="_x0000_s7888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0</xdr:colOff>
      <xdr:row>6</xdr:row>
      <xdr:rowOff>200025</xdr:rowOff>
    </xdr:from>
    <xdr:to>
      <xdr:col>1</xdr:col>
      <xdr:colOff>0</xdr:colOff>
      <xdr:row>9</xdr:row>
      <xdr:rowOff>198343</xdr:rowOff>
    </xdr:to>
    <xdr:sp macro="" textlink="'Base de donnée'!C3">
      <xdr:nvSpPr>
        <xdr:cNvPr id="2" name="ZoneTexte 1">
          <a:extLst>
            <a:ext uri="{FF2B5EF4-FFF2-40B4-BE49-F238E27FC236}">
              <a16:creationId xmlns:a16="http://schemas.microsoft.com/office/drawing/2014/main" xmlns="" id="{00000000-0008-0000-0500-000002000000}"/>
            </a:ext>
          </a:extLst>
        </xdr:cNvPr>
        <xdr:cNvSpPr txBox="1"/>
      </xdr:nvSpPr>
      <xdr:spPr>
        <a:xfrm>
          <a:off x="0" y="2609290"/>
          <a:ext cx="1311088" cy="625847"/>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32E2A2C-B44B-4F21-8869-C5AF2B97336E}" type="TxLink">
            <a:rPr lang="fr-FR" sz="800" b="1">
              <a:solidFill>
                <a:sysClr val="windowText" lastClr="000000"/>
              </a:solidFill>
              <a:latin typeface="Arial" pitchFamily="34" charset="0"/>
              <a:cs typeface="Arial" pitchFamily="34" charset="0"/>
            </a:rPr>
            <a:pPr algn="ctr"/>
            <a:t>1</a:t>
          </a:fld>
          <a:endParaRPr lang="fr-FR" sz="800" b="1">
            <a:solidFill>
              <a:sysClr val="windowText" lastClr="000000"/>
            </a:solidFill>
          </a:endParaRPr>
        </a:p>
      </xdr:txBody>
    </xdr:sp>
    <xdr:clientData/>
  </xdr:twoCellAnchor>
  <xdr:twoCellAnchor>
    <xdr:from>
      <xdr:col>0</xdr:col>
      <xdr:colOff>0</xdr:colOff>
      <xdr:row>9</xdr:row>
      <xdr:rowOff>177613</xdr:rowOff>
    </xdr:from>
    <xdr:to>
      <xdr:col>1</xdr:col>
      <xdr:colOff>0</xdr:colOff>
      <xdr:row>12</xdr:row>
      <xdr:rowOff>179294</xdr:rowOff>
    </xdr:to>
    <xdr:sp macro="" textlink="'Base de donnée'!D3">
      <xdr:nvSpPr>
        <xdr:cNvPr id="3" name="ZoneTexte 2">
          <a:extLst>
            <a:ext uri="{FF2B5EF4-FFF2-40B4-BE49-F238E27FC236}">
              <a16:creationId xmlns:a16="http://schemas.microsoft.com/office/drawing/2014/main" xmlns="" id="{00000000-0008-0000-0500-000003000000}"/>
            </a:ext>
          </a:extLst>
        </xdr:cNvPr>
        <xdr:cNvSpPr txBox="1"/>
      </xdr:nvSpPr>
      <xdr:spPr>
        <a:xfrm>
          <a:off x="0" y="3214407"/>
          <a:ext cx="1311088" cy="606799"/>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F919BC2D-7479-493D-AC36-B62384A15EAD}" type="TxLink">
            <a:rPr lang="fr-FR" sz="800" b="1">
              <a:solidFill>
                <a:sysClr val="windowText" lastClr="000000"/>
              </a:solidFill>
              <a:latin typeface="Arial" pitchFamily="34" charset="0"/>
              <a:cs typeface="Arial" pitchFamily="34" charset="0"/>
            </a:rPr>
            <a:pPr algn="ctr"/>
            <a:t>2</a:t>
          </a:fld>
          <a:endParaRPr lang="fr-FR" sz="800" b="1">
            <a:solidFill>
              <a:sysClr val="windowText" lastClr="000000"/>
            </a:solidFill>
          </a:endParaRPr>
        </a:p>
      </xdr:txBody>
    </xdr:sp>
    <xdr:clientData/>
  </xdr:twoCellAnchor>
  <xdr:twoCellAnchor>
    <xdr:from>
      <xdr:col>0</xdr:col>
      <xdr:colOff>9525</xdr:colOff>
      <xdr:row>13</xdr:row>
      <xdr:rowOff>1</xdr:rowOff>
    </xdr:from>
    <xdr:to>
      <xdr:col>1</xdr:col>
      <xdr:colOff>9525</xdr:colOff>
      <xdr:row>16</xdr:row>
      <xdr:rowOff>28575</xdr:rowOff>
    </xdr:to>
    <xdr:sp macro="" textlink="'Base de donnée'!E3">
      <xdr:nvSpPr>
        <xdr:cNvPr id="4" name="ZoneTexte 3">
          <a:extLst>
            <a:ext uri="{FF2B5EF4-FFF2-40B4-BE49-F238E27FC236}">
              <a16:creationId xmlns:a16="http://schemas.microsoft.com/office/drawing/2014/main" xmlns="" id="{00000000-0008-0000-0500-000004000000}"/>
            </a:ext>
          </a:extLst>
        </xdr:cNvPr>
        <xdr:cNvSpPr txBox="1"/>
      </xdr:nvSpPr>
      <xdr:spPr>
        <a:xfrm>
          <a:off x="9525" y="4038601"/>
          <a:ext cx="1314450" cy="619124"/>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2CB6527-D36E-4447-8484-CA791342919B}" type="TxLink">
            <a:rPr lang="fr-FR" sz="800" b="1">
              <a:solidFill>
                <a:sysClr val="windowText" lastClr="000000"/>
              </a:solidFill>
              <a:latin typeface="Arial" pitchFamily="34" charset="0"/>
              <a:cs typeface="Arial" pitchFamily="34" charset="0"/>
            </a:rPr>
            <a:pPr algn="ctr"/>
            <a:t>3</a:t>
          </a:fld>
          <a:endParaRPr lang="fr-FR" sz="800" b="1">
            <a:solidFill>
              <a:sysClr val="windowText" lastClr="000000"/>
            </a:solidFill>
          </a:endParaRPr>
        </a:p>
      </xdr:txBody>
    </xdr:sp>
    <xdr:clientData/>
  </xdr:twoCellAnchor>
  <xdr:twoCellAnchor>
    <xdr:from>
      <xdr:col>0</xdr:col>
      <xdr:colOff>0</xdr:colOff>
      <xdr:row>16</xdr:row>
      <xdr:rowOff>19050</xdr:rowOff>
    </xdr:from>
    <xdr:to>
      <xdr:col>1</xdr:col>
      <xdr:colOff>0</xdr:colOff>
      <xdr:row>19</xdr:row>
      <xdr:rowOff>9525</xdr:rowOff>
    </xdr:to>
    <xdr:sp macro="" textlink="'Base de donnée'!F3">
      <xdr:nvSpPr>
        <xdr:cNvPr id="5" name="ZoneTexte 4">
          <a:extLst>
            <a:ext uri="{FF2B5EF4-FFF2-40B4-BE49-F238E27FC236}">
              <a16:creationId xmlns:a16="http://schemas.microsoft.com/office/drawing/2014/main" xmlns="" id="{00000000-0008-0000-0500-000005000000}"/>
            </a:ext>
          </a:extLst>
        </xdr:cNvPr>
        <xdr:cNvSpPr txBox="1"/>
      </xdr:nvSpPr>
      <xdr:spPr>
        <a:xfrm>
          <a:off x="0" y="4648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E6F953E-0B4A-4B50-9A9D-84D904359F9E}" type="TxLink">
            <a:rPr lang="fr-FR" sz="800" b="1">
              <a:solidFill>
                <a:sysClr val="windowText" lastClr="000000"/>
              </a:solidFill>
              <a:latin typeface="Arial" pitchFamily="34" charset="0"/>
              <a:cs typeface="Arial" pitchFamily="34" charset="0"/>
            </a:rPr>
            <a:pPr algn="ctr"/>
            <a:t>4</a:t>
          </a:fld>
          <a:endParaRPr lang="fr-FR" sz="800" b="1">
            <a:solidFill>
              <a:sysClr val="windowText" lastClr="000000"/>
            </a:solidFill>
          </a:endParaRPr>
        </a:p>
      </xdr:txBody>
    </xdr:sp>
    <xdr:clientData/>
  </xdr:twoCellAnchor>
  <xdr:twoCellAnchor>
    <xdr:from>
      <xdr:col>0</xdr:col>
      <xdr:colOff>0</xdr:colOff>
      <xdr:row>18</xdr:row>
      <xdr:rowOff>190500</xdr:rowOff>
    </xdr:from>
    <xdr:to>
      <xdr:col>1</xdr:col>
      <xdr:colOff>0</xdr:colOff>
      <xdr:row>22</xdr:row>
      <xdr:rowOff>0</xdr:rowOff>
    </xdr:to>
    <xdr:sp macro="" textlink="'Base de donnée'!G3">
      <xdr:nvSpPr>
        <xdr:cNvPr id="6" name="ZoneTexte 5">
          <a:extLst>
            <a:ext uri="{FF2B5EF4-FFF2-40B4-BE49-F238E27FC236}">
              <a16:creationId xmlns:a16="http://schemas.microsoft.com/office/drawing/2014/main" xmlns="" id="{00000000-0008-0000-0500-000006000000}"/>
            </a:ext>
          </a:extLst>
        </xdr:cNvPr>
        <xdr:cNvSpPr txBox="1"/>
      </xdr:nvSpPr>
      <xdr:spPr>
        <a:xfrm>
          <a:off x="0" y="520065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3D66F35-A5D4-4CC9-8D5F-1F84B3CD186E}" type="TxLink">
            <a:rPr lang="fr-FR" sz="800" b="1">
              <a:solidFill>
                <a:sysClr val="windowText" lastClr="000000"/>
              </a:solidFill>
              <a:latin typeface="Arial" pitchFamily="34" charset="0"/>
              <a:cs typeface="Arial" pitchFamily="34" charset="0"/>
            </a:rPr>
            <a:pPr algn="ctr"/>
            <a:t>5</a:t>
          </a:fld>
          <a:endParaRPr lang="fr-FR" sz="800" b="1">
            <a:solidFill>
              <a:sysClr val="windowText" lastClr="000000"/>
            </a:solidFill>
          </a:endParaRPr>
        </a:p>
      </xdr:txBody>
    </xdr:sp>
    <xdr:clientData/>
  </xdr:twoCellAnchor>
  <xdr:twoCellAnchor>
    <xdr:from>
      <xdr:col>0</xdr:col>
      <xdr:colOff>0</xdr:colOff>
      <xdr:row>22</xdr:row>
      <xdr:rowOff>1</xdr:rowOff>
    </xdr:from>
    <xdr:to>
      <xdr:col>1</xdr:col>
      <xdr:colOff>0</xdr:colOff>
      <xdr:row>24</xdr:row>
      <xdr:rowOff>190501</xdr:rowOff>
    </xdr:to>
    <xdr:sp macro="" textlink="'Base de donnée'!H3">
      <xdr:nvSpPr>
        <xdr:cNvPr id="7" name="ZoneTexte 6">
          <a:extLst>
            <a:ext uri="{FF2B5EF4-FFF2-40B4-BE49-F238E27FC236}">
              <a16:creationId xmlns:a16="http://schemas.microsoft.com/office/drawing/2014/main" xmlns="" id="{00000000-0008-0000-0500-000007000000}"/>
            </a:ext>
          </a:extLst>
        </xdr:cNvPr>
        <xdr:cNvSpPr txBox="1"/>
      </xdr:nvSpPr>
      <xdr:spPr>
        <a:xfrm>
          <a:off x="0" y="5791201"/>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5BC42F1-44FA-46EE-A3E5-FCE96DF42BBE}" type="TxLink">
            <a:rPr lang="fr-FR" sz="800" b="1">
              <a:solidFill>
                <a:sysClr val="windowText" lastClr="000000"/>
              </a:solidFill>
              <a:latin typeface="Arial" pitchFamily="34" charset="0"/>
              <a:cs typeface="Arial" pitchFamily="34" charset="0"/>
            </a:rPr>
            <a:pPr algn="ctr"/>
            <a:t>6</a:t>
          </a:fld>
          <a:endParaRPr lang="fr-FR" sz="800" b="1">
            <a:solidFill>
              <a:sysClr val="windowText" lastClr="000000"/>
            </a:solidFill>
          </a:endParaRPr>
        </a:p>
      </xdr:txBody>
    </xdr:sp>
    <xdr:clientData/>
  </xdr:twoCellAnchor>
  <xdr:twoCellAnchor>
    <xdr:from>
      <xdr:col>0</xdr:col>
      <xdr:colOff>0</xdr:colOff>
      <xdr:row>24</xdr:row>
      <xdr:rowOff>190500</xdr:rowOff>
    </xdr:from>
    <xdr:to>
      <xdr:col>1</xdr:col>
      <xdr:colOff>0</xdr:colOff>
      <xdr:row>27</xdr:row>
      <xdr:rowOff>180975</xdr:rowOff>
    </xdr:to>
    <xdr:sp macro="" textlink="'Base de donnée'!I3">
      <xdr:nvSpPr>
        <xdr:cNvPr id="8" name="ZoneTexte 7">
          <a:extLst>
            <a:ext uri="{FF2B5EF4-FFF2-40B4-BE49-F238E27FC236}">
              <a16:creationId xmlns:a16="http://schemas.microsoft.com/office/drawing/2014/main" xmlns="" id="{00000000-0008-0000-0500-000008000000}"/>
            </a:ext>
          </a:extLst>
        </xdr:cNvPr>
        <xdr:cNvSpPr txBox="1"/>
      </xdr:nvSpPr>
      <xdr:spPr>
        <a:xfrm>
          <a:off x="0" y="63627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5850372-E1B7-4896-A28E-F76269DC10F7}" type="TxLink">
            <a:rPr lang="fr-FR" sz="800" b="1">
              <a:solidFill>
                <a:sysClr val="windowText" lastClr="000000"/>
              </a:solidFill>
              <a:latin typeface="Arial" pitchFamily="34" charset="0"/>
              <a:cs typeface="Arial" pitchFamily="34" charset="0"/>
            </a:rPr>
            <a:pPr algn="ctr"/>
            <a:t>7</a:t>
          </a:fld>
          <a:endParaRPr lang="fr-FR" sz="800" b="1">
            <a:solidFill>
              <a:sysClr val="windowText" lastClr="000000"/>
            </a:solidFill>
          </a:endParaRPr>
        </a:p>
      </xdr:txBody>
    </xdr:sp>
    <xdr:clientData/>
  </xdr:twoCellAnchor>
  <xdr:twoCellAnchor>
    <xdr:from>
      <xdr:col>0</xdr:col>
      <xdr:colOff>0</xdr:colOff>
      <xdr:row>27</xdr:row>
      <xdr:rowOff>180975</xdr:rowOff>
    </xdr:from>
    <xdr:to>
      <xdr:col>1</xdr:col>
      <xdr:colOff>0</xdr:colOff>
      <xdr:row>30</xdr:row>
      <xdr:rowOff>171450</xdr:rowOff>
    </xdr:to>
    <xdr:sp macro="" textlink="'Base de donnée'!J3">
      <xdr:nvSpPr>
        <xdr:cNvPr id="9" name="ZoneTexte 8">
          <a:extLst>
            <a:ext uri="{FF2B5EF4-FFF2-40B4-BE49-F238E27FC236}">
              <a16:creationId xmlns:a16="http://schemas.microsoft.com/office/drawing/2014/main" xmlns="" id="{00000000-0008-0000-0500-000009000000}"/>
            </a:ext>
          </a:extLst>
        </xdr:cNvPr>
        <xdr:cNvSpPr txBox="1"/>
      </xdr:nvSpPr>
      <xdr:spPr>
        <a:xfrm>
          <a:off x="0" y="6934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051C8D6-6D9A-47E4-93AE-2279A82B6B0E}" type="TxLink">
            <a:rPr lang="fr-FR" sz="800" b="1">
              <a:solidFill>
                <a:sysClr val="windowText" lastClr="000000"/>
              </a:solidFill>
              <a:latin typeface="Arial" pitchFamily="34" charset="0"/>
              <a:cs typeface="Arial" pitchFamily="34" charset="0"/>
            </a:rPr>
            <a:pPr algn="ctr"/>
            <a:t>8</a:t>
          </a:fld>
          <a:endParaRPr lang="fr-FR" sz="800" b="1">
            <a:solidFill>
              <a:sysClr val="windowText" lastClr="000000"/>
            </a:solidFill>
          </a:endParaRPr>
        </a:p>
      </xdr:txBody>
    </xdr:sp>
    <xdr:clientData/>
  </xdr:twoCellAnchor>
  <xdr:twoCellAnchor>
    <xdr:from>
      <xdr:col>0</xdr:col>
      <xdr:colOff>0</xdr:colOff>
      <xdr:row>30</xdr:row>
      <xdr:rowOff>180975</xdr:rowOff>
    </xdr:from>
    <xdr:to>
      <xdr:col>1</xdr:col>
      <xdr:colOff>0</xdr:colOff>
      <xdr:row>33</xdr:row>
      <xdr:rowOff>171450</xdr:rowOff>
    </xdr:to>
    <xdr:sp macro="" textlink="'Base de donnée'!K3">
      <xdr:nvSpPr>
        <xdr:cNvPr id="10" name="ZoneTexte 9">
          <a:extLst>
            <a:ext uri="{FF2B5EF4-FFF2-40B4-BE49-F238E27FC236}">
              <a16:creationId xmlns:a16="http://schemas.microsoft.com/office/drawing/2014/main" xmlns="" id="{00000000-0008-0000-0500-00000A000000}"/>
            </a:ext>
          </a:extLst>
        </xdr:cNvPr>
        <xdr:cNvSpPr txBox="1"/>
      </xdr:nvSpPr>
      <xdr:spPr>
        <a:xfrm>
          <a:off x="0" y="75152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B2E87D5-64B6-4896-9146-8ED819384E4C}" type="TxLink">
            <a:rPr lang="fr-FR" sz="800" b="1">
              <a:solidFill>
                <a:sysClr val="windowText" lastClr="000000"/>
              </a:solidFill>
              <a:latin typeface="Arial" pitchFamily="34" charset="0"/>
              <a:cs typeface="Arial" pitchFamily="34" charset="0"/>
            </a:rPr>
            <a:pPr algn="ctr"/>
            <a:t>9</a:t>
          </a:fld>
          <a:endParaRPr lang="fr-FR" sz="800" b="1">
            <a:solidFill>
              <a:sysClr val="windowText" lastClr="000000"/>
            </a:solidFill>
          </a:endParaRPr>
        </a:p>
      </xdr:txBody>
    </xdr:sp>
    <xdr:clientData/>
  </xdr:twoCellAnchor>
  <xdr:twoCellAnchor>
    <xdr:from>
      <xdr:col>0</xdr:col>
      <xdr:colOff>9525</xdr:colOff>
      <xdr:row>33</xdr:row>
      <xdr:rowOff>180975</xdr:rowOff>
    </xdr:from>
    <xdr:to>
      <xdr:col>1</xdr:col>
      <xdr:colOff>9525</xdr:colOff>
      <xdr:row>36</xdr:row>
      <xdr:rowOff>171450</xdr:rowOff>
    </xdr:to>
    <xdr:sp macro="" textlink="'Base de donnée'!L3">
      <xdr:nvSpPr>
        <xdr:cNvPr id="11" name="ZoneTexte 10">
          <a:extLst>
            <a:ext uri="{FF2B5EF4-FFF2-40B4-BE49-F238E27FC236}">
              <a16:creationId xmlns:a16="http://schemas.microsoft.com/office/drawing/2014/main" xmlns="" id="{00000000-0008-0000-0500-00000B000000}"/>
            </a:ext>
          </a:extLst>
        </xdr:cNvPr>
        <xdr:cNvSpPr txBox="1"/>
      </xdr:nvSpPr>
      <xdr:spPr>
        <a:xfrm>
          <a:off x="9525" y="80962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5FB9390-B601-4368-8657-9E76D0D21478}" type="TxLink">
            <a:rPr lang="fr-FR" sz="800" b="1">
              <a:solidFill>
                <a:sysClr val="windowText" lastClr="000000"/>
              </a:solidFill>
              <a:latin typeface="Arial" pitchFamily="34" charset="0"/>
              <a:cs typeface="Arial" pitchFamily="34" charset="0"/>
            </a:rPr>
            <a:pPr algn="ctr"/>
            <a:t>10</a:t>
          </a:fld>
          <a:endParaRPr lang="fr-FR" sz="800" b="1">
            <a:solidFill>
              <a:sysClr val="windowText" lastClr="000000"/>
            </a:solidFill>
          </a:endParaRPr>
        </a:p>
      </xdr:txBody>
    </xdr:sp>
    <xdr:clientData/>
  </xdr:twoCellAnchor>
  <xdr:twoCellAnchor>
    <xdr:from>
      <xdr:col>0</xdr:col>
      <xdr:colOff>0</xdr:colOff>
      <xdr:row>36</xdr:row>
      <xdr:rowOff>180975</xdr:rowOff>
    </xdr:from>
    <xdr:to>
      <xdr:col>1</xdr:col>
      <xdr:colOff>0</xdr:colOff>
      <xdr:row>40</xdr:row>
      <xdr:rowOff>9525</xdr:rowOff>
    </xdr:to>
    <xdr:sp macro="" textlink="'Base de donnée'!M3">
      <xdr:nvSpPr>
        <xdr:cNvPr id="12" name="ZoneTexte 11">
          <a:extLst>
            <a:ext uri="{FF2B5EF4-FFF2-40B4-BE49-F238E27FC236}">
              <a16:creationId xmlns:a16="http://schemas.microsoft.com/office/drawing/2014/main" xmlns="" id="{00000000-0008-0000-0500-00000C000000}"/>
            </a:ext>
          </a:extLst>
        </xdr:cNvPr>
        <xdr:cNvSpPr txBox="1"/>
      </xdr:nvSpPr>
      <xdr:spPr>
        <a:xfrm>
          <a:off x="0" y="8677275"/>
          <a:ext cx="1314450" cy="6096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D40A5229-6995-4ACD-AE7B-7DA42656F814}" type="TxLink">
            <a:rPr lang="fr-FR" sz="800" b="1">
              <a:solidFill>
                <a:sysClr val="windowText" lastClr="000000"/>
              </a:solidFill>
              <a:latin typeface="Arial" pitchFamily="34" charset="0"/>
              <a:cs typeface="Arial" pitchFamily="34" charset="0"/>
            </a:rPr>
            <a:pPr algn="ctr"/>
            <a:t>11</a:t>
          </a:fld>
          <a:endParaRPr lang="fr-FR" sz="800" b="1">
            <a:solidFill>
              <a:sysClr val="windowText" lastClr="000000"/>
            </a:solidFill>
          </a:endParaRPr>
        </a:p>
      </xdr:txBody>
    </xdr:sp>
    <xdr:clientData/>
  </xdr:twoCellAnchor>
  <xdr:twoCellAnchor>
    <xdr:from>
      <xdr:col>0</xdr:col>
      <xdr:colOff>0</xdr:colOff>
      <xdr:row>40</xdr:row>
      <xdr:rowOff>0</xdr:rowOff>
    </xdr:from>
    <xdr:to>
      <xdr:col>1</xdr:col>
      <xdr:colOff>0</xdr:colOff>
      <xdr:row>43</xdr:row>
      <xdr:rowOff>9525</xdr:rowOff>
    </xdr:to>
    <xdr:sp macro="" textlink="'Base de donnée'!N3">
      <xdr:nvSpPr>
        <xdr:cNvPr id="13" name="ZoneTexte 12">
          <a:extLst>
            <a:ext uri="{FF2B5EF4-FFF2-40B4-BE49-F238E27FC236}">
              <a16:creationId xmlns:a16="http://schemas.microsoft.com/office/drawing/2014/main" xmlns="" id="{00000000-0008-0000-0500-00000D000000}"/>
            </a:ext>
          </a:extLst>
        </xdr:cNvPr>
        <xdr:cNvSpPr txBox="1"/>
      </xdr:nvSpPr>
      <xdr:spPr>
        <a:xfrm>
          <a:off x="0" y="927735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CBB0F8D-34AC-4569-B897-E7F345D6D5A4}" type="TxLink">
            <a:rPr lang="fr-FR" sz="800" b="1">
              <a:solidFill>
                <a:sysClr val="windowText" lastClr="000000"/>
              </a:solidFill>
              <a:latin typeface="Arial" pitchFamily="34" charset="0"/>
              <a:cs typeface="Arial" pitchFamily="34" charset="0"/>
            </a:rPr>
            <a:pPr algn="ctr"/>
            <a:t>12</a:t>
          </a:fld>
          <a:endParaRPr lang="fr-FR" sz="800" b="1">
            <a:solidFill>
              <a:sysClr val="windowText" lastClr="000000"/>
            </a:solidFill>
          </a:endParaRPr>
        </a:p>
      </xdr:txBody>
    </xdr:sp>
    <xdr:clientData/>
  </xdr:twoCellAnchor>
  <xdr:twoCellAnchor>
    <xdr:from>
      <xdr:col>0</xdr:col>
      <xdr:colOff>0</xdr:colOff>
      <xdr:row>43</xdr:row>
      <xdr:rowOff>0</xdr:rowOff>
    </xdr:from>
    <xdr:to>
      <xdr:col>1</xdr:col>
      <xdr:colOff>0</xdr:colOff>
      <xdr:row>45</xdr:row>
      <xdr:rowOff>190500</xdr:rowOff>
    </xdr:to>
    <xdr:sp macro="" textlink="'Base de donnée'!O3">
      <xdr:nvSpPr>
        <xdr:cNvPr id="14" name="ZoneTexte 13">
          <a:extLst>
            <a:ext uri="{FF2B5EF4-FFF2-40B4-BE49-F238E27FC236}">
              <a16:creationId xmlns:a16="http://schemas.microsoft.com/office/drawing/2014/main" xmlns="" id="{00000000-0008-0000-0500-00000E000000}"/>
            </a:ext>
          </a:extLst>
        </xdr:cNvPr>
        <xdr:cNvSpPr txBox="1"/>
      </xdr:nvSpPr>
      <xdr:spPr>
        <a:xfrm>
          <a:off x="0" y="98583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2F5E638-C1B1-43F3-AF10-B83FA89AE484}" type="TxLink">
            <a:rPr lang="fr-FR" sz="800" b="1">
              <a:solidFill>
                <a:sysClr val="windowText" lastClr="000000"/>
              </a:solidFill>
              <a:latin typeface="Arial" pitchFamily="34" charset="0"/>
              <a:cs typeface="Arial" pitchFamily="34" charset="0"/>
            </a:rPr>
            <a:pPr algn="ctr"/>
            <a:t>13</a:t>
          </a:fld>
          <a:endParaRPr lang="fr-FR" sz="800" b="1">
            <a:solidFill>
              <a:sysClr val="windowText" lastClr="000000"/>
            </a:solidFill>
          </a:endParaRPr>
        </a:p>
      </xdr:txBody>
    </xdr:sp>
    <xdr:clientData/>
  </xdr:twoCellAnchor>
  <xdr:twoCellAnchor>
    <xdr:from>
      <xdr:col>0</xdr:col>
      <xdr:colOff>0</xdr:colOff>
      <xdr:row>46</xdr:row>
      <xdr:rowOff>0</xdr:rowOff>
    </xdr:from>
    <xdr:to>
      <xdr:col>1</xdr:col>
      <xdr:colOff>0</xdr:colOff>
      <xdr:row>48</xdr:row>
      <xdr:rowOff>190500</xdr:rowOff>
    </xdr:to>
    <xdr:sp macro="" textlink="'Base de donnée'!P3">
      <xdr:nvSpPr>
        <xdr:cNvPr id="15" name="ZoneTexte 14">
          <a:extLst>
            <a:ext uri="{FF2B5EF4-FFF2-40B4-BE49-F238E27FC236}">
              <a16:creationId xmlns:a16="http://schemas.microsoft.com/office/drawing/2014/main" xmlns="" id="{00000000-0008-0000-0500-00000F000000}"/>
            </a:ext>
          </a:extLst>
        </xdr:cNvPr>
        <xdr:cNvSpPr txBox="1"/>
      </xdr:nvSpPr>
      <xdr:spPr>
        <a:xfrm>
          <a:off x="0" y="104394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D09C4D08-B522-474D-A706-068E36524A0B}" type="TxLink">
            <a:rPr lang="fr-FR" sz="800" b="1">
              <a:solidFill>
                <a:sysClr val="windowText" lastClr="000000"/>
              </a:solidFill>
              <a:latin typeface="Arial" pitchFamily="34" charset="0"/>
              <a:cs typeface="Arial" pitchFamily="34" charset="0"/>
            </a:rPr>
            <a:pPr algn="ctr"/>
            <a:t>14</a:t>
          </a:fld>
          <a:endParaRPr lang="fr-FR" sz="800" b="1">
            <a:solidFill>
              <a:sysClr val="windowText" lastClr="000000"/>
            </a:solidFill>
          </a:endParaRPr>
        </a:p>
      </xdr:txBody>
    </xdr:sp>
    <xdr:clientData/>
  </xdr:twoCellAnchor>
  <xdr:twoCellAnchor>
    <xdr:from>
      <xdr:col>0</xdr:col>
      <xdr:colOff>0</xdr:colOff>
      <xdr:row>48</xdr:row>
      <xdr:rowOff>190500</xdr:rowOff>
    </xdr:from>
    <xdr:to>
      <xdr:col>1</xdr:col>
      <xdr:colOff>0</xdr:colOff>
      <xdr:row>52</xdr:row>
      <xdr:rowOff>0</xdr:rowOff>
    </xdr:to>
    <xdr:sp macro="" textlink="'Base de donnée'!Q3">
      <xdr:nvSpPr>
        <xdr:cNvPr id="16" name="ZoneTexte 15">
          <a:extLst>
            <a:ext uri="{FF2B5EF4-FFF2-40B4-BE49-F238E27FC236}">
              <a16:creationId xmlns:a16="http://schemas.microsoft.com/office/drawing/2014/main" xmlns="" id="{00000000-0008-0000-0500-000010000000}"/>
            </a:ext>
          </a:extLst>
        </xdr:cNvPr>
        <xdr:cNvSpPr txBox="1"/>
      </xdr:nvSpPr>
      <xdr:spPr>
        <a:xfrm>
          <a:off x="0" y="110109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1E308843-1D78-4089-B8B9-7D44075023CA}" type="TxLink">
            <a:rPr lang="fr-FR" sz="800" b="1">
              <a:solidFill>
                <a:sysClr val="windowText" lastClr="000000"/>
              </a:solidFill>
              <a:latin typeface="Arial" pitchFamily="34" charset="0"/>
              <a:cs typeface="Arial" pitchFamily="34" charset="0"/>
            </a:rPr>
            <a:pPr algn="ctr"/>
            <a:t>15</a:t>
          </a:fld>
          <a:endParaRPr lang="fr-FR" sz="800" b="1">
            <a:solidFill>
              <a:sysClr val="windowText" lastClr="000000"/>
            </a:solidFill>
          </a:endParaRPr>
        </a:p>
      </xdr:txBody>
    </xdr:sp>
    <xdr:clientData/>
  </xdr:twoCellAnchor>
  <xdr:twoCellAnchor>
    <xdr:from>
      <xdr:col>0</xdr:col>
      <xdr:colOff>0</xdr:colOff>
      <xdr:row>51</xdr:row>
      <xdr:rowOff>190500</xdr:rowOff>
    </xdr:from>
    <xdr:to>
      <xdr:col>1</xdr:col>
      <xdr:colOff>0</xdr:colOff>
      <xdr:row>54</xdr:row>
      <xdr:rowOff>180975</xdr:rowOff>
    </xdr:to>
    <xdr:sp macro="" textlink="'Base de donnée'!R3">
      <xdr:nvSpPr>
        <xdr:cNvPr id="17" name="ZoneTexte 16">
          <a:extLst>
            <a:ext uri="{FF2B5EF4-FFF2-40B4-BE49-F238E27FC236}">
              <a16:creationId xmlns:a16="http://schemas.microsoft.com/office/drawing/2014/main" xmlns="" id="{00000000-0008-0000-0500-000011000000}"/>
            </a:ext>
          </a:extLst>
        </xdr:cNvPr>
        <xdr:cNvSpPr txBox="1"/>
      </xdr:nvSpPr>
      <xdr:spPr>
        <a:xfrm>
          <a:off x="0" y="115919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A6A882F-CF9C-425D-9368-A5203F3091AE}" type="TxLink">
            <a:rPr lang="fr-FR" sz="800" b="1">
              <a:solidFill>
                <a:sysClr val="windowText" lastClr="000000"/>
              </a:solidFill>
              <a:latin typeface="Arial" pitchFamily="34" charset="0"/>
              <a:cs typeface="Arial" pitchFamily="34" charset="0"/>
            </a:rPr>
            <a:pPr algn="ctr"/>
            <a:t>16</a:t>
          </a:fld>
          <a:endParaRPr lang="fr-FR" sz="800" b="1">
            <a:solidFill>
              <a:sysClr val="windowText" lastClr="000000"/>
            </a:solidFill>
          </a:endParaRPr>
        </a:p>
      </xdr:txBody>
    </xdr:sp>
    <xdr:clientData/>
  </xdr:twoCellAnchor>
  <xdr:twoCellAnchor>
    <xdr:from>
      <xdr:col>0</xdr:col>
      <xdr:colOff>9525</xdr:colOff>
      <xdr:row>54</xdr:row>
      <xdr:rowOff>180974</xdr:rowOff>
    </xdr:from>
    <xdr:to>
      <xdr:col>1</xdr:col>
      <xdr:colOff>9525</xdr:colOff>
      <xdr:row>57</xdr:row>
      <xdr:rowOff>200024</xdr:rowOff>
    </xdr:to>
    <xdr:sp macro="" textlink="'Base de donnée'!S3">
      <xdr:nvSpPr>
        <xdr:cNvPr id="18" name="ZoneTexte 17">
          <a:extLst>
            <a:ext uri="{FF2B5EF4-FFF2-40B4-BE49-F238E27FC236}">
              <a16:creationId xmlns:a16="http://schemas.microsoft.com/office/drawing/2014/main" xmlns="" id="{00000000-0008-0000-0500-000012000000}"/>
            </a:ext>
          </a:extLst>
        </xdr:cNvPr>
        <xdr:cNvSpPr txBox="1"/>
      </xdr:nvSpPr>
      <xdr:spPr>
        <a:xfrm>
          <a:off x="9525" y="12163424"/>
          <a:ext cx="1314450" cy="6000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5145E07-F96C-4374-99E9-93E5BBC04B9D}" type="TxLink">
            <a:rPr lang="fr-FR" sz="800" b="1">
              <a:solidFill>
                <a:sysClr val="windowText" lastClr="000000"/>
              </a:solidFill>
              <a:latin typeface="Arial" pitchFamily="34" charset="0"/>
              <a:cs typeface="Arial" pitchFamily="34" charset="0"/>
            </a:rPr>
            <a:pPr algn="ctr"/>
            <a:t>17</a:t>
          </a:fld>
          <a:endParaRPr lang="fr-FR" sz="800" b="1">
            <a:solidFill>
              <a:sysClr val="windowText" lastClr="000000"/>
            </a:solidFill>
          </a:endParaRPr>
        </a:p>
      </xdr:txBody>
    </xdr:sp>
    <xdr:clientData/>
  </xdr:twoCellAnchor>
  <xdr:twoCellAnchor>
    <xdr:from>
      <xdr:col>0</xdr:col>
      <xdr:colOff>9525</xdr:colOff>
      <xdr:row>57</xdr:row>
      <xdr:rowOff>200024</xdr:rowOff>
    </xdr:from>
    <xdr:to>
      <xdr:col>1</xdr:col>
      <xdr:colOff>9525</xdr:colOff>
      <xdr:row>60</xdr:row>
      <xdr:rowOff>200024</xdr:rowOff>
    </xdr:to>
    <xdr:sp macro="" textlink="'Base de donnée'!T3">
      <xdr:nvSpPr>
        <xdr:cNvPr id="19" name="ZoneTexte 18">
          <a:extLst>
            <a:ext uri="{FF2B5EF4-FFF2-40B4-BE49-F238E27FC236}">
              <a16:creationId xmlns:a16="http://schemas.microsoft.com/office/drawing/2014/main" xmlns="" id="{00000000-0008-0000-0500-000013000000}"/>
            </a:ext>
          </a:extLst>
        </xdr:cNvPr>
        <xdr:cNvSpPr txBox="1"/>
      </xdr:nvSpPr>
      <xdr:spPr>
        <a:xfrm>
          <a:off x="9525" y="12763499"/>
          <a:ext cx="1314450" cy="58102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151900C2-003B-493E-9733-D496BF357EEF}" type="TxLink">
            <a:rPr lang="fr-FR" sz="800" b="1">
              <a:solidFill>
                <a:sysClr val="windowText" lastClr="000000"/>
              </a:solidFill>
              <a:latin typeface="Arial" pitchFamily="34" charset="0"/>
              <a:cs typeface="Arial" pitchFamily="34" charset="0"/>
            </a:rPr>
            <a:pPr algn="ctr"/>
            <a:t>18</a:t>
          </a:fld>
          <a:endParaRPr lang="fr-FR" sz="800" b="1">
            <a:solidFill>
              <a:sysClr val="windowText" lastClr="000000"/>
            </a:solidFill>
          </a:endParaRPr>
        </a:p>
      </xdr:txBody>
    </xdr:sp>
    <xdr:clientData/>
  </xdr:twoCellAnchor>
  <xdr:twoCellAnchor>
    <xdr:from>
      <xdr:col>0</xdr:col>
      <xdr:colOff>0</xdr:colOff>
      <xdr:row>61</xdr:row>
      <xdr:rowOff>0</xdr:rowOff>
    </xdr:from>
    <xdr:to>
      <xdr:col>1</xdr:col>
      <xdr:colOff>0</xdr:colOff>
      <xdr:row>64</xdr:row>
      <xdr:rowOff>9525</xdr:rowOff>
    </xdr:to>
    <xdr:sp macro="" textlink="'Base de donnée'!U3">
      <xdr:nvSpPr>
        <xdr:cNvPr id="20" name="ZoneTexte 19">
          <a:extLst>
            <a:ext uri="{FF2B5EF4-FFF2-40B4-BE49-F238E27FC236}">
              <a16:creationId xmlns:a16="http://schemas.microsoft.com/office/drawing/2014/main" xmlns="" id="{00000000-0008-0000-0500-000014000000}"/>
            </a:ext>
          </a:extLst>
        </xdr:cNvPr>
        <xdr:cNvSpPr txBox="1"/>
      </xdr:nvSpPr>
      <xdr:spPr>
        <a:xfrm>
          <a:off x="0" y="1334452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831B2BD-89C9-4EBC-AD5E-1398D61FC51E}" type="TxLink">
            <a:rPr lang="fr-FR" sz="800" b="1">
              <a:solidFill>
                <a:sysClr val="windowText" lastClr="000000"/>
              </a:solidFill>
              <a:latin typeface="Arial" pitchFamily="34" charset="0"/>
              <a:cs typeface="Arial" pitchFamily="34" charset="0"/>
            </a:rPr>
            <a:pPr algn="ctr"/>
            <a:t>19</a:t>
          </a:fld>
          <a:endParaRPr lang="fr-FR" sz="800" b="1">
            <a:solidFill>
              <a:sysClr val="windowText" lastClr="000000"/>
            </a:solidFill>
          </a:endParaRPr>
        </a:p>
      </xdr:txBody>
    </xdr:sp>
    <xdr:clientData/>
  </xdr:twoCellAnchor>
  <xdr:twoCellAnchor>
    <xdr:from>
      <xdr:col>0</xdr:col>
      <xdr:colOff>9525</xdr:colOff>
      <xdr:row>64</xdr:row>
      <xdr:rowOff>9525</xdr:rowOff>
    </xdr:from>
    <xdr:to>
      <xdr:col>1</xdr:col>
      <xdr:colOff>9525</xdr:colOff>
      <xdr:row>67</xdr:row>
      <xdr:rowOff>0</xdr:rowOff>
    </xdr:to>
    <xdr:sp macro="" textlink="'Base de donnée'!V3">
      <xdr:nvSpPr>
        <xdr:cNvPr id="21" name="ZoneTexte 20">
          <a:extLst>
            <a:ext uri="{FF2B5EF4-FFF2-40B4-BE49-F238E27FC236}">
              <a16:creationId xmlns:a16="http://schemas.microsoft.com/office/drawing/2014/main" xmlns="" id="{00000000-0008-0000-0500-000015000000}"/>
            </a:ext>
          </a:extLst>
        </xdr:cNvPr>
        <xdr:cNvSpPr txBox="1"/>
      </xdr:nvSpPr>
      <xdr:spPr>
        <a:xfrm>
          <a:off x="9525" y="139350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5924079-A9C5-4110-977A-07F4DAF66A24}" type="TxLink">
            <a:rPr lang="fr-FR" sz="800" b="1">
              <a:solidFill>
                <a:sysClr val="windowText" lastClr="000000"/>
              </a:solidFill>
              <a:latin typeface="Arial" pitchFamily="34" charset="0"/>
              <a:cs typeface="Arial" pitchFamily="34" charset="0"/>
            </a:rPr>
            <a:pPr algn="ctr"/>
            <a:t>20</a:t>
          </a:fld>
          <a:endParaRPr lang="fr-FR" sz="800" b="1">
            <a:solidFill>
              <a:sysClr val="windowText" lastClr="000000"/>
            </a:solidFill>
          </a:endParaRPr>
        </a:p>
      </xdr:txBody>
    </xdr:sp>
    <xdr:clientData/>
  </xdr:twoCellAnchor>
  <xdr:twoCellAnchor>
    <xdr:from>
      <xdr:col>0</xdr:col>
      <xdr:colOff>0</xdr:colOff>
      <xdr:row>66</xdr:row>
      <xdr:rowOff>180975</xdr:rowOff>
    </xdr:from>
    <xdr:to>
      <xdr:col>1</xdr:col>
      <xdr:colOff>0</xdr:colOff>
      <xdr:row>69</xdr:row>
      <xdr:rowOff>190500</xdr:rowOff>
    </xdr:to>
    <xdr:sp macro="" textlink="'Base de donnée'!W3">
      <xdr:nvSpPr>
        <xdr:cNvPr id="22" name="ZoneTexte 21">
          <a:extLst>
            <a:ext uri="{FF2B5EF4-FFF2-40B4-BE49-F238E27FC236}">
              <a16:creationId xmlns:a16="http://schemas.microsoft.com/office/drawing/2014/main" xmlns="" id="{00000000-0008-0000-0500-000016000000}"/>
            </a:ext>
          </a:extLst>
        </xdr:cNvPr>
        <xdr:cNvSpPr txBox="1"/>
      </xdr:nvSpPr>
      <xdr:spPr>
        <a:xfrm>
          <a:off x="0" y="1448752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4D3476B-B851-488A-97EB-50CE93545EF7}" type="TxLink">
            <a:rPr lang="fr-FR" sz="800" b="1">
              <a:solidFill>
                <a:sysClr val="windowText" lastClr="000000"/>
              </a:solidFill>
              <a:latin typeface="Arial" pitchFamily="34" charset="0"/>
              <a:cs typeface="Arial" pitchFamily="34" charset="0"/>
            </a:rPr>
            <a:pPr algn="ctr"/>
            <a:t>21</a:t>
          </a:fld>
          <a:endParaRPr lang="fr-FR" sz="800" b="1">
            <a:solidFill>
              <a:sysClr val="windowText" lastClr="000000"/>
            </a:solidFill>
          </a:endParaRPr>
        </a:p>
      </xdr:txBody>
    </xdr:sp>
    <xdr:clientData/>
  </xdr:twoCellAnchor>
  <xdr:twoCellAnchor>
    <xdr:from>
      <xdr:col>0</xdr:col>
      <xdr:colOff>9525</xdr:colOff>
      <xdr:row>70</xdr:row>
      <xdr:rowOff>0</xdr:rowOff>
    </xdr:from>
    <xdr:to>
      <xdr:col>1</xdr:col>
      <xdr:colOff>9525</xdr:colOff>
      <xdr:row>72</xdr:row>
      <xdr:rowOff>190500</xdr:rowOff>
    </xdr:to>
    <xdr:sp macro="" textlink="'Base de donnée'!X3">
      <xdr:nvSpPr>
        <xdr:cNvPr id="23" name="ZoneTexte 22">
          <a:extLst>
            <a:ext uri="{FF2B5EF4-FFF2-40B4-BE49-F238E27FC236}">
              <a16:creationId xmlns:a16="http://schemas.microsoft.com/office/drawing/2014/main" xmlns="" id="{00000000-0008-0000-0500-000017000000}"/>
            </a:ext>
          </a:extLst>
        </xdr:cNvPr>
        <xdr:cNvSpPr txBox="1"/>
      </xdr:nvSpPr>
      <xdr:spPr>
        <a:xfrm>
          <a:off x="9525" y="150876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0C1DAEB-153C-4678-B8FA-E77678461F67}" type="TxLink">
            <a:rPr lang="fr-FR" sz="800" b="1">
              <a:solidFill>
                <a:sysClr val="windowText" lastClr="000000"/>
              </a:solidFill>
              <a:latin typeface="Arial" pitchFamily="34" charset="0"/>
              <a:cs typeface="Arial" pitchFamily="34" charset="0"/>
            </a:rPr>
            <a:pPr algn="ctr"/>
            <a:t>22</a:t>
          </a:fld>
          <a:endParaRPr lang="fr-FR" sz="800" b="1">
            <a:solidFill>
              <a:sysClr val="windowText" lastClr="000000"/>
            </a:solidFill>
          </a:endParaRPr>
        </a:p>
      </xdr:txBody>
    </xdr:sp>
    <xdr:clientData/>
  </xdr:twoCellAnchor>
  <xdr:twoCellAnchor>
    <xdr:from>
      <xdr:col>0</xdr:col>
      <xdr:colOff>0</xdr:colOff>
      <xdr:row>72</xdr:row>
      <xdr:rowOff>190500</xdr:rowOff>
    </xdr:from>
    <xdr:to>
      <xdr:col>1</xdr:col>
      <xdr:colOff>0</xdr:colOff>
      <xdr:row>76</xdr:row>
      <xdr:rowOff>0</xdr:rowOff>
    </xdr:to>
    <xdr:sp macro="" textlink="'Base de donnée'!Y3">
      <xdr:nvSpPr>
        <xdr:cNvPr id="24" name="ZoneTexte 23">
          <a:extLst>
            <a:ext uri="{FF2B5EF4-FFF2-40B4-BE49-F238E27FC236}">
              <a16:creationId xmlns:a16="http://schemas.microsoft.com/office/drawing/2014/main" xmlns="" id="{00000000-0008-0000-0500-000018000000}"/>
            </a:ext>
          </a:extLst>
        </xdr:cNvPr>
        <xdr:cNvSpPr txBox="1"/>
      </xdr:nvSpPr>
      <xdr:spPr>
        <a:xfrm>
          <a:off x="0" y="156591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B78E705-A5A8-4722-AB38-A214F1E5CCC6}" type="TxLink">
            <a:rPr lang="fr-FR" sz="800" b="1">
              <a:solidFill>
                <a:sysClr val="windowText" lastClr="000000"/>
              </a:solidFill>
              <a:latin typeface="Arial" pitchFamily="34" charset="0"/>
              <a:cs typeface="Arial" pitchFamily="34" charset="0"/>
            </a:rPr>
            <a:pPr algn="ctr"/>
            <a:t>23</a:t>
          </a:fld>
          <a:endParaRPr lang="fr-FR" sz="800" b="1">
            <a:solidFill>
              <a:sysClr val="windowText" lastClr="000000"/>
            </a:solidFill>
          </a:endParaRPr>
        </a:p>
      </xdr:txBody>
    </xdr:sp>
    <xdr:clientData/>
  </xdr:twoCellAnchor>
  <xdr:twoCellAnchor>
    <xdr:from>
      <xdr:col>0</xdr:col>
      <xdr:colOff>0</xdr:colOff>
      <xdr:row>76</xdr:row>
      <xdr:rowOff>0</xdr:rowOff>
    </xdr:from>
    <xdr:to>
      <xdr:col>1</xdr:col>
      <xdr:colOff>0</xdr:colOff>
      <xdr:row>78</xdr:row>
      <xdr:rowOff>190500</xdr:rowOff>
    </xdr:to>
    <xdr:sp macro="" textlink="'Base de donnée'!Z3">
      <xdr:nvSpPr>
        <xdr:cNvPr id="25" name="ZoneTexte 24">
          <a:extLst>
            <a:ext uri="{FF2B5EF4-FFF2-40B4-BE49-F238E27FC236}">
              <a16:creationId xmlns:a16="http://schemas.microsoft.com/office/drawing/2014/main" xmlns="" id="{00000000-0008-0000-0500-000019000000}"/>
            </a:ext>
          </a:extLst>
        </xdr:cNvPr>
        <xdr:cNvSpPr txBox="1"/>
      </xdr:nvSpPr>
      <xdr:spPr>
        <a:xfrm>
          <a:off x="0" y="162496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91E0A4D-22F5-4C55-9F76-C374CA0F83C1}" type="TxLink">
            <a:rPr lang="fr-FR" sz="800" b="1">
              <a:solidFill>
                <a:sysClr val="windowText" lastClr="000000"/>
              </a:solidFill>
              <a:latin typeface="Arial" pitchFamily="34" charset="0"/>
              <a:cs typeface="Arial" pitchFamily="34" charset="0"/>
            </a:rPr>
            <a:pPr algn="ctr"/>
            <a:t>24</a:t>
          </a:fld>
          <a:endParaRPr lang="fr-FR" sz="800" b="1">
            <a:solidFill>
              <a:sysClr val="windowText" lastClr="000000"/>
            </a:solidFill>
          </a:endParaRPr>
        </a:p>
      </xdr:txBody>
    </xdr:sp>
    <xdr:clientData/>
  </xdr:twoCellAnchor>
  <xdr:twoCellAnchor>
    <xdr:from>
      <xdr:col>0</xdr:col>
      <xdr:colOff>0</xdr:colOff>
      <xdr:row>79</xdr:row>
      <xdr:rowOff>0</xdr:rowOff>
    </xdr:from>
    <xdr:to>
      <xdr:col>1</xdr:col>
      <xdr:colOff>0</xdr:colOff>
      <xdr:row>81</xdr:row>
      <xdr:rowOff>190500</xdr:rowOff>
    </xdr:to>
    <xdr:sp macro="" textlink="'Base de donnée'!AA3">
      <xdr:nvSpPr>
        <xdr:cNvPr id="26" name="ZoneTexte 25">
          <a:extLst>
            <a:ext uri="{FF2B5EF4-FFF2-40B4-BE49-F238E27FC236}">
              <a16:creationId xmlns:a16="http://schemas.microsoft.com/office/drawing/2014/main" xmlns="" id="{00000000-0008-0000-0500-00001A000000}"/>
            </a:ext>
          </a:extLst>
        </xdr:cNvPr>
        <xdr:cNvSpPr txBox="1"/>
      </xdr:nvSpPr>
      <xdr:spPr>
        <a:xfrm>
          <a:off x="0" y="168306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6B744FBB-D927-4993-B16D-C788CDEEAAB7}" type="TxLink">
            <a:rPr lang="fr-FR" sz="800" b="1">
              <a:solidFill>
                <a:sysClr val="windowText" lastClr="000000"/>
              </a:solidFill>
              <a:latin typeface="Arial" pitchFamily="34" charset="0"/>
              <a:cs typeface="Arial" pitchFamily="34" charset="0"/>
            </a:rPr>
            <a:pPr algn="ctr"/>
            <a:t>25</a:t>
          </a:fld>
          <a:endParaRPr lang="fr-FR" sz="800" b="1">
            <a:solidFill>
              <a:sysClr val="windowText" lastClr="000000"/>
            </a:solidFill>
          </a:endParaRPr>
        </a:p>
      </xdr:txBody>
    </xdr:sp>
    <xdr:clientData/>
  </xdr:twoCellAnchor>
  <xdr:twoCellAnchor>
    <xdr:from>
      <xdr:col>0</xdr:col>
      <xdr:colOff>0</xdr:colOff>
      <xdr:row>81</xdr:row>
      <xdr:rowOff>190500</xdr:rowOff>
    </xdr:from>
    <xdr:to>
      <xdr:col>1</xdr:col>
      <xdr:colOff>0</xdr:colOff>
      <xdr:row>85</xdr:row>
      <xdr:rowOff>0</xdr:rowOff>
    </xdr:to>
    <xdr:sp macro="" textlink="'Base de donnée'!AB3">
      <xdr:nvSpPr>
        <xdr:cNvPr id="27" name="ZoneTexte 26">
          <a:extLst>
            <a:ext uri="{FF2B5EF4-FFF2-40B4-BE49-F238E27FC236}">
              <a16:creationId xmlns:a16="http://schemas.microsoft.com/office/drawing/2014/main" xmlns="" id="{00000000-0008-0000-0500-00001B000000}"/>
            </a:ext>
          </a:extLst>
        </xdr:cNvPr>
        <xdr:cNvSpPr txBox="1"/>
      </xdr:nvSpPr>
      <xdr:spPr>
        <a:xfrm>
          <a:off x="0" y="1740217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51BE627-C6A0-4DCB-9DC4-0688B15D0D50}" type="TxLink">
            <a:rPr lang="fr-FR" sz="800" b="1">
              <a:solidFill>
                <a:sysClr val="windowText" lastClr="000000"/>
              </a:solidFill>
              <a:latin typeface="Arial" pitchFamily="34" charset="0"/>
              <a:cs typeface="Arial" pitchFamily="34" charset="0"/>
            </a:rPr>
            <a:pPr algn="ctr"/>
            <a:t>26</a:t>
          </a:fld>
          <a:endParaRPr lang="fr-FR" sz="800" b="1">
            <a:solidFill>
              <a:sysClr val="windowText" lastClr="000000"/>
            </a:solidFill>
          </a:endParaRPr>
        </a:p>
      </xdr:txBody>
    </xdr:sp>
    <xdr:clientData/>
  </xdr:twoCellAnchor>
  <xdr:twoCellAnchor>
    <xdr:from>
      <xdr:col>0</xdr:col>
      <xdr:colOff>0</xdr:colOff>
      <xdr:row>84</xdr:row>
      <xdr:rowOff>190500</xdr:rowOff>
    </xdr:from>
    <xdr:to>
      <xdr:col>1</xdr:col>
      <xdr:colOff>0</xdr:colOff>
      <xdr:row>88</xdr:row>
      <xdr:rowOff>0</xdr:rowOff>
    </xdr:to>
    <xdr:sp macro="" textlink="'Base de donnée'!AC3">
      <xdr:nvSpPr>
        <xdr:cNvPr id="28" name="ZoneTexte 27">
          <a:extLst>
            <a:ext uri="{FF2B5EF4-FFF2-40B4-BE49-F238E27FC236}">
              <a16:creationId xmlns:a16="http://schemas.microsoft.com/office/drawing/2014/main" xmlns="" id="{00000000-0008-0000-0500-00001C000000}"/>
            </a:ext>
          </a:extLst>
        </xdr:cNvPr>
        <xdr:cNvSpPr txBox="1"/>
      </xdr:nvSpPr>
      <xdr:spPr>
        <a:xfrm>
          <a:off x="0" y="17983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2DB9EE8-CD69-495B-80D0-9FFD94375927}" type="TxLink">
            <a:rPr lang="fr-FR" sz="800" b="1" i="0" u="none" strike="noStrike">
              <a:solidFill>
                <a:sysClr val="windowText" lastClr="000000"/>
              </a:solidFill>
              <a:latin typeface="Arial" pitchFamily="34" charset="0"/>
              <a:cs typeface="Arial" pitchFamily="34" charset="0"/>
            </a:rPr>
            <a:pPr algn="ctr"/>
            <a:t>27</a:t>
          </a:fld>
          <a:endParaRPr lang="fr-FR" sz="800" b="1">
            <a:solidFill>
              <a:sysClr val="windowText" lastClr="000000"/>
            </a:solidFill>
          </a:endParaRPr>
        </a:p>
      </xdr:txBody>
    </xdr:sp>
    <xdr:clientData/>
  </xdr:twoCellAnchor>
  <xdr:twoCellAnchor>
    <xdr:from>
      <xdr:col>0</xdr:col>
      <xdr:colOff>0</xdr:colOff>
      <xdr:row>87</xdr:row>
      <xdr:rowOff>180975</xdr:rowOff>
    </xdr:from>
    <xdr:to>
      <xdr:col>1</xdr:col>
      <xdr:colOff>0</xdr:colOff>
      <xdr:row>90</xdr:row>
      <xdr:rowOff>171450</xdr:rowOff>
    </xdr:to>
    <xdr:sp macro="" textlink="'Base de donnée'!AD3">
      <xdr:nvSpPr>
        <xdr:cNvPr id="29" name="ZoneTexte 28">
          <a:extLst>
            <a:ext uri="{FF2B5EF4-FFF2-40B4-BE49-F238E27FC236}">
              <a16:creationId xmlns:a16="http://schemas.microsoft.com/office/drawing/2014/main" xmlns="" id="{00000000-0008-0000-0500-00001D000000}"/>
            </a:ext>
          </a:extLst>
        </xdr:cNvPr>
        <xdr:cNvSpPr txBox="1"/>
      </xdr:nvSpPr>
      <xdr:spPr>
        <a:xfrm>
          <a:off x="0" y="18535650"/>
          <a:ext cx="1314450" cy="190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98BE335-520F-46B3-9731-D713806F3532}" type="TxLink">
            <a:rPr lang="fr-FR" sz="800" b="1" i="0" u="none" strike="noStrike">
              <a:solidFill>
                <a:sysClr val="windowText" lastClr="000000"/>
              </a:solidFill>
              <a:latin typeface="Arial" pitchFamily="34" charset="0"/>
              <a:cs typeface="Arial" pitchFamily="34" charset="0"/>
            </a:rPr>
            <a:pPr algn="ctr"/>
            <a:t>28</a:t>
          </a:fld>
          <a:endParaRPr lang="fr-FR" sz="800" b="1">
            <a:solidFill>
              <a:sysClr val="windowText" lastClr="000000"/>
            </a:solidFill>
          </a:endParaRPr>
        </a:p>
      </xdr:txBody>
    </xdr:sp>
    <xdr:clientData/>
  </xdr:twoCellAnchor>
  <xdr:twoCellAnchor>
    <xdr:from>
      <xdr:col>0</xdr:col>
      <xdr:colOff>0</xdr:colOff>
      <xdr:row>90</xdr:row>
      <xdr:rowOff>171450</xdr:rowOff>
    </xdr:from>
    <xdr:to>
      <xdr:col>1</xdr:col>
      <xdr:colOff>0</xdr:colOff>
      <xdr:row>93</xdr:row>
      <xdr:rowOff>161925</xdr:rowOff>
    </xdr:to>
    <xdr:sp macro="" textlink="'Base de donnée'!AE3">
      <xdr:nvSpPr>
        <xdr:cNvPr id="30" name="ZoneTexte 29">
          <a:extLst>
            <a:ext uri="{FF2B5EF4-FFF2-40B4-BE49-F238E27FC236}">
              <a16:creationId xmlns:a16="http://schemas.microsoft.com/office/drawing/2014/main" xmlns="" id="{00000000-0008-0000-0500-00001E000000}"/>
            </a:ext>
          </a:extLst>
        </xdr:cNvPr>
        <xdr:cNvSpPr txBox="1"/>
      </xdr:nvSpPr>
      <xdr:spPr>
        <a:xfrm>
          <a:off x="0" y="18554700"/>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CE488DA-0304-4C0E-8122-F95EC6EA6E70}" type="TxLink">
            <a:rPr lang="fr-FR" sz="800" b="1">
              <a:solidFill>
                <a:sysClr val="windowText" lastClr="000000"/>
              </a:solidFill>
              <a:latin typeface="Arial" pitchFamily="34" charset="0"/>
              <a:cs typeface="Arial" pitchFamily="34" charset="0"/>
            </a:rPr>
            <a:pPr algn="ctr"/>
            <a:t>29</a:t>
          </a:fld>
          <a:endParaRPr lang="fr-FR" sz="800" b="1">
            <a:solidFill>
              <a:sysClr val="windowText" lastClr="000000"/>
            </a:solidFill>
          </a:endParaRPr>
        </a:p>
      </xdr:txBody>
    </xdr:sp>
    <xdr:clientData/>
  </xdr:twoCellAnchor>
  <xdr:twoCellAnchor>
    <xdr:from>
      <xdr:col>0</xdr:col>
      <xdr:colOff>0</xdr:colOff>
      <xdr:row>93</xdr:row>
      <xdr:rowOff>161925</xdr:rowOff>
    </xdr:from>
    <xdr:to>
      <xdr:col>1</xdr:col>
      <xdr:colOff>0</xdr:colOff>
      <xdr:row>96</xdr:row>
      <xdr:rowOff>190500</xdr:rowOff>
    </xdr:to>
    <xdr:sp macro="" textlink="'Base de donnée'!AF3">
      <xdr:nvSpPr>
        <xdr:cNvPr id="31" name="ZoneTexte 30">
          <a:extLst>
            <a:ext uri="{FF2B5EF4-FFF2-40B4-BE49-F238E27FC236}">
              <a16:creationId xmlns:a16="http://schemas.microsoft.com/office/drawing/2014/main" xmlns="" id="{00000000-0008-0000-0500-00001F000000}"/>
            </a:ext>
          </a:extLst>
        </xdr:cNvPr>
        <xdr:cNvSpPr txBox="1"/>
      </xdr:nvSpPr>
      <xdr:spPr>
        <a:xfrm>
          <a:off x="0" y="18554700"/>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786A8D1-BAEF-4D99-B14A-5B82D0249AE9}" type="TxLink">
            <a:rPr lang="fr-FR" sz="800" b="1">
              <a:solidFill>
                <a:sysClr val="windowText" lastClr="000000"/>
              </a:solidFill>
              <a:latin typeface="Arial" pitchFamily="34" charset="0"/>
              <a:cs typeface="Arial" pitchFamily="34" charset="0"/>
            </a:rPr>
            <a:pPr algn="ctr"/>
            <a:t>30</a:t>
          </a:fld>
          <a:endParaRPr lang="fr-FR" sz="800" b="1">
            <a:solidFill>
              <a:sysClr val="windowText" lastClr="000000"/>
            </a:solidFill>
          </a:endParaRPr>
        </a:p>
      </xdr:txBody>
    </xdr:sp>
    <xdr:clientData/>
  </xdr:twoCellAnchor>
  <xdr:twoCellAnchor>
    <xdr:from>
      <xdr:col>0</xdr:col>
      <xdr:colOff>0</xdr:colOff>
      <xdr:row>96</xdr:row>
      <xdr:rowOff>190500</xdr:rowOff>
    </xdr:from>
    <xdr:to>
      <xdr:col>1</xdr:col>
      <xdr:colOff>0</xdr:colOff>
      <xdr:row>99</xdr:row>
      <xdr:rowOff>180975</xdr:rowOff>
    </xdr:to>
    <xdr:sp macro="" textlink="'Base de donnée'!AG3">
      <xdr:nvSpPr>
        <xdr:cNvPr id="32" name="ZoneTexte 31">
          <a:extLst>
            <a:ext uri="{FF2B5EF4-FFF2-40B4-BE49-F238E27FC236}">
              <a16:creationId xmlns:a16="http://schemas.microsoft.com/office/drawing/2014/main" xmlns="" id="{00000000-0008-0000-0500-000020000000}"/>
            </a:ext>
          </a:extLst>
        </xdr:cNvPr>
        <xdr:cNvSpPr txBox="1"/>
      </xdr:nvSpPr>
      <xdr:spPr>
        <a:xfrm>
          <a:off x="0" y="18554700"/>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FFB176F-10E8-4674-A454-CBDD08AA31D7}" type="TxLink">
            <a:rPr lang="fr-FR" sz="800" b="1">
              <a:solidFill>
                <a:sysClr val="windowText" lastClr="000000"/>
              </a:solidFill>
              <a:latin typeface="Arial" pitchFamily="34" charset="0"/>
              <a:cs typeface="Arial" pitchFamily="34" charset="0"/>
            </a:rPr>
            <a:pPr algn="ctr"/>
            <a:t>31</a:t>
          </a:fld>
          <a:endParaRPr lang="fr-FR" sz="800" b="1">
            <a:solidFill>
              <a:sysClr val="windowText" lastClr="000000"/>
            </a:solidFill>
          </a:endParaRPr>
        </a:p>
      </xdr:txBody>
    </xdr:sp>
    <xdr:clientData/>
  </xdr:twoCellAnchor>
  <xdr:twoCellAnchor>
    <xdr:from>
      <xdr:col>0</xdr:col>
      <xdr:colOff>0</xdr:colOff>
      <xdr:row>99</xdr:row>
      <xdr:rowOff>190500</xdr:rowOff>
    </xdr:from>
    <xdr:to>
      <xdr:col>1</xdr:col>
      <xdr:colOff>0</xdr:colOff>
      <xdr:row>103</xdr:row>
      <xdr:rowOff>0</xdr:rowOff>
    </xdr:to>
    <xdr:sp macro="" textlink="'Base de donnée'!AH3">
      <xdr:nvSpPr>
        <xdr:cNvPr id="33" name="ZoneTexte 32">
          <a:extLst>
            <a:ext uri="{FF2B5EF4-FFF2-40B4-BE49-F238E27FC236}">
              <a16:creationId xmlns:a16="http://schemas.microsoft.com/office/drawing/2014/main" xmlns="" id="{00000000-0008-0000-0500-000021000000}"/>
            </a:ext>
          </a:extLst>
        </xdr:cNvPr>
        <xdr:cNvSpPr txBox="1"/>
      </xdr:nvSpPr>
      <xdr:spPr>
        <a:xfrm>
          <a:off x="0" y="18554700"/>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7A2BA157-E948-4470-BB2A-A1AF944F335A}" type="TxLink">
            <a:rPr lang="fr-FR" sz="800" b="1">
              <a:solidFill>
                <a:sysClr val="windowText" lastClr="000000"/>
              </a:solidFill>
              <a:latin typeface="Arial" pitchFamily="34" charset="0"/>
              <a:cs typeface="Arial" pitchFamily="34" charset="0"/>
            </a:rPr>
            <a:pPr algn="ctr"/>
            <a:t>32</a:t>
          </a:fld>
          <a:endParaRPr lang="fr-FR" sz="800" b="1">
            <a:solidFill>
              <a:sysClr val="windowText" lastClr="000000"/>
            </a:solidFill>
          </a:endParaRPr>
        </a:p>
      </xdr:txBody>
    </xdr:sp>
    <xdr:clientData/>
  </xdr:twoCellAnchor>
  <xdr:twoCellAnchor>
    <xdr:from>
      <xdr:col>0</xdr:col>
      <xdr:colOff>0</xdr:colOff>
      <xdr:row>102</xdr:row>
      <xdr:rowOff>180975</xdr:rowOff>
    </xdr:from>
    <xdr:to>
      <xdr:col>1</xdr:col>
      <xdr:colOff>0</xdr:colOff>
      <xdr:row>105</xdr:row>
      <xdr:rowOff>171450</xdr:rowOff>
    </xdr:to>
    <xdr:sp macro="" textlink="'Base de donnée'!AI3">
      <xdr:nvSpPr>
        <xdr:cNvPr id="34" name="ZoneTexte 33">
          <a:extLst>
            <a:ext uri="{FF2B5EF4-FFF2-40B4-BE49-F238E27FC236}">
              <a16:creationId xmlns:a16="http://schemas.microsoft.com/office/drawing/2014/main" xmlns="" id="{00000000-0008-0000-0500-000022000000}"/>
            </a:ext>
          </a:extLst>
        </xdr:cNvPr>
        <xdr:cNvSpPr txBox="1"/>
      </xdr:nvSpPr>
      <xdr:spPr>
        <a:xfrm>
          <a:off x="0" y="18554700"/>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49359252-51FB-4F45-A875-681D47FA226E}" type="TxLink">
            <a:rPr lang="fr-FR" sz="800" b="1">
              <a:solidFill>
                <a:sysClr val="windowText" lastClr="000000"/>
              </a:solidFill>
              <a:latin typeface="Arial" pitchFamily="34" charset="0"/>
              <a:cs typeface="Arial" pitchFamily="34" charset="0"/>
            </a:rPr>
            <a:pPr algn="ctr"/>
            <a:t>33</a:t>
          </a:fld>
          <a:endParaRPr lang="fr-FR" sz="800" b="1">
            <a:solidFill>
              <a:sysClr val="windowText" lastClr="000000"/>
            </a:solidFill>
          </a:endParaRPr>
        </a:p>
      </xdr:txBody>
    </xdr:sp>
    <xdr:clientData/>
  </xdr:twoCellAnchor>
  <xdr:twoCellAnchor>
    <xdr:from>
      <xdr:col>0</xdr:col>
      <xdr:colOff>0</xdr:colOff>
      <xdr:row>105</xdr:row>
      <xdr:rowOff>171450</xdr:rowOff>
    </xdr:from>
    <xdr:to>
      <xdr:col>1</xdr:col>
      <xdr:colOff>0</xdr:colOff>
      <xdr:row>108</xdr:row>
      <xdr:rowOff>180975</xdr:rowOff>
    </xdr:to>
    <xdr:sp macro="" textlink="'Base de donnée'!AJ3">
      <xdr:nvSpPr>
        <xdr:cNvPr id="35" name="ZoneTexte 34">
          <a:extLst>
            <a:ext uri="{FF2B5EF4-FFF2-40B4-BE49-F238E27FC236}">
              <a16:creationId xmlns:a16="http://schemas.microsoft.com/office/drawing/2014/main" xmlns="" id="{00000000-0008-0000-0500-000023000000}"/>
            </a:ext>
          </a:extLst>
        </xdr:cNvPr>
        <xdr:cNvSpPr txBox="1"/>
      </xdr:nvSpPr>
      <xdr:spPr>
        <a:xfrm>
          <a:off x="0" y="18554700"/>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780A084-50AC-4B39-8132-28193D7A6587}" type="TxLink">
            <a:rPr lang="fr-FR" sz="800" b="1">
              <a:solidFill>
                <a:sysClr val="windowText" lastClr="000000"/>
              </a:solidFill>
              <a:latin typeface="Arial" pitchFamily="34" charset="0"/>
              <a:cs typeface="Arial" pitchFamily="34" charset="0"/>
            </a:rPr>
            <a:pPr algn="ctr"/>
            <a:t>34</a:t>
          </a:fld>
          <a:endParaRPr lang="fr-FR" sz="800" b="1">
            <a:solidFill>
              <a:sysClr val="windowText" lastClr="000000"/>
            </a:solidFill>
          </a:endParaRPr>
        </a:p>
      </xdr:txBody>
    </xdr:sp>
    <xdr:clientData/>
  </xdr:twoCellAnchor>
  <xdr:twoCellAnchor>
    <xdr:from>
      <xdr:col>0</xdr:col>
      <xdr:colOff>0</xdr:colOff>
      <xdr:row>108</xdr:row>
      <xdr:rowOff>190500</xdr:rowOff>
    </xdr:from>
    <xdr:to>
      <xdr:col>1</xdr:col>
      <xdr:colOff>0</xdr:colOff>
      <xdr:row>111</xdr:row>
      <xdr:rowOff>180975</xdr:rowOff>
    </xdr:to>
    <xdr:sp macro="" textlink="'Base de donnée'!AK3">
      <xdr:nvSpPr>
        <xdr:cNvPr id="36" name="ZoneTexte 35">
          <a:extLst>
            <a:ext uri="{FF2B5EF4-FFF2-40B4-BE49-F238E27FC236}">
              <a16:creationId xmlns:a16="http://schemas.microsoft.com/office/drawing/2014/main" xmlns="" id="{00000000-0008-0000-0500-000024000000}"/>
            </a:ext>
          </a:extLst>
        </xdr:cNvPr>
        <xdr:cNvSpPr txBox="1"/>
      </xdr:nvSpPr>
      <xdr:spPr>
        <a:xfrm>
          <a:off x="0" y="18554700"/>
          <a:ext cx="1314450" cy="1809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2BDD872-525A-400D-B3A3-995BBB89E111}" type="TxLink">
            <a:rPr lang="fr-FR" sz="800" b="1">
              <a:solidFill>
                <a:sysClr val="windowText" lastClr="000000"/>
              </a:solidFill>
              <a:latin typeface="Arial" pitchFamily="34" charset="0"/>
              <a:cs typeface="Arial" pitchFamily="34" charset="0"/>
            </a:rPr>
            <a:pPr algn="ctr"/>
            <a:t>35</a:t>
          </a:fld>
          <a:endParaRPr lang="fr-FR" sz="800" b="1">
            <a:solidFill>
              <a:sysClr val="windowText" lastClr="000000"/>
            </a:solidFill>
          </a:endParaRPr>
        </a:p>
      </xdr:txBody>
    </xdr:sp>
    <xdr:clientData/>
  </xdr:twoCellAnchor>
  <xdr:twoCellAnchor>
    <xdr:from>
      <xdr:col>0</xdr:col>
      <xdr:colOff>57150</xdr:colOff>
      <xdr:row>4</xdr:row>
      <xdr:rowOff>76200</xdr:rowOff>
    </xdr:from>
    <xdr:to>
      <xdr:col>0</xdr:col>
      <xdr:colOff>1257299</xdr:colOff>
      <xdr:row>4</xdr:row>
      <xdr:rowOff>1276350</xdr:rowOff>
    </xdr:to>
    <xdr:sp macro="" textlink="">
      <xdr:nvSpPr>
        <xdr:cNvPr id="72" name="ZoneTexte 71">
          <a:extLst>
            <a:ext uri="{FF2B5EF4-FFF2-40B4-BE49-F238E27FC236}">
              <a16:creationId xmlns:a16="http://schemas.microsoft.com/office/drawing/2014/main" xmlns="" id="{00000000-0008-0000-0500-000048000000}"/>
            </a:ext>
          </a:extLst>
        </xdr:cNvPr>
        <xdr:cNvSpPr txBox="1"/>
      </xdr:nvSpPr>
      <xdr:spPr>
        <a:xfrm>
          <a:off x="57150" y="1085850"/>
          <a:ext cx="1200149" cy="1200150"/>
        </a:xfrm>
        <a:prstGeom prst="rect">
          <a:avLst/>
        </a:prstGeom>
        <a:ln/>
      </xdr:spPr>
      <xdr:style>
        <a:lnRef idx="3">
          <a:schemeClr val="lt1"/>
        </a:lnRef>
        <a:fillRef idx="1">
          <a:schemeClr val="accent5"/>
        </a:fillRef>
        <a:effectRef idx="1">
          <a:schemeClr val="accent5"/>
        </a:effectRef>
        <a:fontRef idx="minor">
          <a:schemeClr val="lt1"/>
        </a:fontRef>
      </xdr:style>
      <xdr:txBody>
        <a:bodyPr vertOverflow="clip" horzOverflow="clip" wrap="square" rtlCol="0" anchor="ctr"/>
        <a:lstStyle/>
        <a:p>
          <a:pPr algn="ctr"/>
          <a:r>
            <a:rPr lang="fr-FR" sz="1000" b="1" u="sng"/>
            <a:t>Pour</a:t>
          </a:r>
          <a:r>
            <a:rPr lang="fr-FR" sz="1000" b="1" u="sng" baseline="0"/>
            <a:t> l'affichage</a:t>
          </a:r>
        </a:p>
        <a:p>
          <a:pPr algn="ctr"/>
          <a:r>
            <a:rPr lang="fr-FR" sz="1000" b="1" u="sng" baseline="0"/>
            <a:t> des STATS</a:t>
          </a:r>
        </a:p>
        <a:p>
          <a:pPr algn="ctr"/>
          <a:endParaRPr lang="fr-FR" sz="900" baseline="0"/>
        </a:p>
        <a:p>
          <a:pPr algn="ctr"/>
          <a:r>
            <a:rPr lang="fr-FR" sz="900" baseline="0"/>
            <a:t>Ouverture CTRL + w</a:t>
          </a:r>
        </a:p>
        <a:p>
          <a:pPr algn="ctr"/>
          <a:r>
            <a:rPr lang="fr-FR" sz="900" baseline="0"/>
            <a:t>Fermeture CTRL + X</a:t>
          </a:r>
        </a:p>
      </xdr:txBody>
    </xdr:sp>
    <xdr:clientData/>
  </xdr:twoCellAnchor>
  <mc:AlternateContent xmlns:mc="http://schemas.openxmlformats.org/markup-compatibility/2006">
    <mc:Choice xmlns:a14="http://schemas.microsoft.com/office/drawing/2010/main" Requires="a14">
      <xdr:twoCellAnchor editAs="oneCell">
        <xdr:from>
          <xdr:col>0</xdr:col>
          <xdr:colOff>542925</xdr:colOff>
          <xdr:row>8</xdr:row>
          <xdr:rowOff>171450</xdr:rowOff>
        </xdr:from>
        <xdr:to>
          <xdr:col>0</xdr:col>
          <xdr:colOff>762000</xdr:colOff>
          <xdr:row>9</xdr:row>
          <xdr:rowOff>171450</xdr:rowOff>
        </xdr:to>
        <xdr:sp macro="" textlink="">
          <xdr:nvSpPr>
            <xdr:cNvPr id="79873" name="Check Box 1" hidden="1">
              <a:extLst>
                <a:ext uri="{63B3BB69-23CF-44E3-9099-C40C66FF867C}">
                  <a14:compatExt spid="_x0000_s7987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11</xdr:row>
          <xdr:rowOff>152400</xdr:rowOff>
        </xdr:from>
        <xdr:to>
          <xdr:col>0</xdr:col>
          <xdr:colOff>771525</xdr:colOff>
          <xdr:row>12</xdr:row>
          <xdr:rowOff>171450</xdr:rowOff>
        </xdr:to>
        <xdr:sp macro="" textlink="">
          <xdr:nvSpPr>
            <xdr:cNvPr id="79874" name="Check Box 2" hidden="1">
              <a:extLst>
                <a:ext uri="{63B3BB69-23CF-44E3-9099-C40C66FF867C}">
                  <a14:compatExt spid="_x0000_s7987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14</xdr:row>
          <xdr:rowOff>161925</xdr:rowOff>
        </xdr:from>
        <xdr:to>
          <xdr:col>0</xdr:col>
          <xdr:colOff>762000</xdr:colOff>
          <xdr:row>15</xdr:row>
          <xdr:rowOff>180975</xdr:rowOff>
        </xdr:to>
        <xdr:sp macro="" textlink="">
          <xdr:nvSpPr>
            <xdr:cNvPr id="79875" name="Check Box 3" hidden="1">
              <a:extLst>
                <a:ext uri="{63B3BB69-23CF-44E3-9099-C40C66FF867C}">
                  <a14:compatExt spid="_x0000_s7987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23</xdr:row>
          <xdr:rowOff>171450</xdr:rowOff>
        </xdr:from>
        <xdr:to>
          <xdr:col>0</xdr:col>
          <xdr:colOff>771525</xdr:colOff>
          <xdr:row>24</xdr:row>
          <xdr:rowOff>190500</xdr:rowOff>
        </xdr:to>
        <xdr:sp macro="" textlink="">
          <xdr:nvSpPr>
            <xdr:cNvPr id="79876" name="Check Box 4" hidden="1">
              <a:extLst>
                <a:ext uri="{63B3BB69-23CF-44E3-9099-C40C66FF867C}">
                  <a14:compatExt spid="_x0000_s7987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26</xdr:row>
          <xdr:rowOff>142875</xdr:rowOff>
        </xdr:from>
        <xdr:to>
          <xdr:col>0</xdr:col>
          <xdr:colOff>762000</xdr:colOff>
          <xdr:row>27</xdr:row>
          <xdr:rowOff>161925</xdr:rowOff>
        </xdr:to>
        <xdr:sp macro="" textlink="">
          <xdr:nvSpPr>
            <xdr:cNvPr id="79877" name="Check Box 5" hidden="1">
              <a:extLst>
                <a:ext uri="{63B3BB69-23CF-44E3-9099-C40C66FF867C}">
                  <a14:compatExt spid="_x0000_s7987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17</xdr:row>
          <xdr:rowOff>152400</xdr:rowOff>
        </xdr:from>
        <xdr:to>
          <xdr:col>0</xdr:col>
          <xdr:colOff>771525</xdr:colOff>
          <xdr:row>18</xdr:row>
          <xdr:rowOff>171450</xdr:rowOff>
        </xdr:to>
        <xdr:sp macro="" textlink="">
          <xdr:nvSpPr>
            <xdr:cNvPr id="79878" name="Check Box 6" hidden="1">
              <a:extLst>
                <a:ext uri="{63B3BB69-23CF-44E3-9099-C40C66FF867C}">
                  <a14:compatExt spid="_x0000_s7987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20</xdr:row>
          <xdr:rowOff>142875</xdr:rowOff>
        </xdr:from>
        <xdr:to>
          <xdr:col>0</xdr:col>
          <xdr:colOff>781050</xdr:colOff>
          <xdr:row>21</xdr:row>
          <xdr:rowOff>161925</xdr:rowOff>
        </xdr:to>
        <xdr:sp macro="" textlink="">
          <xdr:nvSpPr>
            <xdr:cNvPr id="79879" name="Check Box 7" hidden="1">
              <a:extLst>
                <a:ext uri="{63B3BB69-23CF-44E3-9099-C40C66FF867C}">
                  <a14:compatExt spid="_x0000_s7987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29</xdr:row>
          <xdr:rowOff>133350</xdr:rowOff>
        </xdr:from>
        <xdr:to>
          <xdr:col>0</xdr:col>
          <xdr:colOff>762000</xdr:colOff>
          <xdr:row>30</xdr:row>
          <xdr:rowOff>152400</xdr:rowOff>
        </xdr:to>
        <xdr:sp macro="" textlink="">
          <xdr:nvSpPr>
            <xdr:cNvPr id="79880" name="Check Box 8" hidden="1">
              <a:extLst>
                <a:ext uri="{63B3BB69-23CF-44E3-9099-C40C66FF867C}">
                  <a14:compatExt spid="_x0000_s7988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32</xdr:row>
          <xdr:rowOff>133350</xdr:rowOff>
        </xdr:from>
        <xdr:to>
          <xdr:col>0</xdr:col>
          <xdr:colOff>762000</xdr:colOff>
          <xdr:row>33</xdr:row>
          <xdr:rowOff>152400</xdr:rowOff>
        </xdr:to>
        <xdr:sp macro="" textlink="">
          <xdr:nvSpPr>
            <xdr:cNvPr id="79881" name="Check Box 9" hidden="1">
              <a:extLst>
                <a:ext uri="{63B3BB69-23CF-44E3-9099-C40C66FF867C}">
                  <a14:compatExt spid="_x0000_s7988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35</xdr:row>
          <xdr:rowOff>133350</xdr:rowOff>
        </xdr:from>
        <xdr:to>
          <xdr:col>0</xdr:col>
          <xdr:colOff>771525</xdr:colOff>
          <xdr:row>36</xdr:row>
          <xdr:rowOff>152400</xdr:rowOff>
        </xdr:to>
        <xdr:sp macro="" textlink="">
          <xdr:nvSpPr>
            <xdr:cNvPr id="79882" name="Check Box 10" hidden="1">
              <a:extLst>
                <a:ext uri="{63B3BB69-23CF-44E3-9099-C40C66FF867C}">
                  <a14:compatExt spid="_x0000_s7988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38</xdr:row>
          <xdr:rowOff>152400</xdr:rowOff>
        </xdr:from>
        <xdr:to>
          <xdr:col>0</xdr:col>
          <xdr:colOff>781050</xdr:colOff>
          <xdr:row>39</xdr:row>
          <xdr:rowOff>171450</xdr:rowOff>
        </xdr:to>
        <xdr:sp macro="" textlink="">
          <xdr:nvSpPr>
            <xdr:cNvPr id="79883" name="Check Box 11" hidden="1">
              <a:extLst>
                <a:ext uri="{63B3BB69-23CF-44E3-9099-C40C66FF867C}">
                  <a14:compatExt spid="_x0000_s7988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41</xdr:row>
          <xdr:rowOff>142875</xdr:rowOff>
        </xdr:from>
        <xdr:to>
          <xdr:col>0</xdr:col>
          <xdr:colOff>771525</xdr:colOff>
          <xdr:row>42</xdr:row>
          <xdr:rowOff>161925</xdr:rowOff>
        </xdr:to>
        <xdr:sp macro="" textlink="">
          <xdr:nvSpPr>
            <xdr:cNvPr id="79884" name="Check Box 12" hidden="1">
              <a:extLst>
                <a:ext uri="{63B3BB69-23CF-44E3-9099-C40C66FF867C}">
                  <a14:compatExt spid="_x0000_s7988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44</xdr:row>
          <xdr:rowOff>161925</xdr:rowOff>
        </xdr:from>
        <xdr:to>
          <xdr:col>0</xdr:col>
          <xdr:colOff>762000</xdr:colOff>
          <xdr:row>45</xdr:row>
          <xdr:rowOff>180975</xdr:rowOff>
        </xdr:to>
        <xdr:sp macro="" textlink="">
          <xdr:nvSpPr>
            <xdr:cNvPr id="79885" name="Check Box 13" hidden="1">
              <a:extLst>
                <a:ext uri="{63B3BB69-23CF-44E3-9099-C40C66FF867C}">
                  <a14:compatExt spid="_x0000_s7988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47</xdr:row>
          <xdr:rowOff>161925</xdr:rowOff>
        </xdr:from>
        <xdr:to>
          <xdr:col>0</xdr:col>
          <xdr:colOff>752475</xdr:colOff>
          <xdr:row>48</xdr:row>
          <xdr:rowOff>180975</xdr:rowOff>
        </xdr:to>
        <xdr:sp macro="" textlink="">
          <xdr:nvSpPr>
            <xdr:cNvPr id="79886" name="Check Box 14" hidden="1">
              <a:extLst>
                <a:ext uri="{63B3BB69-23CF-44E3-9099-C40C66FF867C}">
                  <a14:compatExt spid="_x0000_s7988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50</xdr:row>
          <xdr:rowOff>142875</xdr:rowOff>
        </xdr:from>
        <xdr:to>
          <xdr:col>0</xdr:col>
          <xdr:colOff>762000</xdr:colOff>
          <xdr:row>51</xdr:row>
          <xdr:rowOff>161925</xdr:rowOff>
        </xdr:to>
        <xdr:sp macro="" textlink="">
          <xdr:nvSpPr>
            <xdr:cNvPr id="79887" name="Check Box 15" hidden="1">
              <a:extLst>
                <a:ext uri="{63B3BB69-23CF-44E3-9099-C40C66FF867C}">
                  <a14:compatExt spid="_x0000_s7988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53</xdr:row>
          <xdr:rowOff>142875</xdr:rowOff>
        </xdr:from>
        <xdr:to>
          <xdr:col>0</xdr:col>
          <xdr:colOff>771525</xdr:colOff>
          <xdr:row>54</xdr:row>
          <xdr:rowOff>161925</xdr:rowOff>
        </xdr:to>
        <xdr:sp macro="" textlink="">
          <xdr:nvSpPr>
            <xdr:cNvPr id="79888" name="Check Box 16" hidden="1">
              <a:extLst>
                <a:ext uri="{63B3BB69-23CF-44E3-9099-C40C66FF867C}">
                  <a14:compatExt spid="_x0000_s7988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56</xdr:row>
          <xdr:rowOff>161925</xdr:rowOff>
        </xdr:from>
        <xdr:to>
          <xdr:col>0</xdr:col>
          <xdr:colOff>762000</xdr:colOff>
          <xdr:row>57</xdr:row>
          <xdr:rowOff>180975</xdr:rowOff>
        </xdr:to>
        <xdr:sp macro="" textlink="">
          <xdr:nvSpPr>
            <xdr:cNvPr id="79889" name="Check Box 17" hidden="1">
              <a:extLst>
                <a:ext uri="{63B3BB69-23CF-44E3-9099-C40C66FF867C}">
                  <a14:compatExt spid="_x0000_s7988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59</xdr:row>
          <xdr:rowOff>161925</xdr:rowOff>
        </xdr:from>
        <xdr:to>
          <xdr:col>0</xdr:col>
          <xdr:colOff>752475</xdr:colOff>
          <xdr:row>60</xdr:row>
          <xdr:rowOff>180975</xdr:rowOff>
        </xdr:to>
        <xdr:sp macro="" textlink="">
          <xdr:nvSpPr>
            <xdr:cNvPr id="79890" name="Check Box 18" hidden="1">
              <a:extLst>
                <a:ext uri="{63B3BB69-23CF-44E3-9099-C40C66FF867C}">
                  <a14:compatExt spid="_x0000_s7989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62</xdr:row>
          <xdr:rowOff>161925</xdr:rowOff>
        </xdr:from>
        <xdr:to>
          <xdr:col>0</xdr:col>
          <xdr:colOff>771525</xdr:colOff>
          <xdr:row>63</xdr:row>
          <xdr:rowOff>180975</xdr:rowOff>
        </xdr:to>
        <xdr:sp macro="" textlink="">
          <xdr:nvSpPr>
            <xdr:cNvPr id="79891" name="Check Box 19" hidden="1">
              <a:extLst>
                <a:ext uri="{63B3BB69-23CF-44E3-9099-C40C66FF867C}">
                  <a14:compatExt spid="_x0000_s7989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65</xdr:row>
          <xdr:rowOff>142875</xdr:rowOff>
        </xdr:from>
        <xdr:to>
          <xdr:col>0</xdr:col>
          <xdr:colOff>762000</xdr:colOff>
          <xdr:row>66</xdr:row>
          <xdr:rowOff>161925</xdr:rowOff>
        </xdr:to>
        <xdr:sp macro="" textlink="">
          <xdr:nvSpPr>
            <xdr:cNvPr id="79892" name="Check Box 20" hidden="1">
              <a:extLst>
                <a:ext uri="{63B3BB69-23CF-44E3-9099-C40C66FF867C}">
                  <a14:compatExt spid="_x0000_s7989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68</xdr:row>
          <xdr:rowOff>133350</xdr:rowOff>
        </xdr:from>
        <xdr:to>
          <xdr:col>0</xdr:col>
          <xdr:colOff>762000</xdr:colOff>
          <xdr:row>69</xdr:row>
          <xdr:rowOff>152400</xdr:rowOff>
        </xdr:to>
        <xdr:sp macro="" textlink="">
          <xdr:nvSpPr>
            <xdr:cNvPr id="79893" name="Check Box 21" hidden="1">
              <a:extLst>
                <a:ext uri="{63B3BB69-23CF-44E3-9099-C40C66FF867C}">
                  <a14:compatExt spid="_x0000_s7989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71</xdr:row>
          <xdr:rowOff>142875</xdr:rowOff>
        </xdr:from>
        <xdr:to>
          <xdr:col>0</xdr:col>
          <xdr:colOff>771525</xdr:colOff>
          <xdr:row>72</xdr:row>
          <xdr:rowOff>161925</xdr:rowOff>
        </xdr:to>
        <xdr:sp macro="" textlink="">
          <xdr:nvSpPr>
            <xdr:cNvPr id="79894" name="Check Box 22" hidden="1">
              <a:extLst>
                <a:ext uri="{63B3BB69-23CF-44E3-9099-C40C66FF867C}">
                  <a14:compatExt spid="_x0000_s7989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74</xdr:row>
          <xdr:rowOff>152400</xdr:rowOff>
        </xdr:from>
        <xdr:to>
          <xdr:col>0</xdr:col>
          <xdr:colOff>771525</xdr:colOff>
          <xdr:row>75</xdr:row>
          <xdr:rowOff>171450</xdr:rowOff>
        </xdr:to>
        <xdr:sp macro="" textlink="">
          <xdr:nvSpPr>
            <xdr:cNvPr id="79895" name="Check Box 23" hidden="1">
              <a:extLst>
                <a:ext uri="{63B3BB69-23CF-44E3-9099-C40C66FF867C}">
                  <a14:compatExt spid="_x0000_s7989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77</xdr:row>
          <xdr:rowOff>152400</xdr:rowOff>
        </xdr:from>
        <xdr:to>
          <xdr:col>0</xdr:col>
          <xdr:colOff>762000</xdr:colOff>
          <xdr:row>78</xdr:row>
          <xdr:rowOff>171450</xdr:rowOff>
        </xdr:to>
        <xdr:sp macro="" textlink="">
          <xdr:nvSpPr>
            <xdr:cNvPr id="79896" name="Check Box 24" hidden="1">
              <a:extLst>
                <a:ext uri="{63B3BB69-23CF-44E3-9099-C40C66FF867C}">
                  <a14:compatExt spid="_x0000_s7989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80</xdr:row>
          <xdr:rowOff>171450</xdr:rowOff>
        </xdr:from>
        <xdr:to>
          <xdr:col>0</xdr:col>
          <xdr:colOff>752475</xdr:colOff>
          <xdr:row>81</xdr:row>
          <xdr:rowOff>190500</xdr:rowOff>
        </xdr:to>
        <xdr:sp macro="" textlink="">
          <xdr:nvSpPr>
            <xdr:cNvPr id="79897" name="Check Box 25" hidden="1">
              <a:extLst>
                <a:ext uri="{63B3BB69-23CF-44E3-9099-C40C66FF867C}">
                  <a14:compatExt spid="_x0000_s7989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83</xdr:row>
          <xdr:rowOff>133350</xdr:rowOff>
        </xdr:from>
        <xdr:to>
          <xdr:col>0</xdr:col>
          <xdr:colOff>771525</xdr:colOff>
          <xdr:row>84</xdr:row>
          <xdr:rowOff>152400</xdr:rowOff>
        </xdr:to>
        <xdr:sp macro="" textlink="">
          <xdr:nvSpPr>
            <xdr:cNvPr id="79898" name="Check Box 26" hidden="1">
              <a:extLst>
                <a:ext uri="{63B3BB69-23CF-44E3-9099-C40C66FF867C}">
                  <a14:compatExt spid="_x0000_s7989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86</xdr:row>
          <xdr:rowOff>133350</xdr:rowOff>
        </xdr:from>
        <xdr:to>
          <xdr:col>0</xdr:col>
          <xdr:colOff>752475</xdr:colOff>
          <xdr:row>87</xdr:row>
          <xdr:rowOff>171450</xdr:rowOff>
        </xdr:to>
        <xdr:sp macro="" textlink="">
          <xdr:nvSpPr>
            <xdr:cNvPr id="79899" name="Check Box 27" hidden="1">
              <a:extLst>
                <a:ext uri="{63B3BB69-23CF-44E3-9099-C40C66FF867C}">
                  <a14:compatExt spid="_x0000_s7989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89</xdr:row>
          <xdr:rowOff>123825</xdr:rowOff>
        </xdr:from>
        <xdr:to>
          <xdr:col>0</xdr:col>
          <xdr:colOff>752475</xdr:colOff>
          <xdr:row>90</xdr:row>
          <xdr:rowOff>142875</xdr:rowOff>
        </xdr:to>
        <xdr:sp macro="" textlink="">
          <xdr:nvSpPr>
            <xdr:cNvPr id="79907" name="Check Box 35" hidden="1">
              <a:extLst>
                <a:ext uri="{63B3BB69-23CF-44E3-9099-C40C66FF867C}">
                  <a14:compatExt spid="_x0000_s7990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0</xdr:col>
      <xdr:colOff>9525</xdr:colOff>
      <xdr:row>7</xdr:row>
      <xdr:rowOff>9525</xdr:rowOff>
    </xdr:from>
    <xdr:to>
      <xdr:col>1</xdr:col>
      <xdr:colOff>9525</xdr:colOff>
      <xdr:row>9</xdr:row>
      <xdr:rowOff>209549</xdr:rowOff>
    </xdr:to>
    <xdr:sp macro="" textlink="'Base de donnée'!C3">
      <xdr:nvSpPr>
        <xdr:cNvPr id="2" name="ZoneTexte 1">
          <a:extLst>
            <a:ext uri="{FF2B5EF4-FFF2-40B4-BE49-F238E27FC236}">
              <a16:creationId xmlns:a16="http://schemas.microsoft.com/office/drawing/2014/main" xmlns="" id="{00000000-0008-0000-0600-000002000000}"/>
            </a:ext>
          </a:extLst>
        </xdr:cNvPr>
        <xdr:cNvSpPr txBox="1"/>
      </xdr:nvSpPr>
      <xdr:spPr>
        <a:xfrm>
          <a:off x="9525" y="2828925"/>
          <a:ext cx="1314450" cy="619124"/>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32E2A2C-B44B-4F21-8869-C5AF2B97336E}" type="TxLink">
            <a:rPr lang="fr-FR" sz="800" b="1">
              <a:solidFill>
                <a:sysClr val="windowText" lastClr="000000"/>
              </a:solidFill>
              <a:latin typeface="Arial" pitchFamily="34" charset="0"/>
              <a:cs typeface="Arial" pitchFamily="34" charset="0"/>
            </a:rPr>
            <a:pPr algn="ctr"/>
            <a:t>1</a:t>
          </a:fld>
          <a:endParaRPr lang="fr-FR" sz="800" b="1">
            <a:solidFill>
              <a:sysClr val="windowText" lastClr="000000"/>
            </a:solidFill>
          </a:endParaRPr>
        </a:p>
      </xdr:txBody>
    </xdr:sp>
    <xdr:clientData/>
  </xdr:twoCellAnchor>
  <xdr:twoCellAnchor>
    <xdr:from>
      <xdr:col>0</xdr:col>
      <xdr:colOff>9525</xdr:colOff>
      <xdr:row>9</xdr:row>
      <xdr:rowOff>200025</xdr:rowOff>
    </xdr:from>
    <xdr:to>
      <xdr:col>1</xdr:col>
      <xdr:colOff>9525</xdr:colOff>
      <xdr:row>13</xdr:row>
      <xdr:rowOff>0</xdr:rowOff>
    </xdr:to>
    <xdr:sp macro="" textlink="'Base de donnée'!D3">
      <xdr:nvSpPr>
        <xdr:cNvPr id="3" name="ZoneTexte 2">
          <a:extLst>
            <a:ext uri="{FF2B5EF4-FFF2-40B4-BE49-F238E27FC236}">
              <a16:creationId xmlns:a16="http://schemas.microsoft.com/office/drawing/2014/main" xmlns="" id="{00000000-0008-0000-0600-000003000000}"/>
            </a:ext>
          </a:extLst>
        </xdr:cNvPr>
        <xdr:cNvSpPr txBox="1"/>
      </xdr:nvSpPr>
      <xdr:spPr>
        <a:xfrm>
          <a:off x="9525" y="3438525"/>
          <a:ext cx="1314450" cy="6000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F919BC2D-7479-493D-AC36-B62384A15EAD}" type="TxLink">
            <a:rPr lang="fr-FR" sz="800" b="1">
              <a:solidFill>
                <a:sysClr val="windowText" lastClr="000000"/>
              </a:solidFill>
              <a:latin typeface="Arial" pitchFamily="34" charset="0"/>
              <a:cs typeface="Arial" pitchFamily="34" charset="0"/>
            </a:rPr>
            <a:pPr algn="ctr"/>
            <a:t>2</a:t>
          </a:fld>
          <a:endParaRPr lang="fr-FR" sz="800" b="1">
            <a:solidFill>
              <a:sysClr val="windowText" lastClr="000000"/>
            </a:solidFill>
          </a:endParaRPr>
        </a:p>
      </xdr:txBody>
    </xdr:sp>
    <xdr:clientData/>
  </xdr:twoCellAnchor>
  <xdr:twoCellAnchor>
    <xdr:from>
      <xdr:col>0</xdr:col>
      <xdr:colOff>9525</xdr:colOff>
      <xdr:row>13</xdr:row>
      <xdr:rowOff>1</xdr:rowOff>
    </xdr:from>
    <xdr:to>
      <xdr:col>1</xdr:col>
      <xdr:colOff>9525</xdr:colOff>
      <xdr:row>16</xdr:row>
      <xdr:rowOff>28575</xdr:rowOff>
    </xdr:to>
    <xdr:sp macro="" textlink="'Base de donnée'!E3">
      <xdr:nvSpPr>
        <xdr:cNvPr id="4" name="ZoneTexte 3">
          <a:extLst>
            <a:ext uri="{FF2B5EF4-FFF2-40B4-BE49-F238E27FC236}">
              <a16:creationId xmlns:a16="http://schemas.microsoft.com/office/drawing/2014/main" xmlns="" id="{00000000-0008-0000-0600-000004000000}"/>
            </a:ext>
          </a:extLst>
        </xdr:cNvPr>
        <xdr:cNvSpPr txBox="1"/>
      </xdr:nvSpPr>
      <xdr:spPr>
        <a:xfrm>
          <a:off x="9525" y="4038601"/>
          <a:ext cx="1314450" cy="619124"/>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2CB6527-D36E-4447-8484-CA791342919B}" type="TxLink">
            <a:rPr lang="fr-FR" sz="800" b="1">
              <a:solidFill>
                <a:sysClr val="windowText" lastClr="000000"/>
              </a:solidFill>
              <a:latin typeface="Arial" pitchFamily="34" charset="0"/>
              <a:cs typeface="Arial" pitchFamily="34" charset="0"/>
            </a:rPr>
            <a:pPr algn="ctr"/>
            <a:t>3</a:t>
          </a:fld>
          <a:endParaRPr lang="fr-FR" sz="800" b="1">
            <a:solidFill>
              <a:sysClr val="windowText" lastClr="000000"/>
            </a:solidFill>
          </a:endParaRPr>
        </a:p>
      </xdr:txBody>
    </xdr:sp>
    <xdr:clientData/>
  </xdr:twoCellAnchor>
  <xdr:twoCellAnchor>
    <xdr:from>
      <xdr:col>0</xdr:col>
      <xdr:colOff>0</xdr:colOff>
      <xdr:row>16</xdr:row>
      <xdr:rowOff>19050</xdr:rowOff>
    </xdr:from>
    <xdr:to>
      <xdr:col>1</xdr:col>
      <xdr:colOff>0</xdr:colOff>
      <xdr:row>19</xdr:row>
      <xdr:rowOff>9525</xdr:rowOff>
    </xdr:to>
    <xdr:sp macro="" textlink="'Base de donnée'!F3">
      <xdr:nvSpPr>
        <xdr:cNvPr id="5" name="ZoneTexte 4">
          <a:extLst>
            <a:ext uri="{FF2B5EF4-FFF2-40B4-BE49-F238E27FC236}">
              <a16:creationId xmlns:a16="http://schemas.microsoft.com/office/drawing/2014/main" xmlns="" id="{00000000-0008-0000-0600-000005000000}"/>
            </a:ext>
          </a:extLst>
        </xdr:cNvPr>
        <xdr:cNvSpPr txBox="1"/>
      </xdr:nvSpPr>
      <xdr:spPr>
        <a:xfrm>
          <a:off x="0" y="4648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E6F953E-0B4A-4B50-9A9D-84D904359F9E}" type="TxLink">
            <a:rPr lang="fr-FR" sz="800" b="1">
              <a:solidFill>
                <a:sysClr val="windowText" lastClr="000000"/>
              </a:solidFill>
              <a:latin typeface="Arial" pitchFamily="34" charset="0"/>
              <a:cs typeface="Arial" pitchFamily="34" charset="0"/>
            </a:rPr>
            <a:pPr algn="ctr"/>
            <a:t>4</a:t>
          </a:fld>
          <a:endParaRPr lang="fr-FR" sz="800" b="1">
            <a:solidFill>
              <a:sysClr val="windowText" lastClr="000000"/>
            </a:solidFill>
          </a:endParaRPr>
        </a:p>
      </xdr:txBody>
    </xdr:sp>
    <xdr:clientData/>
  </xdr:twoCellAnchor>
  <xdr:twoCellAnchor>
    <xdr:from>
      <xdr:col>0</xdr:col>
      <xdr:colOff>0</xdr:colOff>
      <xdr:row>18</xdr:row>
      <xdr:rowOff>190500</xdr:rowOff>
    </xdr:from>
    <xdr:to>
      <xdr:col>1</xdr:col>
      <xdr:colOff>0</xdr:colOff>
      <xdr:row>22</xdr:row>
      <xdr:rowOff>0</xdr:rowOff>
    </xdr:to>
    <xdr:sp macro="" textlink="'Base de donnée'!G3">
      <xdr:nvSpPr>
        <xdr:cNvPr id="6" name="ZoneTexte 5">
          <a:extLst>
            <a:ext uri="{FF2B5EF4-FFF2-40B4-BE49-F238E27FC236}">
              <a16:creationId xmlns:a16="http://schemas.microsoft.com/office/drawing/2014/main" xmlns="" id="{00000000-0008-0000-0600-000006000000}"/>
            </a:ext>
          </a:extLst>
        </xdr:cNvPr>
        <xdr:cNvSpPr txBox="1"/>
      </xdr:nvSpPr>
      <xdr:spPr>
        <a:xfrm>
          <a:off x="0" y="520065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3D66F35-A5D4-4CC9-8D5F-1F84B3CD186E}" type="TxLink">
            <a:rPr lang="fr-FR" sz="800" b="1">
              <a:solidFill>
                <a:sysClr val="windowText" lastClr="000000"/>
              </a:solidFill>
              <a:latin typeface="Arial" pitchFamily="34" charset="0"/>
              <a:cs typeface="Arial" pitchFamily="34" charset="0"/>
            </a:rPr>
            <a:pPr algn="ctr"/>
            <a:t>5</a:t>
          </a:fld>
          <a:endParaRPr lang="fr-FR" sz="800" b="1">
            <a:solidFill>
              <a:sysClr val="windowText" lastClr="000000"/>
            </a:solidFill>
          </a:endParaRPr>
        </a:p>
      </xdr:txBody>
    </xdr:sp>
    <xdr:clientData/>
  </xdr:twoCellAnchor>
  <xdr:twoCellAnchor>
    <xdr:from>
      <xdr:col>0</xdr:col>
      <xdr:colOff>0</xdr:colOff>
      <xdr:row>22</xdr:row>
      <xdr:rowOff>1</xdr:rowOff>
    </xdr:from>
    <xdr:to>
      <xdr:col>1</xdr:col>
      <xdr:colOff>0</xdr:colOff>
      <xdr:row>24</xdr:row>
      <xdr:rowOff>190501</xdr:rowOff>
    </xdr:to>
    <xdr:sp macro="" textlink="'Base de donnée'!H3">
      <xdr:nvSpPr>
        <xdr:cNvPr id="7" name="ZoneTexte 6">
          <a:extLst>
            <a:ext uri="{FF2B5EF4-FFF2-40B4-BE49-F238E27FC236}">
              <a16:creationId xmlns:a16="http://schemas.microsoft.com/office/drawing/2014/main" xmlns="" id="{00000000-0008-0000-0600-000007000000}"/>
            </a:ext>
          </a:extLst>
        </xdr:cNvPr>
        <xdr:cNvSpPr txBox="1"/>
      </xdr:nvSpPr>
      <xdr:spPr>
        <a:xfrm>
          <a:off x="0" y="5791201"/>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5BC42F1-44FA-46EE-A3E5-FCE96DF42BBE}" type="TxLink">
            <a:rPr lang="fr-FR" sz="800" b="1">
              <a:solidFill>
                <a:sysClr val="windowText" lastClr="000000"/>
              </a:solidFill>
              <a:latin typeface="Arial" pitchFamily="34" charset="0"/>
              <a:cs typeface="Arial" pitchFamily="34" charset="0"/>
            </a:rPr>
            <a:pPr algn="ctr"/>
            <a:t>6</a:t>
          </a:fld>
          <a:endParaRPr lang="fr-FR" sz="800" b="1">
            <a:solidFill>
              <a:sysClr val="windowText" lastClr="000000"/>
            </a:solidFill>
          </a:endParaRPr>
        </a:p>
      </xdr:txBody>
    </xdr:sp>
    <xdr:clientData/>
  </xdr:twoCellAnchor>
  <xdr:twoCellAnchor>
    <xdr:from>
      <xdr:col>0</xdr:col>
      <xdr:colOff>0</xdr:colOff>
      <xdr:row>24</xdr:row>
      <xdr:rowOff>190500</xdr:rowOff>
    </xdr:from>
    <xdr:to>
      <xdr:col>1</xdr:col>
      <xdr:colOff>0</xdr:colOff>
      <xdr:row>27</xdr:row>
      <xdr:rowOff>180975</xdr:rowOff>
    </xdr:to>
    <xdr:sp macro="" textlink="'Base de donnée'!I3">
      <xdr:nvSpPr>
        <xdr:cNvPr id="8" name="ZoneTexte 7">
          <a:extLst>
            <a:ext uri="{FF2B5EF4-FFF2-40B4-BE49-F238E27FC236}">
              <a16:creationId xmlns:a16="http://schemas.microsoft.com/office/drawing/2014/main" xmlns="" id="{00000000-0008-0000-0600-000008000000}"/>
            </a:ext>
          </a:extLst>
        </xdr:cNvPr>
        <xdr:cNvSpPr txBox="1"/>
      </xdr:nvSpPr>
      <xdr:spPr>
        <a:xfrm>
          <a:off x="0" y="63627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5850372-E1B7-4896-A28E-F76269DC10F7}" type="TxLink">
            <a:rPr lang="fr-FR" sz="800" b="1">
              <a:solidFill>
                <a:sysClr val="windowText" lastClr="000000"/>
              </a:solidFill>
              <a:latin typeface="Arial" pitchFamily="34" charset="0"/>
              <a:cs typeface="Arial" pitchFamily="34" charset="0"/>
            </a:rPr>
            <a:pPr algn="ctr"/>
            <a:t>7</a:t>
          </a:fld>
          <a:endParaRPr lang="fr-FR" sz="800" b="1">
            <a:solidFill>
              <a:sysClr val="windowText" lastClr="000000"/>
            </a:solidFill>
          </a:endParaRPr>
        </a:p>
      </xdr:txBody>
    </xdr:sp>
    <xdr:clientData/>
  </xdr:twoCellAnchor>
  <xdr:twoCellAnchor>
    <xdr:from>
      <xdr:col>0</xdr:col>
      <xdr:colOff>0</xdr:colOff>
      <xdr:row>27</xdr:row>
      <xdr:rowOff>180975</xdr:rowOff>
    </xdr:from>
    <xdr:to>
      <xdr:col>1</xdr:col>
      <xdr:colOff>0</xdr:colOff>
      <xdr:row>30</xdr:row>
      <xdr:rowOff>171450</xdr:rowOff>
    </xdr:to>
    <xdr:sp macro="" textlink="'Base de donnée'!J3">
      <xdr:nvSpPr>
        <xdr:cNvPr id="9" name="ZoneTexte 8">
          <a:extLst>
            <a:ext uri="{FF2B5EF4-FFF2-40B4-BE49-F238E27FC236}">
              <a16:creationId xmlns:a16="http://schemas.microsoft.com/office/drawing/2014/main" xmlns="" id="{00000000-0008-0000-0600-000009000000}"/>
            </a:ext>
          </a:extLst>
        </xdr:cNvPr>
        <xdr:cNvSpPr txBox="1"/>
      </xdr:nvSpPr>
      <xdr:spPr>
        <a:xfrm>
          <a:off x="0" y="6934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051C8D6-6D9A-47E4-93AE-2279A82B6B0E}" type="TxLink">
            <a:rPr lang="fr-FR" sz="800" b="1">
              <a:solidFill>
                <a:sysClr val="windowText" lastClr="000000"/>
              </a:solidFill>
              <a:latin typeface="Arial" pitchFamily="34" charset="0"/>
              <a:cs typeface="Arial" pitchFamily="34" charset="0"/>
            </a:rPr>
            <a:pPr algn="ctr"/>
            <a:t>8</a:t>
          </a:fld>
          <a:endParaRPr lang="fr-FR" sz="800" b="1">
            <a:solidFill>
              <a:sysClr val="windowText" lastClr="000000"/>
            </a:solidFill>
          </a:endParaRPr>
        </a:p>
      </xdr:txBody>
    </xdr:sp>
    <xdr:clientData/>
  </xdr:twoCellAnchor>
  <xdr:twoCellAnchor>
    <xdr:from>
      <xdr:col>0</xdr:col>
      <xdr:colOff>0</xdr:colOff>
      <xdr:row>30</xdr:row>
      <xdr:rowOff>180975</xdr:rowOff>
    </xdr:from>
    <xdr:to>
      <xdr:col>1</xdr:col>
      <xdr:colOff>0</xdr:colOff>
      <xdr:row>33</xdr:row>
      <xdr:rowOff>171450</xdr:rowOff>
    </xdr:to>
    <xdr:sp macro="" textlink="'Base de donnée'!K3">
      <xdr:nvSpPr>
        <xdr:cNvPr id="10" name="ZoneTexte 9">
          <a:extLst>
            <a:ext uri="{FF2B5EF4-FFF2-40B4-BE49-F238E27FC236}">
              <a16:creationId xmlns:a16="http://schemas.microsoft.com/office/drawing/2014/main" xmlns="" id="{00000000-0008-0000-0600-00000A000000}"/>
            </a:ext>
          </a:extLst>
        </xdr:cNvPr>
        <xdr:cNvSpPr txBox="1"/>
      </xdr:nvSpPr>
      <xdr:spPr>
        <a:xfrm>
          <a:off x="0" y="75152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B2E87D5-64B6-4896-9146-8ED819384E4C}" type="TxLink">
            <a:rPr lang="fr-FR" sz="800" b="1">
              <a:solidFill>
                <a:sysClr val="windowText" lastClr="000000"/>
              </a:solidFill>
              <a:latin typeface="Arial" pitchFamily="34" charset="0"/>
              <a:cs typeface="Arial" pitchFamily="34" charset="0"/>
            </a:rPr>
            <a:pPr algn="ctr"/>
            <a:t>9</a:t>
          </a:fld>
          <a:endParaRPr lang="fr-FR" sz="800" b="1">
            <a:solidFill>
              <a:sysClr val="windowText" lastClr="000000"/>
            </a:solidFill>
          </a:endParaRPr>
        </a:p>
      </xdr:txBody>
    </xdr:sp>
    <xdr:clientData/>
  </xdr:twoCellAnchor>
  <xdr:twoCellAnchor>
    <xdr:from>
      <xdr:col>0</xdr:col>
      <xdr:colOff>9525</xdr:colOff>
      <xdr:row>33</xdr:row>
      <xdr:rowOff>180975</xdr:rowOff>
    </xdr:from>
    <xdr:to>
      <xdr:col>1</xdr:col>
      <xdr:colOff>9525</xdr:colOff>
      <xdr:row>36</xdr:row>
      <xdr:rowOff>171450</xdr:rowOff>
    </xdr:to>
    <xdr:sp macro="" textlink="'Base de donnée'!L3">
      <xdr:nvSpPr>
        <xdr:cNvPr id="11" name="ZoneTexte 10">
          <a:extLst>
            <a:ext uri="{FF2B5EF4-FFF2-40B4-BE49-F238E27FC236}">
              <a16:creationId xmlns:a16="http://schemas.microsoft.com/office/drawing/2014/main" xmlns="" id="{00000000-0008-0000-0600-00000B000000}"/>
            </a:ext>
          </a:extLst>
        </xdr:cNvPr>
        <xdr:cNvSpPr txBox="1"/>
      </xdr:nvSpPr>
      <xdr:spPr>
        <a:xfrm>
          <a:off x="9525" y="80962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5FB9390-B601-4368-8657-9E76D0D21478}" type="TxLink">
            <a:rPr lang="fr-FR" sz="800" b="1">
              <a:solidFill>
                <a:sysClr val="windowText" lastClr="000000"/>
              </a:solidFill>
              <a:latin typeface="Arial" pitchFamily="34" charset="0"/>
              <a:cs typeface="Arial" pitchFamily="34" charset="0"/>
            </a:rPr>
            <a:pPr algn="ctr"/>
            <a:t>10</a:t>
          </a:fld>
          <a:endParaRPr lang="fr-FR" sz="800" b="1">
            <a:solidFill>
              <a:sysClr val="windowText" lastClr="000000"/>
            </a:solidFill>
          </a:endParaRPr>
        </a:p>
      </xdr:txBody>
    </xdr:sp>
    <xdr:clientData/>
  </xdr:twoCellAnchor>
  <xdr:twoCellAnchor>
    <xdr:from>
      <xdr:col>0</xdr:col>
      <xdr:colOff>0</xdr:colOff>
      <xdr:row>36</xdr:row>
      <xdr:rowOff>180975</xdr:rowOff>
    </xdr:from>
    <xdr:to>
      <xdr:col>1</xdr:col>
      <xdr:colOff>0</xdr:colOff>
      <xdr:row>40</xdr:row>
      <xdr:rowOff>9525</xdr:rowOff>
    </xdr:to>
    <xdr:sp macro="" textlink="'Base de donnée'!M3">
      <xdr:nvSpPr>
        <xdr:cNvPr id="12" name="ZoneTexte 11">
          <a:extLst>
            <a:ext uri="{FF2B5EF4-FFF2-40B4-BE49-F238E27FC236}">
              <a16:creationId xmlns:a16="http://schemas.microsoft.com/office/drawing/2014/main" xmlns="" id="{00000000-0008-0000-0600-00000C000000}"/>
            </a:ext>
          </a:extLst>
        </xdr:cNvPr>
        <xdr:cNvSpPr txBox="1"/>
      </xdr:nvSpPr>
      <xdr:spPr>
        <a:xfrm>
          <a:off x="0" y="8677275"/>
          <a:ext cx="1314450" cy="6096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D40A5229-6995-4ACD-AE7B-7DA42656F814}" type="TxLink">
            <a:rPr lang="fr-FR" sz="800" b="1">
              <a:solidFill>
                <a:sysClr val="windowText" lastClr="000000"/>
              </a:solidFill>
              <a:latin typeface="Arial" pitchFamily="34" charset="0"/>
              <a:cs typeface="Arial" pitchFamily="34" charset="0"/>
            </a:rPr>
            <a:pPr algn="ctr"/>
            <a:t>11</a:t>
          </a:fld>
          <a:endParaRPr lang="fr-FR" sz="800" b="1">
            <a:solidFill>
              <a:sysClr val="windowText" lastClr="000000"/>
            </a:solidFill>
          </a:endParaRPr>
        </a:p>
      </xdr:txBody>
    </xdr:sp>
    <xdr:clientData/>
  </xdr:twoCellAnchor>
  <xdr:twoCellAnchor>
    <xdr:from>
      <xdr:col>0</xdr:col>
      <xdr:colOff>0</xdr:colOff>
      <xdr:row>40</xdr:row>
      <xdr:rowOff>0</xdr:rowOff>
    </xdr:from>
    <xdr:to>
      <xdr:col>1</xdr:col>
      <xdr:colOff>0</xdr:colOff>
      <xdr:row>43</xdr:row>
      <xdr:rowOff>9525</xdr:rowOff>
    </xdr:to>
    <xdr:sp macro="" textlink="'Base de donnée'!N3">
      <xdr:nvSpPr>
        <xdr:cNvPr id="13" name="ZoneTexte 12">
          <a:extLst>
            <a:ext uri="{FF2B5EF4-FFF2-40B4-BE49-F238E27FC236}">
              <a16:creationId xmlns:a16="http://schemas.microsoft.com/office/drawing/2014/main" xmlns="" id="{00000000-0008-0000-0600-00000D000000}"/>
            </a:ext>
          </a:extLst>
        </xdr:cNvPr>
        <xdr:cNvSpPr txBox="1"/>
      </xdr:nvSpPr>
      <xdr:spPr>
        <a:xfrm>
          <a:off x="0" y="927735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CBB0F8D-34AC-4569-B897-E7F345D6D5A4}" type="TxLink">
            <a:rPr lang="fr-FR" sz="800" b="1">
              <a:solidFill>
                <a:sysClr val="windowText" lastClr="000000"/>
              </a:solidFill>
              <a:latin typeface="Arial" pitchFamily="34" charset="0"/>
              <a:cs typeface="Arial" pitchFamily="34" charset="0"/>
            </a:rPr>
            <a:pPr algn="ctr"/>
            <a:t>12</a:t>
          </a:fld>
          <a:endParaRPr lang="fr-FR" sz="800" b="1">
            <a:solidFill>
              <a:sysClr val="windowText" lastClr="000000"/>
            </a:solidFill>
          </a:endParaRPr>
        </a:p>
      </xdr:txBody>
    </xdr:sp>
    <xdr:clientData/>
  </xdr:twoCellAnchor>
  <xdr:twoCellAnchor>
    <xdr:from>
      <xdr:col>0</xdr:col>
      <xdr:colOff>0</xdr:colOff>
      <xdr:row>43</xdr:row>
      <xdr:rowOff>0</xdr:rowOff>
    </xdr:from>
    <xdr:to>
      <xdr:col>1</xdr:col>
      <xdr:colOff>0</xdr:colOff>
      <xdr:row>45</xdr:row>
      <xdr:rowOff>190500</xdr:rowOff>
    </xdr:to>
    <xdr:sp macro="" textlink="'Base de donnée'!O3">
      <xdr:nvSpPr>
        <xdr:cNvPr id="14" name="ZoneTexte 13">
          <a:extLst>
            <a:ext uri="{FF2B5EF4-FFF2-40B4-BE49-F238E27FC236}">
              <a16:creationId xmlns:a16="http://schemas.microsoft.com/office/drawing/2014/main" xmlns="" id="{00000000-0008-0000-0600-00000E000000}"/>
            </a:ext>
          </a:extLst>
        </xdr:cNvPr>
        <xdr:cNvSpPr txBox="1"/>
      </xdr:nvSpPr>
      <xdr:spPr>
        <a:xfrm>
          <a:off x="0" y="98583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2F5E638-C1B1-43F3-AF10-B83FA89AE484}" type="TxLink">
            <a:rPr lang="fr-FR" sz="800" b="1">
              <a:solidFill>
                <a:sysClr val="windowText" lastClr="000000"/>
              </a:solidFill>
              <a:latin typeface="Arial" pitchFamily="34" charset="0"/>
              <a:cs typeface="Arial" pitchFamily="34" charset="0"/>
            </a:rPr>
            <a:pPr algn="ctr"/>
            <a:t>13</a:t>
          </a:fld>
          <a:endParaRPr lang="fr-FR" sz="800" b="1">
            <a:solidFill>
              <a:sysClr val="windowText" lastClr="000000"/>
            </a:solidFill>
          </a:endParaRPr>
        </a:p>
      </xdr:txBody>
    </xdr:sp>
    <xdr:clientData/>
  </xdr:twoCellAnchor>
  <xdr:twoCellAnchor>
    <xdr:from>
      <xdr:col>0</xdr:col>
      <xdr:colOff>0</xdr:colOff>
      <xdr:row>46</xdr:row>
      <xdr:rowOff>0</xdr:rowOff>
    </xdr:from>
    <xdr:to>
      <xdr:col>1</xdr:col>
      <xdr:colOff>0</xdr:colOff>
      <xdr:row>48</xdr:row>
      <xdr:rowOff>190500</xdr:rowOff>
    </xdr:to>
    <xdr:sp macro="" textlink="'Base de donnée'!P3">
      <xdr:nvSpPr>
        <xdr:cNvPr id="15" name="ZoneTexte 14">
          <a:extLst>
            <a:ext uri="{FF2B5EF4-FFF2-40B4-BE49-F238E27FC236}">
              <a16:creationId xmlns:a16="http://schemas.microsoft.com/office/drawing/2014/main" xmlns="" id="{00000000-0008-0000-0600-00000F000000}"/>
            </a:ext>
          </a:extLst>
        </xdr:cNvPr>
        <xdr:cNvSpPr txBox="1"/>
      </xdr:nvSpPr>
      <xdr:spPr>
        <a:xfrm>
          <a:off x="0" y="104394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D09C4D08-B522-474D-A706-068E36524A0B}" type="TxLink">
            <a:rPr lang="fr-FR" sz="800" b="1">
              <a:solidFill>
                <a:sysClr val="windowText" lastClr="000000"/>
              </a:solidFill>
              <a:latin typeface="Arial" pitchFamily="34" charset="0"/>
              <a:cs typeface="Arial" pitchFamily="34" charset="0"/>
            </a:rPr>
            <a:pPr algn="ctr"/>
            <a:t>14</a:t>
          </a:fld>
          <a:endParaRPr lang="fr-FR" sz="800" b="1">
            <a:solidFill>
              <a:sysClr val="windowText" lastClr="000000"/>
            </a:solidFill>
          </a:endParaRPr>
        </a:p>
      </xdr:txBody>
    </xdr:sp>
    <xdr:clientData/>
  </xdr:twoCellAnchor>
  <xdr:twoCellAnchor>
    <xdr:from>
      <xdr:col>0</xdr:col>
      <xdr:colOff>0</xdr:colOff>
      <xdr:row>48</xdr:row>
      <xdr:rowOff>190500</xdr:rowOff>
    </xdr:from>
    <xdr:to>
      <xdr:col>1</xdr:col>
      <xdr:colOff>0</xdr:colOff>
      <xdr:row>52</xdr:row>
      <xdr:rowOff>0</xdr:rowOff>
    </xdr:to>
    <xdr:sp macro="" textlink="'Base de donnée'!Q3">
      <xdr:nvSpPr>
        <xdr:cNvPr id="16" name="ZoneTexte 15">
          <a:extLst>
            <a:ext uri="{FF2B5EF4-FFF2-40B4-BE49-F238E27FC236}">
              <a16:creationId xmlns:a16="http://schemas.microsoft.com/office/drawing/2014/main" xmlns="" id="{00000000-0008-0000-0600-000010000000}"/>
            </a:ext>
          </a:extLst>
        </xdr:cNvPr>
        <xdr:cNvSpPr txBox="1"/>
      </xdr:nvSpPr>
      <xdr:spPr>
        <a:xfrm>
          <a:off x="0" y="110109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1E308843-1D78-4089-B8B9-7D44075023CA}" type="TxLink">
            <a:rPr lang="fr-FR" sz="800" b="1">
              <a:solidFill>
                <a:sysClr val="windowText" lastClr="000000"/>
              </a:solidFill>
              <a:latin typeface="Arial" pitchFamily="34" charset="0"/>
              <a:cs typeface="Arial" pitchFamily="34" charset="0"/>
            </a:rPr>
            <a:pPr algn="ctr"/>
            <a:t>15</a:t>
          </a:fld>
          <a:endParaRPr lang="fr-FR" sz="800" b="1">
            <a:solidFill>
              <a:sysClr val="windowText" lastClr="000000"/>
            </a:solidFill>
          </a:endParaRPr>
        </a:p>
      </xdr:txBody>
    </xdr:sp>
    <xdr:clientData/>
  </xdr:twoCellAnchor>
  <xdr:twoCellAnchor>
    <xdr:from>
      <xdr:col>0</xdr:col>
      <xdr:colOff>0</xdr:colOff>
      <xdr:row>51</xdr:row>
      <xdr:rowOff>190500</xdr:rowOff>
    </xdr:from>
    <xdr:to>
      <xdr:col>1</xdr:col>
      <xdr:colOff>0</xdr:colOff>
      <xdr:row>54</xdr:row>
      <xdr:rowOff>180975</xdr:rowOff>
    </xdr:to>
    <xdr:sp macro="" textlink="'Base de donnée'!R3">
      <xdr:nvSpPr>
        <xdr:cNvPr id="17" name="ZoneTexte 16">
          <a:extLst>
            <a:ext uri="{FF2B5EF4-FFF2-40B4-BE49-F238E27FC236}">
              <a16:creationId xmlns:a16="http://schemas.microsoft.com/office/drawing/2014/main" xmlns="" id="{00000000-0008-0000-0600-000011000000}"/>
            </a:ext>
          </a:extLst>
        </xdr:cNvPr>
        <xdr:cNvSpPr txBox="1"/>
      </xdr:nvSpPr>
      <xdr:spPr>
        <a:xfrm>
          <a:off x="0" y="115919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A6A882F-CF9C-425D-9368-A5203F3091AE}" type="TxLink">
            <a:rPr lang="fr-FR" sz="800" b="1">
              <a:solidFill>
                <a:sysClr val="windowText" lastClr="000000"/>
              </a:solidFill>
              <a:latin typeface="Arial" pitchFamily="34" charset="0"/>
              <a:cs typeface="Arial" pitchFamily="34" charset="0"/>
            </a:rPr>
            <a:pPr algn="ctr"/>
            <a:t>16</a:t>
          </a:fld>
          <a:endParaRPr lang="fr-FR" sz="800" b="1">
            <a:solidFill>
              <a:sysClr val="windowText" lastClr="000000"/>
            </a:solidFill>
          </a:endParaRPr>
        </a:p>
      </xdr:txBody>
    </xdr:sp>
    <xdr:clientData/>
  </xdr:twoCellAnchor>
  <xdr:twoCellAnchor>
    <xdr:from>
      <xdr:col>0</xdr:col>
      <xdr:colOff>9525</xdr:colOff>
      <xdr:row>54</xdr:row>
      <xdr:rowOff>180974</xdr:rowOff>
    </xdr:from>
    <xdr:to>
      <xdr:col>1</xdr:col>
      <xdr:colOff>9525</xdr:colOff>
      <xdr:row>57</xdr:row>
      <xdr:rowOff>200024</xdr:rowOff>
    </xdr:to>
    <xdr:sp macro="" textlink="'Base de donnée'!S3">
      <xdr:nvSpPr>
        <xdr:cNvPr id="18" name="ZoneTexte 17">
          <a:extLst>
            <a:ext uri="{FF2B5EF4-FFF2-40B4-BE49-F238E27FC236}">
              <a16:creationId xmlns:a16="http://schemas.microsoft.com/office/drawing/2014/main" xmlns="" id="{00000000-0008-0000-0600-000012000000}"/>
            </a:ext>
          </a:extLst>
        </xdr:cNvPr>
        <xdr:cNvSpPr txBox="1"/>
      </xdr:nvSpPr>
      <xdr:spPr>
        <a:xfrm>
          <a:off x="9525" y="12163424"/>
          <a:ext cx="1314450" cy="6000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5145E07-F96C-4374-99E9-93E5BBC04B9D}" type="TxLink">
            <a:rPr lang="fr-FR" sz="800" b="1">
              <a:solidFill>
                <a:sysClr val="windowText" lastClr="000000"/>
              </a:solidFill>
              <a:latin typeface="Arial" pitchFamily="34" charset="0"/>
              <a:cs typeface="Arial" pitchFamily="34" charset="0"/>
            </a:rPr>
            <a:pPr algn="ctr"/>
            <a:t>17</a:t>
          </a:fld>
          <a:endParaRPr lang="fr-FR" sz="800" b="1">
            <a:solidFill>
              <a:sysClr val="windowText" lastClr="000000"/>
            </a:solidFill>
          </a:endParaRPr>
        </a:p>
      </xdr:txBody>
    </xdr:sp>
    <xdr:clientData/>
  </xdr:twoCellAnchor>
  <xdr:twoCellAnchor>
    <xdr:from>
      <xdr:col>0</xdr:col>
      <xdr:colOff>9525</xdr:colOff>
      <xdr:row>57</xdr:row>
      <xdr:rowOff>200024</xdr:rowOff>
    </xdr:from>
    <xdr:to>
      <xdr:col>1</xdr:col>
      <xdr:colOff>9525</xdr:colOff>
      <xdr:row>60</xdr:row>
      <xdr:rowOff>200024</xdr:rowOff>
    </xdr:to>
    <xdr:sp macro="" textlink="'Base de donnée'!T3">
      <xdr:nvSpPr>
        <xdr:cNvPr id="19" name="ZoneTexte 18">
          <a:extLst>
            <a:ext uri="{FF2B5EF4-FFF2-40B4-BE49-F238E27FC236}">
              <a16:creationId xmlns:a16="http://schemas.microsoft.com/office/drawing/2014/main" xmlns="" id="{00000000-0008-0000-0600-000013000000}"/>
            </a:ext>
          </a:extLst>
        </xdr:cNvPr>
        <xdr:cNvSpPr txBox="1"/>
      </xdr:nvSpPr>
      <xdr:spPr>
        <a:xfrm>
          <a:off x="9525" y="12763499"/>
          <a:ext cx="1314450" cy="58102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151900C2-003B-493E-9733-D496BF357EEF}" type="TxLink">
            <a:rPr lang="fr-FR" sz="800" b="1">
              <a:solidFill>
                <a:sysClr val="windowText" lastClr="000000"/>
              </a:solidFill>
              <a:latin typeface="Arial" pitchFamily="34" charset="0"/>
              <a:cs typeface="Arial" pitchFamily="34" charset="0"/>
            </a:rPr>
            <a:pPr algn="ctr"/>
            <a:t>18</a:t>
          </a:fld>
          <a:endParaRPr lang="fr-FR" sz="800" b="1">
            <a:solidFill>
              <a:sysClr val="windowText" lastClr="000000"/>
            </a:solidFill>
          </a:endParaRPr>
        </a:p>
      </xdr:txBody>
    </xdr:sp>
    <xdr:clientData/>
  </xdr:twoCellAnchor>
  <xdr:twoCellAnchor>
    <xdr:from>
      <xdr:col>0</xdr:col>
      <xdr:colOff>0</xdr:colOff>
      <xdr:row>61</xdr:row>
      <xdr:rowOff>0</xdr:rowOff>
    </xdr:from>
    <xdr:to>
      <xdr:col>1</xdr:col>
      <xdr:colOff>0</xdr:colOff>
      <xdr:row>64</xdr:row>
      <xdr:rowOff>9525</xdr:rowOff>
    </xdr:to>
    <xdr:sp macro="" textlink="'Base de donnée'!U3">
      <xdr:nvSpPr>
        <xdr:cNvPr id="20" name="ZoneTexte 19">
          <a:extLst>
            <a:ext uri="{FF2B5EF4-FFF2-40B4-BE49-F238E27FC236}">
              <a16:creationId xmlns:a16="http://schemas.microsoft.com/office/drawing/2014/main" xmlns="" id="{00000000-0008-0000-0600-000014000000}"/>
            </a:ext>
          </a:extLst>
        </xdr:cNvPr>
        <xdr:cNvSpPr txBox="1"/>
      </xdr:nvSpPr>
      <xdr:spPr>
        <a:xfrm>
          <a:off x="0" y="1334452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831B2BD-89C9-4EBC-AD5E-1398D61FC51E}" type="TxLink">
            <a:rPr lang="fr-FR" sz="800" b="1">
              <a:solidFill>
                <a:sysClr val="windowText" lastClr="000000"/>
              </a:solidFill>
              <a:latin typeface="Arial" pitchFamily="34" charset="0"/>
              <a:cs typeface="Arial" pitchFamily="34" charset="0"/>
            </a:rPr>
            <a:pPr algn="ctr"/>
            <a:t>19</a:t>
          </a:fld>
          <a:endParaRPr lang="fr-FR" sz="800" b="1">
            <a:solidFill>
              <a:sysClr val="windowText" lastClr="000000"/>
            </a:solidFill>
          </a:endParaRPr>
        </a:p>
      </xdr:txBody>
    </xdr:sp>
    <xdr:clientData/>
  </xdr:twoCellAnchor>
  <xdr:twoCellAnchor>
    <xdr:from>
      <xdr:col>0</xdr:col>
      <xdr:colOff>9525</xdr:colOff>
      <xdr:row>64</xdr:row>
      <xdr:rowOff>9525</xdr:rowOff>
    </xdr:from>
    <xdr:to>
      <xdr:col>1</xdr:col>
      <xdr:colOff>9525</xdr:colOff>
      <xdr:row>67</xdr:row>
      <xdr:rowOff>0</xdr:rowOff>
    </xdr:to>
    <xdr:sp macro="" textlink="'Base de donnée'!V3">
      <xdr:nvSpPr>
        <xdr:cNvPr id="21" name="ZoneTexte 20">
          <a:extLst>
            <a:ext uri="{FF2B5EF4-FFF2-40B4-BE49-F238E27FC236}">
              <a16:creationId xmlns:a16="http://schemas.microsoft.com/office/drawing/2014/main" xmlns="" id="{00000000-0008-0000-0600-000015000000}"/>
            </a:ext>
          </a:extLst>
        </xdr:cNvPr>
        <xdr:cNvSpPr txBox="1"/>
      </xdr:nvSpPr>
      <xdr:spPr>
        <a:xfrm>
          <a:off x="9525" y="139350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5924079-A9C5-4110-977A-07F4DAF66A24}" type="TxLink">
            <a:rPr lang="fr-FR" sz="800" b="1">
              <a:solidFill>
                <a:sysClr val="windowText" lastClr="000000"/>
              </a:solidFill>
              <a:latin typeface="Arial" pitchFamily="34" charset="0"/>
              <a:cs typeface="Arial" pitchFamily="34" charset="0"/>
            </a:rPr>
            <a:pPr algn="ctr"/>
            <a:t>20</a:t>
          </a:fld>
          <a:endParaRPr lang="fr-FR" sz="800" b="1">
            <a:solidFill>
              <a:sysClr val="windowText" lastClr="000000"/>
            </a:solidFill>
          </a:endParaRPr>
        </a:p>
      </xdr:txBody>
    </xdr:sp>
    <xdr:clientData/>
  </xdr:twoCellAnchor>
  <xdr:twoCellAnchor>
    <xdr:from>
      <xdr:col>0</xdr:col>
      <xdr:colOff>0</xdr:colOff>
      <xdr:row>66</xdr:row>
      <xdr:rowOff>180975</xdr:rowOff>
    </xdr:from>
    <xdr:to>
      <xdr:col>1</xdr:col>
      <xdr:colOff>0</xdr:colOff>
      <xdr:row>69</xdr:row>
      <xdr:rowOff>190500</xdr:rowOff>
    </xdr:to>
    <xdr:sp macro="" textlink="'Base de donnée'!W3">
      <xdr:nvSpPr>
        <xdr:cNvPr id="22" name="ZoneTexte 21">
          <a:extLst>
            <a:ext uri="{FF2B5EF4-FFF2-40B4-BE49-F238E27FC236}">
              <a16:creationId xmlns:a16="http://schemas.microsoft.com/office/drawing/2014/main" xmlns="" id="{00000000-0008-0000-0600-000016000000}"/>
            </a:ext>
          </a:extLst>
        </xdr:cNvPr>
        <xdr:cNvSpPr txBox="1"/>
      </xdr:nvSpPr>
      <xdr:spPr>
        <a:xfrm>
          <a:off x="0" y="1448752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4D3476B-B851-488A-97EB-50CE93545EF7}" type="TxLink">
            <a:rPr lang="fr-FR" sz="800" b="1">
              <a:solidFill>
                <a:sysClr val="windowText" lastClr="000000"/>
              </a:solidFill>
              <a:latin typeface="Arial" pitchFamily="34" charset="0"/>
              <a:cs typeface="Arial" pitchFamily="34" charset="0"/>
            </a:rPr>
            <a:pPr algn="ctr"/>
            <a:t>21</a:t>
          </a:fld>
          <a:endParaRPr lang="fr-FR" sz="800" b="1">
            <a:solidFill>
              <a:sysClr val="windowText" lastClr="000000"/>
            </a:solidFill>
          </a:endParaRPr>
        </a:p>
      </xdr:txBody>
    </xdr:sp>
    <xdr:clientData/>
  </xdr:twoCellAnchor>
  <xdr:twoCellAnchor>
    <xdr:from>
      <xdr:col>0</xdr:col>
      <xdr:colOff>9525</xdr:colOff>
      <xdr:row>70</xdr:row>
      <xdr:rowOff>0</xdr:rowOff>
    </xdr:from>
    <xdr:to>
      <xdr:col>1</xdr:col>
      <xdr:colOff>9525</xdr:colOff>
      <xdr:row>72</xdr:row>
      <xdr:rowOff>190500</xdr:rowOff>
    </xdr:to>
    <xdr:sp macro="" textlink="'Base de donnée'!X3">
      <xdr:nvSpPr>
        <xdr:cNvPr id="23" name="ZoneTexte 22">
          <a:extLst>
            <a:ext uri="{FF2B5EF4-FFF2-40B4-BE49-F238E27FC236}">
              <a16:creationId xmlns:a16="http://schemas.microsoft.com/office/drawing/2014/main" xmlns="" id="{00000000-0008-0000-0600-000017000000}"/>
            </a:ext>
          </a:extLst>
        </xdr:cNvPr>
        <xdr:cNvSpPr txBox="1"/>
      </xdr:nvSpPr>
      <xdr:spPr>
        <a:xfrm>
          <a:off x="9525" y="150876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0C1DAEB-153C-4678-B8FA-E77678461F67}" type="TxLink">
            <a:rPr lang="fr-FR" sz="800" b="1">
              <a:solidFill>
                <a:sysClr val="windowText" lastClr="000000"/>
              </a:solidFill>
              <a:latin typeface="Arial" pitchFamily="34" charset="0"/>
              <a:cs typeface="Arial" pitchFamily="34" charset="0"/>
            </a:rPr>
            <a:pPr algn="ctr"/>
            <a:t>22</a:t>
          </a:fld>
          <a:endParaRPr lang="fr-FR" sz="800" b="1">
            <a:solidFill>
              <a:sysClr val="windowText" lastClr="000000"/>
            </a:solidFill>
          </a:endParaRPr>
        </a:p>
      </xdr:txBody>
    </xdr:sp>
    <xdr:clientData/>
  </xdr:twoCellAnchor>
  <xdr:twoCellAnchor>
    <xdr:from>
      <xdr:col>0</xdr:col>
      <xdr:colOff>0</xdr:colOff>
      <xdr:row>72</xdr:row>
      <xdr:rowOff>190500</xdr:rowOff>
    </xdr:from>
    <xdr:to>
      <xdr:col>1</xdr:col>
      <xdr:colOff>0</xdr:colOff>
      <xdr:row>76</xdr:row>
      <xdr:rowOff>0</xdr:rowOff>
    </xdr:to>
    <xdr:sp macro="" textlink="'Base de donnée'!Y3">
      <xdr:nvSpPr>
        <xdr:cNvPr id="24" name="ZoneTexte 23">
          <a:extLst>
            <a:ext uri="{FF2B5EF4-FFF2-40B4-BE49-F238E27FC236}">
              <a16:creationId xmlns:a16="http://schemas.microsoft.com/office/drawing/2014/main" xmlns="" id="{00000000-0008-0000-0600-000018000000}"/>
            </a:ext>
          </a:extLst>
        </xdr:cNvPr>
        <xdr:cNvSpPr txBox="1"/>
      </xdr:nvSpPr>
      <xdr:spPr>
        <a:xfrm>
          <a:off x="0" y="156591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B78E705-A5A8-4722-AB38-A214F1E5CCC6}" type="TxLink">
            <a:rPr lang="fr-FR" sz="800" b="1">
              <a:solidFill>
                <a:sysClr val="windowText" lastClr="000000"/>
              </a:solidFill>
              <a:latin typeface="Arial" pitchFamily="34" charset="0"/>
              <a:cs typeface="Arial" pitchFamily="34" charset="0"/>
            </a:rPr>
            <a:pPr algn="ctr"/>
            <a:t>23</a:t>
          </a:fld>
          <a:endParaRPr lang="fr-FR" sz="800" b="1">
            <a:solidFill>
              <a:sysClr val="windowText" lastClr="000000"/>
            </a:solidFill>
          </a:endParaRPr>
        </a:p>
      </xdr:txBody>
    </xdr:sp>
    <xdr:clientData/>
  </xdr:twoCellAnchor>
  <xdr:twoCellAnchor>
    <xdr:from>
      <xdr:col>0</xdr:col>
      <xdr:colOff>0</xdr:colOff>
      <xdr:row>76</xdr:row>
      <xdr:rowOff>0</xdr:rowOff>
    </xdr:from>
    <xdr:to>
      <xdr:col>1</xdr:col>
      <xdr:colOff>0</xdr:colOff>
      <xdr:row>78</xdr:row>
      <xdr:rowOff>190500</xdr:rowOff>
    </xdr:to>
    <xdr:sp macro="" textlink="'Base de donnée'!Z3">
      <xdr:nvSpPr>
        <xdr:cNvPr id="25" name="ZoneTexte 24">
          <a:extLst>
            <a:ext uri="{FF2B5EF4-FFF2-40B4-BE49-F238E27FC236}">
              <a16:creationId xmlns:a16="http://schemas.microsoft.com/office/drawing/2014/main" xmlns="" id="{00000000-0008-0000-0600-000019000000}"/>
            </a:ext>
          </a:extLst>
        </xdr:cNvPr>
        <xdr:cNvSpPr txBox="1"/>
      </xdr:nvSpPr>
      <xdr:spPr>
        <a:xfrm>
          <a:off x="0" y="162496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91E0A4D-22F5-4C55-9F76-C374CA0F83C1}" type="TxLink">
            <a:rPr lang="fr-FR" sz="800" b="1">
              <a:solidFill>
                <a:sysClr val="windowText" lastClr="000000"/>
              </a:solidFill>
              <a:latin typeface="Arial" pitchFamily="34" charset="0"/>
              <a:cs typeface="Arial" pitchFamily="34" charset="0"/>
            </a:rPr>
            <a:pPr algn="ctr"/>
            <a:t>24</a:t>
          </a:fld>
          <a:endParaRPr lang="fr-FR" sz="800" b="1">
            <a:solidFill>
              <a:sysClr val="windowText" lastClr="000000"/>
            </a:solidFill>
          </a:endParaRPr>
        </a:p>
      </xdr:txBody>
    </xdr:sp>
    <xdr:clientData/>
  </xdr:twoCellAnchor>
  <xdr:twoCellAnchor>
    <xdr:from>
      <xdr:col>0</xdr:col>
      <xdr:colOff>0</xdr:colOff>
      <xdr:row>79</xdr:row>
      <xdr:rowOff>0</xdr:rowOff>
    </xdr:from>
    <xdr:to>
      <xdr:col>1</xdr:col>
      <xdr:colOff>0</xdr:colOff>
      <xdr:row>81</xdr:row>
      <xdr:rowOff>190500</xdr:rowOff>
    </xdr:to>
    <xdr:sp macro="" textlink="'Base de donnée'!AA3">
      <xdr:nvSpPr>
        <xdr:cNvPr id="26" name="ZoneTexte 25">
          <a:extLst>
            <a:ext uri="{FF2B5EF4-FFF2-40B4-BE49-F238E27FC236}">
              <a16:creationId xmlns:a16="http://schemas.microsoft.com/office/drawing/2014/main" xmlns="" id="{00000000-0008-0000-0600-00001A000000}"/>
            </a:ext>
          </a:extLst>
        </xdr:cNvPr>
        <xdr:cNvSpPr txBox="1"/>
      </xdr:nvSpPr>
      <xdr:spPr>
        <a:xfrm>
          <a:off x="0" y="168306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6B744FBB-D927-4993-B16D-C788CDEEAAB7}" type="TxLink">
            <a:rPr lang="fr-FR" sz="800" b="1">
              <a:solidFill>
                <a:sysClr val="windowText" lastClr="000000"/>
              </a:solidFill>
              <a:latin typeface="Arial" pitchFamily="34" charset="0"/>
              <a:cs typeface="Arial" pitchFamily="34" charset="0"/>
            </a:rPr>
            <a:pPr algn="ctr"/>
            <a:t>25</a:t>
          </a:fld>
          <a:endParaRPr lang="fr-FR" sz="800" b="1">
            <a:solidFill>
              <a:sysClr val="windowText" lastClr="000000"/>
            </a:solidFill>
          </a:endParaRPr>
        </a:p>
      </xdr:txBody>
    </xdr:sp>
    <xdr:clientData/>
  </xdr:twoCellAnchor>
  <xdr:twoCellAnchor>
    <xdr:from>
      <xdr:col>0</xdr:col>
      <xdr:colOff>0</xdr:colOff>
      <xdr:row>81</xdr:row>
      <xdr:rowOff>190500</xdr:rowOff>
    </xdr:from>
    <xdr:to>
      <xdr:col>1</xdr:col>
      <xdr:colOff>0</xdr:colOff>
      <xdr:row>85</xdr:row>
      <xdr:rowOff>0</xdr:rowOff>
    </xdr:to>
    <xdr:sp macro="" textlink="'Base de donnée'!AB3">
      <xdr:nvSpPr>
        <xdr:cNvPr id="27" name="ZoneTexte 26">
          <a:extLst>
            <a:ext uri="{FF2B5EF4-FFF2-40B4-BE49-F238E27FC236}">
              <a16:creationId xmlns:a16="http://schemas.microsoft.com/office/drawing/2014/main" xmlns="" id="{00000000-0008-0000-0600-00001B000000}"/>
            </a:ext>
          </a:extLst>
        </xdr:cNvPr>
        <xdr:cNvSpPr txBox="1"/>
      </xdr:nvSpPr>
      <xdr:spPr>
        <a:xfrm>
          <a:off x="0" y="1740217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51BE627-C6A0-4DCB-9DC4-0688B15D0D50}" type="TxLink">
            <a:rPr lang="fr-FR" sz="800" b="1">
              <a:solidFill>
                <a:sysClr val="windowText" lastClr="000000"/>
              </a:solidFill>
              <a:latin typeface="Arial" pitchFamily="34" charset="0"/>
              <a:cs typeface="Arial" pitchFamily="34" charset="0"/>
            </a:rPr>
            <a:pPr algn="ctr"/>
            <a:t>26</a:t>
          </a:fld>
          <a:endParaRPr lang="fr-FR" sz="800" b="1">
            <a:solidFill>
              <a:sysClr val="windowText" lastClr="000000"/>
            </a:solidFill>
          </a:endParaRPr>
        </a:p>
      </xdr:txBody>
    </xdr:sp>
    <xdr:clientData/>
  </xdr:twoCellAnchor>
  <xdr:twoCellAnchor>
    <xdr:from>
      <xdr:col>0</xdr:col>
      <xdr:colOff>0</xdr:colOff>
      <xdr:row>84</xdr:row>
      <xdr:rowOff>190500</xdr:rowOff>
    </xdr:from>
    <xdr:to>
      <xdr:col>1</xdr:col>
      <xdr:colOff>0</xdr:colOff>
      <xdr:row>88</xdr:row>
      <xdr:rowOff>0</xdr:rowOff>
    </xdr:to>
    <xdr:sp macro="" textlink="'Base de donnée'!AC3">
      <xdr:nvSpPr>
        <xdr:cNvPr id="28" name="ZoneTexte 27">
          <a:extLst>
            <a:ext uri="{FF2B5EF4-FFF2-40B4-BE49-F238E27FC236}">
              <a16:creationId xmlns:a16="http://schemas.microsoft.com/office/drawing/2014/main" xmlns="" id="{00000000-0008-0000-0600-00001C000000}"/>
            </a:ext>
          </a:extLst>
        </xdr:cNvPr>
        <xdr:cNvSpPr txBox="1"/>
      </xdr:nvSpPr>
      <xdr:spPr>
        <a:xfrm>
          <a:off x="0" y="17983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2DB9EE8-CD69-495B-80D0-9FFD94375927}" type="TxLink">
            <a:rPr lang="fr-FR" sz="800" b="1" i="0" u="none" strike="noStrike">
              <a:solidFill>
                <a:sysClr val="windowText" lastClr="000000"/>
              </a:solidFill>
              <a:latin typeface="Arial" pitchFamily="34" charset="0"/>
              <a:cs typeface="Arial" pitchFamily="34" charset="0"/>
            </a:rPr>
            <a:pPr algn="ctr"/>
            <a:t>27</a:t>
          </a:fld>
          <a:endParaRPr lang="fr-FR" sz="800" b="1">
            <a:solidFill>
              <a:sysClr val="windowText" lastClr="000000"/>
            </a:solidFill>
          </a:endParaRPr>
        </a:p>
      </xdr:txBody>
    </xdr:sp>
    <xdr:clientData/>
  </xdr:twoCellAnchor>
  <xdr:twoCellAnchor>
    <xdr:from>
      <xdr:col>0</xdr:col>
      <xdr:colOff>0</xdr:colOff>
      <xdr:row>87</xdr:row>
      <xdr:rowOff>180975</xdr:rowOff>
    </xdr:from>
    <xdr:to>
      <xdr:col>1</xdr:col>
      <xdr:colOff>0</xdr:colOff>
      <xdr:row>90</xdr:row>
      <xdr:rowOff>171450</xdr:rowOff>
    </xdr:to>
    <xdr:sp macro="" textlink="'Base de donnée'!AD3">
      <xdr:nvSpPr>
        <xdr:cNvPr id="29" name="ZoneTexte 28">
          <a:extLst>
            <a:ext uri="{FF2B5EF4-FFF2-40B4-BE49-F238E27FC236}">
              <a16:creationId xmlns:a16="http://schemas.microsoft.com/office/drawing/2014/main" xmlns="" id="{00000000-0008-0000-0600-00001D000000}"/>
            </a:ext>
          </a:extLst>
        </xdr:cNvPr>
        <xdr:cNvSpPr txBox="1"/>
      </xdr:nvSpPr>
      <xdr:spPr>
        <a:xfrm>
          <a:off x="0" y="185356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98BE335-520F-46B3-9731-D713806F3532}" type="TxLink">
            <a:rPr lang="fr-FR" sz="800" b="1" i="0" u="none" strike="noStrike">
              <a:solidFill>
                <a:sysClr val="windowText" lastClr="000000"/>
              </a:solidFill>
              <a:latin typeface="Arial" pitchFamily="34" charset="0"/>
              <a:cs typeface="Arial" pitchFamily="34" charset="0"/>
            </a:rPr>
            <a:pPr algn="ctr"/>
            <a:t>28</a:t>
          </a:fld>
          <a:endParaRPr lang="fr-FR" sz="800" b="1">
            <a:solidFill>
              <a:sysClr val="windowText" lastClr="000000"/>
            </a:solidFill>
          </a:endParaRPr>
        </a:p>
      </xdr:txBody>
    </xdr:sp>
    <xdr:clientData/>
  </xdr:twoCellAnchor>
  <xdr:twoCellAnchor>
    <xdr:from>
      <xdr:col>0</xdr:col>
      <xdr:colOff>0</xdr:colOff>
      <xdr:row>90</xdr:row>
      <xdr:rowOff>171450</xdr:rowOff>
    </xdr:from>
    <xdr:to>
      <xdr:col>1</xdr:col>
      <xdr:colOff>0</xdr:colOff>
      <xdr:row>93</xdr:row>
      <xdr:rowOff>161925</xdr:rowOff>
    </xdr:to>
    <xdr:sp macro="" textlink="'Base de donnée'!AE3">
      <xdr:nvSpPr>
        <xdr:cNvPr id="30" name="ZoneTexte 29">
          <a:extLst>
            <a:ext uri="{FF2B5EF4-FFF2-40B4-BE49-F238E27FC236}">
              <a16:creationId xmlns:a16="http://schemas.microsoft.com/office/drawing/2014/main" xmlns="" id="{00000000-0008-0000-0600-00001E000000}"/>
            </a:ext>
          </a:extLst>
        </xdr:cNvPr>
        <xdr:cNvSpPr txBox="1"/>
      </xdr:nvSpPr>
      <xdr:spPr>
        <a:xfrm>
          <a:off x="0" y="19107150"/>
          <a:ext cx="1314450" cy="285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CE488DA-0304-4C0E-8122-F95EC6EA6E70}" type="TxLink">
            <a:rPr lang="fr-FR" sz="800" b="1">
              <a:solidFill>
                <a:sysClr val="windowText" lastClr="000000"/>
              </a:solidFill>
              <a:latin typeface="Arial" pitchFamily="34" charset="0"/>
              <a:cs typeface="Arial" pitchFamily="34" charset="0"/>
            </a:rPr>
            <a:pPr algn="ctr"/>
            <a:t>29</a:t>
          </a:fld>
          <a:endParaRPr lang="fr-FR" sz="800" b="1">
            <a:solidFill>
              <a:sysClr val="windowText" lastClr="000000"/>
            </a:solidFill>
          </a:endParaRPr>
        </a:p>
      </xdr:txBody>
    </xdr:sp>
    <xdr:clientData/>
  </xdr:twoCellAnchor>
  <xdr:twoCellAnchor>
    <xdr:from>
      <xdr:col>0</xdr:col>
      <xdr:colOff>0</xdr:colOff>
      <xdr:row>93</xdr:row>
      <xdr:rowOff>161925</xdr:rowOff>
    </xdr:from>
    <xdr:to>
      <xdr:col>1</xdr:col>
      <xdr:colOff>0</xdr:colOff>
      <xdr:row>96</xdr:row>
      <xdr:rowOff>190500</xdr:rowOff>
    </xdr:to>
    <xdr:sp macro="" textlink="'Base de donnée'!AF3">
      <xdr:nvSpPr>
        <xdr:cNvPr id="31" name="ZoneTexte 30">
          <a:extLst>
            <a:ext uri="{FF2B5EF4-FFF2-40B4-BE49-F238E27FC236}">
              <a16:creationId xmlns:a16="http://schemas.microsoft.com/office/drawing/2014/main" xmlns="" id="{00000000-0008-0000-0600-00001F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786A8D1-BAEF-4D99-B14A-5B82D0249AE9}" type="TxLink">
            <a:rPr lang="fr-FR" sz="800" b="1">
              <a:solidFill>
                <a:sysClr val="windowText" lastClr="000000"/>
              </a:solidFill>
              <a:latin typeface="Arial" pitchFamily="34" charset="0"/>
              <a:cs typeface="Arial" pitchFamily="34" charset="0"/>
            </a:rPr>
            <a:pPr algn="ctr"/>
            <a:t>30</a:t>
          </a:fld>
          <a:endParaRPr lang="fr-FR" sz="800" b="1">
            <a:solidFill>
              <a:sysClr val="windowText" lastClr="000000"/>
            </a:solidFill>
          </a:endParaRPr>
        </a:p>
      </xdr:txBody>
    </xdr:sp>
    <xdr:clientData/>
  </xdr:twoCellAnchor>
  <xdr:twoCellAnchor>
    <xdr:from>
      <xdr:col>0</xdr:col>
      <xdr:colOff>0</xdr:colOff>
      <xdr:row>96</xdr:row>
      <xdr:rowOff>190500</xdr:rowOff>
    </xdr:from>
    <xdr:to>
      <xdr:col>1</xdr:col>
      <xdr:colOff>0</xdr:colOff>
      <xdr:row>99</xdr:row>
      <xdr:rowOff>180975</xdr:rowOff>
    </xdr:to>
    <xdr:sp macro="" textlink="'Base de donnée'!AG3">
      <xdr:nvSpPr>
        <xdr:cNvPr id="32" name="ZoneTexte 31">
          <a:extLst>
            <a:ext uri="{FF2B5EF4-FFF2-40B4-BE49-F238E27FC236}">
              <a16:creationId xmlns:a16="http://schemas.microsoft.com/office/drawing/2014/main" xmlns="" id="{00000000-0008-0000-0600-000020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FFB176F-10E8-4674-A454-CBDD08AA31D7}" type="TxLink">
            <a:rPr lang="fr-FR" sz="800" b="1">
              <a:solidFill>
                <a:sysClr val="windowText" lastClr="000000"/>
              </a:solidFill>
              <a:latin typeface="Arial" pitchFamily="34" charset="0"/>
              <a:cs typeface="Arial" pitchFamily="34" charset="0"/>
            </a:rPr>
            <a:pPr algn="ctr"/>
            <a:t>31</a:t>
          </a:fld>
          <a:endParaRPr lang="fr-FR" sz="800" b="1">
            <a:solidFill>
              <a:sysClr val="windowText" lastClr="000000"/>
            </a:solidFill>
          </a:endParaRPr>
        </a:p>
      </xdr:txBody>
    </xdr:sp>
    <xdr:clientData/>
  </xdr:twoCellAnchor>
  <xdr:twoCellAnchor>
    <xdr:from>
      <xdr:col>0</xdr:col>
      <xdr:colOff>0</xdr:colOff>
      <xdr:row>99</xdr:row>
      <xdr:rowOff>190500</xdr:rowOff>
    </xdr:from>
    <xdr:to>
      <xdr:col>1</xdr:col>
      <xdr:colOff>0</xdr:colOff>
      <xdr:row>103</xdr:row>
      <xdr:rowOff>0</xdr:rowOff>
    </xdr:to>
    <xdr:sp macro="" textlink="'Base de donnée'!AH3">
      <xdr:nvSpPr>
        <xdr:cNvPr id="33" name="ZoneTexte 32">
          <a:extLst>
            <a:ext uri="{FF2B5EF4-FFF2-40B4-BE49-F238E27FC236}">
              <a16:creationId xmlns:a16="http://schemas.microsoft.com/office/drawing/2014/main" xmlns="" id="{00000000-0008-0000-0600-000021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7A2BA157-E948-4470-BB2A-A1AF944F335A}" type="TxLink">
            <a:rPr lang="fr-FR" sz="800" b="1">
              <a:solidFill>
                <a:sysClr val="windowText" lastClr="000000"/>
              </a:solidFill>
              <a:latin typeface="Arial" pitchFamily="34" charset="0"/>
              <a:cs typeface="Arial" pitchFamily="34" charset="0"/>
            </a:rPr>
            <a:pPr algn="ctr"/>
            <a:t>32</a:t>
          </a:fld>
          <a:endParaRPr lang="fr-FR" sz="800" b="1">
            <a:solidFill>
              <a:sysClr val="windowText" lastClr="000000"/>
            </a:solidFill>
          </a:endParaRPr>
        </a:p>
      </xdr:txBody>
    </xdr:sp>
    <xdr:clientData/>
  </xdr:twoCellAnchor>
  <xdr:twoCellAnchor>
    <xdr:from>
      <xdr:col>0</xdr:col>
      <xdr:colOff>0</xdr:colOff>
      <xdr:row>102</xdr:row>
      <xdr:rowOff>180975</xdr:rowOff>
    </xdr:from>
    <xdr:to>
      <xdr:col>1</xdr:col>
      <xdr:colOff>0</xdr:colOff>
      <xdr:row>105</xdr:row>
      <xdr:rowOff>171450</xdr:rowOff>
    </xdr:to>
    <xdr:sp macro="" textlink="'Base de donnée'!AI3">
      <xdr:nvSpPr>
        <xdr:cNvPr id="34" name="ZoneTexte 33">
          <a:extLst>
            <a:ext uri="{FF2B5EF4-FFF2-40B4-BE49-F238E27FC236}">
              <a16:creationId xmlns:a16="http://schemas.microsoft.com/office/drawing/2014/main" xmlns="" id="{00000000-0008-0000-0600-000022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49359252-51FB-4F45-A875-681D47FA226E}" type="TxLink">
            <a:rPr lang="fr-FR" sz="800" b="1">
              <a:solidFill>
                <a:sysClr val="windowText" lastClr="000000"/>
              </a:solidFill>
              <a:latin typeface="Arial" pitchFamily="34" charset="0"/>
              <a:cs typeface="Arial" pitchFamily="34" charset="0"/>
            </a:rPr>
            <a:pPr algn="ctr"/>
            <a:t>33</a:t>
          </a:fld>
          <a:endParaRPr lang="fr-FR" sz="800" b="1">
            <a:solidFill>
              <a:sysClr val="windowText" lastClr="000000"/>
            </a:solidFill>
          </a:endParaRPr>
        </a:p>
      </xdr:txBody>
    </xdr:sp>
    <xdr:clientData/>
  </xdr:twoCellAnchor>
  <xdr:twoCellAnchor>
    <xdr:from>
      <xdr:col>0</xdr:col>
      <xdr:colOff>0</xdr:colOff>
      <xdr:row>105</xdr:row>
      <xdr:rowOff>171450</xdr:rowOff>
    </xdr:from>
    <xdr:to>
      <xdr:col>1</xdr:col>
      <xdr:colOff>0</xdr:colOff>
      <xdr:row>108</xdr:row>
      <xdr:rowOff>180975</xdr:rowOff>
    </xdr:to>
    <xdr:sp macro="" textlink="'Base de donnée'!AJ3">
      <xdr:nvSpPr>
        <xdr:cNvPr id="35" name="ZoneTexte 34">
          <a:extLst>
            <a:ext uri="{FF2B5EF4-FFF2-40B4-BE49-F238E27FC236}">
              <a16:creationId xmlns:a16="http://schemas.microsoft.com/office/drawing/2014/main" xmlns="" id="{00000000-0008-0000-0600-000023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780A084-50AC-4B39-8132-28193D7A6587}" type="TxLink">
            <a:rPr lang="fr-FR" sz="800" b="1">
              <a:solidFill>
                <a:sysClr val="windowText" lastClr="000000"/>
              </a:solidFill>
              <a:latin typeface="Arial" pitchFamily="34" charset="0"/>
              <a:cs typeface="Arial" pitchFamily="34" charset="0"/>
            </a:rPr>
            <a:pPr algn="ctr"/>
            <a:t>34</a:t>
          </a:fld>
          <a:endParaRPr lang="fr-FR" sz="800" b="1">
            <a:solidFill>
              <a:sysClr val="windowText" lastClr="000000"/>
            </a:solidFill>
          </a:endParaRPr>
        </a:p>
      </xdr:txBody>
    </xdr:sp>
    <xdr:clientData/>
  </xdr:twoCellAnchor>
  <xdr:twoCellAnchor>
    <xdr:from>
      <xdr:col>0</xdr:col>
      <xdr:colOff>0</xdr:colOff>
      <xdr:row>108</xdr:row>
      <xdr:rowOff>190500</xdr:rowOff>
    </xdr:from>
    <xdr:to>
      <xdr:col>1</xdr:col>
      <xdr:colOff>0</xdr:colOff>
      <xdr:row>111</xdr:row>
      <xdr:rowOff>180975</xdr:rowOff>
    </xdr:to>
    <xdr:sp macro="" textlink="'Base de donnée'!AK3">
      <xdr:nvSpPr>
        <xdr:cNvPr id="36" name="ZoneTexte 35">
          <a:extLst>
            <a:ext uri="{FF2B5EF4-FFF2-40B4-BE49-F238E27FC236}">
              <a16:creationId xmlns:a16="http://schemas.microsoft.com/office/drawing/2014/main" xmlns="" id="{00000000-0008-0000-0600-000024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2BDD872-525A-400D-B3A3-995BBB89E111}" type="TxLink">
            <a:rPr lang="fr-FR" sz="800" b="1">
              <a:solidFill>
                <a:sysClr val="windowText" lastClr="000000"/>
              </a:solidFill>
              <a:latin typeface="Arial" pitchFamily="34" charset="0"/>
              <a:cs typeface="Arial" pitchFamily="34" charset="0"/>
            </a:rPr>
            <a:pPr algn="ctr"/>
            <a:t>35</a:t>
          </a:fld>
          <a:endParaRPr lang="fr-FR" sz="800" b="1">
            <a:solidFill>
              <a:sysClr val="windowText" lastClr="000000"/>
            </a:solidFill>
          </a:endParaRPr>
        </a:p>
      </xdr:txBody>
    </xdr:sp>
    <xdr:clientData/>
  </xdr:twoCellAnchor>
  <xdr:twoCellAnchor>
    <xdr:from>
      <xdr:col>0</xdr:col>
      <xdr:colOff>57150</xdr:colOff>
      <xdr:row>4</xdr:row>
      <xdr:rowOff>76200</xdr:rowOff>
    </xdr:from>
    <xdr:to>
      <xdr:col>0</xdr:col>
      <xdr:colOff>1257299</xdr:colOff>
      <xdr:row>4</xdr:row>
      <xdr:rowOff>1276350</xdr:rowOff>
    </xdr:to>
    <xdr:sp macro="" textlink="">
      <xdr:nvSpPr>
        <xdr:cNvPr id="65" name="ZoneTexte 64">
          <a:extLst>
            <a:ext uri="{FF2B5EF4-FFF2-40B4-BE49-F238E27FC236}">
              <a16:creationId xmlns:a16="http://schemas.microsoft.com/office/drawing/2014/main" xmlns="" id="{00000000-0008-0000-0600-000041000000}"/>
            </a:ext>
          </a:extLst>
        </xdr:cNvPr>
        <xdr:cNvSpPr txBox="1"/>
      </xdr:nvSpPr>
      <xdr:spPr>
        <a:xfrm>
          <a:off x="57150" y="1085850"/>
          <a:ext cx="1200149" cy="1200150"/>
        </a:xfrm>
        <a:prstGeom prst="rect">
          <a:avLst/>
        </a:prstGeom>
        <a:ln/>
      </xdr:spPr>
      <xdr:style>
        <a:lnRef idx="3">
          <a:schemeClr val="lt1"/>
        </a:lnRef>
        <a:fillRef idx="1">
          <a:schemeClr val="accent5"/>
        </a:fillRef>
        <a:effectRef idx="1">
          <a:schemeClr val="accent5"/>
        </a:effectRef>
        <a:fontRef idx="minor">
          <a:schemeClr val="lt1"/>
        </a:fontRef>
      </xdr:style>
      <xdr:txBody>
        <a:bodyPr vertOverflow="clip" horzOverflow="clip" wrap="square" rtlCol="0" anchor="ctr"/>
        <a:lstStyle/>
        <a:p>
          <a:pPr algn="ctr"/>
          <a:r>
            <a:rPr lang="fr-FR" sz="1000" b="1" u="sng"/>
            <a:t>Pour</a:t>
          </a:r>
          <a:r>
            <a:rPr lang="fr-FR" sz="1000" b="1" u="sng" baseline="0"/>
            <a:t> l'affichage</a:t>
          </a:r>
        </a:p>
        <a:p>
          <a:pPr algn="ctr"/>
          <a:r>
            <a:rPr lang="fr-FR" sz="1000" b="1" u="sng" baseline="0"/>
            <a:t> des STATS</a:t>
          </a:r>
        </a:p>
        <a:p>
          <a:pPr algn="ctr"/>
          <a:endParaRPr lang="fr-FR" sz="900" baseline="0"/>
        </a:p>
        <a:p>
          <a:pPr algn="ctr"/>
          <a:r>
            <a:rPr lang="fr-FR" sz="900" baseline="0"/>
            <a:t>Ouverture CTRL + w</a:t>
          </a:r>
        </a:p>
        <a:p>
          <a:pPr algn="ctr"/>
          <a:r>
            <a:rPr lang="fr-FR" sz="900" baseline="0"/>
            <a:t>Fermeture CTRL + X</a:t>
          </a:r>
        </a:p>
      </xdr:txBody>
    </xdr:sp>
    <xdr:clientData/>
  </xdr:twoCellAnchor>
  <mc:AlternateContent xmlns:mc="http://schemas.openxmlformats.org/markup-compatibility/2006">
    <mc:Choice xmlns:a14="http://schemas.microsoft.com/office/drawing/2010/main" Requires="a14">
      <xdr:twoCellAnchor editAs="oneCell">
        <xdr:from>
          <xdr:col>0</xdr:col>
          <xdr:colOff>542925</xdr:colOff>
          <xdr:row>8</xdr:row>
          <xdr:rowOff>171450</xdr:rowOff>
        </xdr:from>
        <xdr:to>
          <xdr:col>0</xdr:col>
          <xdr:colOff>762000</xdr:colOff>
          <xdr:row>9</xdr:row>
          <xdr:rowOff>171450</xdr:rowOff>
        </xdr:to>
        <xdr:sp macro="" textlink="">
          <xdr:nvSpPr>
            <xdr:cNvPr id="80897" name="Check Box 1" hidden="1">
              <a:extLst>
                <a:ext uri="{63B3BB69-23CF-44E3-9099-C40C66FF867C}">
                  <a14:compatExt spid="_x0000_s8089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11</xdr:row>
          <xdr:rowOff>152400</xdr:rowOff>
        </xdr:from>
        <xdr:to>
          <xdr:col>0</xdr:col>
          <xdr:colOff>771525</xdr:colOff>
          <xdr:row>12</xdr:row>
          <xdr:rowOff>171450</xdr:rowOff>
        </xdr:to>
        <xdr:sp macro="" textlink="">
          <xdr:nvSpPr>
            <xdr:cNvPr id="80898" name="Check Box 2" hidden="1">
              <a:extLst>
                <a:ext uri="{63B3BB69-23CF-44E3-9099-C40C66FF867C}">
                  <a14:compatExt spid="_x0000_s8089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14</xdr:row>
          <xdr:rowOff>161925</xdr:rowOff>
        </xdr:from>
        <xdr:to>
          <xdr:col>0</xdr:col>
          <xdr:colOff>762000</xdr:colOff>
          <xdr:row>15</xdr:row>
          <xdr:rowOff>180975</xdr:rowOff>
        </xdr:to>
        <xdr:sp macro="" textlink="">
          <xdr:nvSpPr>
            <xdr:cNvPr id="80899" name="Check Box 3" hidden="1">
              <a:extLst>
                <a:ext uri="{63B3BB69-23CF-44E3-9099-C40C66FF867C}">
                  <a14:compatExt spid="_x0000_s8089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23</xdr:row>
          <xdr:rowOff>171450</xdr:rowOff>
        </xdr:from>
        <xdr:to>
          <xdr:col>0</xdr:col>
          <xdr:colOff>771525</xdr:colOff>
          <xdr:row>24</xdr:row>
          <xdr:rowOff>190500</xdr:rowOff>
        </xdr:to>
        <xdr:sp macro="" textlink="">
          <xdr:nvSpPr>
            <xdr:cNvPr id="80900" name="Check Box 4" hidden="1">
              <a:extLst>
                <a:ext uri="{63B3BB69-23CF-44E3-9099-C40C66FF867C}">
                  <a14:compatExt spid="_x0000_s809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26</xdr:row>
          <xdr:rowOff>142875</xdr:rowOff>
        </xdr:from>
        <xdr:to>
          <xdr:col>0</xdr:col>
          <xdr:colOff>762000</xdr:colOff>
          <xdr:row>27</xdr:row>
          <xdr:rowOff>161925</xdr:rowOff>
        </xdr:to>
        <xdr:sp macro="" textlink="">
          <xdr:nvSpPr>
            <xdr:cNvPr id="80901" name="Check Box 5" hidden="1">
              <a:extLst>
                <a:ext uri="{63B3BB69-23CF-44E3-9099-C40C66FF867C}">
                  <a14:compatExt spid="_x0000_s8090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17</xdr:row>
          <xdr:rowOff>152400</xdr:rowOff>
        </xdr:from>
        <xdr:to>
          <xdr:col>0</xdr:col>
          <xdr:colOff>771525</xdr:colOff>
          <xdr:row>18</xdr:row>
          <xdr:rowOff>171450</xdr:rowOff>
        </xdr:to>
        <xdr:sp macro="" textlink="">
          <xdr:nvSpPr>
            <xdr:cNvPr id="80902" name="Check Box 6" hidden="1">
              <a:extLst>
                <a:ext uri="{63B3BB69-23CF-44E3-9099-C40C66FF867C}">
                  <a14:compatExt spid="_x0000_s8090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20</xdr:row>
          <xdr:rowOff>142875</xdr:rowOff>
        </xdr:from>
        <xdr:to>
          <xdr:col>0</xdr:col>
          <xdr:colOff>781050</xdr:colOff>
          <xdr:row>21</xdr:row>
          <xdr:rowOff>161925</xdr:rowOff>
        </xdr:to>
        <xdr:sp macro="" textlink="">
          <xdr:nvSpPr>
            <xdr:cNvPr id="80903" name="Check Box 7" hidden="1">
              <a:extLst>
                <a:ext uri="{63B3BB69-23CF-44E3-9099-C40C66FF867C}">
                  <a14:compatExt spid="_x0000_s8090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29</xdr:row>
          <xdr:rowOff>133350</xdr:rowOff>
        </xdr:from>
        <xdr:to>
          <xdr:col>0</xdr:col>
          <xdr:colOff>762000</xdr:colOff>
          <xdr:row>30</xdr:row>
          <xdr:rowOff>152400</xdr:rowOff>
        </xdr:to>
        <xdr:sp macro="" textlink="">
          <xdr:nvSpPr>
            <xdr:cNvPr id="80904" name="Check Box 8" hidden="1">
              <a:extLst>
                <a:ext uri="{63B3BB69-23CF-44E3-9099-C40C66FF867C}">
                  <a14:compatExt spid="_x0000_s8090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32</xdr:row>
          <xdr:rowOff>133350</xdr:rowOff>
        </xdr:from>
        <xdr:to>
          <xdr:col>0</xdr:col>
          <xdr:colOff>762000</xdr:colOff>
          <xdr:row>33</xdr:row>
          <xdr:rowOff>152400</xdr:rowOff>
        </xdr:to>
        <xdr:sp macro="" textlink="">
          <xdr:nvSpPr>
            <xdr:cNvPr id="80905" name="Check Box 9" hidden="1">
              <a:extLst>
                <a:ext uri="{63B3BB69-23CF-44E3-9099-C40C66FF867C}">
                  <a14:compatExt spid="_x0000_s8090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35</xdr:row>
          <xdr:rowOff>133350</xdr:rowOff>
        </xdr:from>
        <xdr:to>
          <xdr:col>0</xdr:col>
          <xdr:colOff>771525</xdr:colOff>
          <xdr:row>36</xdr:row>
          <xdr:rowOff>152400</xdr:rowOff>
        </xdr:to>
        <xdr:sp macro="" textlink="">
          <xdr:nvSpPr>
            <xdr:cNvPr id="80906" name="Check Box 10" hidden="1">
              <a:extLst>
                <a:ext uri="{63B3BB69-23CF-44E3-9099-C40C66FF867C}">
                  <a14:compatExt spid="_x0000_s8090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38</xdr:row>
          <xdr:rowOff>152400</xdr:rowOff>
        </xdr:from>
        <xdr:to>
          <xdr:col>0</xdr:col>
          <xdr:colOff>781050</xdr:colOff>
          <xdr:row>39</xdr:row>
          <xdr:rowOff>171450</xdr:rowOff>
        </xdr:to>
        <xdr:sp macro="" textlink="">
          <xdr:nvSpPr>
            <xdr:cNvPr id="80907" name="Check Box 11" hidden="1">
              <a:extLst>
                <a:ext uri="{63B3BB69-23CF-44E3-9099-C40C66FF867C}">
                  <a14:compatExt spid="_x0000_s8090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41</xdr:row>
          <xdr:rowOff>142875</xdr:rowOff>
        </xdr:from>
        <xdr:to>
          <xdr:col>0</xdr:col>
          <xdr:colOff>771525</xdr:colOff>
          <xdr:row>42</xdr:row>
          <xdr:rowOff>161925</xdr:rowOff>
        </xdr:to>
        <xdr:sp macro="" textlink="">
          <xdr:nvSpPr>
            <xdr:cNvPr id="80908" name="Check Box 12" hidden="1">
              <a:extLst>
                <a:ext uri="{63B3BB69-23CF-44E3-9099-C40C66FF867C}">
                  <a14:compatExt spid="_x0000_s8090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44</xdr:row>
          <xdr:rowOff>161925</xdr:rowOff>
        </xdr:from>
        <xdr:to>
          <xdr:col>0</xdr:col>
          <xdr:colOff>762000</xdr:colOff>
          <xdr:row>45</xdr:row>
          <xdr:rowOff>180975</xdr:rowOff>
        </xdr:to>
        <xdr:sp macro="" textlink="">
          <xdr:nvSpPr>
            <xdr:cNvPr id="80909" name="Check Box 13" hidden="1">
              <a:extLst>
                <a:ext uri="{63B3BB69-23CF-44E3-9099-C40C66FF867C}">
                  <a14:compatExt spid="_x0000_s8090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47</xdr:row>
          <xdr:rowOff>161925</xdr:rowOff>
        </xdr:from>
        <xdr:to>
          <xdr:col>0</xdr:col>
          <xdr:colOff>752475</xdr:colOff>
          <xdr:row>48</xdr:row>
          <xdr:rowOff>180975</xdr:rowOff>
        </xdr:to>
        <xdr:sp macro="" textlink="">
          <xdr:nvSpPr>
            <xdr:cNvPr id="80910" name="Check Box 14" hidden="1">
              <a:extLst>
                <a:ext uri="{63B3BB69-23CF-44E3-9099-C40C66FF867C}">
                  <a14:compatExt spid="_x0000_s8091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50</xdr:row>
          <xdr:rowOff>142875</xdr:rowOff>
        </xdr:from>
        <xdr:to>
          <xdr:col>0</xdr:col>
          <xdr:colOff>762000</xdr:colOff>
          <xdr:row>51</xdr:row>
          <xdr:rowOff>161925</xdr:rowOff>
        </xdr:to>
        <xdr:sp macro="" textlink="">
          <xdr:nvSpPr>
            <xdr:cNvPr id="80911" name="Check Box 15" hidden="1">
              <a:extLst>
                <a:ext uri="{63B3BB69-23CF-44E3-9099-C40C66FF867C}">
                  <a14:compatExt spid="_x0000_s8091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53</xdr:row>
          <xdr:rowOff>142875</xdr:rowOff>
        </xdr:from>
        <xdr:to>
          <xdr:col>0</xdr:col>
          <xdr:colOff>771525</xdr:colOff>
          <xdr:row>54</xdr:row>
          <xdr:rowOff>161925</xdr:rowOff>
        </xdr:to>
        <xdr:sp macro="" textlink="">
          <xdr:nvSpPr>
            <xdr:cNvPr id="80912" name="Check Box 16" hidden="1">
              <a:extLst>
                <a:ext uri="{63B3BB69-23CF-44E3-9099-C40C66FF867C}">
                  <a14:compatExt spid="_x0000_s8091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56</xdr:row>
          <xdr:rowOff>161925</xdr:rowOff>
        </xdr:from>
        <xdr:to>
          <xdr:col>0</xdr:col>
          <xdr:colOff>762000</xdr:colOff>
          <xdr:row>57</xdr:row>
          <xdr:rowOff>180975</xdr:rowOff>
        </xdr:to>
        <xdr:sp macro="" textlink="">
          <xdr:nvSpPr>
            <xdr:cNvPr id="80913" name="Check Box 17" hidden="1">
              <a:extLst>
                <a:ext uri="{63B3BB69-23CF-44E3-9099-C40C66FF867C}">
                  <a14:compatExt spid="_x0000_s8091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59</xdr:row>
          <xdr:rowOff>161925</xdr:rowOff>
        </xdr:from>
        <xdr:to>
          <xdr:col>0</xdr:col>
          <xdr:colOff>752475</xdr:colOff>
          <xdr:row>60</xdr:row>
          <xdr:rowOff>180975</xdr:rowOff>
        </xdr:to>
        <xdr:sp macro="" textlink="">
          <xdr:nvSpPr>
            <xdr:cNvPr id="80914" name="Check Box 18" hidden="1">
              <a:extLst>
                <a:ext uri="{63B3BB69-23CF-44E3-9099-C40C66FF867C}">
                  <a14:compatExt spid="_x0000_s8091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62</xdr:row>
          <xdr:rowOff>161925</xdr:rowOff>
        </xdr:from>
        <xdr:to>
          <xdr:col>0</xdr:col>
          <xdr:colOff>771525</xdr:colOff>
          <xdr:row>63</xdr:row>
          <xdr:rowOff>180975</xdr:rowOff>
        </xdr:to>
        <xdr:sp macro="" textlink="">
          <xdr:nvSpPr>
            <xdr:cNvPr id="80915" name="Check Box 19" hidden="1">
              <a:extLst>
                <a:ext uri="{63B3BB69-23CF-44E3-9099-C40C66FF867C}">
                  <a14:compatExt spid="_x0000_s8091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65</xdr:row>
          <xdr:rowOff>142875</xdr:rowOff>
        </xdr:from>
        <xdr:to>
          <xdr:col>0</xdr:col>
          <xdr:colOff>762000</xdr:colOff>
          <xdr:row>66</xdr:row>
          <xdr:rowOff>161925</xdr:rowOff>
        </xdr:to>
        <xdr:sp macro="" textlink="">
          <xdr:nvSpPr>
            <xdr:cNvPr id="80916" name="Check Box 20" hidden="1">
              <a:extLst>
                <a:ext uri="{63B3BB69-23CF-44E3-9099-C40C66FF867C}">
                  <a14:compatExt spid="_x0000_s8091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68</xdr:row>
          <xdr:rowOff>133350</xdr:rowOff>
        </xdr:from>
        <xdr:to>
          <xdr:col>0</xdr:col>
          <xdr:colOff>762000</xdr:colOff>
          <xdr:row>69</xdr:row>
          <xdr:rowOff>152400</xdr:rowOff>
        </xdr:to>
        <xdr:sp macro="" textlink="">
          <xdr:nvSpPr>
            <xdr:cNvPr id="80917" name="Check Box 21" hidden="1">
              <a:extLst>
                <a:ext uri="{63B3BB69-23CF-44E3-9099-C40C66FF867C}">
                  <a14:compatExt spid="_x0000_s8091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71</xdr:row>
          <xdr:rowOff>142875</xdr:rowOff>
        </xdr:from>
        <xdr:to>
          <xdr:col>0</xdr:col>
          <xdr:colOff>771525</xdr:colOff>
          <xdr:row>72</xdr:row>
          <xdr:rowOff>161925</xdr:rowOff>
        </xdr:to>
        <xdr:sp macro="" textlink="">
          <xdr:nvSpPr>
            <xdr:cNvPr id="80918" name="Check Box 22" hidden="1">
              <a:extLst>
                <a:ext uri="{63B3BB69-23CF-44E3-9099-C40C66FF867C}">
                  <a14:compatExt spid="_x0000_s8091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74</xdr:row>
          <xdr:rowOff>152400</xdr:rowOff>
        </xdr:from>
        <xdr:to>
          <xdr:col>0</xdr:col>
          <xdr:colOff>771525</xdr:colOff>
          <xdr:row>75</xdr:row>
          <xdr:rowOff>171450</xdr:rowOff>
        </xdr:to>
        <xdr:sp macro="" textlink="">
          <xdr:nvSpPr>
            <xdr:cNvPr id="80919" name="Check Box 23" hidden="1">
              <a:extLst>
                <a:ext uri="{63B3BB69-23CF-44E3-9099-C40C66FF867C}">
                  <a14:compatExt spid="_x0000_s8091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77</xdr:row>
          <xdr:rowOff>152400</xdr:rowOff>
        </xdr:from>
        <xdr:to>
          <xdr:col>0</xdr:col>
          <xdr:colOff>762000</xdr:colOff>
          <xdr:row>78</xdr:row>
          <xdr:rowOff>171450</xdr:rowOff>
        </xdr:to>
        <xdr:sp macro="" textlink="">
          <xdr:nvSpPr>
            <xdr:cNvPr id="80920" name="Check Box 24" hidden="1">
              <a:extLst>
                <a:ext uri="{63B3BB69-23CF-44E3-9099-C40C66FF867C}">
                  <a14:compatExt spid="_x0000_s8092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80</xdr:row>
          <xdr:rowOff>171450</xdr:rowOff>
        </xdr:from>
        <xdr:to>
          <xdr:col>0</xdr:col>
          <xdr:colOff>752475</xdr:colOff>
          <xdr:row>81</xdr:row>
          <xdr:rowOff>190500</xdr:rowOff>
        </xdr:to>
        <xdr:sp macro="" textlink="">
          <xdr:nvSpPr>
            <xdr:cNvPr id="80921" name="Check Box 25" hidden="1">
              <a:extLst>
                <a:ext uri="{63B3BB69-23CF-44E3-9099-C40C66FF867C}">
                  <a14:compatExt spid="_x0000_s8092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83</xdr:row>
          <xdr:rowOff>133350</xdr:rowOff>
        </xdr:from>
        <xdr:to>
          <xdr:col>0</xdr:col>
          <xdr:colOff>771525</xdr:colOff>
          <xdr:row>84</xdr:row>
          <xdr:rowOff>152400</xdr:rowOff>
        </xdr:to>
        <xdr:sp macro="" textlink="">
          <xdr:nvSpPr>
            <xdr:cNvPr id="80922" name="Check Box 26" hidden="1">
              <a:extLst>
                <a:ext uri="{63B3BB69-23CF-44E3-9099-C40C66FF867C}">
                  <a14:compatExt spid="_x0000_s8092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86</xdr:row>
          <xdr:rowOff>133350</xdr:rowOff>
        </xdr:from>
        <xdr:to>
          <xdr:col>0</xdr:col>
          <xdr:colOff>752475</xdr:colOff>
          <xdr:row>87</xdr:row>
          <xdr:rowOff>171450</xdr:rowOff>
        </xdr:to>
        <xdr:sp macro="" textlink="">
          <xdr:nvSpPr>
            <xdr:cNvPr id="80923" name="Check Box 27" hidden="1">
              <a:extLst>
                <a:ext uri="{63B3BB69-23CF-44E3-9099-C40C66FF867C}">
                  <a14:compatExt spid="_x0000_s8092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89</xdr:row>
          <xdr:rowOff>123825</xdr:rowOff>
        </xdr:from>
        <xdr:to>
          <xdr:col>0</xdr:col>
          <xdr:colOff>752475</xdr:colOff>
          <xdr:row>90</xdr:row>
          <xdr:rowOff>142875</xdr:rowOff>
        </xdr:to>
        <xdr:sp macro="" textlink="">
          <xdr:nvSpPr>
            <xdr:cNvPr id="80924" name="Check Box 28" hidden="1">
              <a:extLst>
                <a:ext uri="{63B3BB69-23CF-44E3-9099-C40C66FF867C}">
                  <a14:compatExt spid="_x0000_s8092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0</xdr:col>
      <xdr:colOff>9525</xdr:colOff>
      <xdr:row>7</xdr:row>
      <xdr:rowOff>9525</xdr:rowOff>
    </xdr:from>
    <xdr:to>
      <xdr:col>1</xdr:col>
      <xdr:colOff>9525</xdr:colOff>
      <xdr:row>9</xdr:row>
      <xdr:rowOff>209549</xdr:rowOff>
    </xdr:to>
    <xdr:sp macro="" textlink="'Base de donnée'!C3">
      <xdr:nvSpPr>
        <xdr:cNvPr id="2" name="ZoneTexte 1">
          <a:extLst>
            <a:ext uri="{FF2B5EF4-FFF2-40B4-BE49-F238E27FC236}">
              <a16:creationId xmlns:a16="http://schemas.microsoft.com/office/drawing/2014/main" xmlns="" id="{00000000-0008-0000-0700-000002000000}"/>
            </a:ext>
          </a:extLst>
        </xdr:cNvPr>
        <xdr:cNvSpPr txBox="1"/>
      </xdr:nvSpPr>
      <xdr:spPr>
        <a:xfrm>
          <a:off x="9525" y="2828925"/>
          <a:ext cx="1314450" cy="619124"/>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32E2A2C-B44B-4F21-8869-C5AF2B97336E}" type="TxLink">
            <a:rPr lang="fr-FR" sz="800" b="1">
              <a:solidFill>
                <a:sysClr val="windowText" lastClr="000000"/>
              </a:solidFill>
              <a:latin typeface="Arial" pitchFamily="34" charset="0"/>
              <a:cs typeface="Arial" pitchFamily="34" charset="0"/>
            </a:rPr>
            <a:pPr algn="ctr"/>
            <a:t>1</a:t>
          </a:fld>
          <a:endParaRPr lang="fr-FR" sz="800" b="1">
            <a:solidFill>
              <a:sysClr val="windowText" lastClr="000000"/>
            </a:solidFill>
          </a:endParaRPr>
        </a:p>
      </xdr:txBody>
    </xdr:sp>
    <xdr:clientData/>
  </xdr:twoCellAnchor>
  <xdr:twoCellAnchor>
    <xdr:from>
      <xdr:col>0</xdr:col>
      <xdr:colOff>9525</xdr:colOff>
      <xdr:row>9</xdr:row>
      <xdr:rowOff>200025</xdr:rowOff>
    </xdr:from>
    <xdr:to>
      <xdr:col>1</xdr:col>
      <xdr:colOff>9525</xdr:colOff>
      <xdr:row>13</xdr:row>
      <xdr:rowOff>0</xdr:rowOff>
    </xdr:to>
    <xdr:sp macro="" textlink="'Base de donnée'!D3">
      <xdr:nvSpPr>
        <xdr:cNvPr id="3" name="ZoneTexte 2">
          <a:extLst>
            <a:ext uri="{FF2B5EF4-FFF2-40B4-BE49-F238E27FC236}">
              <a16:creationId xmlns:a16="http://schemas.microsoft.com/office/drawing/2014/main" xmlns="" id="{00000000-0008-0000-0700-000003000000}"/>
            </a:ext>
          </a:extLst>
        </xdr:cNvPr>
        <xdr:cNvSpPr txBox="1"/>
      </xdr:nvSpPr>
      <xdr:spPr>
        <a:xfrm>
          <a:off x="9525" y="3438525"/>
          <a:ext cx="1314450" cy="6000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F919BC2D-7479-493D-AC36-B62384A15EAD}" type="TxLink">
            <a:rPr lang="fr-FR" sz="800" b="1">
              <a:solidFill>
                <a:sysClr val="windowText" lastClr="000000"/>
              </a:solidFill>
              <a:latin typeface="Arial" pitchFamily="34" charset="0"/>
              <a:cs typeface="Arial" pitchFamily="34" charset="0"/>
            </a:rPr>
            <a:pPr algn="ctr"/>
            <a:t>2</a:t>
          </a:fld>
          <a:endParaRPr lang="fr-FR" sz="800" b="1">
            <a:solidFill>
              <a:sysClr val="windowText" lastClr="000000"/>
            </a:solidFill>
          </a:endParaRPr>
        </a:p>
      </xdr:txBody>
    </xdr:sp>
    <xdr:clientData/>
  </xdr:twoCellAnchor>
  <xdr:twoCellAnchor>
    <xdr:from>
      <xdr:col>0</xdr:col>
      <xdr:colOff>9525</xdr:colOff>
      <xdr:row>13</xdr:row>
      <xdr:rowOff>1</xdr:rowOff>
    </xdr:from>
    <xdr:to>
      <xdr:col>1</xdr:col>
      <xdr:colOff>9525</xdr:colOff>
      <xdr:row>16</xdr:row>
      <xdr:rowOff>28575</xdr:rowOff>
    </xdr:to>
    <xdr:sp macro="" textlink="'Base de donnée'!E3">
      <xdr:nvSpPr>
        <xdr:cNvPr id="4" name="ZoneTexte 3">
          <a:extLst>
            <a:ext uri="{FF2B5EF4-FFF2-40B4-BE49-F238E27FC236}">
              <a16:creationId xmlns:a16="http://schemas.microsoft.com/office/drawing/2014/main" xmlns="" id="{00000000-0008-0000-0700-000004000000}"/>
            </a:ext>
          </a:extLst>
        </xdr:cNvPr>
        <xdr:cNvSpPr txBox="1"/>
      </xdr:nvSpPr>
      <xdr:spPr>
        <a:xfrm>
          <a:off x="9525" y="4038601"/>
          <a:ext cx="1314450" cy="619124"/>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2CB6527-D36E-4447-8484-CA791342919B}" type="TxLink">
            <a:rPr lang="fr-FR" sz="800" b="1">
              <a:solidFill>
                <a:sysClr val="windowText" lastClr="000000"/>
              </a:solidFill>
              <a:latin typeface="Arial" pitchFamily="34" charset="0"/>
              <a:cs typeface="Arial" pitchFamily="34" charset="0"/>
            </a:rPr>
            <a:pPr algn="ctr"/>
            <a:t>3</a:t>
          </a:fld>
          <a:endParaRPr lang="fr-FR" sz="800" b="1">
            <a:solidFill>
              <a:sysClr val="windowText" lastClr="000000"/>
            </a:solidFill>
          </a:endParaRPr>
        </a:p>
      </xdr:txBody>
    </xdr:sp>
    <xdr:clientData/>
  </xdr:twoCellAnchor>
  <xdr:twoCellAnchor>
    <xdr:from>
      <xdr:col>0</xdr:col>
      <xdr:colOff>0</xdr:colOff>
      <xdr:row>16</xdr:row>
      <xdr:rowOff>19050</xdr:rowOff>
    </xdr:from>
    <xdr:to>
      <xdr:col>1</xdr:col>
      <xdr:colOff>0</xdr:colOff>
      <xdr:row>19</xdr:row>
      <xdr:rowOff>9525</xdr:rowOff>
    </xdr:to>
    <xdr:sp macro="" textlink="'Base de donnée'!F3">
      <xdr:nvSpPr>
        <xdr:cNvPr id="5" name="ZoneTexte 4">
          <a:extLst>
            <a:ext uri="{FF2B5EF4-FFF2-40B4-BE49-F238E27FC236}">
              <a16:creationId xmlns:a16="http://schemas.microsoft.com/office/drawing/2014/main" xmlns="" id="{00000000-0008-0000-0700-000005000000}"/>
            </a:ext>
          </a:extLst>
        </xdr:cNvPr>
        <xdr:cNvSpPr txBox="1"/>
      </xdr:nvSpPr>
      <xdr:spPr>
        <a:xfrm>
          <a:off x="0" y="4648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E6F953E-0B4A-4B50-9A9D-84D904359F9E}" type="TxLink">
            <a:rPr lang="fr-FR" sz="800" b="1">
              <a:solidFill>
                <a:sysClr val="windowText" lastClr="000000"/>
              </a:solidFill>
              <a:latin typeface="Arial" pitchFamily="34" charset="0"/>
              <a:cs typeface="Arial" pitchFamily="34" charset="0"/>
            </a:rPr>
            <a:pPr algn="ctr"/>
            <a:t>4</a:t>
          </a:fld>
          <a:endParaRPr lang="fr-FR" sz="800" b="1">
            <a:solidFill>
              <a:sysClr val="windowText" lastClr="000000"/>
            </a:solidFill>
          </a:endParaRPr>
        </a:p>
      </xdr:txBody>
    </xdr:sp>
    <xdr:clientData/>
  </xdr:twoCellAnchor>
  <xdr:twoCellAnchor>
    <xdr:from>
      <xdr:col>0</xdr:col>
      <xdr:colOff>0</xdr:colOff>
      <xdr:row>18</xdr:row>
      <xdr:rowOff>190500</xdr:rowOff>
    </xdr:from>
    <xdr:to>
      <xdr:col>1</xdr:col>
      <xdr:colOff>0</xdr:colOff>
      <xdr:row>22</xdr:row>
      <xdr:rowOff>0</xdr:rowOff>
    </xdr:to>
    <xdr:sp macro="" textlink="'Base de donnée'!G3">
      <xdr:nvSpPr>
        <xdr:cNvPr id="6" name="ZoneTexte 5">
          <a:extLst>
            <a:ext uri="{FF2B5EF4-FFF2-40B4-BE49-F238E27FC236}">
              <a16:creationId xmlns:a16="http://schemas.microsoft.com/office/drawing/2014/main" xmlns="" id="{00000000-0008-0000-0700-000006000000}"/>
            </a:ext>
          </a:extLst>
        </xdr:cNvPr>
        <xdr:cNvSpPr txBox="1"/>
      </xdr:nvSpPr>
      <xdr:spPr>
        <a:xfrm>
          <a:off x="0" y="520065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3D66F35-A5D4-4CC9-8D5F-1F84B3CD186E}" type="TxLink">
            <a:rPr lang="fr-FR" sz="800" b="1">
              <a:solidFill>
                <a:sysClr val="windowText" lastClr="000000"/>
              </a:solidFill>
              <a:latin typeface="Arial" pitchFamily="34" charset="0"/>
              <a:cs typeface="Arial" pitchFamily="34" charset="0"/>
            </a:rPr>
            <a:pPr algn="ctr"/>
            <a:t>5</a:t>
          </a:fld>
          <a:endParaRPr lang="fr-FR" sz="800" b="1">
            <a:solidFill>
              <a:sysClr val="windowText" lastClr="000000"/>
            </a:solidFill>
          </a:endParaRPr>
        </a:p>
      </xdr:txBody>
    </xdr:sp>
    <xdr:clientData/>
  </xdr:twoCellAnchor>
  <xdr:twoCellAnchor>
    <xdr:from>
      <xdr:col>0</xdr:col>
      <xdr:colOff>0</xdr:colOff>
      <xdr:row>22</xdr:row>
      <xdr:rowOff>1</xdr:rowOff>
    </xdr:from>
    <xdr:to>
      <xdr:col>1</xdr:col>
      <xdr:colOff>0</xdr:colOff>
      <xdr:row>24</xdr:row>
      <xdr:rowOff>190501</xdr:rowOff>
    </xdr:to>
    <xdr:sp macro="" textlink="'Base de donnée'!H3">
      <xdr:nvSpPr>
        <xdr:cNvPr id="7" name="ZoneTexte 6">
          <a:extLst>
            <a:ext uri="{FF2B5EF4-FFF2-40B4-BE49-F238E27FC236}">
              <a16:creationId xmlns:a16="http://schemas.microsoft.com/office/drawing/2014/main" xmlns="" id="{00000000-0008-0000-0700-000007000000}"/>
            </a:ext>
          </a:extLst>
        </xdr:cNvPr>
        <xdr:cNvSpPr txBox="1"/>
      </xdr:nvSpPr>
      <xdr:spPr>
        <a:xfrm>
          <a:off x="0" y="5791201"/>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5BC42F1-44FA-46EE-A3E5-FCE96DF42BBE}" type="TxLink">
            <a:rPr lang="fr-FR" sz="800" b="1">
              <a:solidFill>
                <a:sysClr val="windowText" lastClr="000000"/>
              </a:solidFill>
              <a:latin typeface="Arial" pitchFamily="34" charset="0"/>
              <a:cs typeface="Arial" pitchFamily="34" charset="0"/>
            </a:rPr>
            <a:pPr algn="ctr"/>
            <a:t>6</a:t>
          </a:fld>
          <a:endParaRPr lang="fr-FR" sz="800" b="1">
            <a:solidFill>
              <a:sysClr val="windowText" lastClr="000000"/>
            </a:solidFill>
          </a:endParaRPr>
        </a:p>
      </xdr:txBody>
    </xdr:sp>
    <xdr:clientData/>
  </xdr:twoCellAnchor>
  <xdr:twoCellAnchor>
    <xdr:from>
      <xdr:col>0</xdr:col>
      <xdr:colOff>0</xdr:colOff>
      <xdr:row>24</xdr:row>
      <xdr:rowOff>190500</xdr:rowOff>
    </xdr:from>
    <xdr:to>
      <xdr:col>1</xdr:col>
      <xdr:colOff>0</xdr:colOff>
      <xdr:row>27</xdr:row>
      <xdr:rowOff>180975</xdr:rowOff>
    </xdr:to>
    <xdr:sp macro="" textlink="'Base de donnée'!I3">
      <xdr:nvSpPr>
        <xdr:cNvPr id="8" name="ZoneTexte 7">
          <a:extLst>
            <a:ext uri="{FF2B5EF4-FFF2-40B4-BE49-F238E27FC236}">
              <a16:creationId xmlns:a16="http://schemas.microsoft.com/office/drawing/2014/main" xmlns="" id="{00000000-0008-0000-0700-000008000000}"/>
            </a:ext>
          </a:extLst>
        </xdr:cNvPr>
        <xdr:cNvSpPr txBox="1"/>
      </xdr:nvSpPr>
      <xdr:spPr>
        <a:xfrm>
          <a:off x="0" y="63627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5850372-E1B7-4896-A28E-F76269DC10F7}" type="TxLink">
            <a:rPr lang="fr-FR" sz="800" b="1">
              <a:solidFill>
                <a:sysClr val="windowText" lastClr="000000"/>
              </a:solidFill>
              <a:latin typeface="Arial" pitchFamily="34" charset="0"/>
              <a:cs typeface="Arial" pitchFamily="34" charset="0"/>
            </a:rPr>
            <a:pPr algn="ctr"/>
            <a:t>7</a:t>
          </a:fld>
          <a:endParaRPr lang="fr-FR" sz="800" b="1">
            <a:solidFill>
              <a:sysClr val="windowText" lastClr="000000"/>
            </a:solidFill>
          </a:endParaRPr>
        </a:p>
      </xdr:txBody>
    </xdr:sp>
    <xdr:clientData/>
  </xdr:twoCellAnchor>
  <xdr:twoCellAnchor>
    <xdr:from>
      <xdr:col>0</xdr:col>
      <xdr:colOff>0</xdr:colOff>
      <xdr:row>27</xdr:row>
      <xdr:rowOff>180975</xdr:rowOff>
    </xdr:from>
    <xdr:to>
      <xdr:col>1</xdr:col>
      <xdr:colOff>0</xdr:colOff>
      <xdr:row>30</xdr:row>
      <xdr:rowOff>171450</xdr:rowOff>
    </xdr:to>
    <xdr:sp macro="" textlink="'Base de donnée'!J3">
      <xdr:nvSpPr>
        <xdr:cNvPr id="9" name="ZoneTexte 8">
          <a:extLst>
            <a:ext uri="{FF2B5EF4-FFF2-40B4-BE49-F238E27FC236}">
              <a16:creationId xmlns:a16="http://schemas.microsoft.com/office/drawing/2014/main" xmlns="" id="{00000000-0008-0000-0700-000009000000}"/>
            </a:ext>
          </a:extLst>
        </xdr:cNvPr>
        <xdr:cNvSpPr txBox="1"/>
      </xdr:nvSpPr>
      <xdr:spPr>
        <a:xfrm>
          <a:off x="0" y="6934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051C8D6-6D9A-47E4-93AE-2279A82B6B0E}" type="TxLink">
            <a:rPr lang="fr-FR" sz="800" b="1">
              <a:solidFill>
                <a:sysClr val="windowText" lastClr="000000"/>
              </a:solidFill>
              <a:latin typeface="Arial" pitchFamily="34" charset="0"/>
              <a:cs typeface="Arial" pitchFamily="34" charset="0"/>
            </a:rPr>
            <a:pPr algn="ctr"/>
            <a:t>8</a:t>
          </a:fld>
          <a:endParaRPr lang="fr-FR" sz="800" b="1">
            <a:solidFill>
              <a:sysClr val="windowText" lastClr="000000"/>
            </a:solidFill>
          </a:endParaRPr>
        </a:p>
      </xdr:txBody>
    </xdr:sp>
    <xdr:clientData/>
  </xdr:twoCellAnchor>
  <xdr:twoCellAnchor>
    <xdr:from>
      <xdr:col>0</xdr:col>
      <xdr:colOff>0</xdr:colOff>
      <xdr:row>30</xdr:row>
      <xdr:rowOff>180975</xdr:rowOff>
    </xdr:from>
    <xdr:to>
      <xdr:col>1</xdr:col>
      <xdr:colOff>0</xdr:colOff>
      <xdr:row>33</xdr:row>
      <xdr:rowOff>171450</xdr:rowOff>
    </xdr:to>
    <xdr:sp macro="" textlink="'Base de donnée'!K3">
      <xdr:nvSpPr>
        <xdr:cNvPr id="10" name="ZoneTexte 9">
          <a:extLst>
            <a:ext uri="{FF2B5EF4-FFF2-40B4-BE49-F238E27FC236}">
              <a16:creationId xmlns:a16="http://schemas.microsoft.com/office/drawing/2014/main" xmlns="" id="{00000000-0008-0000-0700-00000A000000}"/>
            </a:ext>
          </a:extLst>
        </xdr:cNvPr>
        <xdr:cNvSpPr txBox="1"/>
      </xdr:nvSpPr>
      <xdr:spPr>
        <a:xfrm>
          <a:off x="0" y="75152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B2E87D5-64B6-4896-9146-8ED819384E4C}" type="TxLink">
            <a:rPr lang="fr-FR" sz="800" b="1">
              <a:solidFill>
                <a:sysClr val="windowText" lastClr="000000"/>
              </a:solidFill>
              <a:latin typeface="Arial" pitchFamily="34" charset="0"/>
              <a:cs typeface="Arial" pitchFamily="34" charset="0"/>
            </a:rPr>
            <a:pPr algn="ctr"/>
            <a:t>9</a:t>
          </a:fld>
          <a:endParaRPr lang="fr-FR" sz="800" b="1">
            <a:solidFill>
              <a:sysClr val="windowText" lastClr="000000"/>
            </a:solidFill>
          </a:endParaRPr>
        </a:p>
      </xdr:txBody>
    </xdr:sp>
    <xdr:clientData/>
  </xdr:twoCellAnchor>
  <xdr:twoCellAnchor>
    <xdr:from>
      <xdr:col>0</xdr:col>
      <xdr:colOff>9525</xdr:colOff>
      <xdr:row>33</xdr:row>
      <xdr:rowOff>180975</xdr:rowOff>
    </xdr:from>
    <xdr:to>
      <xdr:col>1</xdr:col>
      <xdr:colOff>9525</xdr:colOff>
      <xdr:row>36</xdr:row>
      <xdr:rowOff>171450</xdr:rowOff>
    </xdr:to>
    <xdr:sp macro="" textlink="'Base de donnée'!L3">
      <xdr:nvSpPr>
        <xdr:cNvPr id="11" name="ZoneTexte 10">
          <a:extLst>
            <a:ext uri="{FF2B5EF4-FFF2-40B4-BE49-F238E27FC236}">
              <a16:creationId xmlns:a16="http://schemas.microsoft.com/office/drawing/2014/main" xmlns="" id="{00000000-0008-0000-0700-00000B000000}"/>
            </a:ext>
          </a:extLst>
        </xdr:cNvPr>
        <xdr:cNvSpPr txBox="1"/>
      </xdr:nvSpPr>
      <xdr:spPr>
        <a:xfrm>
          <a:off x="9525" y="80962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5FB9390-B601-4368-8657-9E76D0D21478}" type="TxLink">
            <a:rPr lang="fr-FR" sz="800" b="1">
              <a:solidFill>
                <a:sysClr val="windowText" lastClr="000000"/>
              </a:solidFill>
              <a:latin typeface="Arial" pitchFamily="34" charset="0"/>
              <a:cs typeface="Arial" pitchFamily="34" charset="0"/>
            </a:rPr>
            <a:pPr algn="ctr"/>
            <a:t>10</a:t>
          </a:fld>
          <a:endParaRPr lang="fr-FR" sz="800" b="1">
            <a:solidFill>
              <a:sysClr val="windowText" lastClr="000000"/>
            </a:solidFill>
          </a:endParaRPr>
        </a:p>
      </xdr:txBody>
    </xdr:sp>
    <xdr:clientData/>
  </xdr:twoCellAnchor>
  <xdr:twoCellAnchor>
    <xdr:from>
      <xdr:col>0</xdr:col>
      <xdr:colOff>0</xdr:colOff>
      <xdr:row>36</xdr:row>
      <xdr:rowOff>180975</xdr:rowOff>
    </xdr:from>
    <xdr:to>
      <xdr:col>1</xdr:col>
      <xdr:colOff>0</xdr:colOff>
      <xdr:row>40</xdr:row>
      <xdr:rowOff>9525</xdr:rowOff>
    </xdr:to>
    <xdr:sp macro="" textlink="'Base de donnée'!M3">
      <xdr:nvSpPr>
        <xdr:cNvPr id="12" name="ZoneTexte 11">
          <a:extLst>
            <a:ext uri="{FF2B5EF4-FFF2-40B4-BE49-F238E27FC236}">
              <a16:creationId xmlns:a16="http://schemas.microsoft.com/office/drawing/2014/main" xmlns="" id="{00000000-0008-0000-0700-00000C000000}"/>
            </a:ext>
          </a:extLst>
        </xdr:cNvPr>
        <xdr:cNvSpPr txBox="1"/>
      </xdr:nvSpPr>
      <xdr:spPr>
        <a:xfrm>
          <a:off x="0" y="8677275"/>
          <a:ext cx="1314450" cy="6096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D40A5229-6995-4ACD-AE7B-7DA42656F814}" type="TxLink">
            <a:rPr lang="fr-FR" sz="800" b="1">
              <a:solidFill>
                <a:sysClr val="windowText" lastClr="000000"/>
              </a:solidFill>
              <a:latin typeface="Arial" pitchFamily="34" charset="0"/>
              <a:cs typeface="Arial" pitchFamily="34" charset="0"/>
            </a:rPr>
            <a:pPr algn="ctr"/>
            <a:t>11</a:t>
          </a:fld>
          <a:endParaRPr lang="fr-FR" sz="800" b="1">
            <a:solidFill>
              <a:sysClr val="windowText" lastClr="000000"/>
            </a:solidFill>
          </a:endParaRPr>
        </a:p>
      </xdr:txBody>
    </xdr:sp>
    <xdr:clientData/>
  </xdr:twoCellAnchor>
  <xdr:twoCellAnchor>
    <xdr:from>
      <xdr:col>0</xdr:col>
      <xdr:colOff>0</xdr:colOff>
      <xdr:row>40</xdr:row>
      <xdr:rowOff>0</xdr:rowOff>
    </xdr:from>
    <xdr:to>
      <xdr:col>1</xdr:col>
      <xdr:colOff>0</xdr:colOff>
      <xdr:row>43</xdr:row>
      <xdr:rowOff>9525</xdr:rowOff>
    </xdr:to>
    <xdr:sp macro="" textlink="'Base de donnée'!N3">
      <xdr:nvSpPr>
        <xdr:cNvPr id="13" name="ZoneTexte 12">
          <a:extLst>
            <a:ext uri="{FF2B5EF4-FFF2-40B4-BE49-F238E27FC236}">
              <a16:creationId xmlns:a16="http://schemas.microsoft.com/office/drawing/2014/main" xmlns="" id="{00000000-0008-0000-0700-00000D000000}"/>
            </a:ext>
          </a:extLst>
        </xdr:cNvPr>
        <xdr:cNvSpPr txBox="1"/>
      </xdr:nvSpPr>
      <xdr:spPr>
        <a:xfrm>
          <a:off x="0" y="927735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CBB0F8D-34AC-4569-B897-E7F345D6D5A4}" type="TxLink">
            <a:rPr lang="fr-FR" sz="800" b="1">
              <a:solidFill>
                <a:sysClr val="windowText" lastClr="000000"/>
              </a:solidFill>
              <a:latin typeface="Arial" pitchFamily="34" charset="0"/>
              <a:cs typeface="Arial" pitchFamily="34" charset="0"/>
            </a:rPr>
            <a:pPr algn="ctr"/>
            <a:t>12</a:t>
          </a:fld>
          <a:endParaRPr lang="fr-FR" sz="800" b="1">
            <a:solidFill>
              <a:sysClr val="windowText" lastClr="000000"/>
            </a:solidFill>
          </a:endParaRPr>
        </a:p>
      </xdr:txBody>
    </xdr:sp>
    <xdr:clientData/>
  </xdr:twoCellAnchor>
  <xdr:twoCellAnchor>
    <xdr:from>
      <xdr:col>0</xdr:col>
      <xdr:colOff>0</xdr:colOff>
      <xdr:row>43</xdr:row>
      <xdr:rowOff>0</xdr:rowOff>
    </xdr:from>
    <xdr:to>
      <xdr:col>1</xdr:col>
      <xdr:colOff>0</xdr:colOff>
      <xdr:row>45</xdr:row>
      <xdr:rowOff>190500</xdr:rowOff>
    </xdr:to>
    <xdr:sp macro="" textlink="'Base de donnée'!O3">
      <xdr:nvSpPr>
        <xdr:cNvPr id="14" name="ZoneTexte 13">
          <a:extLst>
            <a:ext uri="{FF2B5EF4-FFF2-40B4-BE49-F238E27FC236}">
              <a16:creationId xmlns:a16="http://schemas.microsoft.com/office/drawing/2014/main" xmlns="" id="{00000000-0008-0000-0700-00000E000000}"/>
            </a:ext>
          </a:extLst>
        </xdr:cNvPr>
        <xdr:cNvSpPr txBox="1"/>
      </xdr:nvSpPr>
      <xdr:spPr>
        <a:xfrm>
          <a:off x="0" y="98583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2F5E638-C1B1-43F3-AF10-B83FA89AE484}" type="TxLink">
            <a:rPr lang="fr-FR" sz="800" b="1">
              <a:solidFill>
                <a:sysClr val="windowText" lastClr="000000"/>
              </a:solidFill>
              <a:latin typeface="Arial" pitchFamily="34" charset="0"/>
              <a:cs typeface="Arial" pitchFamily="34" charset="0"/>
            </a:rPr>
            <a:pPr algn="ctr"/>
            <a:t>13</a:t>
          </a:fld>
          <a:endParaRPr lang="fr-FR" sz="800" b="1">
            <a:solidFill>
              <a:sysClr val="windowText" lastClr="000000"/>
            </a:solidFill>
          </a:endParaRPr>
        </a:p>
      </xdr:txBody>
    </xdr:sp>
    <xdr:clientData/>
  </xdr:twoCellAnchor>
  <xdr:twoCellAnchor>
    <xdr:from>
      <xdr:col>0</xdr:col>
      <xdr:colOff>0</xdr:colOff>
      <xdr:row>46</xdr:row>
      <xdr:rowOff>0</xdr:rowOff>
    </xdr:from>
    <xdr:to>
      <xdr:col>1</xdr:col>
      <xdr:colOff>0</xdr:colOff>
      <xdr:row>48</xdr:row>
      <xdr:rowOff>190500</xdr:rowOff>
    </xdr:to>
    <xdr:sp macro="" textlink="'Base de donnée'!P3">
      <xdr:nvSpPr>
        <xdr:cNvPr id="15" name="ZoneTexte 14">
          <a:extLst>
            <a:ext uri="{FF2B5EF4-FFF2-40B4-BE49-F238E27FC236}">
              <a16:creationId xmlns:a16="http://schemas.microsoft.com/office/drawing/2014/main" xmlns="" id="{00000000-0008-0000-0700-00000F000000}"/>
            </a:ext>
          </a:extLst>
        </xdr:cNvPr>
        <xdr:cNvSpPr txBox="1"/>
      </xdr:nvSpPr>
      <xdr:spPr>
        <a:xfrm>
          <a:off x="0" y="104394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D09C4D08-B522-474D-A706-068E36524A0B}" type="TxLink">
            <a:rPr lang="fr-FR" sz="800" b="1">
              <a:solidFill>
                <a:sysClr val="windowText" lastClr="000000"/>
              </a:solidFill>
              <a:latin typeface="Arial" pitchFamily="34" charset="0"/>
              <a:cs typeface="Arial" pitchFamily="34" charset="0"/>
            </a:rPr>
            <a:pPr algn="ctr"/>
            <a:t>14</a:t>
          </a:fld>
          <a:endParaRPr lang="fr-FR" sz="800" b="1">
            <a:solidFill>
              <a:sysClr val="windowText" lastClr="000000"/>
            </a:solidFill>
          </a:endParaRPr>
        </a:p>
      </xdr:txBody>
    </xdr:sp>
    <xdr:clientData/>
  </xdr:twoCellAnchor>
  <xdr:twoCellAnchor>
    <xdr:from>
      <xdr:col>0</xdr:col>
      <xdr:colOff>0</xdr:colOff>
      <xdr:row>48</xdr:row>
      <xdr:rowOff>190500</xdr:rowOff>
    </xdr:from>
    <xdr:to>
      <xdr:col>1</xdr:col>
      <xdr:colOff>0</xdr:colOff>
      <xdr:row>52</xdr:row>
      <xdr:rowOff>0</xdr:rowOff>
    </xdr:to>
    <xdr:sp macro="" textlink="'Base de donnée'!Q3">
      <xdr:nvSpPr>
        <xdr:cNvPr id="16" name="ZoneTexte 15">
          <a:extLst>
            <a:ext uri="{FF2B5EF4-FFF2-40B4-BE49-F238E27FC236}">
              <a16:creationId xmlns:a16="http://schemas.microsoft.com/office/drawing/2014/main" xmlns="" id="{00000000-0008-0000-0700-000010000000}"/>
            </a:ext>
          </a:extLst>
        </xdr:cNvPr>
        <xdr:cNvSpPr txBox="1"/>
      </xdr:nvSpPr>
      <xdr:spPr>
        <a:xfrm>
          <a:off x="0" y="110109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1E308843-1D78-4089-B8B9-7D44075023CA}" type="TxLink">
            <a:rPr lang="fr-FR" sz="800" b="1">
              <a:solidFill>
                <a:sysClr val="windowText" lastClr="000000"/>
              </a:solidFill>
              <a:latin typeface="Arial" pitchFamily="34" charset="0"/>
              <a:cs typeface="Arial" pitchFamily="34" charset="0"/>
            </a:rPr>
            <a:pPr algn="ctr"/>
            <a:t>15</a:t>
          </a:fld>
          <a:endParaRPr lang="fr-FR" sz="800" b="1">
            <a:solidFill>
              <a:sysClr val="windowText" lastClr="000000"/>
            </a:solidFill>
          </a:endParaRPr>
        </a:p>
      </xdr:txBody>
    </xdr:sp>
    <xdr:clientData/>
  </xdr:twoCellAnchor>
  <xdr:twoCellAnchor>
    <xdr:from>
      <xdr:col>0</xdr:col>
      <xdr:colOff>0</xdr:colOff>
      <xdr:row>51</xdr:row>
      <xdr:rowOff>190500</xdr:rowOff>
    </xdr:from>
    <xdr:to>
      <xdr:col>1</xdr:col>
      <xdr:colOff>0</xdr:colOff>
      <xdr:row>54</xdr:row>
      <xdr:rowOff>180975</xdr:rowOff>
    </xdr:to>
    <xdr:sp macro="" textlink="'Base de donnée'!R3">
      <xdr:nvSpPr>
        <xdr:cNvPr id="17" name="ZoneTexte 16">
          <a:extLst>
            <a:ext uri="{FF2B5EF4-FFF2-40B4-BE49-F238E27FC236}">
              <a16:creationId xmlns:a16="http://schemas.microsoft.com/office/drawing/2014/main" xmlns="" id="{00000000-0008-0000-0700-000011000000}"/>
            </a:ext>
          </a:extLst>
        </xdr:cNvPr>
        <xdr:cNvSpPr txBox="1"/>
      </xdr:nvSpPr>
      <xdr:spPr>
        <a:xfrm>
          <a:off x="0" y="115919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A6A882F-CF9C-425D-9368-A5203F3091AE}" type="TxLink">
            <a:rPr lang="fr-FR" sz="800" b="1">
              <a:solidFill>
                <a:sysClr val="windowText" lastClr="000000"/>
              </a:solidFill>
              <a:latin typeface="Arial" pitchFamily="34" charset="0"/>
              <a:cs typeface="Arial" pitchFamily="34" charset="0"/>
            </a:rPr>
            <a:pPr algn="ctr"/>
            <a:t>16</a:t>
          </a:fld>
          <a:endParaRPr lang="fr-FR" sz="800" b="1">
            <a:solidFill>
              <a:sysClr val="windowText" lastClr="000000"/>
            </a:solidFill>
          </a:endParaRPr>
        </a:p>
      </xdr:txBody>
    </xdr:sp>
    <xdr:clientData/>
  </xdr:twoCellAnchor>
  <xdr:twoCellAnchor>
    <xdr:from>
      <xdr:col>0</xdr:col>
      <xdr:colOff>9525</xdr:colOff>
      <xdr:row>54</xdr:row>
      <xdr:rowOff>180974</xdr:rowOff>
    </xdr:from>
    <xdr:to>
      <xdr:col>1</xdr:col>
      <xdr:colOff>9525</xdr:colOff>
      <xdr:row>57</xdr:row>
      <xdr:rowOff>200024</xdr:rowOff>
    </xdr:to>
    <xdr:sp macro="" textlink="'Base de donnée'!S3">
      <xdr:nvSpPr>
        <xdr:cNvPr id="18" name="ZoneTexte 17">
          <a:extLst>
            <a:ext uri="{FF2B5EF4-FFF2-40B4-BE49-F238E27FC236}">
              <a16:creationId xmlns:a16="http://schemas.microsoft.com/office/drawing/2014/main" xmlns="" id="{00000000-0008-0000-0700-000012000000}"/>
            </a:ext>
          </a:extLst>
        </xdr:cNvPr>
        <xdr:cNvSpPr txBox="1"/>
      </xdr:nvSpPr>
      <xdr:spPr>
        <a:xfrm>
          <a:off x="9525" y="12163424"/>
          <a:ext cx="1314450" cy="6000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5145E07-F96C-4374-99E9-93E5BBC04B9D}" type="TxLink">
            <a:rPr lang="fr-FR" sz="800" b="1">
              <a:solidFill>
                <a:sysClr val="windowText" lastClr="000000"/>
              </a:solidFill>
              <a:latin typeface="Arial" pitchFamily="34" charset="0"/>
              <a:cs typeface="Arial" pitchFamily="34" charset="0"/>
            </a:rPr>
            <a:pPr algn="ctr"/>
            <a:t>17</a:t>
          </a:fld>
          <a:endParaRPr lang="fr-FR" sz="800" b="1">
            <a:solidFill>
              <a:sysClr val="windowText" lastClr="000000"/>
            </a:solidFill>
          </a:endParaRPr>
        </a:p>
      </xdr:txBody>
    </xdr:sp>
    <xdr:clientData/>
  </xdr:twoCellAnchor>
  <xdr:twoCellAnchor>
    <xdr:from>
      <xdr:col>0</xdr:col>
      <xdr:colOff>9525</xdr:colOff>
      <xdr:row>57</xdr:row>
      <xdr:rowOff>200024</xdr:rowOff>
    </xdr:from>
    <xdr:to>
      <xdr:col>1</xdr:col>
      <xdr:colOff>9525</xdr:colOff>
      <xdr:row>60</xdr:row>
      <xdr:rowOff>200024</xdr:rowOff>
    </xdr:to>
    <xdr:sp macro="" textlink="'Base de donnée'!T3">
      <xdr:nvSpPr>
        <xdr:cNvPr id="19" name="ZoneTexte 18">
          <a:extLst>
            <a:ext uri="{FF2B5EF4-FFF2-40B4-BE49-F238E27FC236}">
              <a16:creationId xmlns:a16="http://schemas.microsoft.com/office/drawing/2014/main" xmlns="" id="{00000000-0008-0000-0700-000013000000}"/>
            </a:ext>
          </a:extLst>
        </xdr:cNvPr>
        <xdr:cNvSpPr txBox="1"/>
      </xdr:nvSpPr>
      <xdr:spPr>
        <a:xfrm>
          <a:off x="9525" y="12763499"/>
          <a:ext cx="1314450" cy="58102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151900C2-003B-493E-9733-D496BF357EEF}" type="TxLink">
            <a:rPr lang="fr-FR" sz="800" b="1">
              <a:solidFill>
                <a:sysClr val="windowText" lastClr="000000"/>
              </a:solidFill>
              <a:latin typeface="Arial" pitchFamily="34" charset="0"/>
              <a:cs typeface="Arial" pitchFamily="34" charset="0"/>
            </a:rPr>
            <a:pPr algn="ctr"/>
            <a:t>18</a:t>
          </a:fld>
          <a:endParaRPr lang="fr-FR" sz="800" b="1">
            <a:solidFill>
              <a:sysClr val="windowText" lastClr="000000"/>
            </a:solidFill>
          </a:endParaRPr>
        </a:p>
      </xdr:txBody>
    </xdr:sp>
    <xdr:clientData/>
  </xdr:twoCellAnchor>
  <xdr:twoCellAnchor>
    <xdr:from>
      <xdr:col>0</xdr:col>
      <xdr:colOff>0</xdr:colOff>
      <xdr:row>61</xdr:row>
      <xdr:rowOff>0</xdr:rowOff>
    </xdr:from>
    <xdr:to>
      <xdr:col>1</xdr:col>
      <xdr:colOff>0</xdr:colOff>
      <xdr:row>64</xdr:row>
      <xdr:rowOff>9525</xdr:rowOff>
    </xdr:to>
    <xdr:sp macro="" textlink="'Base de donnée'!U3">
      <xdr:nvSpPr>
        <xdr:cNvPr id="20" name="ZoneTexte 19">
          <a:extLst>
            <a:ext uri="{FF2B5EF4-FFF2-40B4-BE49-F238E27FC236}">
              <a16:creationId xmlns:a16="http://schemas.microsoft.com/office/drawing/2014/main" xmlns="" id="{00000000-0008-0000-0700-000014000000}"/>
            </a:ext>
          </a:extLst>
        </xdr:cNvPr>
        <xdr:cNvSpPr txBox="1"/>
      </xdr:nvSpPr>
      <xdr:spPr>
        <a:xfrm>
          <a:off x="0" y="1334452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831B2BD-89C9-4EBC-AD5E-1398D61FC51E}" type="TxLink">
            <a:rPr lang="fr-FR" sz="800" b="1">
              <a:solidFill>
                <a:sysClr val="windowText" lastClr="000000"/>
              </a:solidFill>
              <a:latin typeface="Arial" pitchFamily="34" charset="0"/>
              <a:cs typeface="Arial" pitchFamily="34" charset="0"/>
            </a:rPr>
            <a:pPr algn="ctr"/>
            <a:t>19</a:t>
          </a:fld>
          <a:endParaRPr lang="fr-FR" sz="800" b="1">
            <a:solidFill>
              <a:sysClr val="windowText" lastClr="000000"/>
            </a:solidFill>
          </a:endParaRPr>
        </a:p>
      </xdr:txBody>
    </xdr:sp>
    <xdr:clientData/>
  </xdr:twoCellAnchor>
  <xdr:twoCellAnchor>
    <xdr:from>
      <xdr:col>0</xdr:col>
      <xdr:colOff>9525</xdr:colOff>
      <xdr:row>64</xdr:row>
      <xdr:rowOff>9525</xdr:rowOff>
    </xdr:from>
    <xdr:to>
      <xdr:col>1</xdr:col>
      <xdr:colOff>9525</xdr:colOff>
      <xdr:row>67</xdr:row>
      <xdr:rowOff>0</xdr:rowOff>
    </xdr:to>
    <xdr:sp macro="" textlink="'Base de donnée'!V3">
      <xdr:nvSpPr>
        <xdr:cNvPr id="21" name="ZoneTexte 20">
          <a:extLst>
            <a:ext uri="{FF2B5EF4-FFF2-40B4-BE49-F238E27FC236}">
              <a16:creationId xmlns:a16="http://schemas.microsoft.com/office/drawing/2014/main" xmlns="" id="{00000000-0008-0000-0700-000015000000}"/>
            </a:ext>
          </a:extLst>
        </xdr:cNvPr>
        <xdr:cNvSpPr txBox="1"/>
      </xdr:nvSpPr>
      <xdr:spPr>
        <a:xfrm>
          <a:off x="9525" y="139350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5924079-A9C5-4110-977A-07F4DAF66A24}" type="TxLink">
            <a:rPr lang="fr-FR" sz="800" b="1">
              <a:solidFill>
                <a:sysClr val="windowText" lastClr="000000"/>
              </a:solidFill>
              <a:latin typeface="Arial" pitchFamily="34" charset="0"/>
              <a:cs typeface="Arial" pitchFamily="34" charset="0"/>
            </a:rPr>
            <a:pPr algn="ctr"/>
            <a:t>20</a:t>
          </a:fld>
          <a:endParaRPr lang="fr-FR" sz="800" b="1">
            <a:solidFill>
              <a:sysClr val="windowText" lastClr="000000"/>
            </a:solidFill>
          </a:endParaRPr>
        </a:p>
      </xdr:txBody>
    </xdr:sp>
    <xdr:clientData/>
  </xdr:twoCellAnchor>
  <xdr:twoCellAnchor>
    <xdr:from>
      <xdr:col>0</xdr:col>
      <xdr:colOff>0</xdr:colOff>
      <xdr:row>66</xdr:row>
      <xdr:rowOff>180975</xdr:rowOff>
    </xdr:from>
    <xdr:to>
      <xdr:col>1</xdr:col>
      <xdr:colOff>0</xdr:colOff>
      <xdr:row>69</xdr:row>
      <xdr:rowOff>190500</xdr:rowOff>
    </xdr:to>
    <xdr:sp macro="" textlink="'Base de donnée'!W3">
      <xdr:nvSpPr>
        <xdr:cNvPr id="22" name="ZoneTexte 21">
          <a:extLst>
            <a:ext uri="{FF2B5EF4-FFF2-40B4-BE49-F238E27FC236}">
              <a16:creationId xmlns:a16="http://schemas.microsoft.com/office/drawing/2014/main" xmlns="" id="{00000000-0008-0000-0700-000016000000}"/>
            </a:ext>
          </a:extLst>
        </xdr:cNvPr>
        <xdr:cNvSpPr txBox="1"/>
      </xdr:nvSpPr>
      <xdr:spPr>
        <a:xfrm>
          <a:off x="0" y="1448752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4D3476B-B851-488A-97EB-50CE93545EF7}" type="TxLink">
            <a:rPr lang="fr-FR" sz="800" b="1">
              <a:solidFill>
                <a:sysClr val="windowText" lastClr="000000"/>
              </a:solidFill>
              <a:latin typeface="Arial" pitchFamily="34" charset="0"/>
              <a:cs typeface="Arial" pitchFamily="34" charset="0"/>
            </a:rPr>
            <a:pPr algn="ctr"/>
            <a:t>21</a:t>
          </a:fld>
          <a:endParaRPr lang="fr-FR" sz="800" b="1">
            <a:solidFill>
              <a:sysClr val="windowText" lastClr="000000"/>
            </a:solidFill>
          </a:endParaRPr>
        </a:p>
      </xdr:txBody>
    </xdr:sp>
    <xdr:clientData/>
  </xdr:twoCellAnchor>
  <xdr:twoCellAnchor>
    <xdr:from>
      <xdr:col>0</xdr:col>
      <xdr:colOff>9525</xdr:colOff>
      <xdr:row>70</xdr:row>
      <xdr:rowOff>0</xdr:rowOff>
    </xdr:from>
    <xdr:to>
      <xdr:col>1</xdr:col>
      <xdr:colOff>9525</xdr:colOff>
      <xdr:row>72</xdr:row>
      <xdr:rowOff>190500</xdr:rowOff>
    </xdr:to>
    <xdr:sp macro="" textlink="'Base de donnée'!X3">
      <xdr:nvSpPr>
        <xdr:cNvPr id="23" name="ZoneTexte 22">
          <a:extLst>
            <a:ext uri="{FF2B5EF4-FFF2-40B4-BE49-F238E27FC236}">
              <a16:creationId xmlns:a16="http://schemas.microsoft.com/office/drawing/2014/main" xmlns="" id="{00000000-0008-0000-0700-000017000000}"/>
            </a:ext>
          </a:extLst>
        </xdr:cNvPr>
        <xdr:cNvSpPr txBox="1"/>
      </xdr:nvSpPr>
      <xdr:spPr>
        <a:xfrm>
          <a:off x="9525" y="150876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0C1DAEB-153C-4678-B8FA-E77678461F67}" type="TxLink">
            <a:rPr lang="fr-FR" sz="800" b="1">
              <a:solidFill>
                <a:sysClr val="windowText" lastClr="000000"/>
              </a:solidFill>
              <a:latin typeface="Arial" pitchFamily="34" charset="0"/>
              <a:cs typeface="Arial" pitchFamily="34" charset="0"/>
            </a:rPr>
            <a:pPr algn="ctr"/>
            <a:t>22</a:t>
          </a:fld>
          <a:endParaRPr lang="fr-FR" sz="800" b="1">
            <a:solidFill>
              <a:sysClr val="windowText" lastClr="000000"/>
            </a:solidFill>
          </a:endParaRPr>
        </a:p>
      </xdr:txBody>
    </xdr:sp>
    <xdr:clientData/>
  </xdr:twoCellAnchor>
  <xdr:twoCellAnchor>
    <xdr:from>
      <xdr:col>0</xdr:col>
      <xdr:colOff>0</xdr:colOff>
      <xdr:row>72</xdr:row>
      <xdr:rowOff>190500</xdr:rowOff>
    </xdr:from>
    <xdr:to>
      <xdr:col>1</xdr:col>
      <xdr:colOff>0</xdr:colOff>
      <xdr:row>76</xdr:row>
      <xdr:rowOff>0</xdr:rowOff>
    </xdr:to>
    <xdr:sp macro="" textlink="'Base de donnée'!Y3">
      <xdr:nvSpPr>
        <xdr:cNvPr id="24" name="ZoneTexte 23">
          <a:extLst>
            <a:ext uri="{FF2B5EF4-FFF2-40B4-BE49-F238E27FC236}">
              <a16:creationId xmlns:a16="http://schemas.microsoft.com/office/drawing/2014/main" xmlns="" id="{00000000-0008-0000-0700-000018000000}"/>
            </a:ext>
          </a:extLst>
        </xdr:cNvPr>
        <xdr:cNvSpPr txBox="1"/>
      </xdr:nvSpPr>
      <xdr:spPr>
        <a:xfrm>
          <a:off x="0" y="156591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B78E705-A5A8-4722-AB38-A214F1E5CCC6}" type="TxLink">
            <a:rPr lang="fr-FR" sz="800" b="1">
              <a:solidFill>
                <a:sysClr val="windowText" lastClr="000000"/>
              </a:solidFill>
              <a:latin typeface="Arial" pitchFamily="34" charset="0"/>
              <a:cs typeface="Arial" pitchFamily="34" charset="0"/>
            </a:rPr>
            <a:pPr algn="ctr"/>
            <a:t>23</a:t>
          </a:fld>
          <a:endParaRPr lang="fr-FR" sz="800" b="1">
            <a:solidFill>
              <a:sysClr val="windowText" lastClr="000000"/>
            </a:solidFill>
          </a:endParaRPr>
        </a:p>
      </xdr:txBody>
    </xdr:sp>
    <xdr:clientData/>
  </xdr:twoCellAnchor>
  <xdr:twoCellAnchor>
    <xdr:from>
      <xdr:col>0</xdr:col>
      <xdr:colOff>0</xdr:colOff>
      <xdr:row>76</xdr:row>
      <xdr:rowOff>0</xdr:rowOff>
    </xdr:from>
    <xdr:to>
      <xdr:col>1</xdr:col>
      <xdr:colOff>0</xdr:colOff>
      <xdr:row>78</xdr:row>
      <xdr:rowOff>190500</xdr:rowOff>
    </xdr:to>
    <xdr:sp macro="" textlink="'Base de donnée'!Z3">
      <xdr:nvSpPr>
        <xdr:cNvPr id="25" name="ZoneTexte 24">
          <a:extLst>
            <a:ext uri="{FF2B5EF4-FFF2-40B4-BE49-F238E27FC236}">
              <a16:creationId xmlns:a16="http://schemas.microsoft.com/office/drawing/2014/main" xmlns="" id="{00000000-0008-0000-0700-000019000000}"/>
            </a:ext>
          </a:extLst>
        </xdr:cNvPr>
        <xdr:cNvSpPr txBox="1"/>
      </xdr:nvSpPr>
      <xdr:spPr>
        <a:xfrm>
          <a:off x="0" y="162496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91E0A4D-22F5-4C55-9F76-C374CA0F83C1}" type="TxLink">
            <a:rPr lang="fr-FR" sz="800" b="1">
              <a:solidFill>
                <a:sysClr val="windowText" lastClr="000000"/>
              </a:solidFill>
              <a:latin typeface="Arial" pitchFamily="34" charset="0"/>
              <a:cs typeface="Arial" pitchFamily="34" charset="0"/>
            </a:rPr>
            <a:pPr algn="ctr"/>
            <a:t>24</a:t>
          </a:fld>
          <a:endParaRPr lang="fr-FR" sz="800" b="1">
            <a:solidFill>
              <a:sysClr val="windowText" lastClr="000000"/>
            </a:solidFill>
          </a:endParaRPr>
        </a:p>
      </xdr:txBody>
    </xdr:sp>
    <xdr:clientData/>
  </xdr:twoCellAnchor>
  <xdr:twoCellAnchor>
    <xdr:from>
      <xdr:col>0</xdr:col>
      <xdr:colOff>0</xdr:colOff>
      <xdr:row>79</xdr:row>
      <xdr:rowOff>0</xdr:rowOff>
    </xdr:from>
    <xdr:to>
      <xdr:col>1</xdr:col>
      <xdr:colOff>0</xdr:colOff>
      <xdr:row>81</xdr:row>
      <xdr:rowOff>190500</xdr:rowOff>
    </xdr:to>
    <xdr:sp macro="" textlink="'Base de donnée'!AA3">
      <xdr:nvSpPr>
        <xdr:cNvPr id="26" name="ZoneTexte 25">
          <a:extLst>
            <a:ext uri="{FF2B5EF4-FFF2-40B4-BE49-F238E27FC236}">
              <a16:creationId xmlns:a16="http://schemas.microsoft.com/office/drawing/2014/main" xmlns="" id="{00000000-0008-0000-0700-00001A000000}"/>
            </a:ext>
          </a:extLst>
        </xdr:cNvPr>
        <xdr:cNvSpPr txBox="1"/>
      </xdr:nvSpPr>
      <xdr:spPr>
        <a:xfrm>
          <a:off x="0" y="168306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6B744FBB-D927-4993-B16D-C788CDEEAAB7}" type="TxLink">
            <a:rPr lang="fr-FR" sz="800" b="1">
              <a:solidFill>
                <a:sysClr val="windowText" lastClr="000000"/>
              </a:solidFill>
              <a:latin typeface="Arial" pitchFamily="34" charset="0"/>
              <a:cs typeface="Arial" pitchFamily="34" charset="0"/>
            </a:rPr>
            <a:pPr algn="ctr"/>
            <a:t>25</a:t>
          </a:fld>
          <a:endParaRPr lang="fr-FR" sz="800" b="1">
            <a:solidFill>
              <a:sysClr val="windowText" lastClr="000000"/>
            </a:solidFill>
          </a:endParaRPr>
        </a:p>
      </xdr:txBody>
    </xdr:sp>
    <xdr:clientData/>
  </xdr:twoCellAnchor>
  <xdr:twoCellAnchor>
    <xdr:from>
      <xdr:col>0</xdr:col>
      <xdr:colOff>0</xdr:colOff>
      <xdr:row>81</xdr:row>
      <xdr:rowOff>190500</xdr:rowOff>
    </xdr:from>
    <xdr:to>
      <xdr:col>1</xdr:col>
      <xdr:colOff>0</xdr:colOff>
      <xdr:row>85</xdr:row>
      <xdr:rowOff>0</xdr:rowOff>
    </xdr:to>
    <xdr:sp macro="" textlink="'Base de donnée'!AB3">
      <xdr:nvSpPr>
        <xdr:cNvPr id="27" name="ZoneTexte 26">
          <a:extLst>
            <a:ext uri="{FF2B5EF4-FFF2-40B4-BE49-F238E27FC236}">
              <a16:creationId xmlns:a16="http://schemas.microsoft.com/office/drawing/2014/main" xmlns="" id="{00000000-0008-0000-0700-00001B000000}"/>
            </a:ext>
          </a:extLst>
        </xdr:cNvPr>
        <xdr:cNvSpPr txBox="1"/>
      </xdr:nvSpPr>
      <xdr:spPr>
        <a:xfrm>
          <a:off x="0" y="1740217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51BE627-C6A0-4DCB-9DC4-0688B15D0D50}" type="TxLink">
            <a:rPr lang="fr-FR" sz="800" b="1">
              <a:solidFill>
                <a:sysClr val="windowText" lastClr="000000"/>
              </a:solidFill>
              <a:latin typeface="Arial" pitchFamily="34" charset="0"/>
              <a:cs typeface="Arial" pitchFamily="34" charset="0"/>
            </a:rPr>
            <a:pPr algn="ctr"/>
            <a:t>26</a:t>
          </a:fld>
          <a:endParaRPr lang="fr-FR" sz="800" b="1">
            <a:solidFill>
              <a:sysClr val="windowText" lastClr="000000"/>
            </a:solidFill>
          </a:endParaRPr>
        </a:p>
      </xdr:txBody>
    </xdr:sp>
    <xdr:clientData/>
  </xdr:twoCellAnchor>
  <xdr:twoCellAnchor>
    <xdr:from>
      <xdr:col>0</xdr:col>
      <xdr:colOff>0</xdr:colOff>
      <xdr:row>84</xdr:row>
      <xdr:rowOff>190500</xdr:rowOff>
    </xdr:from>
    <xdr:to>
      <xdr:col>1</xdr:col>
      <xdr:colOff>0</xdr:colOff>
      <xdr:row>88</xdr:row>
      <xdr:rowOff>0</xdr:rowOff>
    </xdr:to>
    <xdr:sp macro="" textlink="'Base de donnée'!AC3">
      <xdr:nvSpPr>
        <xdr:cNvPr id="28" name="ZoneTexte 27">
          <a:extLst>
            <a:ext uri="{FF2B5EF4-FFF2-40B4-BE49-F238E27FC236}">
              <a16:creationId xmlns:a16="http://schemas.microsoft.com/office/drawing/2014/main" xmlns="" id="{00000000-0008-0000-0700-00001C000000}"/>
            </a:ext>
          </a:extLst>
        </xdr:cNvPr>
        <xdr:cNvSpPr txBox="1"/>
      </xdr:nvSpPr>
      <xdr:spPr>
        <a:xfrm>
          <a:off x="0" y="17983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2DB9EE8-CD69-495B-80D0-9FFD94375927}" type="TxLink">
            <a:rPr lang="fr-FR" sz="800" b="1" i="0" u="none" strike="noStrike">
              <a:solidFill>
                <a:sysClr val="windowText" lastClr="000000"/>
              </a:solidFill>
              <a:latin typeface="Arial" pitchFamily="34" charset="0"/>
              <a:cs typeface="Arial" pitchFamily="34" charset="0"/>
            </a:rPr>
            <a:pPr algn="ctr"/>
            <a:t>27</a:t>
          </a:fld>
          <a:endParaRPr lang="fr-FR" sz="800" b="1">
            <a:solidFill>
              <a:sysClr val="windowText" lastClr="000000"/>
            </a:solidFill>
          </a:endParaRPr>
        </a:p>
      </xdr:txBody>
    </xdr:sp>
    <xdr:clientData/>
  </xdr:twoCellAnchor>
  <xdr:twoCellAnchor>
    <xdr:from>
      <xdr:col>0</xdr:col>
      <xdr:colOff>0</xdr:colOff>
      <xdr:row>87</xdr:row>
      <xdr:rowOff>180975</xdr:rowOff>
    </xdr:from>
    <xdr:to>
      <xdr:col>1</xdr:col>
      <xdr:colOff>0</xdr:colOff>
      <xdr:row>90</xdr:row>
      <xdr:rowOff>171450</xdr:rowOff>
    </xdr:to>
    <xdr:sp macro="" textlink="'Base de donnée'!AD3">
      <xdr:nvSpPr>
        <xdr:cNvPr id="29" name="ZoneTexte 28">
          <a:extLst>
            <a:ext uri="{FF2B5EF4-FFF2-40B4-BE49-F238E27FC236}">
              <a16:creationId xmlns:a16="http://schemas.microsoft.com/office/drawing/2014/main" xmlns="" id="{00000000-0008-0000-0700-00001D000000}"/>
            </a:ext>
          </a:extLst>
        </xdr:cNvPr>
        <xdr:cNvSpPr txBox="1"/>
      </xdr:nvSpPr>
      <xdr:spPr>
        <a:xfrm>
          <a:off x="0" y="185356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98BE335-520F-46B3-9731-D713806F3532}" type="TxLink">
            <a:rPr lang="fr-FR" sz="800" b="1" i="0" u="none" strike="noStrike">
              <a:solidFill>
                <a:sysClr val="windowText" lastClr="000000"/>
              </a:solidFill>
              <a:latin typeface="Arial" pitchFamily="34" charset="0"/>
              <a:cs typeface="Arial" pitchFamily="34" charset="0"/>
            </a:rPr>
            <a:pPr algn="ctr"/>
            <a:t>28</a:t>
          </a:fld>
          <a:endParaRPr lang="fr-FR" sz="800" b="1">
            <a:solidFill>
              <a:sysClr val="windowText" lastClr="000000"/>
            </a:solidFill>
          </a:endParaRPr>
        </a:p>
      </xdr:txBody>
    </xdr:sp>
    <xdr:clientData/>
  </xdr:twoCellAnchor>
  <xdr:twoCellAnchor>
    <xdr:from>
      <xdr:col>0</xdr:col>
      <xdr:colOff>0</xdr:colOff>
      <xdr:row>90</xdr:row>
      <xdr:rowOff>171450</xdr:rowOff>
    </xdr:from>
    <xdr:to>
      <xdr:col>1</xdr:col>
      <xdr:colOff>0</xdr:colOff>
      <xdr:row>93</xdr:row>
      <xdr:rowOff>161925</xdr:rowOff>
    </xdr:to>
    <xdr:sp macro="" textlink="'Base de donnée'!AE3">
      <xdr:nvSpPr>
        <xdr:cNvPr id="30" name="ZoneTexte 29">
          <a:extLst>
            <a:ext uri="{FF2B5EF4-FFF2-40B4-BE49-F238E27FC236}">
              <a16:creationId xmlns:a16="http://schemas.microsoft.com/office/drawing/2014/main" xmlns="" id="{00000000-0008-0000-0700-00001E000000}"/>
            </a:ext>
          </a:extLst>
        </xdr:cNvPr>
        <xdr:cNvSpPr txBox="1"/>
      </xdr:nvSpPr>
      <xdr:spPr>
        <a:xfrm>
          <a:off x="0" y="19107150"/>
          <a:ext cx="1314450" cy="285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CE488DA-0304-4C0E-8122-F95EC6EA6E70}" type="TxLink">
            <a:rPr lang="fr-FR" sz="800" b="1">
              <a:solidFill>
                <a:sysClr val="windowText" lastClr="000000"/>
              </a:solidFill>
              <a:latin typeface="Arial" pitchFamily="34" charset="0"/>
              <a:cs typeface="Arial" pitchFamily="34" charset="0"/>
            </a:rPr>
            <a:pPr algn="ctr"/>
            <a:t>29</a:t>
          </a:fld>
          <a:endParaRPr lang="fr-FR" sz="800" b="1">
            <a:solidFill>
              <a:sysClr val="windowText" lastClr="000000"/>
            </a:solidFill>
          </a:endParaRPr>
        </a:p>
      </xdr:txBody>
    </xdr:sp>
    <xdr:clientData/>
  </xdr:twoCellAnchor>
  <xdr:twoCellAnchor>
    <xdr:from>
      <xdr:col>0</xdr:col>
      <xdr:colOff>0</xdr:colOff>
      <xdr:row>93</xdr:row>
      <xdr:rowOff>161925</xdr:rowOff>
    </xdr:from>
    <xdr:to>
      <xdr:col>1</xdr:col>
      <xdr:colOff>0</xdr:colOff>
      <xdr:row>96</xdr:row>
      <xdr:rowOff>190500</xdr:rowOff>
    </xdr:to>
    <xdr:sp macro="" textlink="'Base de donnée'!AF3">
      <xdr:nvSpPr>
        <xdr:cNvPr id="31" name="ZoneTexte 30">
          <a:extLst>
            <a:ext uri="{FF2B5EF4-FFF2-40B4-BE49-F238E27FC236}">
              <a16:creationId xmlns:a16="http://schemas.microsoft.com/office/drawing/2014/main" xmlns="" id="{00000000-0008-0000-0700-00001F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786A8D1-BAEF-4D99-B14A-5B82D0249AE9}" type="TxLink">
            <a:rPr lang="fr-FR" sz="800" b="1">
              <a:solidFill>
                <a:sysClr val="windowText" lastClr="000000"/>
              </a:solidFill>
              <a:latin typeface="Arial" pitchFamily="34" charset="0"/>
              <a:cs typeface="Arial" pitchFamily="34" charset="0"/>
            </a:rPr>
            <a:pPr algn="ctr"/>
            <a:t>30</a:t>
          </a:fld>
          <a:endParaRPr lang="fr-FR" sz="800" b="1">
            <a:solidFill>
              <a:sysClr val="windowText" lastClr="000000"/>
            </a:solidFill>
          </a:endParaRPr>
        </a:p>
      </xdr:txBody>
    </xdr:sp>
    <xdr:clientData/>
  </xdr:twoCellAnchor>
  <xdr:twoCellAnchor>
    <xdr:from>
      <xdr:col>0</xdr:col>
      <xdr:colOff>0</xdr:colOff>
      <xdr:row>96</xdr:row>
      <xdr:rowOff>190500</xdr:rowOff>
    </xdr:from>
    <xdr:to>
      <xdr:col>1</xdr:col>
      <xdr:colOff>0</xdr:colOff>
      <xdr:row>99</xdr:row>
      <xdr:rowOff>180975</xdr:rowOff>
    </xdr:to>
    <xdr:sp macro="" textlink="'Base de donnée'!AG3">
      <xdr:nvSpPr>
        <xdr:cNvPr id="32" name="ZoneTexte 31">
          <a:extLst>
            <a:ext uri="{FF2B5EF4-FFF2-40B4-BE49-F238E27FC236}">
              <a16:creationId xmlns:a16="http://schemas.microsoft.com/office/drawing/2014/main" xmlns="" id="{00000000-0008-0000-0700-000020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FFB176F-10E8-4674-A454-CBDD08AA31D7}" type="TxLink">
            <a:rPr lang="fr-FR" sz="800" b="1">
              <a:solidFill>
                <a:sysClr val="windowText" lastClr="000000"/>
              </a:solidFill>
              <a:latin typeface="Arial" pitchFamily="34" charset="0"/>
              <a:cs typeface="Arial" pitchFamily="34" charset="0"/>
            </a:rPr>
            <a:pPr algn="ctr"/>
            <a:t>31</a:t>
          </a:fld>
          <a:endParaRPr lang="fr-FR" sz="800" b="1">
            <a:solidFill>
              <a:sysClr val="windowText" lastClr="000000"/>
            </a:solidFill>
          </a:endParaRPr>
        </a:p>
      </xdr:txBody>
    </xdr:sp>
    <xdr:clientData/>
  </xdr:twoCellAnchor>
  <xdr:twoCellAnchor>
    <xdr:from>
      <xdr:col>0</xdr:col>
      <xdr:colOff>0</xdr:colOff>
      <xdr:row>99</xdr:row>
      <xdr:rowOff>190500</xdr:rowOff>
    </xdr:from>
    <xdr:to>
      <xdr:col>1</xdr:col>
      <xdr:colOff>0</xdr:colOff>
      <xdr:row>103</xdr:row>
      <xdr:rowOff>0</xdr:rowOff>
    </xdr:to>
    <xdr:sp macro="" textlink="'Base de donnée'!AH3">
      <xdr:nvSpPr>
        <xdr:cNvPr id="33" name="ZoneTexte 32">
          <a:extLst>
            <a:ext uri="{FF2B5EF4-FFF2-40B4-BE49-F238E27FC236}">
              <a16:creationId xmlns:a16="http://schemas.microsoft.com/office/drawing/2014/main" xmlns="" id="{00000000-0008-0000-0700-000021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7A2BA157-E948-4470-BB2A-A1AF944F335A}" type="TxLink">
            <a:rPr lang="fr-FR" sz="800" b="1">
              <a:solidFill>
                <a:sysClr val="windowText" lastClr="000000"/>
              </a:solidFill>
              <a:latin typeface="Arial" pitchFamily="34" charset="0"/>
              <a:cs typeface="Arial" pitchFamily="34" charset="0"/>
            </a:rPr>
            <a:pPr algn="ctr"/>
            <a:t>32</a:t>
          </a:fld>
          <a:endParaRPr lang="fr-FR" sz="800" b="1">
            <a:solidFill>
              <a:sysClr val="windowText" lastClr="000000"/>
            </a:solidFill>
          </a:endParaRPr>
        </a:p>
      </xdr:txBody>
    </xdr:sp>
    <xdr:clientData/>
  </xdr:twoCellAnchor>
  <xdr:twoCellAnchor>
    <xdr:from>
      <xdr:col>0</xdr:col>
      <xdr:colOff>0</xdr:colOff>
      <xdr:row>102</xdr:row>
      <xdr:rowOff>180975</xdr:rowOff>
    </xdr:from>
    <xdr:to>
      <xdr:col>1</xdr:col>
      <xdr:colOff>0</xdr:colOff>
      <xdr:row>105</xdr:row>
      <xdr:rowOff>171450</xdr:rowOff>
    </xdr:to>
    <xdr:sp macro="" textlink="'Base de donnée'!AI3">
      <xdr:nvSpPr>
        <xdr:cNvPr id="34" name="ZoneTexte 33">
          <a:extLst>
            <a:ext uri="{FF2B5EF4-FFF2-40B4-BE49-F238E27FC236}">
              <a16:creationId xmlns:a16="http://schemas.microsoft.com/office/drawing/2014/main" xmlns="" id="{00000000-0008-0000-0700-000022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49359252-51FB-4F45-A875-681D47FA226E}" type="TxLink">
            <a:rPr lang="fr-FR" sz="800" b="1">
              <a:solidFill>
                <a:sysClr val="windowText" lastClr="000000"/>
              </a:solidFill>
              <a:latin typeface="Arial" pitchFamily="34" charset="0"/>
              <a:cs typeface="Arial" pitchFamily="34" charset="0"/>
            </a:rPr>
            <a:pPr algn="ctr"/>
            <a:t>33</a:t>
          </a:fld>
          <a:endParaRPr lang="fr-FR" sz="800" b="1">
            <a:solidFill>
              <a:sysClr val="windowText" lastClr="000000"/>
            </a:solidFill>
          </a:endParaRPr>
        </a:p>
      </xdr:txBody>
    </xdr:sp>
    <xdr:clientData/>
  </xdr:twoCellAnchor>
  <xdr:twoCellAnchor>
    <xdr:from>
      <xdr:col>0</xdr:col>
      <xdr:colOff>0</xdr:colOff>
      <xdr:row>105</xdr:row>
      <xdr:rowOff>171450</xdr:rowOff>
    </xdr:from>
    <xdr:to>
      <xdr:col>1</xdr:col>
      <xdr:colOff>0</xdr:colOff>
      <xdr:row>108</xdr:row>
      <xdr:rowOff>180975</xdr:rowOff>
    </xdr:to>
    <xdr:sp macro="" textlink="'Base de donnée'!AJ3">
      <xdr:nvSpPr>
        <xdr:cNvPr id="35" name="ZoneTexte 34">
          <a:extLst>
            <a:ext uri="{FF2B5EF4-FFF2-40B4-BE49-F238E27FC236}">
              <a16:creationId xmlns:a16="http://schemas.microsoft.com/office/drawing/2014/main" xmlns="" id="{00000000-0008-0000-0700-000023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780A084-50AC-4B39-8132-28193D7A6587}" type="TxLink">
            <a:rPr lang="fr-FR" sz="800" b="1">
              <a:solidFill>
                <a:sysClr val="windowText" lastClr="000000"/>
              </a:solidFill>
              <a:latin typeface="Arial" pitchFamily="34" charset="0"/>
              <a:cs typeface="Arial" pitchFamily="34" charset="0"/>
            </a:rPr>
            <a:pPr algn="ctr"/>
            <a:t>34</a:t>
          </a:fld>
          <a:endParaRPr lang="fr-FR" sz="800" b="1">
            <a:solidFill>
              <a:sysClr val="windowText" lastClr="000000"/>
            </a:solidFill>
          </a:endParaRPr>
        </a:p>
      </xdr:txBody>
    </xdr:sp>
    <xdr:clientData/>
  </xdr:twoCellAnchor>
  <xdr:twoCellAnchor>
    <xdr:from>
      <xdr:col>0</xdr:col>
      <xdr:colOff>0</xdr:colOff>
      <xdr:row>108</xdr:row>
      <xdr:rowOff>190500</xdr:rowOff>
    </xdr:from>
    <xdr:to>
      <xdr:col>1</xdr:col>
      <xdr:colOff>0</xdr:colOff>
      <xdr:row>111</xdr:row>
      <xdr:rowOff>180975</xdr:rowOff>
    </xdr:to>
    <xdr:sp macro="" textlink="'Base de donnée'!AK3">
      <xdr:nvSpPr>
        <xdr:cNvPr id="36" name="ZoneTexte 35">
          <a:extLst>
            <a:ext uri="{FF2B5EF4-FFF2-40B4-BE49-F238E27FC236}">
              <a16:creationId xmlns:a16="http://schemas.microsoft.com/office/drawing/2014/main" xmlns="" id="{00000000-0008-0000-0700-000024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2BDD872-525A-400D-B3A3-995BBB89E111}" type="TxLink">
            <a:rPr lang="fr-FR" sz="800" b="1">
              <a:solidFill>
                <a:sysClr val="windowText" lastClr="000000"/>
              </a:solidFill>
              <a:latin typeface="Arial" pitchFamily="34" charset="0"/>
              <a:cs typeface="Arial" pitchFamily="34" charset="0"/>
            </a:rPr>
            <a:pPr algn="ctr"/>
            <a:t>35</a:t>
          </a:fld>
          <a:endParaRPr lang="fr-FR" sz="800" b="1">
            <a:solidFill>
              <a:sysClr val="windowText" lastClr="000000"/>
            </a:solidFill>
          </a:endParaRPr>
        </a:p>
      </xdr:txBody>
    </xdr:sp>
    <xdr:clientData/>
  </xdr:twoCellAnchor>
  <xdr:twoCellAnchor>
    <xdr:from>
      <xdr:col>0</xdr:col>
      <xdr:colOff>57150</xdr:colOff>
      <xdr:row>4</xdr:row>
      <xdr:rowOff>76200</xdr:rowOff>
    </xdr:from>
    <xdr:to>
      <xdr:col>0</xdr:col>
      <xdr:colOff>1257299</xdr:colOff>
      <xdr:row>4</xdr:row>
      <xdr:rowOff>1276350</xdr:rowOff>
    </xdr:to>
    <xdr:sp macro="" textlink="">
      <xdr:nvSpPr>
        <xdr:cNvPr id="65" name="ZoneTexte 64">
          <a:extLst>
            <a:ext uri="{FF2B5EF4-FFF2-40B4-BE49-F238E27FC236}">
              <a16:creationId xmlns:a16="http://schemas.microsoft.com/office/drawing/2014/main" xmlns="" id="{00000000-0008-0000-0700-000041000000}"/>
            </a:ext>
          </a:extLst>
        </xdr:cNvPr>
        <xdr:cNvSpPr txBox="1"/>
      </xdr:nvSpPr>
      <xdr:spPr>
        <a:xfrm>
          <a:off x="57150" y="1085850"/>
          <a:ext cx="1200149" cy="1200150"/>
        </a:xfrm>
        <a:prstGeom prst="rect">
          <a:avLst/>
        </a:prstGeom>
        <a:ln/>
      </xdr:spPr>
      <xdr:style>
        <a:lnRef idx="3">
          <a:schemeClr val="lt1"/>
        </a:lnRef>
        <a:fillRef idx="1">
          <a:schemeClr val="accent5"/>
        </a:fillRef>
        <a:effectRef idx="1">
          <a:schemeClr val="accent5"/>
        </a:effectRef>
        <a:fontRef idx="minor">
          <a:schemeClr val="lt1"/>
        </a:fontRef>
      </xdr:style>
      <xdr:txBody>
        <a:bodyPr vertOverflow="clip" horzOverflow="clip" wrap="square" rtlCol="0" anchor="ctr"/>
        <a:lstStyle/>
        <a:p>
          <a:pPr algn="ctr"/>
          <a:r>
            <a:rPr lang="fr-FR" sz="1000" b="1" u="sng"/>
            <a:t>Pour</a:t>
          </a:r>
          <a:r>
            <a:rPr lang="fr-FR" sz="1000" b="1" u="sng" baseline="0"/>
            <a:t> l'affichage</a:t>
          </a:r>
        </a:p>
        <a:p>
          <a:pPr algn="ctr"/>
          <a:r>
            <a:rPr lang="fr-FR" sz="1000" b="1" u="sng" baseline="0"/>
            <a:t> des STATS</a:t>
          </a:r>
        </a:p>
        <a:p>
          <a:pPr algn="ctr"/>
          <a:endParaRPr lang="fr-FR" sz="900" baseline="0"/>
        </a:p>
        <a:p>
          <a:pPr algn="ctr"/>
          <a:r>
            <a:rPr lang="fr-FR" sz="900" baseline="0"/>
            <a:t>Ouverture CTRL + w</a:t>
          </a:r>
        </a:p>
        <a:p>
          <a:pPr algn="ctr"/>
          <a:r>
            <a:rPr lang="fr-FR" sz="900" baseline="0"/>
            <a:t>Fermeture CTRL + X</a:t>
          </a:r>
        </a:p>
      </xdr:txBody>
    </xdr:sp>
    <xdr:clientData/>
  </xdr:twoCellAnchor>
  <mc:AlternateContent xmlns:mc="http://schemas.openxmlformats.org/markup-compatibility/2006">
    <mc:Choice xmlns:a14="http://schemas.microsoft.com/office/drawing/2010/main" Requires="a14">
      <xdr:twoCellAnchor editAs="oneCell">
        <xdr:from>
          <xdr:col>0</xdr:col>
          <xdr:colOff>542925</xdr:colOff>
          <xdr:row>8</xdr:row>
          <xdr:rowOff>171450</xdr:rowOff>
        </xdr:from>
        <xdr:to>
          <xdr:col>0</xdr:col>
          <xdr:colOff>762000</xdr:colOff>
          <xdr:row>9</xdr:row>
          <xdr:rowOff>171450</xdr:rowOff>
        </xdr:to>
        <xdr:sp macro="" textlink="">
          <xdr:nvSpPr>
            <xdr:cNvPr id="81921" name="Check Box 1" hidden="1">
              <a:extLst>
                <a:ext uri="{63B3BB69-23CF-44E3-9099-C40C66FF867C}">
                  <a14:compatExt spid="_x0000_s8192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11</xdr:row>
          <xdr:rowOff>152400</xdr:rowOff>
        </xdr:from>
        <xdr:to>
          <xdr:col>0</xdr:col>
          <xdr:colOff>771525</xdr:colOff>
          <xdr:row>12</xdr:row>
          <xdr:rowOff>171450</xdr:rowOff>
        </xdr:to>
        <xdr:sp macro="" textlink="">
          <xdr:nvSpPr>
            <xdr:cNvPr id="81922" name="Check Box 2" hidden="1">
              <a:extLst>
                <a:ext uri="{63B3BB69-23CF-44E3-9099-C40C66FF867C}">
                  <a14:compatExt spid="_x0000_s8192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14</xdr:row>
          <xdr:rowOff>161925</xdr:rowOff>
        </xdr:from>
        <xdr:to>
          <xdr:col>0</xdr:col>
          <xdr:colOff>762000</xdr:colOff>
          <xdr:row>15</xdr:row>
          <xdr:rowOff>180975</xdr:rowOff>
        </xdr:to>
        <xdr:sp macro="" textlink="">
          <xdr:nvSpPr>
            <xdr:cNvPr id="81923" name="Check Box 3" hidden="1">
              <a:extLst>
                <a:ext uri="{63B3BB69-23CF-44E3-9099-C40C66FF867C}">
                  <a14:compatExt spid="_x0000_s8192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23</xdr:row>
          <xdr:rowOff>171450</xdr:rowOff>
        </xdr:from>
        <xdr:to>
          <xdr:col>0</xdr:col>
          <xdr:colOff>771525</xdr:colOff>
          <xdr:row>24</xdr:row>
          <xdr:rowOff>190500</xdr:rowOff>
        </xdr:to>
        <xdr:sp macro="" textlink="">
          <xdr:nvSpPr>
            <xdr:cNvPr id="81924" name="Check Box 4" hidden="1">
              <a:extLst>
                <a:ext uri="{63B3BB69-23CF-44E3-9099-C40C66FF867C}">
                  <a14:compatExt spid="_x0000_s8192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26</xdr:row>
          <xdr:rowOff>142875</xdr:rowOff>
        </xdr:from>
        <xdr:to>
          <xdr:col>0</xdr:col>
          <xdr:colOff>762000</xdr:colOff>
          <xdr:row>27</xdr:row>
          <xdr:rowOff>161925</xdr:rowOff>
        </xdr:to>
        <xdr:sp macro="" textlink="">
          <xdr:nvSpPr>
            <xdr:cNvPr id="81925" name="Check Box 5" hidden="1">
              <a:extLst>
                <a:ext uri="{63B3BB69-23CF-44E3-9099-C40C66FF867C}">
                  <a14:compatExt spid="_x0000_s8192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17</xdr:row>
          <xdr:rowOff>152400</xdr:rowOff>
        </xdr:from>
        <xdr:to>
          <xdr:col>0</xdr:col>
          <xdr:colOff>771525</xdr:colOff>
          <xdr:row>18</xdr:row>
          <xdr:rowOff>171450</xdr:rowOff>
        </xdr:to>
        <xdr:sp macro="" textlink="">
          <xdr:nvSpPr>
            <xdr:cNvPr id="81926" name="Check Box 6" hidden="1">
              <a:extLst>
                <a:ext uri="{63B3BB69-23CF-44E3-9099-C40C66FF867C}">
                  <a14:compatExt spid="_x0000_s8192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20</xdr:row>
          <xdr:rowOff>142875</xdr:rowOff>
        </xdr:from>
        <xdr:to>
          <xdr:col>0</xdr:col>
          <xdr:colOff>781050</xdr:colOff>
          <xdr:row>21</xdr:row>
          <xdr:rowOff>161925</xdr:rowOff>
        </xdr:to>
        <xdr:sp macro="" textlink="">
          <xdr:nvSpPr>
            <xdr:cNvPr id="81927" name="Check Box 7" hidden="1">
              <a:extLst>
                <a:ext uri="{63B3BB69-23CF-44E3-9099-C40C66FF867C}">
                  <a14:compatExt spid="_x0000_s819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29</xdr:row>
          <xdr:rowOff>133350</xdr:rowOff>
        </xdr:from>
        <xdr:to>
          <xdr:col>0</xdr:col>
          <xdr:colOff>762000</xdr:colOff>
          <xdr:row>30</xdr:row>
          <xdr:rowOff>152400</xdr:rowOff>
        </xdr:to>
        <xdr:sp macro="" textlink="">
          <xdr:nvSpPr>
            <xdr:cNvPr id="81928" name="Check Box 8" hidden="1">
              <a:extLst>
                <a:ext uri="{63B3BB69-23CF-44E3-9099-C40C66FF867C}">
                  <a14:compatExt spid="_x0000_s8192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32</xdr:row>
          <xdr:rowOff>133350</xdr:rowOff>
        </xdr:from>
        <xdr:to>
          <xdr:col>0</xdr:col>
          <xdr:colOff>762000</xdr:colOff>
          <xdr:row>33</xdr:row>
          <xdr:rowOff>152400</xdr:rowOff>
        </xdr:to>
        <xdr:sp macro="" textlink="">
          <xdr:nvSpPr>
            <xdr:cNvPr id="81929" name="Check Box 9" hidden="1">
              <a:extLst>
                <a:ext uri="{63B3BB69-23CF-44E3-9099-C40C66FF867C}">
                  <a14:compatExt spid="_x0000_s8192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35</xdr:row>
          <xdr:rowOff>133350</xdr:rowOff>
        </xdr:from>
        <xdr:to>
          <xdr:col>0</xdr:col>
          <xdr:colOff>771525</xdr:colOff>
          <xdr:row>36</xdr:row>
          <xdr:rowOff>152400</xdr:rowOff>
        </xdr:to>
        <xdr:sp macro="" textlink="">
          <xdr:nvSpPr>
            <xdr:cNvPr id="81930" name="Check Box 10" hidden="1">
              <a:extLst>
                <a:ext uri="{63B3BB69-23CF-44E3-9099-C40C66FF867C}">
                  <a14:compatExt spid="_x0000_s8193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38</xdr:row>
          <xdr:rowOff>152400</xdr:rowOff>
        </xdr:from>
        <xdr:to>
          <xdr:col>0</xdr:col>
          <xdr:colOff>781050</xdr:colOff>
          <xdr:row>39</xdr:row>
          <xdr:rowOff>171450</xdr:rowOff>
        </xdr:to>
        <xdr:sp macro="" textlink="">
          <xdr:nvSpPr>
            <xdr:cNvPr id="81931" name="Check Box 11" hidden="1">
              <a:extLst>
                <a:ext uri="{63B3BB69-23CF-44E3-9099-C40C66FF867C}">
                  <a14:compatExt spid="_x0000_s8193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41</xdr:row>
          <xdr:rowOff>142875</xdr:rowOff>
        </xdr:from>
        <xdr:to>
          <xdr:col>0</xdr:col>
          <xdr:colOff>771525</xdr:colOff>
          <xdr:row>42</xdr:row>
          <xdr:rowOff>161925</xdr:rowOff>
        </xdr:to>
        <xdr:sp macro="" textlink="">
          <xdr:nvSpPr>
            <xdr:cNvPr id="81932" name="Check Box 12" hidden="1">
              <a:extLst>
                <a:ext uri="{63B3BB69-23CF-44E3-9099-C40C66FF867C}">
                  <a14:compatExt spid="_x0000_s8193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44</xdr:row>
          <xdr:rowOff>161925</xdr:rowOff>
        </xdr:from>
        <xdr:to>
          <xdr:col>0</xdr:col>
          <xdr:colOff>762000</xdr:colOff>
          <xdr:row>45</xdr:row>
          <xdr:rowOff>180975</xdr:rowOff>
        </xdr:to>
        <xdr:sp macro="" textlink="">
          <xdr:nvSpPr>
            <xdr:cNvPr id="81933" name="Check Box 13" hidden="1">
              <a:extLst>
                <a:ext uri="{63B3BB69-23CF-44E3-9099-C40C66FF867C}">
                  <a14:compatExt spid="_x0000_s8193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47</xdr:row>
          <xdr:rowOff>161925</xdr:rowOff>
        </xdr:from>
        <xdr:to>
          <xdr:col>0</xdr:col>
          <xdr:colOff>752475</xdr:colOff>
          <xdr:row>48</xdr:row>
          <xdr:rowOff>180975</xdr:rowOff>
        </xdr:to>
        <xdr:sp macro="" textlink="">
          <xdr:nvSpPr>
            <xdr:cNvPr id="81934" name="Check Box 14" hidden="1">
              <a:extLst>
                <a:ext uri="{63B3BB69-23CF-44E3-9099-C40C66FF867C}">
                  <a14:compatExt spid="_x0000_s8193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50</xdr:row>
          <xdr:rowOff>142875</xdr:rowOff>
        </xdr:from>
        <xdr:to>
          <xdr:col>0</xdr:col>
          <xdr:colOff>762000</xdr:colOff>
          <xdr:row>51</xdr:row>
          <xdr:rowOff>161925</xdr:rowOff>
        </xdr:to>
        <xdr:sp macro="" textlink="">
          <xdr:nvSpPr>
            <xdr:cNvPr id="81935" name="Check Box 15" hidden="1">
              <a:extLst>
                <a:ext uri="{63B3BB69-23CF-44E3-9099-C40C66FF867C}">
                  <a14:compatExt spid="_x0000_s8193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53</xdr:row>
          <xdr:rowOff>142875</xdr:rowOff>
        </xdr:from>
        <xdr:to>
          <xdr:col>0</xdr:col>
          <xdr:colOff>771525</xdr:colOff>
          <xdr:row>54</xdr:row>
          <xdr:rowOff>161925</xdr:rowOff>
        </xdr:to>
        <xdr:sp macro="" textlink="">
          <xdr:nvSpPr>
            <xdr:cNvPr id="81936" name="Check Box 16" hidden="1">
              <a:extLst>
                <a:ext uri="{63B3BB69-23CF-44E3-9099-C40C66FF867C}">
                  <a14:compatExt spid="_x0000_s8193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56</xdr:row>
          <xdr:rowOff>161925</xdr:rowOff>
        </xdr:from>
        <xdr:to>
          <xdr:col>0</xdr:col>
          <xdr:colOff>762000</xdr:colOff>
          <xdr:row>57</xdr:row>
          <xdr:rowOff>180975</xdr:rowOff>
        </xdr:to>
        <xdr:sp macro="" textlink="">
          <xdr:nvSpPr>
            <xdr:cNvPr id="81937" name="Check Box 17" hidden="1">
              <a:extLst>
                <a:ext uri="{63B3BB69-23CF-44E3-9099-C40C66FF867C}">
                  <a14:compatExt spid="_x0000_s8193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59</xdr:row>
          <xdr:rowOff>161925</xdr:rowOff>
        </xdr:from>
        <xdr:to>
          <xdr:col>0</xdr:col>
          <xdr:colOff>752475</xdr:colOff>
          <xdr:row>60</xdr:row>
          <xdr:rowOff>180975</xdr:rowOff>
        </xdr:to>
        <xdr:sp macro="" textlink="">
          <xdr:nvSpPr>
            <xdr:cNvPr id="81938" name="Check Box 18" hidden="1">
              <a:extLst>
                <a:ext uri="{63B3BB69-23CF-44E3-9099-C40C66FF867C}">
                  <a14:compatExt spid="_x0000_s8193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62</xdr:row>
          <xdr:rowOff>161925</xdr:rowOff>
        </xdr:from>
        <xdr:to>
          <xdr:col>0</xdr:col>
          <xdr:colOff>771525</xdr:colOff>
          <xdr:row>63</xdr:row>
          <xdr:rowOff>180975</xdr:rowOff>
        </xdr:to>
        <xdr:sp macro="" textlink="">
          <xdr:nvSpPr>
            <xdr:cNvPr id="81939" name="Check Box 19" hidden="1">
              <a:extLst>
                <a:ext uri="{63B3BB69-23CF-44E3-9099-C40C66FF867C}">
                  <a14:compatExt spid="_x0000_s8193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65</xdr:row>
          <xdr:rowOff>142875</xdr:rowOff>
        </xdr:from>
        <xdr:to>
          <xdr:col>0</xdr:col>
          <xdr:colOff>762000</xdr:colOff>
          <xdr:row>66</xdr:row>
          <xdr:rowOff>161925</xdr:rowOff>
        </xdr:to>
        <xdr:sp macro="" textlink="">
          <xdr:nvSpPr>
            <xdr:cNvPr id="81940" name="Check Box 20" hidden="1">
              <a:extLst>
                <a:ext uri="{63B3BB69-23CF-44E3-9099-C40C66FF867C}">
                  <a14:compatExt spid="_x0000_s8194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68</xdr:row>
          <xdr:rowOff>133350</xdr:rowOff>
        </xdr:from>
        <xdr:to>
          <xdr:col>0</xdr:col>
          <xdr:colOff>762000</xdr:colOff>
          <xdr:row>69</xdr:row>
          <xdr:rowOff>152400</xdr:rowOff>
        </xdr:to>
        <xdr:sp macro="" textlink="">
          <xdr:nvSpPr>
            <xdr:cNvPr id="81941" name="Check Box 21" hidden="1">
              <a:extLst>
                <a:ext uri="{63B3BB69-23CF-44E3-9099-C40C66FF867C}">
                  <a14:compatExt spid="_x0000_s8194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71</xdr:row>
          <xdr:rowOff>142875</xdr:rowOff>
        </xdr:from>
        <xdr:to>
          <xdr:col>0</xdr:col>
          <xdr:colOff>771525</xdr:colOff>
          <xdr:row>72</xdr:row>
          <xdr:rowOff>161925</xdr:rowOff>
        </xdr:to>
        <xdr:sp macro="" textlink="">
          <xdr:nvSpPr>
            <xdr:cNvPr id="81942" name="Check Box 22" hidden="1">
              <a:extLst>
                <a:ext uri="{63B3BB69-23CF-44E3-9099-C40C66FF867C}">
                  <a14:compatExt spid="_x0000_s8194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74</xdr:row>
          <xdr:rowOff>152400</xdr:rowOff>
        </xdr:from>
        <xdr:to>
          <xdr:col>0</xdr:col>
          <xdr:colOff>771525</xdr:colOff>
          <xdr:row>75</xdr:row>
          <xdr:rowOff>171450</xdr:rowOff>
        </xdr:to>
        <xdr:sp macro="" textlink="">
          <xdr:nvSpPr>
            <xdr:cNvPr id="81943" name="Check Box 23" hidden="1">
              <a:extLst>
                <a:ext uri="{63B3BB69-23CF-44E3-9099-C40C66FF867C}">
                  <a14:compatExt spid="_x0000_s8194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77</xdr:row>
          <xdr:rowOff>152400</xdr:rowOff>
        </xdr:from>
        <xdr:to>
          <xdr:col>0</xdr:col>
          <xdr:colOff>762000</xdr:colOff>
          <xdr:row>78</xdr:row>
          <xdr:rowOff>171450</xdr:rowOff>
        </xdr:to>
        <xdr:sp macro="" textlink="">
          <xdr:nvSpPr>
            <xdr:cNvPr id="81944" name="Check Box 24" hidden="1">
              <a:extLst>
                <a:ext uri="{63B3BB69-23CF-44E3-9099-C40C66FF867C}">
                  <a14:compatExt spid="_x0000_s8194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80</xdr:row>
          <xdr:rowOff>171450</xdr:rowOff>
        </xdr:from>
        <xdr:to>
          <xdr:col>0</xdr:col>
          <xdr:colOff>752475</xdr:colOff>
          <xdr:row>81</xdr:row>
          <xdr:rowOff>190500</xdr:rowOff>
        </xdr:to>
        <xdr:sp macro="" textlink="">
          <xdr:nvSpPr>
            <xdr:cNvPr id="81945" name="Check Box 25" hidden="1">
              <a:extLst>
                <a:ext uri="{63B3BB69-23CF-44E3-9099-C40C66FF867C}">
                  <a14:compatExt spid="_x0000_s8194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83</xdr:row>
          <xdr:rowOff>133350</xdr:rowOff>
        </xdr:from>
        <xdr:to>
          <xdr:col>0</xdr:col>
          <xdr:colOff>771525</xdr:colOff>
          <xdr:row>84</xdr:row>
          <xdr:rowOff>152400</xdr:rowOff>
        </xdr:to>
        <xdr:sp macro="" textlink="">
          <xdr:nvSpPr>
            <xdr:cNvPr id="81946" name="Check Box 26" hidden="1">
              <a:extLst>
                <a:ext uri="{63B3BB69-23CF-44E3-9099-C40C66FF867C}">
                  <a14:compatExt spid="_x0000_s8194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86</xdr:row>
          <xdr:rowOff>133350</xdr:rowOff>
        </xdr:from>
        <xdr:to>
          <xdr:col>0</xdr:col>
          <xdr:colOff>752475</xdr:colOff>
          <xdr:row>87</xdr:row>
          <xdr:rowOff>171450</xdr:rowOff>
        </xdr:to>
        <xdr:sp macro="" textlink="">
          <xdr:nvSpPr>
            <xdr:cNvPr id="81947" name="Check Box 27" hidden="1">
              <a:extLst>
                <a:ext uri="{63B3BB69-23CF-44E3-9099-C40C66FF867C}">
                  <a14:compatExt spid="_x0000_s8194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89</xdr:row>
          <xdr:rowOff>123825</xdr:rowOff>
        </xdr:from>
        <xdr:to>
          <xdr:col>0</xdr:col>
          <xdr:colOff>752475</xdr:colOff>
          <xdr:row>90</xdr:row>
          <xdr:rowOff>142875</xdr:rowOff>
        </xdr:to>
        <xdr:sp macro="" textlink="">
          <xdr:nvSpPr>
            <xdr:cNvPr id="81948" name="Check Box 28" hidden="1">
              <a:extLst>
                <a:ext uri="{63B3BB69-23CF-44E3-9099-C40C66FF867C}">
                  <a14:compatExt spid="_x0000_s8194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xdr:twoCellAnchor>
    <xdr:from>
      <xdr:col>0</xdr:col>
      <xdr:colOff>9525</xdr:colOff>
      <xdr:row>7</xdr:row>
      <xdr:rowOff>9525</xdr:rowOff>
    </xdr:from>
    <xdr:to>
      <xdr:col>1</xdr:col>
      <xdr:colOff>9525</xdr:colOff>
      <xdr:row>9</xdr:row>
      <xdr:rowOff>209549</xdr:rowOff>
    </xdr:to>
    <xdr:sp macro="" textlink="'Base de donnée'!C3">
      <xdr:nvSpPr>
        <xdr:cNvPr id="2" name="ZoneTexte 1">
          <a:extLst>
            <a:ext uri="{FF2B5EF4-FFF2-40B4-BE49-F238E27FC236}">
              <a16:creationId xmlns:a16="http://schemas.microsoft.com/office/drawing/2014/main" xmlns="" id="{00000000-0008-0000-0800-000002000000}"/>
            </a:ext>
          </a:extLst>
        </xdr:cNvPr>
        <xdr:cNvSpPr txBox="1"/>
      </xdr:nvSpPr>
      <xdr:spPr>
        <a:xfrm>
          <a:off x="9525" y="2828925"/>
          <a:ext cx="1314450" cy="619124"/>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32E2A2C-B44B-4F21-8869-C5AF2B97336E}" type="TxLink">
            <a:rPr lang="fr-FR" sz="800" b="1">
              <a:solidFill>
                <a:sysClr val="windowText" lastClr="000000"/>
              </a:solidFill>
              <a:latin typeface="Arial" pitchFamily="34" charset="0"/>
              <a:cs typeface="Arial" pitchFamily="34" charset="0"/>
            </a:rPr>
            <a:pPr algn="ctr"/>
            <a:t>1</a:t>
          </a:fld>
          <a:endParaRPr lang="fr-FR" sz="800" b="1">
            <a:solidFill>
              <a:sysClr val="windowText" lastClr="000000"/>
            </a:solidFill>
          </a:endParaRPr>
        </a:p>
      </xdr:txBody>
    </xdr:sp>
    <xdr:clientData/>
  </xdr:twoCellAnchor>
  <xdr:twoCellAnchor>
    <xdr:from>
      <xdr:col>0</xdr:col>
      <xdr:colOff>9525</xdr:colOff>
      <xdr:row>9</xdr:row>
      <xdr:rowOff>200025</xdr:rowOff>
    </xdr:from>
    <xdr:to>
      <xdr:col>1</xdr:col>
      <xdr:colOff>9525</xdr:colOff>
      <xdr:row>13</xdr:row>
      <xdr:rowOff>0</xdr:rowOff>
    </xdr:to>
    <xdr:sp macro="" textlink="'Base de donnée'!D3">
      <xdr:nvSpPr>
        <xdr:cNvPr id="3" name="ZoneTexte 2">
          <a:extLst>
            <a:ext uri="{FF2B5EF4-FFF2-40B4-BE49-F238E27FC236}">
              <a16:creationId xmlns:a16="http://schemas.microsoft.com/office/drawing/2014/main" xmlns="" id="{00000000-0008-0000-0800-000003000000}"/>
            </a:ext>
          </a:extLst>
        </xdr:cNvPr>
        <xdr:cNvSpPr txBox="1"/>
      </xdr:nvSpPr>
      <xdr:spPr>
        <a:xfrm>
          <a:off x="9525" y="3438525"/>
          <a:ext cx="1314450" cy="6000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F919BC2D-7479-493D-AC36-B62384A15EAD}" type="TxLink">
            <a:rPr lang="fr-FR" sz="800" b="1">
              <a:solidFill>
                <a:sysClr val="windowText" lastClr="000000"/>
              </a:solidFill>
              <a:latin typeface="Arial" pitchFamily="34" charset="0"/>
              <a:cs typeface="Arial" pitchFamily="34" charset="0"/>
            </a:rPr>
            <a:pPr algn="ctr"/>
            <a:t>2</a:t>
          </a:fld>
          <a:endParaRPr lang="fr-FR" sz="800" b="1">
            <a:solidFill>
              <a:sysClr val="windowText" lastClr="000000"/>
            </a:solidFill>
          </a:endParaRPr>
        </a:p>
      </xdr:txBody>
    </xdr:sp>
    <xdr:clientData/>
  </xdr:twoCellAnchor>
  <xdr:twoCellAnchor>
    <xdr:from>
      <xdr:col>0</xdr:col>
      <xdr:colOff>9525</xdr:colOff>
      <xdr:row>13</xdr:row>
      <xdr:rowOff>1</xdr:rowOff>
    </xdr:from>
    <xdr:to>
      <xdr:col>1</xdr:col>
      <xdr:colOff>9525</xdr:colOff>
      <xdr:row>16</xdr:row>
      <xdr:rowOff>28575</xdr:rowOff>
    </xdr:to>
    <xdr:sp macro="" textlink="'Base de donnée'!E3">
      <xdr:nvSpPr>
        <xdr:cNvPr id="4" name="ZoneTexte 3">
          <a:extLst>
            <a:ext uri="{FF2B5EF4-FFF2-40B4-BE49-F238E27FC236}">
              <a16:creationId xmlns:a16="http://schemas.microsoft.com/office/drawing/2014/main" xmlns="" id="{00000000-0008-0000-0800-000004000000}"/>
            </a:ext>
          </a:extLst>
        </xdr:cNvPr>
        <xdr:cNvSpPr txBox="1"/>
      </xdr:nvSpPr>
      <xdr:spPr>
        <a:xfrm>
          <a:off x="9525" y="4038601"/>
          <a:ext cx="1314450" cy="619124"/>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2CB6527-D36E-4447-8484-CA791342919B}" type="TxLink">
            <a:rPr lang="fr-FR" sz="800" b="1">
              <a:solidFill>
                <a:sysClr val="windowText" lastClr="000000"/>
              </a:solidFill>
              <a:latin typeface="Arial" pitchFamily="34" charset="0"/>
              <a:cs typeface="Arial" pitchFamily="34" charset="0"/>
            </a:rPr>
            <a:pPr algn="ctr"/>
            <a:t>3</a:t>
          </a:fld>
          <a:endParaRPr lang="fr-FR" sz="800" b="1">
            <a:solidFill>
              <a:sysClr val="windowText" lastClr="000000"/>
            </a:solidFill>
          </a:endParaRPr>
        </a:p>
      </xdr:txBody>
    </xdr:sp>
    <xdr:clientData/>
  </xdr:twoCellAnchor>
  <xdr:twoCellAnchor>
    <xdr:from>
      <xdr:col>0</xdr:col>
      <xdr:colOff>0</xdr:colOff>
      <xdr:row>16</xdr:row>
      <xdr:rowOff>19050</xdr:rowOff>
    </xdr:from>
    <xdr:to>
      <xdr:col>1</xdr:col>
      <xdr:colOff>0</xdr:colOff>
      <xdr:row>19</xdr:row>
      <xdr:rowOff>9525</xdr:rowOff>
    </xdr:to>
    <xdr:sp macro="" textlink="'Base de donnée'!F3">
      <xdr:nvSpPr>
        <xdr:cNvPr id="5" name="ZoneTexte 4">
          <a:extLst>
            <a:ext uri="{FF2B5EF4-FFF2-40B4-BE49-F238E27FC236}">
              <a16:creationId xmlns:a16="http://schemas.microsoft.com/office/drawing/2014/main" xmlns="" id="{00000000-0008-0000-0800-000005000000}"/>
            </a:ext>
          </a:extLst>
        </xdr:cNvPr>
        <xdr:cNvSpPr txBox="1"/>
      </xdr:nvSpPr>
      <xdr:spPr>
        <a:xfrm>
          <a:off x="0" y="4648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E6F953E-0B4A-4B50-9A9D-84D904359F9E}" type="TxLink">
            <a:rPr lang="fr-FR" sz="800" b="1">
              <a:solidFill>
                <a:sysClr val="windowText" lastClr="000000"/>
              </a:solidFill>
              <a:latin typeface="Arial" pitchFamily="34" charset="0"/>
              <a:cs typeface="Arial" pitchFamily="34" charset="0"/>
            </a:rPr>
            <a:pPr algn="ctr"/>
            <a:t>4</a:t>
          </a:fld>
          <a:endParaRPr lang="fr-FR" sz="800" b="1">
            <a:solidFill>
              <a:sysClr val="windowText" lastClr="000000"/>
            </a:solidFill>
          </a:endParaRPr>
        </a:p>
      </xdr:txBody>
    </xdr:sp>
    <xdr:clientData/>
  </xdr:twoCellAnchor>
  <xdr:twoCellAnchor>
    <xdr:from>
      <xdr:col>0</xdr:col>
      <xdr:colOff>0</xdr:colOff>
      <xdr:row>18</xdr:row>
      <xdr:rowOff>190500</xdr:rowOff>
    </xdr:from>
    <xdr:to>
      <xdr:col>1</xdr:col>
      <xdr:colOff>0</xdr:colOff>
      <xdr:row>22</xdr:row>
      <xdr:rowOff>0</xdr:rowOff>
    </xdr:to>
    <xdr:sp macro="" textlink="'Base de donnée'!G3">
      <xdr:nvSpPr>
        <xdr:cNvPr id="6" name="ZoneTexte 5">
          <a:extLst>
            <a:ext uri="{FF2B5EF4-FFF2-40B4-BE49-F238E27FC236}">
              <a16:creationId xmlns:a16="http://schemas.microsoft.com/office/drawing/2014/main" xmlns="" id="{00000000-0008-0000-0800-000006000000}"/>
            </a:ext>
          </a:extLst>
        </xdr:cNvPr>
        <xdr:cNvSpPr txBox="1"/>
      </xdr:nvSpPr>
      <xdr:spPr>
        <a:xfrm>
          <a:off x="0" y="520065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3D66F35-A5D4-4CC9-8D5F-1F84B3CD186E}" type="TxLink">
            <a:rPr lang="fr-FR" sz="800" b="1">
              <a:solidFill>
                <a:sysClr val="windowText" lastClr="000000"/>
              </a:solidFill>
              <a:latin typeface="Arial" pitchFamily="34" charset="0"/>
              <a:cs typeface="Arial" pitchFamily="34" charset="0"/>
            </a:rPr>
            <a:pPr algn="ctr"/>
            <a:t>5</a:t>
          </a:fld>
          <a:endParaRPr lang="fr-FR" sz="800" b="1">
            <a:solidFill>
              <a:sysClr val="windowText" lastClr="000000"/>
            </a:solidFill>
          </a:endParaRPr>
        </a:p>
      </xdr:txBody>
    </xdr:sp>
    <xdr:clientData/>
  </xdr:twoCellAnchor>
  <xdr:twoCellAnchor>
    <xdr:from>
      <xdr:col>0</xdr:col>
      <xdr:colOff>0</xdr:colOff>
      <xdr:row>22</xdr:row>
      <xdr:rowOff>1</xdr:rowOff>
    </xdr:from>
    <xdr:to>
      <xdr:col>1</xdr:col>
      <xdr:colOff>0</xdr:colOff>
      <xdr:row>24</xdr:row>
      <xdr:rowOff>190501</xdr:rowOff>
    </xdr:to>
    <xdr:sp macro="" textlink="'Base de donnée'!H3">
      <xdr:nvSpPr>
        <xdr:cNvPr id="7" name="ZoneTexte 6">
          <a:extLst>
            <a:ext uri="{FF2B5EF4-FFF2-40B4-BE49-F238E27FC236}">
              <a16:creationId xmlns:a16="http://schemas.microsoft.com/office/drawing/2014/main" xmlns="" id="{00000000-0008-0000-0800-000007000000}"/>
            </a:ext>
          </a:extLst>
        </xdr:cNvPr>
        <xdr:cNvSpPr txBox="1"/>
      </xdr:nvSpPr>
      <xdr:spPr>
        <a:xfrm>
          <a:off x="0" y="5791201"/>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5BC42F1-44FA-46EE-A3E5-FCE96DF42BBE}" type="TxLink">
            <a:rPr lang="fr-FR" sz="800" b="1">
              <a:solidFill>
                <a:sysClr val="windowText" lastClr="000000"/>
              </a:solidFill>
              <a:latin typeface="Arial" pitchFamily="34" charset="0"/>
              <a:cs typeface="Arial" pitchFamily="34" charset="0"/>
            </a:rPr>
            <a:pPr algn="ctr"/>
            <a:t>6</a:t>
          </a:fld>
          <a:endParaRPr lang="fr-FR" sz="800" b="1">
            <a:solidFill>
              <a:sysClr val="windowText" lastClr="000000"/>
            </a:solidFill>
          </a:endParaRPr>
        </a:p>
      </xdr:txBody>
    </xdr:sp>
    <xdr:clientData/>
  </xdr:twoCellAnchor>
  <xdr:twoCellAnchor>
    <xdr:from>
      <xdr:col>0</xdr:col>
      <xdr:colOff>0</xdr:colOff>
      <xdr:row>24</xdr:row>
      <xdr:rowOff>190500</xdr:rowOff>
    </xdr:from>
    <xdr:to>
      <xdr:col>1</xdr:col>
      <xdr:colOff>0</xdr:colOff>
      <xdr:row>27</xdr:row>
      <xdr:rowOff>180975</xdr:rowOff>
    </xdr:to>
    <xdr:sp macro="" textlink="'Base de donnée'!I3">
      <xdr:nvSpPr>
        <xdr:cNvPr id="8" name="ZoneTexte 7">
          <a:extLst>
            <a:ext uri="{FF2B5EF4-FFF2-40B4-BE49-F238E27FC236}">
              <a16:creationId xmlns:a16="http://schemas.microsoft.com/office/drawing/2014/main" xmlns="" id="{00000000-0008-0000-0800-000008000000}"/>
            </a:ext>
          </a:extLst>
        </xdr:cNvPr>
        <xdr:cNvSpPr txBox="1"/>
      </xdr:nvSpPr>
      <xdr:spPr>
        <a:xfrm>
          <a:off x="0" y="63627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5850372-E1B7-4896-A28E-F76269DC10F7}" type="TxLink">
            <a:rPr lang="fr-FR" sz="800" b="1">
              <a:solidFill>
                <a:sysClr val="windowText" lastClr="000000"/>
              </a:solidFill>
              <a:latin typeface="Arial" pitchFamily="34" charset="0"/>
              <a:cs typeface="Arial" pitchFamily="34" charset="0"/>
            </a:rPr>
            <a:pPr algn="ctr"/>
            <a:t>7</a:t>
          </a:fld>
          <a:endParaRPr lang="fr-FR" sz="800" b="1">
            <a:solidFill>
              <a:sysClr val="windowText" lastClr="000000"/>
            </a:solidFill>
          </a:endParaRPr>
        </a:p>
      </xdr:txBody>
    </xdr:sp>
    <xdr:clientData/>
  </xdr:twoCellAnchor>
  <xdr:twoCellAnchor>
    <xdr:from>
      <xdr:col>0</xdr:col>
      <xdr:colOff>0</xdr:colOff>
      <xdr:row>27</xdr:row>
      <xdr:rowOff>180975</xdr:rowOff>
    </xdr:from>
    <xdr:to>
      <xdr:col>1</xdr:col>
      <xdr:colOff>0</xdr:colOff>
      <xdr:row>30</xdr:row>
      <xdr:rowOff>171450</xdr:rowOff>
    </xdr:to>
    <xdr:sp macro="" textlink="'Base de donnée'!J3">
      <xdr:nvSpPr>
        <xdr:cNvPr id="9" name="ZoneTexte 8">
          <a:extLst>
            <a:ext uri="{FF2B5EF4-FFF2-40B4-BE49-F238E27FC236}">
              <a16:creationId xmlns:a16="http://schemas.microsoft.com/office/drawing/2014/main" xmlns="" id="{00000000-0008-0000-0800-000009000000}"/>
            </a:ext>
          </a:extLst>
        </xdr:cNvPr>
        <xdr:cNvSpPr txBox="1"/>
      </xdr:nvSpPr>
      <xdr:spPr>
        <a:xfrm>
          <a:off x="0" y="6934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051C8D6-6D9A-47E4-93AE-2279A82B6B0E}" type="TxLink">
            <a:rPr lang="fr-FR" sz="800" b="1">
              <a:solidFill>
                <a:sysClr val="windowText" lastClr="000000"/>
              </a:solidFill>
              <a:latin typeface="Arial" pitchFamily="34" charset="0"/>
              <a:cs typeface="Arial" pitchFamily="34" charset="0"/>
            </a:rPr>
            <a:pPr algn="ctr"/>
            <a:t>8</a:t>
          </a:fld>
          <a:endParaRPr lang="fr-FR" sz="800" b="1">
            <a:solidFill>
              <a:sysClr val="windowText" lastClr="000000"/>
            </a:solidFill>
          </a:endParaRPr>
        </a:p>
      </xdr:txBody>
    </xdr:sp>
    <xdr:clientData/>
  </xdr:twoCellAnchor>
  <xdr:twoCellAnchor>
    <xdr:from>
      <xdr:col>0</xdr:col>
      <xdr:colOff>0</xdr:colOff>
      <xdr:row>30</xdr:row>
      <xdr:rowOff>180975</xdr:rowOff>
    </xdr:from>
    <xdr:to>
      <xdr:col>1</xdr:col>
      <xdr:colOff>0</xdr:colOff>
      <xdr:row>33</xdr:row>
      <xdr:rowOff>171450</xdr:rowOff>
    </xdr:to>
    <xdr:sp macro="" textlink="'Base de donnée'!K3">
      <xdr:nvSpPr>
        <xdr:cNvPr id="10" name="ZoneTexte 9">
          <a:extLst>
            <a:ext uri="{FF2B5EF4-FFF2-40B4-BE49-F238E27FC236}">
              <a16:creationId xmlns:a16="http://schemas.microsoft.com/office/drawing/2014/main" xmlns="" id="{00000000-0008-0000-0800-00000A000000}"/>
            </a:ext>
          </a:extLst>
        </xdr:cNvPr>
        <xdr:cNvSpPr txBox="1"/>
      </xdr:nvSpPr>
      <xdr:spPr>
        <a:xfrm>
          <a:off x="0" y="75152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B2E87D5-64B6-4896-9146-8ED819384E4C}" type="TxLink">
            <a:rPr lang="fr-FR" sz="800" b="1">
              <a:solidFill>
                <a:sysClr val="windowText" lastClr="000000"/>
              </a:solidFill>
              <a:latin typeface="Arial" pitchFamily="34" charset="0"/>
              <a:cs typeface="Arial" pitchFamily="34" charset="0"/>
            </a:rPr>
            <a:pPr algn="ctr"/>
            <a:t>9</a:t>
          </a:fld>
          <a:endParaRPr lang="fr-FR" sz="800" b="1">
            <a:solidFill>
              <a:sysClr val="windowText" lastClr="000000"/>
            </a:solidFill>
          </a:endParaRPr>
        </a:p>
      </xdr:txBody>
    </xdr:sp>
    <xdr:clientData/>
  </xdr:twoCellAnchor>
  <xdr:twoCellAnchor>
    <xdr:from>
      <xdr:col>0</xdr:col>
      <xdr:colOff>9525</xdr:colOff>
      <xdr:row>33</xdr:row>
      <xdr:rowOff>180975</xdr:rowOff>
    </xdr:from>
    <xdr:to>
      <xdr:col>1</xdr:col>
      <xdr:colOff>9525</xdr:colOff>
      <xdr:row>36</xdr:row>
      <xdr:rowOff>171450</xdr:rowOff>
    </xdr:to>
    <xdr:sp macro="" textlink="'Base de donnée'!L3">
      <xdr:nvSpPr>
        <xdr:cNvPr id="11" name="ZoneTexte 10">
          <a:extLst>
            <a:ext uri="{FF2B5EF4-FFF2-40B4-BE49-F238E27FC236}">
              <a16:creationId xmlns:a16="http://schemas.microsoft.com/office/drawing/2014/main" xmlns="" id="{00000000-0008-0000-0800-00000B000000}"/>
            </a:ext>
          </a:extLst>
        </xdr:cNvPr>
        <xdr:cNvSpPr txBox="1"/>
      </xdr:nvSpPr>
      <xdr:spPr>
        <a:xfrm>
          <a:off x="9525" y="80962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5FB9390-B601-4368-8657-9E76D0D21478}" type="TxLink">
            <a:rPr lang="fr-FR" sz="800" b="1">
              <a:solidFill>
                <a:sysClr val="windowText" lastClr="000000"/>
              </a:solidFill>
              <a:latin typeface="Arial" pitchFamily="34" charset="0"/>
              <a:cs typeface="Arial" pitchFamily="34" charset="0"/>
            </a:rPr>
            <a:pPr algn="ctr"/>
            <a:t>10</a:t>
          </a:fld>
          <a:endParaRPr lang="fr-FR" sz="800" b="1">
            <a:solidFill>
              <a:sysClr val="windowText" lastClr="000000"/>
            </a:solidFill>
          </a:endParaRPr>
        </a:p>
      </xdr:txBody>
    </xdr:sp>
    <xdr:clientData/>
  </xdr:twoCellAnchor>
  <xdr:twoCellAnchor>
    <xdr:from>
      <xdr:col>0</xdr:col>
      <xdr:colOff>0</xdr:colOff>
      <xdr:row>36</xdr:row>
      <xdr:rowOff>180975</xdr:rowOff>
    </xdr:from>
    <xdr:to>
      <xdr:col>1</xdr:col>
      <xdr:colOff>0</xdr:colOff>
      <xdr:row>40</xdr:row>
      <xdr:rowOff>9525</xdr:rowOff>
    </xdr:to>
    <xdr:sp macro="" textlink="'Base de donnée'!M3">
      <xdr:nvSpPr>
        <xdr:cNvPr id="12" name="ZoneTexte 11">
          <a:extLst>
            <a:ext uri="{FF2B5EF4-FFF2-40B4-BE49-F238E27FC236}">
              <a16:creationId xmlns:a16="http://schemas.microsoft.com/office/drawing/2014/main" xmlns="" id="{00000000-0008-0000-0800-00000C000000}"/>
            </a:ext>
          </a:extLst>
        </xdr:cNvPr>
        <xdr:cNvSpPr txBox="1"/>
      </xdr:nvSpPr>
      <xdr:spPr>
        <a:xfrm>
          <a:off x="0" y="8677275"/>
          <a:ext cx="1314450" cy="6096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D40A5229-6995-4ACD-AE7B-7DA42656F814}" type="TxLink">
            <a:rPr lang="fr-FR" sz="800" b="1">
              <a:solidFill>
                <a:sysClr val="windowText" lastClr="000000"/>
              </a:solidFill>
              <a:latin typeface="Arial" pitchFamily="34" charset="0"/>
              <a:cs typeface="Arial" pitchFamily="34" charset="0"/>
            </a:rPr>
            <a:pPr algn="ctr"/>
            <a:t>11</a:t>
          </a:fld>
          <a:endParaRPr lang="fr-FR" sz="800" b="1">
            <a:solidFill>
              <a:sysClr val="windowText" lastClr="000000"/>
            </a:solidFill>
          </a:endParaRPr>
        </a:p>
      </xdr:txBody>
    </xdr:sp>
    <xdr:clientData/>
  </xdr:twoCellAnchor>
  <xdr:twoCellAnchor>
    <xdr:from>
      <xdr:col>0</xdr:col>
      <xdr:colOff>0</xdr:colOff>
      <xdr:row>40</xdr:row>
      <xdr:rowOff>0</xdr:rowOff>
    </xdr:from>
    <xdr:to>
      <xdr:col>1</xdr:col>
      <xdr:colOff>0</xdr:colOff>
      <xdr:row>43</xdr:row>
      <xdr:rowOff>9525</xdr:rowOff>
    </xdr:to>
    <xdr:sp macro="" textlink="'Base de donnée'!N3">
      <xdr:nvSpPr>
        <xdr:cNvPr id="13" name="ZoneTexte 12">
          <a:extLst>
            <a:ext uri="{FF2B5EF4-FFF2-40B4-BE49-F238E27FC236}">
              <a16:creationId xmlns:a16="http://schemas.microsoft.com/office/drawing/2014/main" xmlns="" id="{00000000-0008-0000-0800-00000D000000}"/>
            </a:ext>
          </a:extLst>
        </xdr:cNvPr>
        <xdr:cNvSpPr txBox="1"/>
      </xdr:nvSpPr>
      <xdr:spPr>
        <a:xfrm>
          <a:off x="0" y="927735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CBB0F8D-34AC-4569-B897-E7F345D6D5A4}" type="TxLink">
            <a:rPr lang="fr-FR" sz="800" b="1">
              <a:solidFill>
                <a:sysClr val="windowText" lastClr="000000"/>
              </a:solidFill>
              <a:latin typeface="Arial" pitchFamily="34" charset="0"/>
              <a:cs typeface="Arial" pitchFamily="34" charset="0"/>
            </a:rPr>
            <a:pPr algn="ctr"/>
            <a:t>12</a:t>
          </a:fld>
          <a:endParaRPr lang="fr-FR" sz="800" b="1">
            <a:solidFill>
              <a:sysClr val="windowText" lastClr="000000"/>
            </a:solidFill>
          </a:endParaRPr>
        </a:p>
      </xdr:txBody>
    </xdr:sp>
    <xdr:clientData/>
  </xdr:twoCellAnchor>
  <xdr:twoCellAnchor>
    <xdr:from>
      <xdr:col>0</xdr:col>
      <xdr:colOff>0</xdr:colOff>
      <xdr:row>43</xdr:row>
      <xdr:rowOff>0</xdr:rowOff>
    </xdr:from>
    <xdr:to>
      <xdr:col>1</xdr:col>
      <xdr:colOff>0</xdr:colOff>
      <xdr:row>45</xdr:row>
      <xdr:rowOff>190500</xdr:rowOff>
    </xdr:to>
    <xdr:sp macro="" textlink="'Base de donnée'!O3">
      <xdr:nvSpPr>
        <xdr:cNvPr id="14" name="ZoneTexte 13">
          <a:extLst>
            <a:ext uri="{FF2B5EF4-FFF2-40B4-BE49-F238E27FC236}">
              <a16:creationId xmlns:a16="http://schemas.microsoft.com/office/drawing/2014/main" xmlns="" id="{00000000-0008-0000-0800-00000E000000}"/>
            </a:ext>
          </a:extLst>
        </xdr:cNvPr>
        <xdr:cNvSpPr txBox="1"/>
      </xdr:nvSpPr>
      <xdr:spPr>
        <a:xfrm>
          <a:off x="0" y="98583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2F5E638-C1B1-43F3-AF10-B83FA89AE484}" type="TxLink">
            <a:rPr lang="fr-FR" sz="800" b="1">
              <a:solidFill>
                <a:sysClr val="windowText" lastClr="000000"/>
              </a:solidFill>
              <a:latin typeface="Arial" pitchFamily="34" charset="0"/>
              <a:cs typeface="Arial" pitchFamily="34" charset="0"/>
            </a:rPr>
            <a:pPr algn="ctr"/>
            <a:t>13</a:t>
          </a:fld>
          <a:endParaRPr lang="fr-FR" sz="800" b="1">
            <a:solidFill>
              <a:sysClr val="windowText" lastClr="000000"/>
            </a:solidFill>
          </a:endParaRPr>
        </a:p>
      </xdr:txBody>
    </xdr:sp>
    <xdr:clientData/>
  </xdr:twoCellAnchor>
  <xdr:twoCellAnchor>
    <xdr:from>
      <xdr:col>0</xdr:col>
      <xdr:colOff>0</xdr:colOff>
      <xdr:row>46</xdr:row>
      <xdr:rowOff>0</xdr:rowOff>
    </xdr:from>
    <xdr:to>
      <xdr:col>1</xdr:col>
      <xdr:colOff>0</xdr:colOff>
      <xdr:row>48</xdr:row>
      <xdr:rowOff>190500</xdr:rowOff>
    </xdr:to>
    <xdr:sp macro="" textlink="'Base de donnée'!P3">
      <xdr:nvSpPr>
        <xdr:cNvPr id="15" name="ZoneTexte 14">
          <a:extLst>
            <a:ext uri="{FF2B5EF4-FFF2-40B4-BE49-F238E27FC236}">
              <a16:creationId xmlns:a16="http://schemas.microsoft.com/office/drawing/2014/main" xmlns="" id="{00000000-0008-0000-0800-00000F000000}"/>
            </a:ext>
          </a:extLst>
        </xdr:cNvPr>
        <xdr:cNvSpPr txBox="1"/>
      </xdr:nvSpPr>
      <xdr:spPr>
        <a:xfrm>
          <a:off x="0" y="104394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D09C4D08-B522-474D-A706-068E36524A0B}" type="TxLink">
            <a:rPr lang="fr-FR" sz="800" b="1">
              <a:solidFill>
                <a:sysClr val="windowText" lastClr="000000"/>
              </a:solidFill>
              <a:latin typeface="Arial" pitchFamily="34" charset="0"/>
              <a:cs typeface="Arial" pitchFamily="34" charset="0"/>
            </a:rPr>
            <a:pPr algn="ctr"/>
            <a:t>14</a:t>
          </a:fld>
          <a:endParaRPr lang="fr-FR" sz="800" b="1">
            <a:solidFill>
              <a:sysClr val="windowText" lastClr="000000"/>
            </a:solidFill>
          </a:endParaRPr>
        </a:p>
      </xdr:txBody>
    </xdr:sp>
    <xdr:clientData/>
  </xdr:twoCellAnchor>
  <xdr:twoCellAnchor>
    <xdr:from>
      <xdr:col>0</xdr:col>
      <xdr:colOff>0</xdr:colOff>
      <xdr:row>48</xdr:row>
      <xdr:rowOff>190500</xdr:rowOff>
    </xdr:from>
    <xdr:to>
      <xdr:col>1</xdr:col>
      <xdr:colOff>0</xdr:colOff>
      <xdr:row>52</xdr:row>
      <xdr:rowOff>0</xdr:rowOff>
    </xdr:to>
    <xdr:sp macro="" textlink="'Base de donnée'!Q3">
      <xdr:nvSpPr>
        <xdr:cNvPr id="16" name="ZoneTexte 15">
          <a:extLst>
            <a:ext uri="{FF2B5EF4-FFF2-40B4-BE49-F238E27FC236}">
              <a16:creationId xmlns:a16="http://schemas.microsoft.com/office/drawing/2014/main" xmlns="" id="{00000000-0008-0000-0800-000010000000}"/>
            </a:ext>
          </a:extLst>
        </xdr:cNvPr>
        <xdr:cNvSpPr txBox="1"/>
      </xdr:nvSpPr>
      <xdr:spPr>
        <a:xfrm>
          <a:off x="0" y="110109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1E308843-1D78-4089-B8B9-7D44075023CA}" type="TxLink">
            <a:rPr lang="fr-FR" sz="800" b="1">
              <a:solidFill>
                <a:sysClr val="windowText" lastClr="000000"/>
              </a:solidFill>
              <a:latin typeface="Arial" pitchFamily="34" charset="0"/>
              <a:cs typeface="Arial" pitchFamily="34" charset="0"/>
            </a:rPr>
            <a:pPr algn="ctr"/>
            <a:t>15</a:t>
          </a:fld>
          <a:endParaRPr lang="fr-FR" sz="800" b="1">
            <a:solidFill>
              <a:sysClr val="windowText" lastClr="000000"/>
            </a:solidFill>
          </a:endParaRPr>
        </a:p>
      </xdr:txBody>
    </xdr:sp>
    <xdr:clientData/>
  </xdr:twoCellAnchor>
  <xdr:twoCellAnchor>
    <xdr:from>
      <xdr:col>0</xdr:col>
      <xdr:colOff>0</xdr:colOff>
      <xdr:row>51</xdr:row>
      <xdr:rowOff>190500</xdr:rowOff>
    </xdr:from>
    <xdr:to>
      <xdr:col>1</xdr:col>
      <xdr:colOff>0</xdr:colOff>
      <xdr:row>54</xdr:row>
      <xdr:rowOff>180975</xdr:rowOff>
    </xdr:to>
    <xdr:sp macro="" textlink="'Base de donnée'!R3">
      <xdr:nvSpPr>
        <xdr:cNvPr id="17" name="ZoneTexte 16">
          <a:extLst>
            <a:ext uri="{FF2B5EF4-FFF2-40B4-BE49-F238E27FC236}">
              <a16:creationId xmlns:a16="http://schemas.microsoft.com/office/drawing/2014/main" xmlns="" id="{00000000-0008-0000-0800-000011000000}"/>
            </a:ext>
          </a:extLst>
        </xdr:cNvPr>
        <xdr:cNvSpPr txBox="1"/>
      </xdr:nvSpPr>
      <xdr:spPr>
        <a:xfrm>
          <a:off x="0" y="1159192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A6A882F-CF9C-425D-9368-A5203F3091AE}" type="TxLink">
            <a:rPr lang="fr-FR" sz="800" b="1">
              <a:solidFill>
                <a:sysClr val="windowText" lastClr="000000"/>
              </a:solidFill>
              <a:latin typeface="Arial" pitchFamily="34" charset="0"/>
              <a:cs typeface="Arial" pitchFamily="34" charset="0"/>
            </a:rPr>
            <a:pPr algn="ctr"/>
            <a:t>16</a:t>
          </a:fld>
          <a:endParaRPr lang="fr-FR" sz="800" b="1">
            <a:solidFill>
              <a:sysClr val="windowText" lastClr="000000"/>
            </a:solidFill>
          </a:endParaRPr>
        </a:p>
      </xdr:txBody>
    </xdr:sp>
    <xdr:clientData/>
  </xdr:twoCellAnchor>
  <xdr:twoCellAnchor>
    <xdr:from>
      <xdr:col>0</xdr:col>
      <xdr:colOff>9525</xdr:colOff>
      <xdr:row>54</xdr:row>
      <xdr:rowOff>180974</xdr:rowOff>
    </xdr:from>
    <xdr:to>
      <xdr:col>1</xdr:col>
      <xdr:colOff>9525</xdr:colOff>
      <xdr:row>57</xdr:row>
      <xdr:rowOff>200024</xdr:rowOff>
    </xdr:to>
    <xdr:sp macro="" textlink="'Base de donnée'!S3">
      <xdr:nvSpPr>
        <xdr:cNvPr id="18" name="ZoneTexte 17">
          <a:extLst>
            <a:ext uri="{FF2B5EF4-FFF2-40B4-BE49-F238E27FC236}">
              <a16:creationId xmlns:a16="http://schemas.microsoft.com/office/drawing/2014/main" xmlns="" id="{00000000-0008-0000-0800-000012000000}"/>
            </a:ext>
          </a:extLst>
        </xdr:cNvPr>
        <xdr:cNvSpPr txBox="1"/>
      </xdr:nvSpPr>
      <xdr:spPr>
        <a:xfrm>
          <a:off x="9525" y="12163424"/>
          <a:ext cx="1314450" cy="6000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5145E07-F96C-4374-99E9-93E5BBC04B9D}" type="TxLink">
            <a:rPr lang="fr-FR" sz="800" b="1">
              <a:solidFill>
                <a:sysClr val="windowText" lastClr="000000"/>
              </a:solidFill>
              <a:latin typeface="Arial" pitchFamily="34" charset="0"/>
              <a:cs typeface="Arial" pitchFamily="34" charset="0"/>
            </a:rPr>
            <a:pPr algn="ctr"/>
            <a:t>17</a:t>
          </a:fld>
          <a:endParaRPr lang="fr-FR" sz="800" b="1">
            <a:solidFill>
              <a:sysClr val="windowText" lastClr="000000"/>
            </a:solidFill>
          </a:endParaRPr>
        </a:p>
      </xdr:txBody>
    </xdr:sp>
    <xdr:clientData/>
  </xdr:twoCellAnchor>
  <xdr:twoCellAnchor>
    <xdr:from>
      <xdr:col>0</xdr:col>
      <xdr:colOff>9525</xdr:colOff>
      <xdr:row>57</xdr:row>
      <xdr:rowOff>200024</xdr:rowOff>
    </xdr:from>
    <xdr:to>
      <xdr:col>1</xdr:col>
      <xdr:colOff>9525</xdr:colOff>
      <xdr:row>60</xdr:row>
      <xdr:rowOff>200024</xdr:rowOff>
    </xdr:to>
    <xdr:sp macro="" textlink="'Base de donnée'!T3">
      <xdr:nvSpPr>
        <xdr:cNvPr id="19" name="ZoneTexte 18">
          <a:extLst>
            <a:ext uri="{FF2B5EF4-FFF2-40B4-BE49-F238E27FC236}">
              <a16:creationId xmlns:a16="http://schemas.microsoft.com/office/drawing/2014/main" xmlns="" id="{00000000-0008-0000-0800-000013000000}"/>
            </a:ext>
          </a:extLst>
        </xdr:cNvPr>
        <xdr:cNvSpPr txBox="1"/>
      </xdr:nvSpPr>
      <xdr:spPr>
        <a:xfrm>
          <a:off x="9525" y="12763499"/>
          <a:ext cx="1314450" cy="58102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151900C2-003B-493E-9733-D496BF357EEF}" type="TxLink">
            <a:rPr lang="fr-FR" sz="800" b="1">
              <a:solidFill>
                <a:sysClr val="windowText" lastClr="000000"/>
              </a:solidFill>
              <a:latin typeface="Arial" pitchFamily="34" charset="0"/>
              <a:cs typeface="Arial" pitchFamily="34" charset="0"/>
            </a:rPr>
            <a:pPr algn="ctr"/>
            <a:t>18</a:t>
          </a:fld>
          <a:endParaRPr lang="fr-FR" sz="800" b="1">
            <a:solidFill>
              <a:sysClr val="windowText" lastClr="000000"/>
            </a:solidFill>
          </a:endParaRPr>
        </a:p>
      </xdr:txBody>
    </xdr:sp>
    <xdr:clientData/>
  </xdr:twoCellAnchor>
  <xdr:twoCellAnchor>
    <xdr:from>
      <xdr:col>0</xdr:col>
      <xdr:colOff>0</xdr:colOff>
      <xdr:row>61</xdr:row>
      <xdr:rowOff>0</xdr:rowOff>
    </xdr:from>
    <xdr:to>
      <xdr:col>1</xdr:col>
      <xdr:colOff>0</xdr:colOff>
      <xdr:row>64</xdr:row>
      <xdr:rowOff>9525</xdr:rowOff>
    </xdr:to>
    <xdr:sp macro="" textlink="'Base de donnée'!U3">
      <xdr:nvSpPr>
        <xdr:cNvPr id="20" name="ZoneTexte 19">
          <a:extLst>
            <a:ext uri="{FF2B5EF4-FFF2-40B4-BE49-F238E27FC236}">
              <a16:creationId xmlns:a16="http://schemas.microsoft.com/office/drawing/2014/main" xmlns="" id="{00000000-0008-0000-0800-000014000000}"/>
            </a:ext>
          </a:extLst>
        </xdr:cNvPr>
        <xdr:cNvSpPr txBox="1"/>
      </xdr:nvSpPr>
      <xdr:spPr>
        <a:xfrm>
          <a:off x="0" y="1334452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831B2BD-89C9-4EBC-AD5E-1398D61FC51E}" type="TxLink">
            <a:rPr lang="fr-FR" sz="800" b="1">
              <a:solidFill>
                <a:sysClr val="windowText" lastClr="000000"/>
              </a:solidFill>
              <a:latin typeface="Arial" pitchFamily="34" charset="0"/>
              <a:cs typeface="Arial" pitchFamily="34" charset="0"/>
            </a:rPr>
            <a:pPr algn="ctr"/>
            <a:t>19</a:t>
          </a:fld>
          <a:endParaRPr lang="fr-FR" sz="800" b="1">
            <a:solidFill>
              <a:sysClr val="windowText" lastClr="000000"/>
            </a:solidFill>
          </a:endParaRPr>
        </a:p>
      </xdr:txBody>
    </xdr:sp>
    <xdr:clientData/>
  </xdr:twoCellAnchor>
  <xdr:twoCellAnchor>
    <xdr:from>
      <xdr:col>0</xdr:col>
      <xdr:colOff>9525</xdr:colOff>
      <xdr:row>64</xdr:row>
      <xdr:rowOff>9525</xdr:rowOff>
    </xdr:from>
    <xdr:to>
      <xdr:col>1</xdr:col>
      <xdr:colOff>9525</xdr:colOff>
      <xdr:row>67</xdr:row>
      <xdr:rowOff>0</xdr:rowOff>
    </xdr:to>
    <xdr:sp macro="" textlink="'Base de donnée'!V3">
      <xdr:nvSpPr>
        <xdr:cNvPr id="21" name="ZoneTexte 20">
          <a:extLst>
            <a:ext uri="{FF2B5EF4-FFF2-40B4-BE49-F238E27FC236}">
              <a16:creationId xmlns:a16="http://schemas.microsoft.com/office/drawing/2014/main" xmlns="" id="{00000000-0008-0000-0800-000015000000}"/>
            </a:ext>
          </a:extLst>
        </xdr:cNvPr>
        <xdr:cNvSpPr txBox="1"/>
      </xdr:nvSpPr>
      <xdr:spPr>
        <a:xfrm>
          <a:off x="9525" y="139350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5924079-A9C5-4110-977A-07F4DAF66A24}" type="TxLink">
            <a:rPr lang="fr-FR" sz="800" b="1">
              <a:solidFill>
                <a:sysClr val="windowText" lastClr="000000"/>
              </a:solidFill>
              <a:latin typeface="Arial" pitchFamily="34" charset="0"/>
              <a:cs typeface="Arial" pitchFamily="34" charset="0"/>
            </a:rPr>
            <a:pPr algn="ctr"/>
            <a:t>20</a:t>
          </a:fld>
          <a:endParaRPr lang="fr-FR" sz="800" b="1">
            <a:solidFill>
              <a:sysClr val="windowText" lastClr="000000"/>
            </a:solidFill>
          </a:endParaRPr>
        </a:p>
      </xdr:txBody>
    </xdr:sp>
    <xdr:clientData/>
  </xdr:twoCellAnchor>
  <xdr:twoCellAnchor>
    <xdr:from>
      <xdr:col>0</xdr:col>
      <xdr:colOff>0</xdr:colOff>
      <xdr:row>66</xdr:row>
      <xdr:rowOff>180975</xdr:rowOff>
    </xdr:from>
    <xdr:to>
      <xdr:col>1</xdr:col>
      <xdr:colOff>0</xdr:colOff>
      <xdr:row>69</xdr:row>
      <xdr:rowOff>190500</xdr:rowOff>
    </xdr:to>
    <xdr:sp macro="" textlink="'Base de donnée'!W3">
      <xdr:nvSpPr>
        <xdr:cNvPr id="22" name="ZoneTexte 21">
          <a:extLst>
            <a:ext uri="{FF2B5EF4-FFF2-40B4-BE49-F238E27FC236}">
              <a16:creationId xmlns:a16="http://schemas.microsoft.com/office/drawing/2014/main" xmlns="" id="{00000000-0008-0000-0800-000016000000}"/>
            </a:ext>
          </a:extLst>
        </xdr:cNvPr>
        <xdr:cNvSpPr txBox="1"/>
      </xdr:nvSpPr>
      <xdr:spPr>
        <a:xfrm>
          <a:off x="0" y="1448752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4D3476B-B851-488A-97EB-50CE93545EF7}" type="TxLink">
            <a:rPr lang="fr-FR" sz="800" b="1">
              <a:solidFill>
                <a:sysClr val="windowText" lastClr="000000"/>
              </a:solidFill>
              <a:latin typeface="Arial" pitchFamily="34" charset="0"/>
              <a:cs typeface="Arial" pitchFamily="34" charset="0"/>
            </a:rPr>
            <a:pPr algn="ctr"/>
            <a:t>21</a:t>
          </a:fld>
          <a:endParaRPr lang="fr-FR" sz="800" b="1">
            <a:solidFill>
              <a:sysClr val="windowText" lastClr="000000"/>
            </a:solidFill>
          </a:endParaRPr>
        </a:p>
      </xdr:txBody>
    </xdr:sp>
    <xdr:clientData/>
  </xdr:twoCellAnchor>
  <xdr:twoCellAnchor>
    <xdr:from>
      <xdr:col>0</xdr:col>
      <xdr:colOff>9525</xdr:colOff>
      <xdr:row>70</xdr:row>
      <xdr:rowOff>0</xdr:rowOff>
    </xdr:from>
    <xdr:to>
      <xdr:col>1</xdr:col>
      <xdr:colOff>9525</xdr:colOff>
      <xdr:row>72</xdr:row>
      <xdr:rowOff>190500</xdr:rowOff>
    </xdr:to>
    <xdr:sp macro="" textlink="'Base de donnée'!X3">
      <xdr:nvSpPr>
        <xdr:cNvPr id="23" name="ZoneTexte 22">
          <a:extLst>
            <a:ext uri="{FF2B5EF4-FFF2-40B4-BE49-F238E27FC236}">
              <a16:creationId xmlns:a16="http://schemas.microsoft.com/office/drawing/2014/main" xmlns="" id="{00000000-0008-0000-0800-000017000000}"/>
            </a:ext>
          </a:extLst>
        </xdr:cNvPr>
        <xdr:cNvSpPr txBox="1"/>
      </xdr:nvSpPr>
      <xdr:spPr>
        <a:xfrm>
          <a:off x="9525" y="150876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0C1DAEB-153C-4678-B8FA-E77678461F67}" type="TxLink">
            <a:rPr lang="fr-FR" sz="800" b="1">
              <a:solidFill>
                <a:sysClr val="windowText" lastClr="000000"/>
              </a:solidFill>
              <a:latin typeface="Arial" pitchFamily="34" charset="0"/>
              <a:cs typeface="Arial" pitchFamily="34" charset="0"/>
            </a:rPr>
            <a:pPr algn="ctr"/>
            <a:t>22</a:t>
          </a:fld>
          <a:endParaRPr lang="fr-FR" sz="800" b="1">
            <a:solidFill>
              <a:sysClr val="windowText" lastClr="000000"/>
            </a:solidFill>
          </a:endParaRPr>
        </a:p>
      </xdr:txBody>
    </xdr:sp>
    <xdr:clientData/>
  </xdr:twoCellAnchor>
  <xdr:twoCellAnchor>
    <xdr:from>
      <xdr:col>0</xdr:col>
      <xdr:colOff>0</xdr:colOff>
      <xdr:row>72</xdr:row>
      <xdr:rowOff>190500</xdr:rowOff>
    </xdr:from>
    <xdr:to>
      <xdr:col>1</xdr:col>
      <xdr:colOff>0</xdr:colOff>
      <xdr:row>76</xdr:row>
      <xdr:rowOff>0</xdr:rowOff>
    </xdr:to>
    <xdr:sp macro="" textlink="'Base de donnée'!Y3">
      <xdr:nvSpPr>
        <xdr:cNvPr id="24" name="ZoneTexte 23">
          <a:extLst>
            <a:ext uri="{FF2B5EF4-FFF2-40B4-BE49-F238E27FC236}">
              <a16:creationId xmlns:a16="http://schemas.microsoft.com/office/drawing/2014/main" xmlns="" id="{00000000-0008-0000-0800-000018000000}"/>
            </a:ext>
          </a:extLst>
        </xdr:cNvPr>
        <xdr:cNvSpPr txBox="1"/>
      </xdr:nvSpPr>
      <xdr:spPr>
        <a:xfrm>
          <a:off x="0" y="156591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9B78E705-A5A8-4722-AB38-A214F1E5CCC6}" type="TxLink">
            <a:rPr lang="fr-FR" sz="800" b="1">
              <a:solidFill>
                <a:sysClr val="windowText" lastClr="000000"/>
              </a:solidFill>
              <a:latin typeface="Arial" pitchFamily="34" charset="0"/>
              <a:cs typeface="Arial" pitchFamily="34" charset="0"/>
            </a:rPr>
            <a:pPr algn="ctr"/>
            <a:t>23</a:t>
          </a:fld>
          <a:endParaRPr lang="fr-FR" sz="800" b="1">
            <a:solidFill>
              <a:sysClr val="windowText" lastClr="000000"/>
            </a:solidFill>
          </a:endParaRPr>
        </a:p>
      </xdr:txBody>
    </xdr:sp>
    <xdr:clientData/>
  </xdr:twoCellAnchor>
  <xdr:twoCellAnchor>
    <xdr:from>
      <xdr:col>0</xdr:col>
      <xdr:colOff>0</xdr:colOff>
      <xdr:row>76</xdr:row>
      <xdr:rowOff>0</xdr:rowOff>
    </xdr:from>
    <xdr:to>
      <xdr:col>1</xdr:col>
      <xdr:colOff>0</xdr:colOff>
      <xdr:row>78</xdr:row>
      <xdr:rowOff>190500</xdr:rowOff>
    </xdr:to>
    <xdr:sp macro="" textlink="'Base de donnée'!Z3">
      <xdr:nvSpPr>
        <xdr:cNvPr id="25" name="ZoneTexte 24">
          <a:extLst>
            <a:ext uri="{FF2B5EF4-FFF2-40B4-BE49-F238E27FC236}">
              <a16:creationId xmlns:a16="http://schemas.microsoft.com/office/drawing/2014/main" xmlns="" id="{00000000-0008-0000-0800-000019000000}"/>
            </a:ext>
          </a:extLst>
        </xdr:cNvPr>
        <xdr:cNvSpPr txBox="1"/>
      </xdr:nvSpPr>
      <xdr:spPr>
        <a:xfrm>
          <a:off x="0" y="162496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91E0A4D-22F5-4C55-9F76-C374CA0F83C1}" type="TxLink">
            <a:rPr lang="fr-FR" sz="800" b="1">
              <a:solidFill>
                <a:sysClr val="windowText" lastClr="000000"/>
              </a:solidFill>
              <a:latin typeface="Arial" pitchFamily="34" charset="0"/>
              <a:cs typeface="Arial" pitchFamily="34" charset="0"/>
            </a:rPr>
            <a:pPr algn="ctr"/>
            <a:t>24</a:t>
          </a:fld>
          <a:endParaRPr lang="fr-FR" sz="800" b="1">
            <a:solidFill>
              <a:sysClr val="windowText" lastClr="000000"/>
            </a:solidFill>
          </a:endParaRPr>
        </a:p>
      </xdr:txBody>
    </xdr:sp>
    <xdr:clientData/>
  </xdr:twoCellAnchor>
  <xdr:twoCellAnchor>
    <xdr:from>
      <xdr:col>0</xdr:col>
      <xdr:colOff>0</xdr:colOff>
      <xdr:row>79</xdr:row>
      <xdr:rowOff>0</xdr:rowOff>
    </xdr:from>
    <xdr:to>
      <xdr:col>1</xdr:col>
      <xdr:colOff>0</xdr:colOff>
      <xdr:row>81</xdr:row>
      <xdr:rowOff>190500</xdr:rowOff>
    </xdr:to>
    <xdr:sp macro="" textlink="'Base de donnée'!AA3">
      <xdr:nvSpPr>
        <xdr:cNvPr id="26" name="ZoneTexte 25">
          <a:extLst>
            <a:ext uri="{FF2B5EF4-FFF2-40B4-BE49-F238E27FC236}">
              <a16:creationId xmlns:a16="http://schemas.microsoft.com/office/drawing/2014/main" xmlns="" id="{00000000-0008-0000-0800-00001A000000}"/>
            </a:ext>
          </a:extLst>
        </xdr:cNvPr>
        <xdr:cNvSpPr txBox="1"/>
      </xdr:nvSpPr>
      <xdr:spPr>
        <a:xfrm>
          <a:off x="0" y="168306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6B744FBB-D927-4993-B16D-C788CDEEAAB7}" type="TxLink">
            <a:rPr lang="fr-FR" sz="800" b="1">
              <a:solidFill>
                <a:sysClr val="windowText" lastClr="000000"/>
              </a:solidFill>
              <a:latin typeface="Arial" pitchFamily="34" charset="0"/>
              <a:cs typeface="Arial" pitchFamily="34" charset="0"/>
            </a:rPr>
            <a:pPr algn="ctr"/>
            <a:t>25</a:t>
          </a:fld>
          <a:endParaRPr lang="fr-FR" sz="800" b="1">
            <a:solidFill>
              <a:sysClr val="windowText" lastClr="000000"/>
            </a:solidFill>
          </a:endParaRPr>
        </a:p>
      </xdr:txBody>
    </xdr:sp>
    <xdr:clientData/>
  </xdr:twoCellAnchor>
  <xdr:twoCellAnchor>
    <xdr:from>
      <xdr:col>0</xdr:col>
      <xdr:colOff>0</xdr:colOff>
      <xdr:row>81</xdr:row>
      <xdr:rowOff>190500</xdr:rowOff>
    </xdr:from>
    <xdr:to>
      <xdr:col>1</xdr:col>
      <xdr:colOff>0</xdr:colOff>
      <xdr:row>85</xdr:row>
      <xdr:rowOff>0</xdr:rowOff>
    </xdr:to>
    <xdr:sp macro="" textlink="'Base de donnée'!AB3">
      <xdr:nvSpPr>
        <xdr:cNvPr id="27" name="ZoneTexte 26">
          <a:extLst>
            <a:ext uri="{FF2B5EF4-FFF2-40B4-BE49-F238E27FC236}">
              <a16:creationId xmlns:a16="http://schemas.microsoft.com/office/drawing/2014/main" xmlns="" id="{00000000-0008-0000-0800-00001B000000}"/>
            </a:ext>
          </a:extLst>
        </xdr:cNvPr>
        <xdr:cNvSpPr txBox="1"/>
      </xdr:nvSpPr>
      <xdr:spPr>
        <a:xfrm>
          <a:off x="0" y="17402175"/>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351BE627-C6A0-4DCB-9DC4-0688B15D0D50}" type="TxLink">
            <a:rPr lang="fr-FR" sz="800" b="1">
              <a:solidFill>
                <a:sysClr val="windowText" lastClr="000000"/>
              </a:solidFill>
              <a:latin typeface="Arial" pitchFamily="34" charset="0"/>
              <a:cs typeface="Arial" pitchFamily="34" charset="0"/>
            </a:rPr>
            <a:pPr algn="ctr"/>
            <a:t>26</a:t>
          </a:fld>
          <a:endParaRPr lang="fr-FR" sz="800" b="1">
            <a:solidFill>
              <a:sysClr val="windowText" lastClr="000000"/>
            </a:solidFill>
          </a:endParaRPr>
        </a:p>
      </xdr:txBody>
    </xdr:sp>
    <xdr:clientData/>
  </xdr:twoCellAnchor>
  <xdr:twoCellAnchor>
    <xdr:from>
      <xdr:col>0</xdr:col>
      <xdr:colOff>0</xdr:colOff>
      <xdr:row>84</xdr:row>
      <xdr:rowOff>190500</xdr:rowOff>
    </xdr:from>
    <xdr:to>
      <xdr:col>1</xdr:col>
      <xdr:colOff>0</xdr:colOff>
      <xdr:row>88</xdr:row>
      <xdr:rowOff>0</xdr:rowOff>
    </xdr:to>
    <xdr:sp macro="" textlink="'Base de donnée'!AC3">
      <xdr:nvSpPr>
        <xdr:cNvPr id="28" name="ZoneTexte 27">
          <a:extLst>
            <a:ext uri="{FF2B5EF4-FFF2-40B4-BE49-F238E27FC236}">
              <a16:creationId xmlns:a16="http://schemas.microsoft.com/office/drawing/2014/main" xmlns="" id="{00000000-0008-0000-0800-00001C000000}"/>
            </a:ext>
          </a:extLst>
        </xdr:cNvPr>
        <xdr:cNvSpPr txBox="1"/>
      </xdr:nvSpPr>
      <xdr:spPr>
        <a:xfrm>
          <a:off x="0" y="179832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2DB9EE8-CD69-495B-80D0-9FFD94375927}" type="TxLink">
            <a:rPr lang="fr-FR" sz="800" b="1" i="0" u="none" strike="noStrike">
              <a:solidFill>
                <a:sysClr val="windowText" lastClr="000000"/>
              </a:solidFill>
              <a:latin typeface="Arial" pitchFamily="34" charset="0"/>
              <a:cs typeface="Arial" pitchFamily="34" charset="0"/>
            </a:rPr>
            <a:pPr algn="ctr"/>
            <a:t>27</a:t>
          </a:fld>
          <a:endParaRPr lang="fr-FR" sz="800" b="1">
            <a:solidFill>
              <a:sysClr val="windowText" lastClr="000000"/>
            </a:solidFill>
          </a:endParaRPr>
        </a:p>
      </xdr:txBody>
    </xdr:sp>
    <xdr:clientData/>
  </xdr:twoCellAnchor>
  <xdr:twoCellAnchor>
    <xdr:from>
      <xdr:col>0</xdr:col>
      <xdr:colOff>0</xdr:colOff>
      <xdr:row>87</xdr:row>
      <xdr:rowOff>180975</xdr:rowOff>
    </xdr:from>
    <xdr:to>
      <xdr:col>1</xdr:col>
      <xdr:colOff>0</xdr:colOff>
      <xdr:row>90</xdr:row>
      <xdr:rowOff>171450</xdr:rowOff>
    </xdr:to>
    <xdr:sp macro="" textlink="'Base de donnée'!AD3">
      <xdr:nvSpPr>
        <xdr:cNvPr id="29" name="ZoneTexte 28">
          <a:extLst>
            <a:ext uri="{FF2B5EF4-FFF2-40B4-BE49-F238E27FC236}">
              <a16:creationId xmlns:a16="http://schemas.microsoft.com/office/drawing/2014/main" xmlns="" id="{00000000-0008-0000-0800-00001D000000}"/>
            </a:ext>
          </a:extLst>
        </xdr:cNvPr>
        <xdr:cNvSpPr txBox="1"/>
      </xdr:nvSpPr>
      <xdr:spPr>
        <a:xfrm>
          <a:off x="0" y="1853565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98BE335-520F-46B3-9731-D713806F3532}" type="TxLink">
            <a:rPr lang="fr-FR" sz="800" b="1" i="0" u="none" strike="noStrike">
              <a:solidFill>
                <a:sysClr val="windowText" lastClr="000000"/>
              </a:solidFill>
              <a:latin typeface="Arial" pitchFamily="34" charset="0"/>
              <a:cs typeface="Arial" pitchFamily="34" charset="0"/>
            </a:rPr>
            <a:pPr algn="ctr"/>
            <a:t>28</a:t>
          </a:fld>
          <a:endParaRPr lang="fr-FR" sz="800" b="1">
            <a:solidFill>
              <a:sysClr val="windowText" lastClr="000000"/>
            </a:solidFill>
          </a:endParaRPr>
        </a:p>
      </xdr:txBody>
    </xdr:sp>
    <xdr:clientData/>
  </xdr:twoCellAnchor>
  <xdr:twoCellAnchor>
    <xdr:from>
      <xdr:col>0</xdr:col>
      <xdr:colOff>0</xdr:colOff>
      <xdr:row>90</xdr:row>
      <xdr:rowOff>171450</xdr:rowOff>
    </xdr:from>
    <xdr:to>
      <xdr:col>1</xdr:col>
      <xdr:colOff>0</xdr:colOff>
      <xdr:row>93</xdr:row>
      <xdr:rowOff>161925</xdr:rowOff>
    </xdr:to>
    <xdr:sp macro="" textlink="'Base de donnée'!AE3">
      <xdr:nvSpPr>
        <xdr:cNvPr id="30" name="ZoneTexte 29">
          <a:extLst>
            <a:ext uri="{FF2B5EF4-FFF2-40B4-BE49-F238E27FC236}">
              <a16:creationId xmlns:a16="http://schemas.microsoft.com/office/drawing/2014/main" xmlns="" id="{00000000-0008-0000-0800-00001E000000}"/>
            </a:ext>
          </a:extLst>
        </xdr:cNvPr>
        <xdr:cNvSpPr txBox="1"/>
      </xdr:nvSpPr>
      <xdr:spPr>
        <a:xfrm>
          <a:off x="0" y="19107150"/>
          <a:ext cx="1314450" cy="28575"/>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CE488DA-0304-4C0E-8122-F95EC6EA6E70}" type="TxLink">
            <a:rPr lang="fr-FR" sz="800" b="1">
              <a:solidFill>
                <a:sysClr val="windowText" lastClr="000000"/>
              </a:solidFill>
              <a:latin typeface="Arial" pitchFamily="34" charset="0"/>
              <a:cs typeface="Arial" pitchFamily="34" charset="0"/>
            </a:rPr>
            <a:pPr algn="ctr"/>
            <a:t>29</a:t>
          </a:fld>
          <a:endParaRPr lang="fr-FR" sz="800" b="1">
            <a:solidFill>
              <a:sysClr val="windowText" lastClr="000000"/>
            </a:solidFill>
          </a:endParaRPr>
        </a:p>
      </xdr:txBody>
    </xdr:sp>
    <xdr:clientData/>
  </xdr:twoCellAnchor>
  <xdr:twoCellAnchor>
    <xdr:from>
      <xdr:col>0</xdr:col>
      <xdr:colOff>0</xdr:colOff>
      <xdr:row>93</xdr:row>
      <xdr:rowOff>161925</xdr:rowOff>
    </xdr:from>
    <xdr:to>
      <xdr:col>1</xdr:col>
      <xdr:colOff>0</xdr:colOff>
      <xdr:row>96</xdr:row>
      <xdr:rowOff>190500</xdr:rowOff>
    </xdr:to>
    <xdr:sp macro="" textlink="'Base de donnée'!AF3">
      <xdr:nvSpPr>
        <xdr:cNvPr id="31" name="ZoneTexte 30">
          <a:extLst>
            <a:ext uri="{FF2B5EF4-FFF2-40B4-BE49-F238E27FC236}">
              <a16:creationId xmlns:a16="http://schemas.microsoft.com/office/drawing/2014/main" xmlns="" id="{00000000-0008-0000-0800-00001F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786A8D1-BAEF-4D99-B14A-5B82D0249AE9}" type="TxLink">
            <a:rPr lang="fr-FR" sz="800" b="1">
              <a:solidFill>
                <a:sysClr val="windowText" lastClr="000000"/>
              </a:solidFill>
              <a:latin typeface="Arial" pitchFamily="34" charset="0"/>
              <a:cs typeface="Arial" pitchFamily="34" charset="0"/>
            </a:rPr>
            <a:pPr algn="ctr"/>
            <a:t>30</a:t>
          </a:fld>
          <a:endParaRPr lang="fr-FR" sz="800" b="1">
            <a:solidFill>
              <a:sysClr val="windowText" lastClr="000000"/>
            </a:solidFill>
          </a:endParaRPr>
        </a:p>
      </xdr:txBody>
    </xdr:sp>
    <xdr:clientData/>
  </xdr:twoCellAnchor>
  <xdr:twoCellAnchor>
    <xdr:from>
      <xdr:col>0</xdr:col>
      <xdr:colOff>0</xdr:colOff>
      <xdr:row>96</xdr:row>
      <xdr:rowOff>190500</xdr:rowOff>
    </xdr:from>
    <xdr:to>
      <xdr:col>1</xdr:col>
      <xdr:colOff>0</xdr:colOff>
      <xdr:row>99</xdr:row>
      <xdr:rowOff>180975</xdr:rowOff>
    </xdr:to>
    <xdr:sp macro="" textlink="'Base de donnée'!AG3">
      <xdr:nvSpPr>
        <xdr:cNvPr id="32" name="ZoneTexte 31">
          <a:extLst>
            <a:ext uri="{FF2B5EF4-FFF2-40B4-BE49-F238E27FC236}">
              <a16:creationId xmlns:a16="http://schemas.microsoft.com/office/drawing/2014/main" xmlns="" id="{00000000-0008-0000-0800-000020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FFB176F-10E8-4674-A454-CBDD08AA31D7}" type="TxLink">
            <a:rPr lang="fr-FR" sz="800" b="1">
              <a:solidFill>
                <a:sysClr val="windowText" lastClr="000000"/>
              </a:solidFill>
              <a:latin typeface="Arial" pitchFamily="34" charset="0"/>
              <a:cs typeface="Arial" pitchFamily="34" charset="0"/>
            </a:rPr>
            <a:pPr algn="ctr"/>
            <a:t>31</a:t>
          </a:fld>
          <a:endParaRPr lang="fr-FR" sz="800" b="1">
            <a:solidFill>
              <a:sysClr val="windowText" lastClr="000000"/>
            </a:solidFill>
          </a:endParaRPr>
        </a:p>
      </xdr:txBody>
    </xdr:sp>
    <xdr:clientData/>
  </xdr:twoCellAnchor>
  <xdr:twoCellAnchor>
    <xdr:from>
      <xdr:col>0</xdr:col>
      <xdr:colOff>0</xdr:colOff>
      <xdr:row>99</xdr:row>
      <xdr:rowOff>190500</xdr:rowOff>
    </xdr:from>
    <xdr:to>
      <xdr:col>1</xdr:col>
      <xdr:colOff>0</xdr:colOff>
      <xdr:row>103</xdr:row>
      <xdr:rowOff>0</xdr:rowOff>
    </xdr:to>
    <xdr:sp macro="" textlink="'Base de donnée'!AH3">
      <xdr:nvSpPr>
        <xdr:cNvPr id="33" name="ZoneTexte 32">
          <a:extLst>
            <a:ext uri="{FF2B5EF4-FFF2-40B4-BE49-F238E27FC236}">
              <a16:creationId xmlns:a16="http://schemas.microsoft.com/office/drawing/2014/main" xmlns="" id="{00000000-0008-0000-0800-000021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7A2BA157-E948-4470-BB2A-A1AF944F335A}" type="TxLink">
            <a:rPr lang="fr-FR" sz="800" b="1">
              <a:solidFill>
                <a:sysClr val="windowText" lastClr="000000"/>
              </a:solidFill>
              <a:latin typeface="Arial" pitchFamily="34" charset="0"/>
              <a:cs typeface="Arial" pitchFamily="34" charset="0"/>
            </a:rPr>
            <a:pPr algn="ctr"/>
            <a:t>32</a:t>
          </a:fld>
          <a:endParaRPr lang="fr-FR" sz="800" b="1">
            <a:solidFill>
              <a:sysClr val="windowText" lastClr="000000"/>
            </a:solidFill>
          </a:endParaRPr>
        </a:p>
      </xdr:txBody>
    </xdr:sp>
    <xdr:clientData/>
  </xdr:twoCellAnchor>
  <xdr:twoCellAnchor>
    <xdr:from>
      <xdr:col>0</xdr:col>
      <xdr:colOff>0</xdr:colOff>
      <xdr:row>102</xdr:row>
      <xdr:rowOff>180975</xdr:rowOff>
    </xdr:from>
    <xdr:to>
      <xdr:col>1</xdr:col>
      <xdr:colOff>0</xdr:colOff>
      <xdr:row>105</xdr:row>
      <xdr:rowOff>171450</xdr:rowOff>
    </xdr:to>
    <xdr:sp macro="" textlink="'Base de donnée'!AI3">
      <xdr:nvSpPr>
        <xdr:cNvPr id="34" name="ZoneTexte 33">
          <a:extLst>
            <a:ext uri="{FF2B5EF4-FFF2-40B4-BE49-F238E27FC236}">
              <a16:creationId xmlns:a16="http://schemas.microsoft.com/office/drawing/2014/main" xmlns="" id="{00000000-0008-0000-0800-000022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49359252-51FB-4F45-A875-681D47FA226E}" type="TxLink">
            <a:rPr lang="fr-FR" sz="800" b="1">
              <a:solidFill>
                <a:sysClr val="windowText" lastClr="000000"/>
              </a:solidFill>
              <a:latin typeface="Arial" pitchFamily="34" charset="0"/>
              <a:cs typeface="Arial" pitchFamily="34" charset="0"/>
            </a:rPr>
            <a:pPr algn="ctr"/>
            <a:t>33</a:t>
          </a:fld>
          <a:endParaRPr lang="fr-FR" sz="800" b="1">
            <a:solidFill>
              <a:sysClr val="windowText" lastClr="000000"/>
            </a:solidFill>
          </a:endParaRPr>
        </a:p>
      </xdr:txBody>
    </xdr:sp>
    <xdr:clientData/>
  </xdr:twoCellAnchor>
  <xdr:twoCellAnchor>
    <xdr:from>
      <xdr:col>0</xdr:col>
      <xdr:colOff>0</xdr:colOff>
      <xdr:row>105</xdr:row>
      <xdr:rowOff>171450</xdr:rowOff>
    </xdr:from>
    <xdr:to>
      <xdr:col>1</xdr:col>
      <xdr:colOff>0</xdr:colOff>
      <xdr:row>108</xdr:row>
      <xdr:rowOff>180975</xdr:rowOff>
    </xdr:to>
    <xdr:sp macro="" textlink="'Base de donnée'!AJ3">
      <xdr:nvSpPr>
        <xdr:cNvPr id="35" name="ZoneTexte 34">
          <a:extLst>
            <a:ext uri="{FF2B5EF4-FFF2-40B4-BE49-F238E27FC236}">
              <a16:creationId xmlns:a16="http://schemas.microsoft.com/office/drawing/2014/main" xmlns="" id="{00000000-0008-0000-0800-000023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780A084-50AC-4B39-8132-28193D7A6587}" type="TxLink">
            <a:rPr lang="fr-FR" sz="800" b="1">
              <a:solidFill>
                <a:sysClr val="windowText" lastClr="000000"/>
              </a:solidFill>
              <a:latin typeface="Arial" pitchFamily="34" charset="0"/>
              <a:cs typeface="Arial" pitchFamily="34" charset="0"/>
            </a:rPr>
            <a:pPr algn="ctr"/>
            <a:t>34</a:t>
          </a:fld>
          <a:endParaRPr lang="fr-FR" sz="800" b="1">
            <a:solidFill>
              <a:sysClr val="windowText" lastClr="000000"/>
            </a:solidFill>
          </a:endParaRPr>
        </a:p>
      </xdr:txBody>
    </xdr:sp>
    <xdr:clientData/>
  </xdr:twoCellAnchor>
  <xdr:twoCellAnchor>
    <xdr:from>
      <xdr:col>0</xdr:col>
      <xdr:colOff>0</xdr:colOff>
      <xdr:row>108</xdr:row>
      <xdr:rowOff>190500</xdr:rowOff>
    </xdr:from>
    <xdr:to>
      <xdr:col>1</xdr:col>
      <xdr:colOff>0</xdr:colOff>
      <xdr:row>111</xdr:row>
      <xdr:rowOff>180975</xdr:rowOff>
    </xdr:to>
    <xdr:sp macro="" textlink="'Base de donnée'!AK3">
      <xdr:nvSpPr>
        <xdr:cNvPr id="36" name="ZoneTexte 35">
          <a:extLst>
            <a:ext uri="{FF2B5EF4-FFF2-40B4-BE49-F238E27FC236}">
              <a16:creationId xmlns:a16="http://schemas.microsoft.com/office/drawing/2014/main" xmlns="" id="{00000000-0008-0000-0800-000024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2BDD872-525A-400D-B3A3-995BBB89E111}" type="TxLink">
            <a:rPr lang="fr-FR" sz="800" b="1">
              <a:solidFill>
                <a:sysClr val="windowText" lastClr="000000"/>
              </a:solidFill>
              <a:latin typeface="Arial" pitchFamily="34" charset="0"/>
              <a:cs typeface="Arial" pitchFamily="34" charset="0"/>
            </a:rPr>
            <a:pPr algn="ctr"/>
            <a:t>35</a:t>
          </a:fld>
          <a:endParaRPr lang="fr-FR" sz="800" b="1">
            <a:solidFill>
              <a:sysClr val="windowText" lastClr="000000"/>
            </a:solidFill>
          </a:endParaRPr>
        </a:p>
      </xdr:txBody>
    </xdr:sp>
    <xdr:clientData/>
  </xdr:twoCellAnchor>
  <xdr:twoCellAnchor>
    <xdr:from>
      <xdr:col>0</xdr:col>
      <xdr:colOff>57150</xdr:colOff>
      <xdr:row>4</xdr:row>
      <xdr:rowOff>76200</xdr:rowOff>
    </xdr:from>
    <xdr:to>
      <xdr:col>0</xdr:col>
      <xdr:colOff>1257299</xdr:colOff>
      <xdr:row>4</xdr:row>
      <xdr:rowOff>1276350</xdr:rowOff>
    </xdr:to>
    <xdr:sp macro="" textlink="">
      <xdr:nvSpPr>
        <xdr:cNvPr id="65" name="ZoneTexte 64">
          <a:extLst>
            <a:ext uri="{FF2B5EF4-FFF2-40B4-BE49-F238E27FC236}">
              <a16:creationId xmlns:a16="http://schemas.microsoft.com/office/drawing/2014/main" xmlns="" id="{00000000-0008-0000-0800-000041000000}"/>
            </a:ext>
          </a:extLst>
        </xdr:cNvPr>
        <xdr:cNvSpPr txBox="1"/>
      </xdr:nvSpPr>
      <xdr:spPr>
        <a:xfrm>
          <a:off x="57150" y="1085850"/>
          <a:ext cx="1200149" cy="1200150"/>
        </a:xfrm>
        <a:prstGeom prst="rect">
          <a:avLst/>
        </a:prstGeom>
        <a:ln/>
      </xdr:spPr>
      <xdr:style>
        <a:lnRef idx="3">
          <a:schemeClr val="lt1"/>
        </a:lnRef>
        <a:fillRef idx="1">
          <a:schemeClr val="accent5"/>
        </a:fillRef>
        <a:effectRef idx="1">
          <a:schemeClr val="accent5"/>
        </a:effectRef>
        <a:fontRef idx="minor">
          <a:schemeClr val="lt1"/>
        </a:fontRef>
      </xdr:style>
      <xdr:txBody>
        <a:bodyPr vertOverflow="clip" horzOverflow="clip" wrap="square" rtlCol="0" anchor="ctr"/>
        <a:lstStyle/>
        <a:p>
          <a:pPr algn="ctr"/>
          <a:r>
            <a:rPr lang="fr-FR" sz="1000" b="1" u="sng"/>
            <a:t>Pour</a:t>
          </a:r>
          <a:r>
            <a:rPr lang="fr-FR" sz="1000" b="1" u="sng" baseline="0"/>
            <a:t> l'affichage</a:t>
          </a:r>
        </a:p>
        <a:p>
          <a:pPr algn="ctr"/>
          <a:r>
            <a:rPr lang="fr-FR" sz="1000" b="1" u="sng" baseline="0"/>
            <a:t> des STATS</a:t>
          </a:r>
        </a:p>
        <a:p>
          <a:pPr algn="ctr"/>
          <a:endParaRPr lang="fr-FR" sz="900" baseline="0"/>
        </a:p>
        <a:p>
          <a:pPr algn="ctr"/>
          <a:r>
            <a:rPr lang="fr-FR" sz="900" baseline="0"/>
            <a:t>Ouverture CTRL + w</a:t>
          </a:r>
        </a:p>
        <a:p>
          <a:pPr algn="ctr"/>
          <a:r>
            <a:rPr lang="fr-FR" sz="900" baseline="0"/>
            <a:t>Fermeture CTRL + X</a:t>
          </a:r>
        </a:p>
      </xdr:txBody>
    </xdr:sp>
    <xdr:clientData/>
  </xdr:twoCellAnchor>
  <mc:AlternateContent xmlns:mc="http://schemas.openxmlformats.org/markup-compatibility/2006">
    <mc:Choice xmlns:a14="http://schemas.microsoft.com/office/drawing/2010/main" Requires="a14">
      <xdr:twoCellAnchor editAs="oneCell">
        <xdr:from>
          <xdr:col>0</xdr:col>
          <xdr:colOff>542925</xdr:colOff>
          <xdr:row>8</xdr:row>
          <xdr:rowOff>171450</xdr:rowOff>
        </xdr:from>
        <xdr:to>
          <xdr:col>0</xdr:col>
          <xdr:colOff>762000</xdr:colOff>
          <xdr:row>9</xdr:row>
          <xdr:rowOff>171450</xdr:rowOff>
        </xdr:to>
        <xdr:sp macro="" textlink="">
          <xdr:nvSpPr>
            <xdr:cNvPr id="82945" name="Check Box 1" hidden="1">
              <a:extLst>
                <a:ext uri="{63B3BB69-23CF-44E3-9099-C40C66FF867C}">
                  <a14:compatExt spid="_x0000_s8294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11</xdr:row>
          <xdr:rowOff>152400</xdr:rowOff>
        </xdr:from>
        <xdr:to>
          <xdr:col>0</xdr:col>
          <xdr:colOff>771525</xdr:colOff>
          <xdr:row>12</xdr:row>
          <xdr:rowOff>171450</xdr:rowOff>
        </xdr:to>
        <xdr:sp macro="" textlink="">
          <xdr:nvSpPr>
            <xdr:cNvPr id="82946" name="Check Box 2" hidden="1">
              <a:extLst>
                <a:ext uri="{63B3BB69-23CF-44E3-9099-C40C66FF867C}">
                  <a14:compatExt spid="_x0000_s8294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14</xdr:row>
          <xdr:rowOff>161925</xdr:rowOff>
        </xdr:from>
        <xdr:to>
          <xdr:col>0</xdr:col>
          <xdr:colOff>762000</xdr:colOff>
          <xdr:row>15</xdr:row>
          <xdr:rowOff>180975</xdr:rowOff>
        </xdr:to>
        <xdr:sp macro="" textlink="">
          <xdr:nvSpPr>
            <xdr:cNvPr id="82947" name="Check Box 3" hidden="1">
              <a:extLst>
                <a:ext uri="{63B3BB69-23CF-44E3-9099-C40C66FF867C}">
                  <a14:compatExt spid="_x0000_s8294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23</xdr:row>
          <xdr:rowOff>171450</xdr:rowOff>
        </xdr:from>
        <xdr:to>
          <xdr:col>0</xdr:col>
          <xdr:colOff>771525</xdr:colOff>
          <xdr:row>24</xdr:row>
          <xdr:rowOff>190500</xdr:rowOff>
        </xdr:to>
        <xdr:sp macro="" textlink="">
          <xdr:nvSpPr>
            <xdr:cNvPr id="82948" name="Check Box 4" hidden="1">
              <a:extLst>
                <a:ext uri="{63B3BB69-23CF-44E3-9099-C40C66FF867C}">
                  <a14:compatExt spid="_x0000_s8294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26</xdr:row>
          <xdr:rowOff>142875</xdr:rowOff>
        </xdr:from>
        <xdr:to>
          <xdr:col>0</xdr:col>
          <xdr:colOff>762000</xdr:colOff>
          <xdr:row>27</xdr:row>
          <xdr:rowOff>161925</xdr:rowOff>
        </xdr:to>
        <xdr:sp macro="" textlink="">
          <xdr:nvSpPr>
            <xdr:cNvPr id="82949" name="Check Box 5" hidden="1">
              <a:extLst>
                <a:ext uri="{63B3BB69-23CF-44E3-9099-C40C66FF867C}">
                  <a14:compatExt spid="_x0000_s8294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17</xdr:row>
          <xdr:rowOff>152400</xdr:rowOff>
        </xdr:from>
        <xdr:to>
          <xdr:col>0</xdr:col>
          <xdr:colOff>771525</xdr:colOff>
          <xdr:row>18</xdr:row>
          <xdr:rowOff>171450</xdr:rowOff>
        </xdr:to>
        <xdr:sp macro="" textlink="">
          <xdr:nvSpPr>
            <xdr:cNvPr id="82950" name="Check Box 6" hidden="1">
              <a:extLst>
                <a:ext uri="{63B3BB69-23CF-44E3-9099-C40C66FF867C}">
                  <a14:compatExt spid="_x0000_s8295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20</xdr:row>
          <xdr:rowOff>142875</xdr:rowOff>
        </xdr:from>
        <xdr:to>
          <xdr:col>0</xdr:col>
          <xdr:colOff>781050</xdr:colOff>
          <xdr:row>21</xdr:row>
          <xdr:rowOff>161925</xdr:rowOff>
        </xdr:to>
        <xdr:sp macro="" textlink="">
          <xdr:nvSpPr>
            <xdr:cNvPr id="82951" name="Check Box 7" hidden="1">
              <a:extLst>
                <a:ext uri="{63B3BB69-23CF-44E3-9099-C40C66FF867C}">
                  <a14:compatExt spid="_x0000_s8295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29</xdr:row>
          <xdr:rowOff>133350</xdr:rowOff>
        </xdr:from>
        <xdr:to>
          <xdr:col>0</xdr:col>
          <xdr:colOff>762000</xdr:colOff>
          <xdr:row>30</xdr:row>
          <xdr:rowOff>152400</xdr:rowOff>
        </xdr:to>
        <xdr:sp macro="" textlink="">
          <xdr:nvSpPr>
            <xdr:cNvPr id="82952" name="Check Box 8" hidden="1">
              <a:extLst>
                <a:ext uri="{63B3BB69-23CF-44E3-9099-C40C66FF867C}">
                  <a14:compatExt spid="_x0000_s8295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32</xdr:row>
          <xdr:rowOff>133350</xdr:rowOff>
        </xdr:from>
        <xdr:to>
          <xdr:col>0</xdr:col>
          <xdr:colOff>762000</xdr:colOff>
          <xdr:row>33</xdr:row>
          <xdr:rowOff>152400</xdr:rowOff>
        </xdr:to>
        <xdr:sp macro="" textlink="">
          <xdr:nvSpPr>
            <xdr:cNvPr id="82953" name="Check Box 9" hidden="1">
              <a:extLst>
                <a:ext uri="{63B3BB69-23CF-44E3-9099-C40C66FF867C}">
                  <a14:compatExt spid="_x0000_s8295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35</xdr:row>
          <xdr:rowOff>133350</xdr:rowOff>
        </xdr:from>
        <xdr:to>
          <xdr:col>0</xdr:col>
          <xdr:colOff>771525</xdr:colOff>
          <xdr:row>36</xdr:row>
          <xdr:rowOff>152400</xdr:rowOff>
        </xdr:to>
        <xdr:sp macro="" textlink="">
          <xdr:nvSpPr>
            <xdr:cNvPr id="82954" name="Check Box 10" hidden="1">
              <a:extLst>
                <a:ext uri="{63B3BB69-23CF-44E3-9099-C40C66FF867C}">
                  <a14:compatExt spid="_x0000_s8295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38</xdr:row>
          <xdr:rowOff>152400</xdr:rowOff>
        </xdr:from>
        <xdr:to>
          <xdr:col>0</xdr:col>
          <xdr:colOff>781050</xdr:colOff>
          <xdr:row>39</xdr:row>
          <xdr:rowOff>171450</xdr:rowOff>
        </xdr:to>
        <xdr:sp macro="" textlink="">
          <xdr:nvSpPr>
            <xdr:cNvPr id="82955" name="Check Box 11" hidden="1">
              <a:extLst>
                <a:ext uri="{63B3BB69-23CF-44E3-9099-C40C66FF867C}">
                  <a14:compatExt spid="_x0000_s8295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41</xdr:row>
          <xdr:rowOff>142875</xdr:rowOff>
        </xdr:from>
        <xdr:to>
          <xdr:col>0</xdr:col>
          <xdr:colOff>771525</xdr:colOff>
          <xdr:row>42</xdr:row>
          <xdr:rowOff>161925</xdr:rowOff>
        </xdr:to>
        <xdr:sp macro="" textlink="">
          <xdr:nvSpPr>
            <xdr:cNvPr id="82956" name="Check Box 12" hidden="1">
              <a:extLst>
                <a:ext uri="{63B3BB69-23CF-44E3-9099-C40C66FF867C}">
                  <a14:compatExt spid="_x0000_s8295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44</xdr:row>
          <xdr:rowOff>161925</xdr:rowOff>
        </xdr:from>
        <xdr:to>
          <xdr:col>0</xdr:col>
          <xdr:colOff>762000</xdr:colOff>
          <xdr:row>45</xdr:row>
          <xdr:rowOff>180975</xdr:rowOff>
        </xdr:to>
        <xdr:sp macro="" textlink="">
          <xdr:nvSpPr>
            <xdr:cNvPr id="82957" name="Check Box 13" hidden="1">
              <a:extLst>
                <a:ext uri="{63B3BB69-23CF-44E3-9099-C40C66FF867C}">
                  <a14:compatExt spid="_x0000_s8295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47</xdr:row>
          <xdr:rowOff>161925</xdr:rowOff>
        </xdr:from>
        <xdr:to>
          <xdr:col>0</xdr:col>
          <xdr:colOff>752475</xdr:colOff>
          <xdr:row>48</xdr:row>
          <xdr:rowOff>180975</xdr:rowOff>
        </xdr:to>
        <xdr:sp macro="" textlink="">
          <xdr:nvSpPr>
            <xdr:cNvPr id="82958" name="Check Box 14" hidden="1">
              <a:extLst>
                <a:ext uri="{63B3BB69-23CF-44E3-9099-C40C66FF867C}">
                  <a14:compatExt spid="_x0000_s8295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50</xdr:row>
          <xdr:rowOff>142875</xdr:rowOff>
        </xdr:from>
        <xdr:to>
          <xdr:col>0</xdr:col>
          <xdr:colOff>762000</xdr:colOff>
          <xdr:row>51</xdr:row>
          <xdr:rowOff>161925</xdr:rowOff>
        </xdr:to>
        <xdr:sp macro="" textlink="">
          <xdr:nvSpPr>
            <xdr:cNvPr id="82959" name="Check Box 15" hidden="1">
              <a:extLst>
                <a:ext uri="{63B3BB69-23CF-44E3-9099-C40C66FF867C}">
                  <a14:compatExt spid="_x0000_s8295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53</xdr:row>
          <xdr:rowOff>142875</xdr:rowOff>
        </xdr:from>
        <xdr:to>
          <xdr:col>0</xdr:col>
          <xdr:colOff>771525</xdr:colOff>
          <xdr:row>54</xdr:row>
          <xdr:rowOff>161925</xdr:rowOff>
        </xdr:to>
        <xdr:sp macro="" textlink="">
          <xdr:nvSpPr>
            <xdr:cNvPr id="82960" name="Check Box 16" hidden="1">
              <a:extLst>
                <a:ext uri="{63B3BB69-23CF-44E3-9099-C40C66FF867C}">
                  <a14:compatExt spid="_x0000_s8296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56</xdr:row>
          <xdr:rowOff>161925</xdr:rowOff>
        </xdr:from>
        <xdr:to>
          <xdr:col>0</xdr:col>
          <xdr:colOff>762000</xdr:colOff>
          <xdr:row>57</xdr:row>
          <xdr:rowOff>180975</xdr:rowOff>
        </xdr:to>
        <xdr:sp macro="" textlink="">
          <xdr:nvSpPr>
            <xdr:cNvPr id="82961" name="Check Box 17" hidden="1">
              <a:extLst>
                <a:ext uri="{63B3BB69-23CF-44E3-9099-C40C66FF867C}">
                  <a14:compatExt spid="_x0000_s8296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59</xdr:row>
          <xdr:rowOff>161925</xdr:rowOff>
        </xdr:from>
        <xdr:to>
          <xdr:col>0</xdr:col>
          <xdr:colOff>752475</xdr:colOff>
          <xdr:row>60</xdr:row>
          <xdr:rowOff>180975</xdr:rowOff>
        </xdr:to>
        <xdr:sp macro="" textlink="">
          <xdr:nvSpPr>
            <xdr:cNvPr id="82962" name="Check Box 18" hidden="1">
              <a:extLst>
                <a:ext uri="{63B3BB69-23CF-44E3-9099-C40C66FF867C}">
                  <a14:compatExt spid="_x0000_s8296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62</xdr:row>
          <xdr:rowOff>161925</xdr:rowOff>
        </xdr:from>
        <xdr:to>
          <xdr:col>0</xdr:col>
          <xdr:colOff>771525</xdr:colOff>
          <xdr:row>63</xdr:row>
          <xdr:rowOff>180975</xdr:rowOff>
        </xdr:to>
        <xdr:sp macro="" textlink="">
          <xdr:nvSpPr>
            <xdr:cNvPr id="82963" name="Check Box 19" hidden="1">
              <a:extLst>
                <a:ext uri="{63B3BB69-23CF-44E3-9099-C40C66FF867C}">
                  <a14:compatExt spid="_x0000_s8296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65</xdr:row>
          <xdr:rowOff>142875</xdr:rowOff>
        </xdr:from>
        <xdr:to>
          <xdr:col>0</xdr:col>
          <xdr:colOff>762000</xdr:colOff>
          <xdr:row>66</xdr:row>
          <xdr:rowOff>161925</xdr:rowOff>
        </xdr:to>
        <xdr:sp macro="" textlink="">
          <xdr:nvSpPr>
            <xdr:cNvPr id="82964" name="Check Box 20" hidden="1">
              <a:extLst>
                <a:ext uri="{63B3BB69-23CF-44E3-9099-C40C66FF867C}">
                  <a14:compatExt spid="_x0000_s8296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68</xdr:row>
          <xdr:rowOff>133350</xdr:rowOff>
        </xdr:from>
        <xdr:to>
          <xdr:col>0</xdr:col>
          <xdr:colOff>762000</xdr:colOff>
          <xdr:row>69</xdr:row>
          <xdr:rowOff>152400</xdr:rowOff>
        </xdr:to>
        <xdr:sp macro="" textlink="">
          <xdr:nvSpPr>
            <xdr:cNvPr id="82965" name="Check Box 21" hidden="1">
              <a:extLst>
                <a:ext uri="{63B3BB69-23CF-44E3-9099-C40C66FF867C}">
                  <a14:compatExt spid="_x0000_s8296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71</xdr:row>
          <xdr:rowOff>142875</xdr:rowOff>
        </xdr:from>
        <xdr:to>
          <xdr:col>0</xdr:col>
          <xdr:colOff>771525</xdr:colOff>
          <xdr:row>72</xdr:row>
          <xdr:rowOff>161925</xdr:rowOff>
        </xdr:to>
        <xdr:sp macro="" textlink="">
          <xdr:nvSpPr>
            <xdr:cNvPr id="82966" name="Check Box 22" hidden="1">
              <a:extLst>
                <a:ext uri="{63B3BB69-23CF-44E3-9099-C40C66FF867C}">
                  <a14:compatExt spid="_x0000_s8296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74</xdr:row>
          <xdr:rowOff>152400</xdr:rowOff>
        </xdr:from>
        <xdr:to>
          <xdr:col>0</xdr:col>
          <xdr:colOff>771525</xdr:colOff>
          <xdr:row>75</xdr:row>
          <xdr:rowOff>171450</xdr:rowOff>
        </xdr:to>
        <xdr:sp macro="" textlink="">
          <xdr:nvSpPr>
            <xdr:cNvPr id="82967" name="Check Box 23" hidden="1">
              <a:extLst>
                <a:ext uri="{63B3BB69-23CF-44E3-9099-C40C66FF867C}">
                  <a14:compatExt spid="_x0000_s8296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542925</xdr:colOff>
          <xdr:row>77</xdr:row>
          <xdr:rowOff>152400</xdr:rowOff>
        </xdr:from>
        <xdr:to>
          <xdr:col>0</xdr:col>
          <xdr:colOff>762000</xdr:colOff>
          <xdr:row>78</xdr:row>
          <xdr:rowOff>171450</xdr:rowOff>
        </xdr:to>
        <xdr:sp macro="" textlink="">
          <xdr:nvSpPr>
            <xdr:cNvPr id="82968" name="Check Box 24" hidden="1">
              <a:extLst>
                <a:ext uri="{63B3BB69-23CF-44E3-9099-C40C66FF867C}">
                  <a14:compatExt spid="_x0000_s8296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80</xdr:row>
          <xdr:rowOff>171450</xdr:rowOff>
        </xdr:from>
        <xdr:to>
          <xdr:col>0</xdr:col>
          <xdr:colOff>752475</xdr:colOff>
          <xdr:row>81</xdr:row>
          <xdr:rowOff>190500</xdr:rowOff>
        </xdr:to>
        <xdr:sp macro="" textlink="">
          <xdr:nvSpPr>
            <xdr:cNvPr id="82969" name="Check Box 25" hidden="1">
              <a:extLst>
                <a:ext uri="{63B3BB69-23CF-44E3-9099-C40C66FF867C}">
                  <a14:compatExt spid="_x0000_s8296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552450</xdr:colOff>
          <xdr:row>83</xdr:row>
          <xdr:rowOff>133350</xdr:rowOff>
        </xdr:from>
        <xdr:to>
          <xdr:col>0</xdr:col>
          <xdr:colOff>771525</xdr:colOff>
          <xdr:row>84</xdr:row>
          <xdr:rowOff>152400</xdr:rowOff>
        </xdr:to>
        <xdr:sp macro="" textlink="">
          <xdr:nvSpPr>
            <xdr:cNvPr id="82970" name="Check Box 26" hidden="1">
              <a:extLst>
                <a:ext uri="{63B3BB69-23CF-44E3-9099-C40C66FF867C}">
                  <a14:compatExt spid="_x0000_s8297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86</xdr:row>
          <xdr:rowOff>133350</xdr:rowOff>
        </xdr:from>
        <xdr:to>
          <xdr:col>0</xdr:col>
          <xdr:colOff>752475</xdr:colOff>
          <xdr:row>87</xdr:row>
          <xdr:rowOff>171450</xdr:rowOff>
        </xdr:to>
        <xdr:sp macro="" textlink="">
          <xdr:nvSpPr>
            <xdr:cNvPr id="82971" name="Check Box 27" hidden="1">
              <a:extLst>
                <a:ext uri="{63B3BB69-23CF-44E3-9099-C40C66FF867C}">
                  <a14:compatExt spid="_x0000_s8297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533400</xdr:colOff>
          <xdr:row>89</xdr:row>
          <xdr:rowOff>123825</xdr:rowOff>
        </xdr:from>
        <xdr:to>
          <xdr:col>0</xdr:col>
          <xdr:colOff>752475</xdr:colOff>
          <xdr:row>90</xdr:row>
          <xdr:rowOff>142875</xdr:rowOff>
        </xdr:to>
        <xdr:sp macro="" textlink="">
          <xdr:nvSpPr>
            <xdr:cNvPr id="82972" name="Check Box 28" hidden="1">
              <a:extLst>
                <a:ext uri="{63B3BB69-23CF-44E3-9099-C40C66FF867C}">
                  <a14:compatExt spid="_x0000_s8297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8.xml><?xml version="1.0" encoding="utf-8"?>
<xdr:wsDr xmlns:xdr="http://schemas.openxmlformats.org/drawingml/2006/spreadsheetDrawing" xmlns:a="http://schemas.openxmlformats.org/drawingml/2006/main">
  <xdr:twoCellAnchor>
    <xdr:from>
      <xdr:col>0</xdr:col>
      <xdr:colOff>0</xdr:colOff>
      <xdr:row>18</xdr:row>
      <xdr:rowOff>0</xdr:rowOff>
    </xdr:from>
    <xdr:to>
      <xdr:col>1</xdr:col>
      <xdr:colOff>0</xdr:colOff>
      <xdr:row>19</xdr:row>
      <xdr:rowOff>9525</xdr:rowOff>
    </xdr:to>
    <xdr:sp macro="" textlink="'Base de donnée'!N3">
      <xdr:nvSpPr>
        <xdr:cNvPr id="13" name="ZoneTexte 12">
          <a:extLst>
            <a:ext uri="{FF2B5EF4-FFF2-40B4-BE49-F238E27FC236}">
              <a16:creationId xmlns:a16="http://schemas.microsoft.com/office/drawing/2014/main" xmlns="" id="{00000000-0008-0000-0800-00000D000000}"/>
            </a:ext>
          </a:extLst>
        </xdr:cNvPr>
        <xdr:cNvSpPr txBox="1"/>
      </xdr:nvSpPr>
      <xdr:spPr>
        <a:xfrm>
          <a:off x="0" y="927735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ECBB0F8D-34AC-4569-B897-E7F345D6D5A4}" type="TxLink">
            <a:rPr lang="fr-FR" sz="800" b="1">
              <a:solidFill>
                <a:sysClr val="windowText" lastClr="000000"/>
              </a:solidFill>
              <a:latin typeface="Arial" pitchFamily="34" charset="0"/>
              <a:cs typeface="Arial" pitchFamily="34" charset="0"/>
            </a:rPr>
            <a:pPr algn="ctr"/>
            <a:t>12</a:t>
          </a:fld>
          <a:endParaRPr lang="fr-FR" sz="800" b="1">
            <a:solidFill>
              <a:sysClr val="windowText" lastClr="000000"/>
            </a:solidFill>
          </a:endParaRPr>
        </a:p>
      </xdr:txBody>
    </xdr:sp>
    <xdr:clientData/>
  </xdr:twoCellAnchor>
  <xdr:twoCellAnchor>
    <xdr:from>
      <xdr:col>0</xdr:col>
      <xdr:colOff>0</xdr:colOff>
      <xdr:row>19</xdr:row>
      <xdr:rowOff>0</xdr:rowOff>
    </xdr:from>
    <xdr:to>
      <xdr:col>1</xdr:col>
      <xdr:colOff>0</xdr:colOff>
      <xdr:row>20</xdr:row>
      <xdr:rowOff>0</xdr:rowOff>
    </xdr:to>
    <xdr:sp macro="" textlink="'Base de donnée'!O3">
      <xdr:nvSpPr>
        <xdr:cNvPr id="14" name="ZoneTexte 13">
          <a:extLst>
            <a:ext uri="{FF2B5EF4-FFF2-40B4-BE49-F238E27FC236}">
              <a16:creationId xmlns:a16="http://schemas.microsoft.com/office/drawing/2014/main" xmlns="" id="{00000000-0008-0000-0800-00000E000000}"/>
            </a:ext>
          </a:extLst>
        </xdr:cNvPr>
        <xdr:cNvSpPr txBox="1"/>
      </xdr:nvSpPr>
      <xdr:spPr>
        <a:xfrm>
          <a:off x="0" y="9858375"/>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2F5E638-C1B1-43F3-AF10-B83FA89AE484}" type="TxLink">
            <a:rPr lang="fr-FR" sz="800" b="1">
              <a:solidFill>
                <a:sysClr val="windowText" lastClr="000000"/>
              </a:solidFill>
              <a:latin typeface="Arial" pitchFamily="34" charset="0"/>
              <a:cs typeface="Arial" pitchFamily="34" charset="0"/>
            </a:rPr>
            <a:pPr algn="ctr"/>
            <a:t>13</a:t>
          </a:fld>
          <a:endParaRPr lang="fr-FR" sz="800" b="1">
            <a:solidFill>
              <a:sysClr val="windowText" lastClr="000000"/>
            </a:solidFill>
          </a:endParaRPr>
        </a:p>
      </xdr:txBody>
    </xdr:sp>
    <xdr:clientData/>
  </xdr:twoCellAnchor>
  <xdr:twoCellAnchor>
    <xdr:from>
      <xdr:col>0</xdr:col>
      <xdr:colOff>0</xdr:colOff>
      <xdr:row>20</xdr:row>
      <xdr:rowOff>0</xdr:rowOff>
    </xdr:from>
    <xdr:to>
      <xdr:col>1</xdr:col>
      <xdr:colOff>0</xdr:colOff>
      <xdr:row>21</xdr:row>
      <xdr:rowOff>0</xdr:rowOff>
    </xdr:to>
    <xdr:sp macro="" textlink="'Base de donnée'!P3">
      <xdr:nvSpPr>
        <xdr:cNvPr id="15" name="ZoneTexte 14">
          <a:extLst>
            <a:ext uri="{FF2B5EF4-FFF2-40B4-BE49-F238E27FC236}">
              <a16:creationId xmlns:a16="http://schemas.microsoft.com/office/drawing/2014/main" xmlns="" id="{00000000-0008-0000-0800-00000F000000}"/>
            </a:ext>
          </a:extLst>
        </xdr:cNvPr>
        <xdr:cNvSpPr txBox="1"/>
      </xdr:nvSpPr>
      <xdr:spPr>
        <a:xfrm>
          <a:off x="0" y="10439400"/>
          <a:ext cx="1314450" cy="57150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D09C4D08-B522-474D-A706-068E36524A0B}" type="TxLink">
            <a:rPr lang="fr-FR" sz="800" b="1">
              <a:solidFill>
                <a:sysClr val="windowText" lastClr="000000"/>
              </a:solidFill>
              <a:latin typeface="Arial" pitchFamily="34" charset="0"/>
              <a:cs typeface="Arial" pitchFamily="34" charset="0"/>
            </a:rPr>
            <a:pPr algn="ctr"/>
            <a:t>14</a:t>
          </a:fld>
          <a:endParaRPr lang="fr-FR" sz="800" b="1">
            <a:solidFill>
              <a:sysClr val="windowText" lastClr="000000"/>
            </a:solidFill>
          </a:endParaRPr>
        </a:p>
      </xdr:txBody>
    </xdr:sp>
    <xdr:clientData/>
  </xdr:twoCellAnchor>
  <xdr:twoCellAnchor>
    <xdr:from>
      <xdr:col>0</xdr:col>
      <xdr:colOff>0</xdr:colOff>
      <xdr:row>21</xdr:row>
      <xdr:rowOff>0</xdr:rowOff>
    </xdr:from>
    <xdr:to>
      <xdr:col>1</xdr:col>
      <xdr:colOff>0</xdr:colOff>
      <xdr:row>22</xdr:row>
      <xdr:rowOff>0</xdr:rowOff>
    </xdr:to>
    <xdr:sp macro="" textlink="'Base de donnée'!Q3">
      <xdr:nvSpPr>
        <xdr:cNvPr id="16" name="ZoneTexte 15">
          <a:extLst>
            <a:ext uri="{FF2B5EF4-FFF2-40B4-BE49-F238E27FC236}">
              <a16:creationId xmlns:a16="http://schemas.microsoft.com/office/drawing/2014/main" xmlns="" id="{00000000-0008-0000-0800-000010000000}"/>
            </a:ext>
          </a:extLst>
        </xdr:cNvPr>
        <xdr:cNvSpPr txBox="1"/>
      </xdr:nvSpPr>
      <xdr:spPr>
        <a:xfrm>
          <a:off x="0" y="11010900"/>
          <a:ext cx="1314450" cy="59055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1E308843-1D78-4089-B8B9-7D44075023CA}" type="TxLink">
            <a:rPr lang="fr-FR" sz="800" b="1">
              <a:solidFill>
                <a:sysClr val="windowText" lastClr="000000"/>
              </a:solidFill>
              <a:latin typeface="Arial" pitchFamily="34" charset="0"/>
              <a:cs typeface="Arial" pitchFamily="34" charset="0"/>
            </a:rPr>
            <a:pPr algn="ctr"/>
            <a:t>15</a:t>
          </a:fld>
          <a:endParaRPr lang="fr-FR" sz="800" b="1">
            <a:solidFill>
              <a:sysClr val="windowText" lastClr="000000"/>
            </a:solidFill>
          </a:endParaRPr>
        </a:p>
      </xdr:txBody>
    </xdr:sp>
    <xdr:clientData/>
  </xdr:twoCellAnchor>
  <xdr:twoCellAnchor>
    <xdr:from>
      <xdr:col>0</xdr:col>
      <xdr:colOff>0</xdr:colOff>
      <xdr:row>37</xdr:row>
      <xdr:rowOff>161925</xdr:rowOff>
    </xdr:from>
    <xdr:to>
      <xdr:col>1</xdr:col>
      <xdr:colOff>0</xdr:colOff>
      <xdr:row>40</xdr:row>
      <xdr:rowOff>190500</xdr:rowOff>
    </xdr:to>
    <xdr:sp macro="" textlink="'Base de donnée'!AF3">
      <xdr:nvSpPr>
        <xdr:cNvPr id="31" name="ZoneTexte 30">
          <a:extLst>
            <a:ext uri="{FF2B5EF4-FFF2-40B4-BE49-F238E27FC236}">
              <a16:creationId xmlns:a16="http://schemas.microsoft.com/office/drawing/2014/main" xmlns="" id="{00000000-0008-0000-0800-00001F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0786A8D1-BAEF-4D99-B14A-5B82D0249AE9}" type="TxLink">
            <a:rPr lang="fr-FR" sz="800" b="1">
              <a:solidFill>
                <a:sysClr val="windowText" lastClr="000000"/>
              </a:solidFill>
              <a:latin typeface="Arial" pitchFamily="34" charset="0"/>
              <a:cs typeface="Arial" pitchFamily="34" charset="0"/>
            </a:rPr>
            <a:pPr algn="ctr"/>
            <a:t>30</a:t>
          </a:fld>
          <a:endParaRPr lang="fr-FR" sz="800" b="1">
            <a:solidFill>
              <a:sysClr val="windowText" lastClr="000000"/>
            </a:solidFill>
          </a:endParaRPr>
        </a:p>
      </xdr:txBody>
    </xdr:sp>
    <xdr:clientData/>
  </xdr:twoCellAnchor>
  <xdr:twoCellAnchor>
    <xdr:from>
      <xdr:col>0</xdr:col>
      <xdr:colOff>0</xdr:colOff>
      <xdr:row>40</xdr:row>
      <xdr:rowOff>190500</xdr:rowOff>
    </xdr:from>
    <xdr:to>
      <xdr:col>1</xdr:col>
      <xdr:colOff>0</xdr:colOff>
      <xdr:row>43</xdr:row>
      <xdr:rowOff>180975</xdr:rowOff>
    </xdr:to>
    <xdr:sp macro="" textlink="'Base de donnée'!AG3">
      <xdr:nvSpPr>
        <xdr:cNvPr id="32" name="ZoneTexte 31">
          <a:extLst>
            <a:ext uri="{FF2B5EF4-FFF2-40B4-BE49-F238E27FC236}">
              <a16:creationId xmlns:a16="http://schemas.microsoft.com/office/drawing/2014/main" xmlns="" id="{00000000-0008-0000-0800-000020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BFFB176F-10E8-4674-A454-CBDD08AA31D7}" type="TxLink">
            <a:rPr lang="fr-FR" sz="800" b="1">
              <a:solidFill>
                <a:sysClr val="windowText" lastClr="000000"/>
              </a:solidFill>
              <a:latin typeface="Arial" pitchFamily="34" charset="0"/>
              <a:cs typeface="Arial" pitchFamily="34" charset="0"/>
            </a:rPr>
            <a:pPr algn="ctr"/>
            <a:t>31</a:t>
          </a:fld>
          <a:endParaRPr lang="fr-FR" sz="800" b="1">
            <a:solidFill>
              <a:sysClr val="windowText" lastClr="000000"/>
            </a:solidFill>
          </a:endParaRPr>
        </a:p>
      </xdr:txBody>
    </xdr:sp>
    <xdr:clientData/>
  </xdr:twoCellAnchor>
  <xdr:twoCellAnchor>
    <xdr:from>
      <xdr:col>0</xdr:col>
      <xdr:colOff>0</xdr:colOff>
      <xdr:row>43</xdr:row>
      <xdr:rowOff>190500</xdr:rowOff>
    </xdr:from>
    <xdr:to>
      <xdr:col>1</xdr:col>
      <xdr:colOff>0</xdr:colOff>
      <xdr:row>47</xdr:row>
      <xdr:rowOff>0</xdr:rowOff>
    </xdr:to>
    <xdr:sp macro="" textlink="'Base de donnée'!AH3">
      <xdr:nvSpPr>
        <xdr:cNvPr id="33" name="ZoneTexte 32">
          <a:extLst>
            <a:ext uri="{FF2B5EF4-FFF2-40B4-BE49-F238E27FC236}">
              <a16:creationId xmlns:a16="http://schemas.microsoft.com/office/drawing/2014/main" xmlns="" id="{00000000-0008-0000-0800-000021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7A2BA157-E948-4470-BB2A-A1AF944F335A}" type="TxLink">
            <a:rPr lang="fr-FR" sz="800" b="1">
              <a:solidFill>
                <a:sysClr val="windowText" lastClr="000000"/>
              </a:solidFill>
              <a:latin typeface="Arial" pitchFamily="34" charset="0"/>
              <a:cs typeface="Arial" pitchFamily="34" charset="0"/>
            </a:rPr>
            <a:pPr algn="ctr"/>
            <a:t>32</a:t>
          </a:fld>
          <a:endParaRPr lang="fr-FR" sz="800" b="1">
            <a:solidFill>
              <a:sysClr val="windowText" lastClr="000000"/>
            </a:solidFill>
          </a:endParaRPr>
        </a:p>
      </xdr:txBody>
    </xdr:sp>
    <xdr:clientData/>
  </xdr:twoCellAnchor>
  <xdr:twoCellAnchor>
    <xdr:from>
      <xdr:col>0</xdr:col>
      <xdr:colOff>0</xdr:colOff>
      <xdr:row>46</xdr:row>
      <xdr:rowOff>180975</xdr:rowOff>
    </xdr:from>
    <xdr:to>
      <xdr:col>1</xdr:col>
      <xdr:colOff>0</xdr:colOff>
      <xdr:row>49</xdr:row>
      <xdr:rowOff>171450</xdr:rowOff>
    </xdr:to>
    <xdr:sp macro="" textlink="'Base de donnée'!AI3">
      <xdr:nvSpPr>
        <xdr:cNvPr id="34" name="ZoneTexte 33">
          <a:extLst>
            <a:ext uri="{FF2B5EF4-FFF2-40B4-BE49-F238E27FC236}">
              <a16:creationId xmlns:a16="http://schemas.microsoft.com/office/drawing/2014/main" xmlns="" id="{00000000-0008-0000-0800-000022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49359252-51FB-4F45-A875-681D47FA226E}" type="TxLink">
            <a:rPr lang="fr-FR" sz="800" b="1">
              <a:solidFill>
                <a:sysClr val="windowText" lastClr="000000"/>
              </a:solidFill>
              <a:latin typeface="Arial" pitchFamily="34" charset="0"/>
              <a:cs typeface="Arial" pitchFamily="34" charset="0"/>
            </a:rPr>
            <a:pPr algn="ctr"/>
            <a:t>33</a:t>
          </a:fld>
          <a:endParaRPr lang="fr-FR" sz="800" b="1">
            <a:solidFill>
              <a:sysClr val="windowText" lastClr="000000"/>
            </a:solidFill>
          </a:endParaRPr>
        </a:p>
      </xdr:txBody>
    </xdr:sp>
    <xdr:clientData/>
  </xdr:twoCellAnchor>
  <xdr:twoCellAnchor>
    <xdr:from>
      <xdr:col>0</xdr:col>
      <xdr:colOff>0</xdr:colOff>
      <xdr:row>49</xdr:row>
      <xdr:rowOff>171450</xdr:rowOff>
    </xdr:from>
    <xdr:to>
      <xdr:col>1</xdr:col>
      <xdr:colOff>0</xdr:colOff>
      <xdr:row>52</xdr:row>
      <xdr:rowOff>180975</xdr:rowOff>
    </xdr:to>
    <xdr:sp macro="" textlink="'Base de donnée'!AJ3">
      <xdr:nvSpPr>
        <xdr:cNvPr id="35" name="ZoneTexte 34">
          <a:extLst>
            <a:ext uri="{FF2B5EF4-FFF2-40B4-BE49-F238E27FC236}">
              <a16:creationId xmlns:a16="http://schemas.microsoft.com/office/drawing/2014/main" xmlns="" id="{00000000-0008-0000-0800-000023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A780A084-50AC-4B39-8132-28193D7A6587}" type="TxLink">
            <a:rPr lang="fr-FR" sz="800" b="1">
              <a:solidFill>
                <a:sysClr val="windowText" lastClr="000000"/>
              </a:solidFill>
              <a:latin typeface="Arial" pitchFamily="34" charset="0"/>
              <a:cs typeface="Arial" pitchFamily="34" charset="0"/>
            </a:rPr>
            <a:pPr algn="ctr"/>
            <a:t>34</a:t>
          </a:fld>
          <a:endParaRPr lang="fr-FR" sz="800" b="1">
            <a:solidFill>
              <a:sysClr val="windowText" lastClr="000000"/>
            </a:solidFill>
          </a:endParaRPr>
        </a:p>
      </xdr:txBody>
    </xdr:sp>
    <xdr:clientData/>
  </xdr:twoCellAnchor>
  <xdr:twoCellAnchor>
    <xdr:from>
      <xdr:col>0</xdr:col>
      <xdr:colOff>0</xdr:colOff>
      <xdr:row>52</xdr:row>
      <xdr:rowOff>190500</xdr:rowOff>
    </xdr:from>
    <xdr:to>
      <xdr:col>1</xdr:col>
      <xdr:colOff>0</xdr:colOff>
      <xdr:row>55</xdr:row>
      <xdr:rowOff>180975</xdr:rowOff>
    </xdr:to>
    <xdr:sp macro="" textlink="'Base de donnée'!AK3">
      <xdr:nvSpPr>
        <xdr:cNvPr id="36" name="ZoneTexte 35">
          <a:extLst>
            <a:ext uri="{FF2B5EF4-FFF2-40B4-BE49-F238E27FC236}">
              <a16:creationId xmlns:a16="http://schemas.microsoft.com/office/drawing/2014/main" xmlns="" id="{00000000-0008-0000-0800-000024000000}"/>
            </a:ext>
          </a:extLst>
        </xdr:cNvPr>
        <xdr:cNvSpPr txBox="1"/>
      </xdr:nvSpPr>
      <xdr:spPr>
        <a:xfrm>
          <a:off x="0" y="19135725"/>
          <a:ext cx="1314450" cy="0"/>
        </a:xfrm>
        <a:prstGeom prst="rect">
          <a:avLst/>
        </a:prstGeom>
        <a:ln w="3175"/>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fld id="{C2BDD872-525A-400D-B3A3-995BBB89E111}" type="TxLink">
            <a:rPr lang="fr-FR" sz="800" b="1">
              <a:solidFill>
                <a:sysClr val="windowText" lastClr="000000"/>
              </a:solidFill>
              <a:latin typeface="Arial" pitchFamily="34" charset="0"/>
              <a:cs typeface="Arial" pitchFamily="34" charset="0"/>
            </a:rPr>
            <a:pPr algn="ctr"/>
            <a:t>35</a:t>
          </a:fld>
          <a:endParaRPr lang="fr-FR" sz="800" b="1">
            <a:solidFill>
              <a:sysClr val="windowText" lastClr="000000"/>
            </a:solidFill>
          </a:endParaRPr>
        </a:p>
      </xdr:txBody>
    </xdr:sp>
    <xdr:clientData/>
  </xdr:twoCellAnchor>
  <xdr:twoCellAnchor editAs="absolute">
    <xdr:from>
      <xdr:col>4</xdr:col>
      <xdr:colOff>371475</xdr:colOff>
      <xdr:row>0</xdr:row>
      <xdr:rowOff>200025</xdr:rowOff>
    </xdr:from>
    <xdr:to>
      <xdr:col>7</xdr:col>
      <xdr:colOff>76200</xdr:colOff>
      <xdr:row>1</xdr:row>
      <xdr:rowOff>152399</xdr:rowOff>
    </xdr:to>
    <xdr:sp macro="[0]!InsererDansLeMois" textlink="">
      <xdr:nvSpPr>
        <xdr:cNvPr id="17" name="ZoneTexte 16"/>
        <xdr:cNvSpPr txBox="1"/>
      </xdr:nvSpPr>
      <xdr:spPr>
        <a:xfrm>
          <a:off x="2438400" y="200025"/>
          <a:ext cx="1390650" cy="29527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Inserer dans le mois</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9" Type="http://schemas.openxmlformats.org/officeDocument/2006/relationships/ctrlProp" Target="../ctrlProps/ctrlProp36.xml"/><Relationship Id="rId3" Type="http://schemas.openxmlformats.org/officeDocument/2006/relationships/vmlDrawing" Target="../drawings/vmlDrawing1.vml"/><Relationship Id="rId21" Type="http://schemas.openxmlformats.org/officeDocument/2006/relationships/ctrlProp" Target="../ctrlProps/ctrlProp18.xml"/><Relationship Id="rId34" Type="http://schemas.openxmlformats.org/officeDocument/2006/relationships/ctrlProp" Target="../ctrlProps/ctrlProp31.xml"/><Relationship Id="rId42" Type="http://schemas.openxmlformats.org/officeDocument/2006/relationships/ctrlProp" Target="../ctrlProps/ctrlProp39.xml"/><Relationship Id="rId47" Type="http://schemas.openxmlformats.org/officeDocument/2006/relationships/ctrlProp" Target="../ctrlProps/ctrlProp44.xml"/><Relationship Id="rId50" Type="http://schemas.openxmlformats.org/officeDocument/2006/relationships/ctrlProp" Target="../ctrlProps/ctrlProp47.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46" Type="http://schemas.openxmlformats.org/officeDocument/2006/relationships/ctrlProp" Target="../ctrlProps/ctrlProp43.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29" Type="http://schemas.openxmlformats.org/officeDocument/2006/relationships/ctrlProp" Target="../ctrlProps/ctrlProp26.xml"/><Relationship Id="rId41" Type="http://schemas.openxmlformats.org/officeDocument/2006/relationships/ctrlProp" Target="../ctrlProps/ctrlProp38.xml"/><Relationship Id="rId54" Type="http://schemas.openxmlformats.org/officeDocument/2006/relationships/comments" Target="../comments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37" Type="http://schemas.openxmlformats.org/officeDocument/2006/relationships/ctrlProp" Target="../ctrlProps/ctrlProp34.xml"/><Relationship Id="rId40" Type="http://schemas.openxmlformats.org/officeDocument/2006/relationships/ctrlProp" Target="../ctrlProps/ctrlProp37.xml"/><Relationship Id="rId45" Type="http://schemas.openxmlformats.org/officeDocument/2006/relationships/ctrlProp" Target="../ctrlProps/ctrlProp42.xml"/><Relationship Id="rId53" Type="http://schemas.openxmlformats.org/officeDocument/2006/relationships/ctrlProp" Target="../ctrlProps/ctrlProp50.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49" Type="http://schemas.openxmlformats.org/officeDocument/2006/relationships/ctrlProp" Target="../ctrlProps/ctrlProp46.xml"/><Relationship Id="rId10" Type="http://schemas.openxmlformats.org/officeDocument/2006/relationships/ctrlProp" Target="../ctrlProps/ctrlProp7.xml"/><Relationship Id="rId19" Type="http://schemas.openxmlformats.org/officeDocument/2006/relationships/ctrlProp" Target="../ctrlProps/ctrlProp16.xml"/><Relationship Id="rId31" Type="http://schemas.openxmlformats.org/officeDocument/2006/relationships/ctrlProp" Target="../ctrlProps/ctrlProp28.xml"/><Relationship Id="rId44" Type="http://schemas.openxmlformats.org/officeDocument/2006/relationships/ctrlProp" Target="../ctrlProps/ctrlProp41.xml"/><Relationship Id="rId52" Type="http://schemas.openxmlformats.org/officeDocument/2006/relationships/ctrlProp" Target="../ctrlProps/ctrlProp49.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 Id="rId43" Type="http://schemas.openxmlformats.org/officeDocument/2006/relationships/ctrlProp" Target="../ctrlProps/ctrlProp40.xml"/><Relationship Id="rId48" Type="http://schemas.openxmlformats.org/officeDocument/2006/relationships/ctrlProp" Target="../ctrlProps/ctrlProp45.xml"/><Relationship Id="rId8" Type="http://schemas.openxmlformats.org/officeDocument/2006/relationships/ctrlProp" Target="../ctrlProps/ctrlProp5.xml"/><Relationship Id="rId51" Type="http://schemas.openxmlformats.org/officeDocument/2006/relationships/ctrlProp" Target="../ctrlProps/ctrlProp48.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55.xml"/><Relationship Id="rId13" Type="http://schemas.openxmlformats.org/officeDocument/2006/relationships/ctrlProp" Target="../ctrlProps/ctrlProp60.xml"/><Relationship Id="rId18" Type="http://schemas.openxmlformats.org/officeDocument/2006/relationships/ctrlProp" Target="../ctrlProps/ctrlProp65.xml"/><Relationship Id="rId26" Type="http://schemas.openxmlformats.org/officeDocument/2006/relationships/ctrlProp" Target="../ctrlProps/ctrlProp73.xml"/><Relationship Id="rId3" Type="http://schemas.openxmlformats.org/officeDocument/2006/relationships/vmlDrawing" Target="../drawings/vmlDrawing2.vml"/><Relationship Id="rId21" Type="http://schemas.openxmlformats.org/officeDocument/2006/relationships/ctrlProp" Target="../ctrlProps/ctrlProp68.xml"/><Relationship Id="rId7" Type="http://schemas.openxmlformats.org/officeDocument/2006/relationships/ctrlProp" Target="../ctrlProps/ctrlProp54.xml"/><Relationship Id="rId12" Type="http://schemas.openxmlformats.org/officeDocument/2006/relationships/ctrlProp" Target="../ctrlProps/ctrlProp59.xml"/><Relationship Id="rId17" Type="http://schemas.openxmlformats.org/officeDocument/2006/relationships/ctrlProp" Target="../ctrlProps/ctrlProp64.xml"/><Relationship Id="rId25" Type="http://schemas.openxmlformats.org/officeDocument/2006/relationships/ctrlProp" Target="../ctrlProps/ctrlProp72.xml"/><Relationship Id="rId2" Type="http://schemas.openxmlformats.org/officeDocument/2006/relationships/drawing" Target="../drawings/drawing2.xml"/><Relationship Id="rId16" Type="http://schemas.openxmlformats.org/officeDocument/2006/relationships/ctrlProp" Target="../ctrlProps/ctrlProp63.xml"/><Relationship Id="rId20" Type="http://schemas.openxmlformats.org/officeDocument/2006/relationships/ctrlProp" Target="../ctrlProps/ctrlProp67.xml"/><Relationship Id="rId29" Type="http://schemas.openxmlformats.org/officeDocument/2006/relationships/ctrlProp" Target="../ctrlProps/ctrlProp76.xml"/><Relationship Id="rId1" Type="http://schemas.openxmlformats.org/officeDocument/2006/relationships/printerSettings" Target="../printerSettings/printerSettings4.bin"/><Relationship Id="rId6" Type="http://schemas.openxmlformats.org/officeDocument/2006/relationships/ctrlProp" Target="../ctrlProps/ctrlProp53.xml"/><Relationship Id="rId11" Type="http://schemas.openxmlformats.org/officeDocument/2006/relationships/ctrlProp" Target="../ctrlProps/ctrlProp58.xml"/><Relationship Id="rId24" Type="http://schemas.openxmlformats.org/officeDocument/2006/relationships/ctrlProp" Target="../ctrlProps/ctrlProp71.xml"/><Relationship Id="rId32" Type="http://schemas.openxmlformats.org/officeDocument/2006/relationships/ctrlProp" Target="../ctrlProps/ctrlProp79.xml"/><Relationship Id="rId5" Type="http://schemas.openxmlformats.org/officeDocument/2006/relationships/ctrlProp" Target="../ctrlProps/ctrlProp52.xml"/><Relationship Id="rId15" Type="http://schemas.openxmlformats.org/officeDocument/2006/relationships/ctrlProp" Target="../ctrlProps/ctrlProp62.xml"/><Relationship Id="rId23" Type="http://schemas.openxmlformats.org/officeDocument/2006/relationships/ctrlProp" Target="../ctrlProps/ctrlProp70.xml"/><Relationship Id="rId28" Type="http://schemas.openxmlformats.org/officeDocument/2006/relationships/ctrlProp" Target="../ctrlProps/ctrlProp75.xml"/><Relationship Id="rId10" Type="http://schemas.openxmlformats.org/officeDocument/2006/relationships/ctrlProp" Target="../ctrlProps/ctrlProp57.xml"/><Relationship Id="rId19" Type="http://schemas.openxmlformats.org/officeDocument/2006/relationships/ctrlProp" Target="../ctrlProps/ctrlProp66.xml"/><Relationship Id="rId31" Type="http://schemas.openxmlformats.org/officeDocument/2006/relationships/ctrlProp" Target="../ctrlProps/ctrlProp78.xml"/><Relationship Id="rId4" Type="http://schemas.openxmlformats.org/officeDocument/2006/relationships/ctrlProp" Target="../ctrlProps/ctrlProp51.xml"/><Relationship Id="rId9" Type="http://schemas.openxmlformats.org/officeDocument/2006/relationships/ctrlProp" Target="../ctrlProps/ctrlProp56.xml"/><Relationship Id="rId14" Type="http://schemas.openxmlformats.org/officeDocument/2006/relationships/ctrlProp" Target="../ctrlProps/ctrlProp61.xml"/><Relationship Id="rId22" Type="http://schemas.openxmlformats.org/officeDocument/2006/relationships/ctrlProp" Target="../ctrlProps/ctrlProp69.xml"/><Relationship Id="rId27" Type="http://schemas.openxmlformats.org/officeDocument/2006/relationships/ctrlProp" Target="../ctrlProps/ctrlProp74.xml"/><Relationship Id="rId30" Type="http://schemas.openxmlformats.org/officeDocument/2006/relationships/ctrlProp" Target="../ctrlProps/ctrlProp77.xml"/></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84.xml"/><Relationship Id="rId13" Type="http://schemas.openxmlformats.org/officeDocument/2006/relationships/ctrlProp" Target="../ctrlProps/ctrlProp89.xml"/><Relationship Id="rId18" Type="http://schemas.openxmlformats.org/officeDocument/2006/relationships/ctrlProp" Target="../ctrlProps/ctrlProp94.xml"/><Relationship Id="rId26" Type="http://schemas.openxmlformats.org/officeDocument/2006/relationships/ctrlProp" Target="../ctrlProps/ctrlProp102.xml"/><Relationship Id="rId3" Type="http://schemas.openxmlformats.org/officeDocument/2006/relationships/vmlDrawing" Target="../drawings/vmlDrawing3.vml"/><Relationship Id="rId21" Type="http://schemas.openxmlformats.org/officeDocument/2006/relationships/ctrlProp" Target="../ctrlProps/ctrlProp97.xml"/><Relationship Id="rId7" Type="http://schemas.openxmlformats.org/officeDocument/2006/relationships/ctrlProp" Target="../ctrlProps/ctrlProp83.xml"/><Relationship Id="rId12" Type="http://schemas.openxmlformats.org/officeDocument/2006/relationships/ctrlProp" Target="../ctrlProps/ctrlProp88.xml"/><Relationship Id="rId17" Type="http://schemas.openxmlformats.org/officeDocument/2006/relationships/ctrlProp" Target="../ctrlProps/ctrlProp93.xml"/><Relationship Id="rId25" Type="http://schemas.openxmlformats.org/officeDocument/2006/relationships/ctrlProp" Target="../ctrlProps/ctrlProp101.xml"/><Relationship Id="rId2" Type="http://schemas.openxmlformats.org/officeDocument/2006/relationships/drawing" Target="../drawings/drawing3.xml"/><Relationship Id="rId16" Type="http://schemas.openxmlformats.org/officeDocument/2006/relationships/ctrlProp" Target="../ctrlProps/ctrlProp92.xml"/><Relationship Id="rId20" Type="http://schemas.openxmlformats.org/officeDocument/2006/relationships/ctrlProp" Target="../ctrlProps/ctrlProp96.xml"/><Relationship Id="rId29" Type="http://schemas.openxmlformats.org/officeDocument/2006/relationships/ctrlProp" Target="../ctrlProps/ctrlProp105.xml"/><Relationship Id="rId1" Type="http://schemas.openxmlformats.org/officeDocument/2006/relationships/printerSettings" Target="../printerSettings/printerSettings5.bin"/><Relationship Id="rId6" Type="http://schemas.openxmlformats.org/officeDocument/2006/relationships/ctrlProp" Target="../ctrlProps/ctrlProp82.xml"/><Relationship Id="rId11" Type="http://schemas.openxmlformats.org/officeDocument/2006/relationships/ctrlProp" Target="../ctrlProps/ctrlProp87.xml"/><Relationship Id="rId24" Type="http://schemas.openxmlformats.org/officeDocument/2006/relationships/ctrlProp" Target="../ctrlProps/ctrlProp100.xml"/><Relationship Id="rId5" Type="http://schemas.openxmlformats.org/officeDocument/2006/relationships/ctrlProp" Target="../ctrlProps/ctrlProp81.xml"/><Relationship Id="rId15" Type="http://schemas.openxmlformats.org/officeDocument/2006/relationships/ctrlProp" Target="../ctrlProps/ctrlProp91.xml"/><Relationship Id="rId23" Type="http://schemas.openxmlformats.org/officeDocument/2006/relationships/ctrlProp" Target="../ctrlProps/ctrlProp99.xml"/><Relationship Id="rId28" Type="http://schemas.openxmlformats.org/officeDocument/2006/relationships/ctrlProp" Target="../ctrlProps/ctrlProp104.xml"/><Relationship Id="rId10" Type="http://schemas.openxmlformats.org/officeDocument/2006/relationships/ctrlProp" Target="../ctrlProps/ctrlProp86.xml"/><Relationship Id="rId19" Type="http://schemas.openxmlformats.org/officeDocument/2006/relationships/ctrlProp" Target="../ctrlProps/ctrlProp95.xml"/><Relationship Id="rId31" Type="http://schemas.openxmlformats.org/officeDocument/2006/relationships/ctrlProp" Target="../ctrlProps/ctrlProp107.xml"/><Relationship Id="rId4" Type="http://schemas.openxmlformats.org/officeDocument/2006/relationships/ctrlProp" Target="../ctrlProps/ctrlProp80.xml"/><Relationship Id="rId9" Type="http://schemas.openxmlformats.org/officeDocument/2006/relationships/ctrlProp" Target="../ctrlProps/ctrlProp85.xml"/><Relationship Id="rId14" Type="http://schemas.openxmlformats.org/officeDocument/2006/relationships/ctrlProp" Target="../ctrlProps/ctrlProp90.xml"/><Relationship Id="rId22" Type="http://schemas.openxmlformats.org/officeDocument/2006/relationships/ctrlProp" Target="../ctrlProps/ctrlProp98.xml"/><Relationship Id="rId27" Type="http://schemas.openxmlformats.org/officeDocument/2006/relationships/ctrlProp" Target="../ctrlProps/ctrlProp103.xml"/><Relationship Id="rId30" Type="http://schemas.openxmlformats.org/officeDocument/2006/relationships/ctrlProp" Target="../ctrlProps/ctrlProp106.xml"/></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112.xml"/><Relationship Id="rId13" Type="http://schemas.openxmlformats.org/officeDocument/2006/relationships/ctrlProp" Target="../ctrlProps/ctrlProp117.xml"/><Relationship Id="rId18" Type="http://schemas.openxmlformats.org/officeDocument/2006/relationships/ctrlProp" Target="../ctrlProps/ctrlProp122.xml"/><Relationship Id="rId26" Type="http://schemas.openxmlformats.org/officeDocument/2006/relationships/ctrlProp" Target="../ctrlProps/ctrlProp130.xml"/><Relationship Id="rId3" Type="http://schemas.openxmlformats.org/officeDocument/2006/relationships/vmlDrawing" Target="../drawings/vmlDrawing4.vml"/><Relationship Id="rId21" Type="http://schemas.openxmlformats.org/officeDocument/2006/relationships/ctrlProp" Target="../ctrlProps/ctrlProp125.xml"/><Relationship Id="rId7" Type="http://schemas.openxmlformats.org/officeDocument/2006/relationships/ctrlProp" Target="../ctrlProps/ctrlProp111.xml"/><Relationship Id="rId12" Type="http://schemas.openxmlformats.org/officeDocument/2006/relationships/ctrlProp" Target="../ctrlProps/ctrlProp116.xml"/><Relationship Id="rId17" Type="http://schemas.openxmlformats.org/officeDocument/2006/relationships/ctrlProp" Target="../ctrlProps/ctrlProp121.xml"/><Relationship Id="rId25" Type="http://schemas.openxmlformats.org/officeDocument/2006/relationships/ctrlProp" Target="../ctrlProps/ctrlProp129.xml"/><Relationship Id="rId2" Type="http://schemas.openxmlformats.org/officeDocument/2006/relationships/drawing" Target="../drawings/drawing4.xml"/><Relationship Id="rId16" Type="http://schemas.openxmlformats.org/officeDocument/2006/relationships/ctrlProp" Target="../ctrlProps/ctrlProp120.xml"/><Relationship Id="rId20" Type="http://schemas.openxmlformats.org/officeDocument/2006/relationships/ctrlProp" Target="../ctrlProps/ctrlProp124.xml"/><Relationship Id="rId29" Type="http://schemas.openxmlformats.org/officeDocument/2006/relationships/ctrlProp" Target="../ctrlProps/ctrlProp133.xml"/><Relationship Id="rId1" Type="http://schemas.openxmlformats.org/officeDocument/2006/relationships/printerSettings" Target="../printerSettings/printerSettings6.bin"/><Relationship Id="rId6" Type="http://schemas.openxmlformats.org/officeDocument/2006/relationships/ctrlProp" Target="../ctrlProps/ctrlProp110.xml"/><Relationship Id="rId11" Type="http://schemas.openxmlformats.org/officeDocument/2006/relationships/ctrlProp" Target="../ctrlProps/ctrlProp115.xml"/><Relationship Id="rId24" Type="http://schemas.openxmlformats.org/officeDocument/2006/relationships/ctrlProp" Target="../ctrlProps/ctrlProp128.xml"/><Relationship Id="rId5" Type="http://schemas.openxmlformats.org/officeDocument/2006/relationships/ctrlProp" Target="../ctrlProps/ctrlProp109.xml"/><Relationship Id="rId15" Type="http://schemas.openxmlformats.org/officeDocument/2006/relationships/ctrlProp" Target="../ctrlProps/ctrlProp119.xml"/><Relationship Id="rId23" Type="http://schemas.openxmlformats.org/officeDocument/2006/relationships/ctrlProp" Target="../ctrlProps/ctrlProp127.xml"/><Relationship Id="rId28" Type="http://schemas.openxmlformats.org/officeDocument/2006/relationships/ctrlProp" Target="../ctrlProps/ctrlProp132.xml"/><Relationship Id="rId10" Type="http://schemas.openxmlformats.org/officeDocument/2006/relationships/ctrlProp" Target="../ctrlProps/ctrlProp114.xml"/><Relationship Id="rId19" Type="http://schemas.openxmlformats.org/officeDocument/2006/relationships/ctrlProp" Target="../ctrlProps/ctrlProp123.xml"/><Relationship Id="rId31" Type="http://schemas.openxmlformats.org/officeDocument/2006/relationships/ctrlProp" Target="../ctrlProps/ctrlProp135.xml"/><Relationship Id="rId4" Type="http://schemas.openxmlformats.org/officeDocument/2006/relationships/ctrlProp" Target="../ctrlProps/ctrlProp108.xml"/><Relationship Id="rId9" Type="http://schemas.openxmlformats.org/officeDocument/2006/relationships/ctrlProp" Target="../ctrlProps/ctrlProp113.xml"/><Relationship Id="rId14" Type="http://schemas.openxmlformats.org/officeDocument/2006/relationships/ctrlProp" Target="../ctrlProps/ctrlProp118.xml"/><Relationship Id="rId22" Type="http://schemas.openxmlformats.org/officeDocument/2006/relationships/ctrlProp" Target="../ctrlProps/ctrlProp126.xml"/><Relationship Id="rId27" Type="http://schemas.openxmlformats.org/officeDocument/2006/relationships/ctrlProp" Target="../ctrlProps/ctrlProp131.xml"/><Relationship Id="rId30" Type="http://schemas.openxmlformats.org/officeDocument/2006/relationships/ctrlProp" Target="../ctrlProps/ctrlProp134.xml"/></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140.xml"/><Relationship Id="rId13" Type="http://schemas.openxmlformats.org/officeDocument/2006/relationships/ctrlProp" Target="../ctrlProps/ctrlProp145.xml"/><Relationship Id="rId18" Type="http://schemas.openxmlformats.org/officeDocument/2006/relationships/ctrlProp" Target="../ctrlProps/ctrlProp150.xml"/><Relationship Id="rId26" Type="http://schemas.openxmlformats.org/officeDocument/2006/relationships/ctrlProp" Target="../ctrlProps/ctrlProp158.xml"/><Relationship Id="rId3" Type="http://schemas.openxmlformats.org/officeDocument/2006/relationships/vmlDrawing" Target="../drawings/vmlDrawing5.vml"/><Relationship Id="rId21" Type="http://schemas.openxmlformats.org/officeDocument/2006/relationships/ctrlProp" Target="../ctrlProps/ctrlProp153.xml"/><Relationship Id="rId7" Type="http://schemas.openxmlformats.org/officeDocument/2006/relationships/ctrlProp" Target="../ctrlProps/ctrlProp139.xml"/><Relationship Id="rId12" Type="http://schemas.openxmlformats.org/officeDocument/2006/relationships/ctrlProp" Target="../ctrlProps/ctrlProp144.xml"/><Relationship Id="rId17" Type="http://schemas.openxmlformats.org/officeDocument/2006/relationships/ctrlProp" Target="../ctrlProps/ctrlProp149.xml"/><Relationship Id="rId25" Type="http://schemas.openxmlformats.org/officeDocument/2006/relationships/ctrlProp" Target="../ctrlProps/ctrlProp157.xml"/><Relationship Id="rId2" Type="http://schemas.openxmlformats.org/officeDocument/2006/relationships/drawing" Target="../drawings/drawing5.xml"/><Relationship Id="rId16" Type="http://schemas.openxmlformats.org/officeDocument/2006/relationships/ctrlProp" Target="../ctrlProps/ctrlProp148.xml"/><Relationship Id="rId20" Type="http://schemas.openxmlformats.org/officeDocument/2006/relationships/ctrlProp" Target="../ctrlProps/ctrlProp152.xml"/><Relationship Id="rId29" Type="http://schemas.openxmlformats.org/officeDocument/2006/relationships/ctrlProp" Target="../ctrlProps/ctrlProp161.xml"/><Relationship Id="rId1" Type="http://schemas.openxmlformats.org/officeDocument/2006/relationships/printerSettings" Target="../printerSettings/printerSettings7.bin"/><Relationship Id="rId6" Type="http://schemas.openxmlformats.org/officeDocument/2006/relationships/ctrlProp" Target="../ctrlProps/ctrlProp138.xml"/><Relationship Id="rId11" Type="http://schemas.openxmlformats.org/officeDocument/2006/relationships/ctrlProp" Target="../ctrlProps/ctrlProp143.xml"/><Relationship Id="rId24" Type="http://schemas.openxmlformats.org/officeDocument/2006/relationships/ctrlProp" Target="../ctrlProps/ctrlProp156.xml"/><Relationship Id="rId5" Type="http://schemas.openxmlformats.org/officeDocument/2006/relationships/ctrlProp" Target="../ctrlProps/ctrlProp137.xml"/><Relationship Id="rId15" Type="http://schemas.openxmlformats.org/officeDocument/2006/relationships/ctrlProp" Target="../ctrlProps/ctrlProp147.xml"/><Relationship Id="rId23" Type="http://schemas.openxmlformats.org/officeDocument/2006/relationships/ctrlProp" Target="../ctrlProps/ctrlProp155.xml"/><Relationship Id="rId28" Type="http://schemas.openxmlformats.org/officeDocument/2006/relationships/ctrlProp" Target="../ctrlProps/ctrlProp160.xml"/><Relationship Id="rId10" Type="http://schemas.openxmlformats.org/officeDocument/2006/relationships/ctrlProp" Target="../ctrlProps/ctrlProp142.xml"/><Relationship Id="rId19" Type="http://schemas.openxmlformats.org/officeDocument/2006/relationships/ctrlProp" Target="../ctrlProps/ctrlProp151.xml"/><Relationship Id="rId31" Type="http://schemas.openxmlformats.org/officeDocument/2006/relationships/ctrlProp" Target="../ctrlProps/ctrlProp163.xml"/><Relationship Id="rId4" Type="http://schemas.openxmlformats.org/officeDocument/2006/relationships/ctrlProp" Target="../ctrlProps/ctrlProp136.xml"/><Relationship Id="rId9" Type="http://schemas.openxmlformats.org/officeDocument/2006/relationships/ctrlProp" Target="../ctrlProps/ctrlProp141.xml"/><Relationship Id="rId14" Type="http://schemas.openxmlformats.org/officeDocument/2006/relationships/ctrlProp" Target="../ctrlProps/ctrlProp146.xml"/><Relationship Id="rId22" Type="http://schemas.openxmlformats.org/officeDocument/2006/relationships/ctrlProp" Target="../ctrlProps/ctrlProp154.xml"/><Relationship Id="rId27" Type="http://schemas.openxmlformats.org/officeDocument/2006/relationships/ctrlProp" Target="../ctrlProps/ctrlProp159.xml"/><Relationship Id="rId30" Type="http://schemas.openxmlformats.org/officeDocument/2006/relationships/ctrlProp" Target="../ctrlProps/ctrlProp162.xml"/></Relationships>
</file>

<file path=xl/worksheets/_rels/sheet8.xml.rels><?xml version="1.0" encoding="UTF-8" standalone="yes"?>
<Relationships xmlns="http://schemas.openxmlformats.org/package/2006/relationships"><Relationship Id="rId8" Type="http://schemas.openxmlformats.org/officeDocument/2006/relationships/ctrlProp" Target="../ctrlProps/ctrlProp168.xml"/><Relationship Id="rId13" Type="http://schemas.openxmlformats.org/officeDocument/2006/relationships/ctrlProp" Target="../ctrlProps/ctrlProp173.xml"/><Relationship Id="rId18" Type="http://schemas.openxmlformats.org/officeDocument/2006/relationships/ctrlProp" Target="../ctrlProps/ctrlProp178.xml"/><Relationship Id="rId26" Type="http://schemas.openxmlformats.org/officeDocument/2006/relationships/ctrlProp" Target="../ctrlProps/ctrlProp186.xml"/><Relationship Id="rId3" Type="http://schemas.openxmlformats.org/officeDocument/2006/relationships/vmlDrawing" Target="../drawings/vmlDrawing6.vml"/><Relationship Id="rId21" Type="http://schemas.openxmlformats.org/officeDocument/2006/relationships/ctrlProp" Target="../ctrlProps/ctrlProp181.xml"/><Relationship Id="rId7" Type="http://schemas.openxmlformats.org/officeDocument/2006/relationships/ctrlProp" Target="../ctrlProps/ctrlProp167.xml"/><Relationship Id="rId12" Type="http://schemas.openxmlformats.org/officeDocument/2006/relationships/ctrlProp" Target="../ctrlProps/ctrlProp172.xml"/><Relationship Id="rId17" Type="http://schemas.openxmlformats.org/officeDocument/2006/relationships/ctrlProp" Target="../ctrlProps/ctrlProp177.xml"/><Relationship Id="rId25" Type="http://schemas.openxmlformats.org/officeDocument/2006/relationships/ctrlProp" Target="../ctrlProps/ctrlProp185.xml"/><Relationship Id="rId2" Type="http://schemas.openxmlformats.org/officeDocument/2006/relationships/drawing" Target="../drawings/drawing6.xml"/><Relationship Id="rId16" Type="http://schemas.openxmlformats.org/officeDocument/2006/relationships/ctrlProp" Target="../ctrlProps/ctrlProp176.xml"/><Relationship Id="rId20" Type="http://schemas.openxmlformats.org/officeDocument/2006/relationships/ctrlProp" Target="../ctrlProps/ctrlProp180.xml"/><Relationship Id="rId29" Type="http://schemas.openxmlformats.org/officeDocument/2006/relationships/ctrlProp" Target="../ctrlProps/ctrlProp189.xml"/><Relationship Id="rId1" Type="http://schemas.openxmlformats.org/officeDocument/2006/relationships/printerSettings" Target="../printerSettings/printerSettings8.bin"/><Relationship Id="rId6" Type="http://schemas.openxmlformats.org/officeDocument/2006/relationships/ctrlProp" Target="../ctrlProps/ctrlProp166.xml"/><Relationship Id="rId11" Type="http://schemas.openxmlformats.org/officeDocument/2006/relationships/ctrlProp" Target="../ctrlProps/ctrlProp171.xml"/><Relationship Id="rId24" Type="http://schemas.openxmlformats.org/officeDocument/2006/relationships/ctrlProp" Target="../ctrlProps/ctrlProp184.xml"/><Relationship Id="rId5" Type="http://schemas.openxmlformats.org/officeDocument/2006/relationships/ctrlProp" Target="../ctrlProps/ctrlProp165.xml"/><Relationship Id="rId15" Type="http://schemas.openxmlformats.org/officeDocument/2006/relationships/ctrlProp" Target="../ctrlProps/ctrlProp175.xml"/><Relationship Id="rId23" Type="http://schemas.openxmlformats.org/officeDocument/2006/relationships/ctrlProp" Target="../ctrlProps/ctrlProp183.xml"/><Relationship Id="rId28" Type="http://schemas.openxmlformats.org/officeDocument/2006/relationships/ctrlProp" Target="../ctrlProps/ctrlProp188.xml"/><Relationship Id="rId10" Type="http://schemas.openxmlformats.org/officeDocument/2006/relationships/ctrlProp" Target="../ctrlProps/ctrlProp170.xml"/><Relationship Id="rId19" Type="http://schemas.openxmlformats.org/officeDocument/2006/relationships/ctrlProp" Target="../ctrlProps/ctrlProp179.xml"/><Relationship Id="rId31" Type="http://schemas.openxmlformats.org/officeDocument/2006/relationships/ctrlProp" Target="../ctrlProps/ctrlProp191.xml"/><Relationship Id="rId4" Type="http://schemas.openxmlformats.org/officeDocument/2006/relationships/ctrlProp" Target="../ctrlProps/ctrlProp164.xml"/><Relationship Id="rId9" Type="http://schemas.openxmlformats.org/officeDocument/2006/relationships/ctrlProp" Target="../ctrlProps/ctrlProp169.xml"/><Relationship Id="rId14" Type="http://schemas.openxmlformats.org/officeDocument/2006/relationships/ctrlProp" Target="../ctrlProps/ctrlProp174.xml"/><Relationship Id="rId22" Type="http://schemas.openxmlformats.org/officeDocument/2006/relationships/ctrlProp" Target="../ctrlProps/ctrlProp182.xml"/><Relationship Id="rId27" Type="http://schemas.openxmlformats.org/officeDocument/2006/relationships/ctrlProp" Target="../ctrlProps/ctrlProp187.xml"/><Relationship Id="rId30" Type="http://schemas.openxmlformats.org/officeDocument/2006/relationships/ctrlProp" Target="../ctrlProps/ctrlProp190.xml"/></Relationships>
</file>

<file path=xl/worksheets/_rels/sheet9.xml.rels><?xml version="1.0" encoding="UTF-8" standalone="yes"?>
<Relationships xmlns="http://schemas.openxmlformats.org/package/2006/relationships"><Relationship Id="rId8" Type="http://schemas.openxmlformats.org/officeDocument/2006/relationships/ctrlProp" Target="../ctrlProps/ctrlProp196.xml"/><Relationship Id="rId13" Type="http://schemas.openxmlformats.org/officeDocument/2006/relationships/ctrlProp" Target="../ctrlProps/ctrlProp201.xml"/><Relationship Id="rId18" Type="http://schemas.openxmlformats.org/officeDocument/2006/relationships/ctrlProp" Target="../ctrlProps/ctrlProp206.xml"/><Relationship Id="rId26" Type="http://schemas.openxmlformats.org/officeDocument/2006/relationships/ctrlProp" Target="../ctrlProps/ctrlProp214.xml"/><Relationship Id="rId3" Type="http://schemas.openxmlformats.org/officeDocument/2006/relationships/vmlDrawing" Target="../drawings/vmlDrawing7.vml"/><Relationship Id="rId21" Type="http://schemas.openxmlformats.org/officeDocument/2006/relationships/ctrlProp" Target="../ctrlProps/ctrlProp209.xml"/><Relationship Id="rId7" Type="http://schemas.openxmlformats.org/officeDocument/2006/relationships/ctrlProp" Target="../ctrlProps/ctrlProp195.xml"/><Relationship Id="rId12" Type="http://schemas.openxmlformats.org/officeDocument/2006/relationships/ctrlProp" Target="../ctrlProps/ctrlProp200.xml"/><Relationship Id="rId17" Type="http://schemas.openxmlformats.org/officeDocument/2006/relationships/ctrlProp" Target="../ctrlProps/ctrlProp205.xml"/><Relationship Id="rId25" Type="http://schemas.openxmlformats.org/officeDocument/2006/relationships/ctrlProp" Target="../ctrlProps/ctrlProp213.xml"/><Relationship Id="rId2" Type="http://schemas.openxmlformats.org/officeDocument/2006/relationships/drawing" Target="../drawings/drawing7.xml"/><Relationship Id="rId16" Type="http://schemas.openxmlformats.org/officeDocument/2006/relationships/ctrlProp" Target="../ctrlProps/ctrlProp204.xml"/><Relationship Id="rId20" Type="http://schemas.openxmlformats.org/officeDocument/2006/relationships/ctrlProp" Target="../ctrlProps/ctrlProp208.xml"/><Relationship Id="rId29" Type="http://schemas.openxmlformats.org/officeDocument/2006/relationships/ctrlProp" Target="../ctrlProps/ctrlProp217.xml"/><Relationship Id="rId1" Type="http://schemas.openxmlformats.org/officeDocument/2006/relationships/printerSettings" Target="../printerSettings/printerSettings9.bin"/><Relationship Id="rId6" Type="http://schemas.openxmlformats.org/officeDocument/2006/relationships/ctrlProp" Target="../ctrlProps/ctrlProp194.xml"/><Relationship Id="rId11" Type="http://schemas.openxmlformats.org/officeDocument/2006/relationships/ctrlProp" Target="../ctrlProps/ctrlProp199.xml"/><Relationship Id="rId24" Type="http://schemas.openxmlformats.org/officeDocument/2006/relationships/ctrlProp" Target="../ctrlProps/ctrlProp212.xml"/><Relationship Id="rId5" Type="http://schemas.openxmlformats.org/officeDocument/2006/relationships/ctrlProp" Target="../ctrlProps/ctrlProp193.xml"/><Relationship Id="rId15" Type="http://schemas.openxmlformats.org/officeDocument/2006/relationships/ctrlProp" Target="../ctrlProps/ctrlProp203.xml"/><Relationship Id="rId23" Type="http://schemas.openxmlformats.org/officeDocument/2006/relationships/ctrlProp" Target="../ctrlProps/ctrlProp211.xml"/><Relationship Id="rId28" Type="http://schemas.openxmlformats.org/officeDocument/2006/relationships/ctrlProp" Target="../ctrlProps/ctrlProp216.xml"/><Relationship Id="rId10" Type="http://schemas.openxmlformats.org/officeDocument/2006/relationships/ctrlProp" Target="../ctrlProps/ctrlProp198.xml"/><Relationship Id="rId19" Type="http://schemas.openxmlformats.org/officeDocument/2006/relationships/ctrlProp" Target="../ctrlProps/ctrlProp207.xml"/><Relationship Id="rId31" Type="http://schemas.openxmlformats.org/officeDocument/2006/relationships/ctrlProp" Target="../ctrlProps/ctrlProp219.xml"/><Relationship Id="rId4" Type="http://schemas.openxmlformats.org/officeDocument/2006/relationships/ctrlProp" Target="../ctrlProps/ctrlProp192.xml"/><Relationship Id="rId9" Type="http://schemas.openxmlformats.org/officeDocument/2006/relationships/ctrlProp" Target="../ctrlProps/ctrlProp197.xml"/><Relationship Id="rId14" Type="http://schemas.openxmlformats.org/officeDocument/2006/relationships/ctrlProp" Target="../ctrlProps/ctrlProp202.xml"/><Relationship Id="rId22" Type="http://schemas.openxmlformats.org/officeDocument/2006/relationships/ctrlProp" Target="../ctrlProps/ctrlProp210.xml"/><Relationship Id="rId27" Type="http://schemas.openxmlformats.org/officeDocument/2006/relationships/ctrlProp" Target="../ctrlProps/ctrlProp215.xml"/><Relationship Id="rId30" Type="http://schemas.openxmlformats.org/officeDocument/2006/relationships/ctrlProp" Target="../ctrlProps/ctrlProp218.xml"/></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AM133"/>
  <sheetViews>
    <sheetView workbookViewId="0">
      <pane xSplit="2" ySplit="3" topLeftCell="C4" activePane="bottomRight" state="frozen"/>
      <selection pane="topRight" activeCell="C1" sqref="C1"/>
      <selection pane="bottomLeft" activeCell="A4" sqref="A4"/>
      <selection pane="bottomRight" activeCell="B2" sqref="B2"/>
    </sheetView>
  </sheetViews>
  <sheetFormatPr baseColWidth="10" defaultColWidth="11.42578125" defaultRowHeight="15"/>
  <cols>
    <col min="1" max="1" width="13.140625" customWidth="1"/>
    <col min="2" max="2" width="31.7109375" customWidth="1"/>
    <col min="3" max="3" width="11.28515625" customWidth="1"/>
  </cols>
  <sheetData>
    <row r="1" spans="1:39">
      <c r="A1" s="31"/>
      <c r="B1" s="32"/>
      <c r="C1" s="32"/>
      <c r="D1" s="32"/>
      <c r="E1" s="32"/>
      <c r="F1" s="32"/>
      <c r="G1" s="32"/>
      <c r="H1" s="33"/>
      <c r="I1" s="33"/>
      <c r="J1" s="34"/>
      <c r="K1" s="32"/>
      <c r="L1" s="32"/>
      <c r="M1" s="32"/>
      <c r="N1" s="34"/>
      <c r="O1" s="34"/>
      <c r="P1" s="34"/>
      <c r="Q1" s="32"/>
      <c r="R1" s="32"/>
      <c r="S1" s="32"/>
      <c r="T1" s="32"/>
      <c r="U1" s="32"/>
      <c r="V1" s="32"/>
      <c r="W1" s="32"/>
      <c r="X1" s="32"/>
      <c r="Y1" s="32"/>
      <c r="Z1" s="32"/>
      <c r="AA1" s="32"/>
      <c r="AB1" s="32"/>
      <c r="AC1" s="32"/>
      <c r="AD1" s="32"/>
      <c r="AE1" s="32"/>
      <c r="AF1" s="32"/>
      <c r="AG1" s="32"/>
      <c r="AH1" s="32"/>
      <c r="AI1" s="32"/>
      <c r="AJ1" s="32"/>
      <c r="AK1" s="32"/>
      <c r="AL1" s="32"/>
    </row>
    <row r="2" spans="1:39" ht="36.75" customHeight="1" thickBot="1">
      <c r="A2" s="35"/>
      <c r="B2" s="122"/>
      <c r="C2" s="32"/>
      <c r="D2" s="32"/>
      <c r="E2" s="32">
        <v>1</v>
      </c>
      <c r="F2" s="32">
        <v>1</v>
      </c>
      <c r="G2" s="32">
        <v>1</v>
      </c>
      <c r="H2" s="32">
        <v>1</v>
      </c>
      <c r="I2" s="32">
        <v>1</v>
      </c>
      <c r="J2" s="32">
        <v>1</v>
      </c>
      <c r="K2" s="32">
        <v>1</v>
      </c>
      <c r="L2" s="32">
        <v>1</v>
      </c>
      <c r="M2" s="32">
        <v>1</v>
      </c>
      <c r="N2" s="32">
        <v>1</v>
      </c>
      <c r="O2" s="32">
        <v>1</v>
      </c>
      <c r="P2" s="32">
        <v>1</v>
      </c>
      <c r="Q2" s="32">
        <v>1</v>
      </c>
      <c r="R2" s="32">
        <v>1</v>
      </c>
      <c r="S2" s="32">
        <v>1</v>
      </c>
      <c r="T2" s="32">
        <v>1</v>
      </c>
      <c r="U2" s="32">
        <v>1</v>
      </c>
      <c r="V2" s="32">
        <v>1</v>
      </c>
      <c r="W2" s="32">
        <v>1</v>
      </c>
      <c r="X2" s="32">
        <v>1</v>
      </c>
      <c r="Y2" s="32">
        <v>1</v>
      </c>
      <c r="Z2" s="32">
        <v>1</v>
      </c>
      <c r="AA2" s="32">
        <v>1</v>
      </c>
      <c r="AB2" s="32">
        <v>1</v>
      </c>
      <c r="AC2" s="32">
        <v>1</v>
      </c>
      <c r="AD2" s="32">
        <v>1</v>
      </c>
      <c r="AE2" s="32">
        <v>1</v>
      </c>
      <c r="AF2" s="32"/>
      <c r="AG2" s="32"/>
      <c r="AH2" s="32"/>
      <c r="AI2" s="32"/>
      <c r="AJ2" s="32"/>
      <c r="AK2" s="32"/>
      <c r="AL2" s="32"/>
      <c r="AM2" s="32"/>
    </row>
    <row r="3" spans="1:39" ht="90" thickTop="1" thickBot="1">
      <c r="A3" s="36"/>
      <c r="B3" s="123" t="s">
        <v>0</v>
      </c>
      <c r="C3" s="134">
        <v>1</v>
      </c>
      <c r="D3" s="134">
        <v>2</v>
      </c>
      <c r="E3" s="134">
        <v>3</v>
      </c>
      <c r="F3" s="134">
        <v>4</v>
      </c>
      <c r="G3" s="134">
        <v>5</v>
      </c>
      <c r="H3" s="134">
        <v>6</v>
      </c>
      <c r="I3" s="134">
        <v>7</v>
      </c>
      <c r="J3" s="134">
        <v>8</v>
      </c>
      <c r="K3" s="134">
        <v>9</v>
      </c>
      <c r="L3" s="134">
        <v>10</v>
      </c>
      <c r="M3" s="134">
        <v>11</v>
      </c>
      <c r="N3" s="134">
        <v>12</v>
      </c>
      <c r="O3" s="134">
        <v>13</v>
      </c>
      <c r="P3" s="134">
        <v>14</v>
      </c>
      <c r="Q3" s="134">
        <v>15</v>
      </c>
      <c r="R3" s="134">
        <v>16</v>
      </c>
      <c r="S3" s="134">
        <v>17</v>
      </c>
      <c r="T3" s="134">
        <v>18</v>
      </c>
      <c r="U3" s="134">
        <v>19</v>
      </c>
      <c r="V3" s="134">
        <v>20</v>
      </c>
      <c r="W3" s="134">
        <v>21</v>
      </c>
      <c r="X3" s="134">
        <v>22</v>
      </c>
      <c r="Y3" s="134">
        <v>23</v>
      </c>
      <c r="Z3" s="134">
        <v>24</v>
      </c>
      <c r="AA3" s="134">
        <v>25</v>
      </c>
      <c r="AB3" s="134">
        <v>26</v>
      </c>
      <c r="AC3" s="134">
        <v>27</v>
      </c>
      <c r="AD3" s="134">
        <v>28</v>
      </c>
      <c r="AE3" s="134">
        <v>29</v>
      </c>
      <c r="AF3" s="134">
        <v>30</v>
      </c>
      <c r="AG3" s="134">
        <v>31</v>
      </c>
      <c r="AH3" s="134">
        <v>32</v>
      </c>
      <c r="AI3" s="134">
        <v>33</v>
      </c>
      <c r="AJ3" s="134">
        <v>34</v>
      </c>
      <c r="AK3" s="134">
        <v>35</v>
      </c>
    </row>
    <row r="4" spans="1:39" ht="16.5" customHeight="1" thickBot="1">
      <c r="A4" s="37"/>
      <c r="B4" s="161" t="s">
        <v>1</v>
      </c>
      <c r="C4" s="209" t="b">
        <v>1</v>
      </c>
      <c r="D4" s="210" t="b">
        <v>1</v>
      </c>
      <c r="E4" s="209" t="b">
        <v>1</v>
      </c>
      <c r="F4" s="210" t="b">
        <v>0</v>
      </c>
      <c r="G4" s="209" t="b">
        <v>1</v>
      </c>
      <c r="H4" s="210" t="b">
        <v>1</v>
      </c>
      <c r="I4" s="209" t="b">
        <v>1</v>
      </c>
      <c r="J4" s="210" t="b">
        <v>1</v>
      </c>
      <c r="K4" s="209" t="b">
        <v>1</v>
      </c>
      <c r="L4" s="210" t="b">
        <v>1</v>
      </c>
      <c r="M4" s="209" t="b">
        <v>1</v>
      </c>
      <c r="N4" s="210" t="b">
        <v>1</v>
      </c>
      <c r="O4" s="209" t="b">
        <v>1</v>
      </c>
      <c r="P4" s="210" t="b">
        <v>1</v>
      </c>
      <c r="Q4" s="209" t="b">
        <v>1</v>
      </c>
      <c r="R4" s="210" t="b">
        <v>1</v>
      </c>
      <c r="S4" s="209" t="b">
        <v>1</v>
      </c>
      <c r="T4" s="210" t="b">
        <v>1</v>
      </c>
      <c r="U4" s="209" t="b">
        <v>1</v>
      </c>
      <c r="V4" s="210" t="b">
        <v>1</v>
      </c>
      <c r="W4" s="209" t="b">
        <v>1</v>
      </c>
      <c r="X4" s="210" t="b">
        <v>1</v>
      </c>
      <c r="Y4" s="209" t="b">
        <v>1</v>
      </c>
      <c r="Z4" s="210" t="b">
        <v>1</v>
      </c>
      <c r="AA4" s="209" t="b">
        <v>1</v>
      </c>
      <c r="AB4" s="211" t="b">
        <v>1</v>
      </c>
      <c r="AC4" s="209" t="b">
        <v>0</v>
      </c>
      <c r="AD4" s="211" t="b">
        <v>0</v>
      </c>
      <c r="AE4" s="212" t="b">
        <v>0</v>
      </c>
      <c r="AF4" s="213" t="b">
        <v>0</v>
      </c>
      <c r="AG4" s="214" t="b">
        <v>0</v>
      </c>
      <c r="AH4" s="213" t="b">
        <v>0</v>
      </c>
      <c r="AI4" s="214" t="b">
        <v>0</v>
      </c>
      <c r="AJ4" s="213" t="b">
        <v>0</v>
      </c>
      <c r="AK4" s="215" t="b">
        <v>0</v>
      </c>
    </row>
    <row r="5" spans="1:39" ht="18.75" thickBot="1">
      <c r="A5" s="37"/>
      <c r="B5" s="183" t="s">
        <v>2</v>
      </c>
      <c r="C5" s="186">
        <v>1</v>
      </c>
      <c r="D5" s="180">
        <v>1</v>
      </c>
      <c r="E5" s="179">
        <v>1</v>
      </c>
      <c r="F5" s="180">
        <v>1</v>
      </c>
      <c r="G5" s="179">
        <v>1</v>
      </c>
      <c r="H5" s="180">
        <v>1</v>
      </c>
      <c r="I5" s="179"/>
      <c r="J5" s="180"/>
      <c r="K5" s="179"/>
      <c r="L5" s="180"/>
      <c r="M5" s="179"/>
      <c r="N5" s="180"/>
      <c r="O5" s="179"/>
      <c r="P5" s="180"/>
      <c r="Q5" s="179"/>
      <c r="R5" s="180"/>
      <c r="S5" s="179"/>
      <c r="T5" s="180"/>
      <c r="U5" s="163"/>
      <c r="V5" s="164"/>
      <c r="W5" s="163"/>
      <c r="X5" s="164"/>
      <c r="Y5" s="163"/>
      <c r="Z5" s="164"/>
      <c r="AA5" s="163"/>
      <c r="AB5" s="164"/>
      <c r="AC5" s="163"/>
      <c r="AD5" s="164"/>
      <c r="AE5" s="163"/>
      <c r="AF5" s="164"/>
      <c r="AG5" s="163"/>
      <c r="AH5" s="164"/>
      <c r="AI5" s="163"/>
      <c r="AJ5" s="164"/>
      <c r="AK5" s="165"/>
    </row>
    <row r="6" spans="1:39" ht="19.5" thickTop="1" thickBot="1">
      <c r="A6" s="35"/>
      <c r="B6" s="184" t="s">
        <v>3</v>
      </c>
      <c r="C6" s="187">
        <v>1</v>
      </c>
      <c r="D6" s="182">
        <v>1</v>
      </c>
      <c r="E6" s="181">
        <v>1</v>
      </c>
      <c r="F6" s="182">
        <v>1</v>
      </c>
      <c r="G6" s="181">
        <v>1</v>
      </c>
      <c r="H6" s="182">
        <v>1</v>
      </c>
      <c r="I6" s="181">
        <v>1</v>
      </c>
      <c r="J6" s="182">
        <v>1</v>
      </c>
      <c r="K6" s="181"/>
      <c r="L6" s="182">
        <v>1</v>
      </c>
      <c r="M6" s="181"/>
      <c r="N6" s="182"/>
      <c r="O6" s="181"/>
      <c r="P6" s="182"/>
      <c r="Q6" s="181"/>
      <c r="R6" s="182"/>
      <c r="S6" s="181"/>
      <c r="T6" s="182"/>
      <c r="U6" s="166"/>
      <c r="V6" s="167"/>
      <c r="W6" s="166"/>
      <c r="X6" s="167"/>
      <c r="Y6" s="166"/>
      <c r="Z6" s="167"/>
      <c r="AA6" s="166"/>
      <c r="AB6" s="167"/>
      <c r="AC6" s="166"/>
      <c r="AD6" s="167"/>
      <c r="AE6" s="166"/>
      <c r="AF6" s="167"/>
      <c r="AG6" s="166"/>
      <c r="AH6" s="167"/>
      <c r="AI6" s="166"/>
      <c r="AJ6" s="167"/>
      <c r="AK6" s="168"/>
    </row>
    <row r="7" spans="1:39" ht="19.5" thickTop="1" thickBot="1">
      <c r="A7" s="36"/>
      <c r="B7" s="184" t="s">
        <v>4</v>
      </c>
      <c r="C7" s="187">
        <v>1</v>
      </c>
      <c r="D7" s="182">
        <v>1</v>
      </c>
      <c r="E7" s="181">
        <v>1</v>
      </c>
      <c r="F7" s="182">
        <v>1</v>
      </c>
      <c r="G7" s="181">
        <v>1</v>
      </c>
      <c r="H7" s="182">
        <v>1</v>
      </c>
      <c r="I7" s="181">
        <v>1</v>
      </c>
      <c r="J7" s="182">
        <v>1</v>
      </c>
      <c r="K7" s="181">
        <v>1</v>
      </c>
      <c r="L7" s="182">
        <v>1</v>
      </c>
      <c r="M7" s="181">
        <v>1</v>
      </c>
      <c r="N7" s="182">
        <v>1</v>
      </c>
      <c r="O7" s="181">
        <v>1</v>
      </c>
      <c r="P7" s="182">
        <v>1</v>
      </c>
      <c r="Q7" s="181">
        <v>1</v>
      </c>
      <c r="R7" s="182">
        <v>1</v>
      </c>
      <c r="S7" s="181">
        <v>1</v>
      </c>
      <c r="T7" s="182">
        <v>1</v>
      </c>
      <c r="U7" s="166"/>
      <c r="V7" s="167"/>
      <c r="W7" s="166"/>
      <c r="X7" s="167"/>
      <c r="Y7" s="166"/>
      <c r="Z7" s="167"/>
      <c r="AA7" s="166"/>
      <c r="AB7" s="167"/>
      <c r="AC7" s="166"/>
      <c r="AD7" s="167"/>
      <c r="AE7" s="166"/>
      <c r="AF7" s="167"/>
      <c r="AG7" s="166"/>
      <c r="AH7" s="167"/>
      <c r="AI7" s="166"/>
      <c r="AJ7" s="167"/>
      <c r="AK7" s="168"/>
    </row>
    <row r="8" spans="1:39" ht="19.5" thickTop="1" thickBot="1">
      <c r="A8" s="37"/>
      <c r="B8" s="185" t="s">
        <v>5</v>
      </c>
      <c r="C8" s="188">
        <v>1</v>
      </c>
      <c r="D8" s="190">
        <v>1</v>
      </c>
      <c r="E8" s="189">
        <v>1</v>
      </c>
      <c r="F8" s="190">
        <v>1</v>
      </c>
      <c r="G8" s="189">
        <v>1</v>
      </c>
      <c r="H8" s="190"/>
      <c r="I8" s="189">
        <v>1</v>
      </c>
      <c r="J8" s="190"/>
      <c r="K8" s="189">
        <v>1</v>
      </c>
      <c r="L8" s="190"/>
      <c r="M8" s="189"/>
      <c r="N8" s="190"/>
      <c r="O8" s="189">
        <v>1</v>
      </c>
      <c r="P8" s="190">
        <v>1</v>
      </c>
      <c r="Q8" s="189">
        <v>1</v>
      </c>
      <c r="R8" s="190">
        <v>1</v>
      </c>
      <c r="S8" s="189"/>
      <c r="T8" s="190"/>
      <c r="U8" s="170"/>
      <c r="V8" s="169"/>
      <c r="W8" s="170"/>
      <c r="X8" s="169"/>
      <c r="Y8" s="170"/>
      <c r="Z8" s="169"/>
      <c r="AA8" s="170"/>
      <c r="AB8" s="169"/>
      <c r="AC8" s="170"/>
      <c r="AD8" s="169"/>
      <c r="AE8" s="170"/>
      <c r="AF8" s="169"/>
      <c r="AG8" s="170"/>
      <c r="AH8" s="169"/>
      <c r="AI8" s="170"/>
      <c r="AJ8" s="169"/>
      <c r="AK8" s="171"/>
    </row>
    <row r="9" spans="1:39" ht="15.75" thickBot="1">
      <c r="A9" s="32"/>
      <c r="B9" s="124" t="s">
        <v>6</v>
      </c>
      <c r="C9" s="160" t="s">
        <v>7</v>
      </c>
      <c r="D9" s="157" t="s">
        <v>7</v>
      </c>
      <c r="E9" s="156" t="s">
        <v>7</v>
      </c>
      <c r="F9" s="157" t="s">
        <v>7</v>
      </c>
      <c r="G9" s="158" t="s">
        <v>7</v>
      </c>
      <c r="H9" s="157" t="s">
        <v>7</v>
      </c>
      <c r="I9" s="158" t="s">
        <v>7</v>
      </c>
      <c r="J9" s="157" t="s">
        <v>7</v>
      </c>
      <c r="K9" s="156" t="s">
        <v>7</v>
      </c>
      <c r="L9" s="157" t="s">
        <v>7</v>
      </c>
      <c r="M9" s="156" t="s">
        <v>7</v>
      </c>
      <c r="N9" s="157" t="s">
        <v>7</v>
      </c>
      <c r="O9" s="156" t="s">
        <v>7</v>
      </c>
      <c r="P9" s="157" t="s">
        <v>7</v>
      </c>
      <c r="Q9" s="156" t="s">
        <v>7</v>
      </c>
      <c r="R9" s="157" t="s">
        <v>7</v>
      </c>
      <c r="S9" s="156" t="s">
        <v>7</v>
      </c>
      <c r="T9" s="157" t="s">
        <v>7</v>
      </c>
      <c r="U9" s="156" t="s">
        <v>7</v>
      </c>
      <c r="V9" s="157" t="s">
        <v>7</v>
      </c>
      <c r="W9" s="156" t="s">
        <v>7</v>
      </c>
      <c r="X9" s="157" t="s">
        <v>7</v>
      </c>
      <c r="Y9" s="156" t="s">
        <v>7</v>
      </c>
      <c r="Z9" s="157" t="s">
        <v>7</v>
      </c>
      <c r="AA9" s="156" t="s">
        <v>7</v>
      </c>
      <c r="AB9" s="157" t="s">
        <v>7</v>
      </c>
      <c r="AC9" s="156" t="s">
        <v>7</v>
      </c>
      <c r="AD9" s="157" t="s">
        <v>7</v>
      </c>
      <c r="AE9" s="156" t="s">
        <v>7</v>
      </c>
      <c r="AF9" s="157" t="s">
        <v>7</v>
      </c>
      <c r="AG9" s="156" t="s">
        <v>7</v>
      </c>
      <c r="AH9" s="157" t="s">
        <v>7</v>
      </c>
      <c r="AI9" s="156" t="s">
        <v>7</v>
      </c>
      <c r="AJ9" s="157" t="s">
        <v>7</v>
      </c>
      <c r="AK9" s="159" t="s">
        <v>7</v>
      </c>
    </row>
    <row r="10" spans="1:39" ht="16.5" thickTop="1" thickBot="1">
      <c r="A10" s="32"/>
      <c r="B10" s="124" t="s">
        <v>8</v>
      </c>
      <c r="C10" s="71"/>
      <c r="D10" s="73"/>
      <c r="E10" s="77"/>
      <c r="F10" s="73"/>
      <c r="G10" s="72"/>
      <c r="H10" s="73"/>
      <c r="I10" s="77"/>
      <c r="J10" s="73"/>
      <c r="K10" s="77"/>
      <c r="L10" s="73"/>
      <c r="M10" s="77"/>
      <c r="N10" s="73"/>
      <c r="O10" s="77"/>
      <c r="P10" s="73"/>
      <c r="Q10" s="77"/>
      <c r="R10" s="73"/>
      <c r="S10" s="77"/>
      <c r="T10" s="73"/>
      <c r="U10" s="77"/>
      <c r="V10" s="73"/>
      <c r="W10" s="77"/>
      <c r="X10" s="73"/>
      <c r="Y10" s="77"/>
      <c r="Z10" s="73"/>
      <c r="AA10" s="77"/>
      <c r="AB10" s="73"/>
      <c r="AC10" s="77"/>
      <c r="AD10" s="73"/>
      <c r="AE10" s="77"/>
      <c r="AF10" s="73"/>
      <c r="AG10" s="77"/>
      <c r="AH10" s="73"/>
      <c r="AI10" s="77"/>
      <c r="AJ10" s="73"/>
      <c r="AK10" s="143"/>
    </row>
    <row r="11" spans="1:39" ht="16.5" thickTop="1" thickBot="1">
      <c r="A11" s="32"/>
      <c r="B11" s="79" t="s">
        <v>78</v>
      </c>
      <c r="C11" s="71" t="s">
        <v>7</v>
      </c>
      <c r="D11" s="73" t="s">
        <v>7</v>
      </c>
      <c r="E11" s="77" t="s">
        <v>7</v>
      </c>
      <c r="F11" s="73" t="s">
        <v>7</v>
      </c>
      <c r="G11" s="72" t="s">
        <v>7</v>
      </c>
      <c r="H11" s="73" t="s">
        <v>7</v>
      </c>
      <c r="I11" s="77"/>
      <c r="J11" s="73"/>
      <c r="K11" s="77"/>
      <c r="L11" s="73"/>
      <c r="M11" s="77"/>
      <c r="N11" s="73"/>
      <c r="O11" s="77"/>
      <c r="P11" s="73"/>
      <c r="Q11" s="77"/>
      <c r="R11" s="73"/>
      <c r="S11" s="77"/>
      <c r="T11" s="73"/>
      <c r="U11" s="77"/>
      <c r="V11" s="73"/>
      <c r="W11" s="77"/>
      <c r="X11" s="73"/>
      <c r="Y11" s="77"/>
      <c r="Z11" s="73"/>
      <c r="AA11" s="77"/>
      <c r="AB11" s="73"/>
      <c r="AC11" s="77"/>
      <c r="AD11" s="73"/>
      <c r="AE11" s="77"/>
      <c r="AF11" s="73"/>
      <c r="AG11" s="77"/>
      <c r="AH11" s="73"/>
      <c r="AI11" s="77"/>
      <c r="AJ11" s="73"/>
      <c r="AK11" s="143"/>
    </row>
    <row r="12" spans="1:39" ht="16.5" thickTop="1" thickBot="1">
      <c r="A12" s="32"/>
      <c r="B12" s="79" t="s">
        <v>9</v>
      </c>
      <c r="C12" s="71" t="s">
        <v>7</v>
      </c>
      <c r="D12" s="73" t="s">
        <v>7</v>
      </c>
      <c r="E12" s="77" t="s">
        <v>7</v>
      </c>
      <c r="F12" s="73" t="s">
        <v>7</v>
      </c>
      <c r="G12" s="72" t="s">
        <v>7</v>
      </c>
      <c r="H12" s="73" t="s">
        <v>7</v>
      </c>
      <c r="I12" s="77" t="s">
        <v>7</v>
      </c>
      <c r="J12" s="73" t="s">
        <v>7</v>
      </c>
      <c r="K12" s="77"/>
      <c r="L12" s="73"/>
      <c r="M12" s="77"/>
      <c r="N12" s="73"/>
      <c r="O12" s="77"/>
      <c r="P12" s="73"/>
      <c r="Q12" s="77"/>
      <c r="R12" s="73"/>
      <c r="S12" s="77"/>
      <c r="T12" s="73"/>
      <c r="U12" s="77"/>
      <c r="V12" s="73"/>
      <c r="W12" s="77"/>
      <c r="X12" s="73"/>
      <c r="Y12" s="77"/>
      <c r="Z12" s="73"/>
      <c r="AA12" s="77"/>
      <c r="AB12" s="73"/>
      <c r="AC12" s="77"/>
      <c r="AD12" s="73"/>
      <c r="AE12" s="77"/>
      <c r="AF12" s="73"/>
      <c r="AG12" s="77"/>
      <c r="AH12" s="73"/>
      <c r="AI12" s="77"/>
      <c r="AJ12" s="73"/>
      <c r="AK12" s="143"/>
    </row>
    <row r="13" spans="1:39" ht="16.5" thickTop="1" thickBot="1">
      <c r="A13" s="32"/>
      <c r="B13" s="79" t="s">
        <v>10</v>
      </c>
      <c r="C13" s="71"/>
      <c r="D13" s="73" t="s">
        <v>7</v>
      </c>
      <c r="E13" s="77" t="s">
        <v>7</v>
      </c>
      <c r="F13" s="73" t="s">
        <v>7</v>
      </c>
      <c r="G13" s="72" t="s">
        <v>7</v>
      </c>
      <c r="H13" s="73" t="s">
        <v>7</v>
      </c>
      <c r="I13" s="77" t="s">
        <v>7</v>
      </c>
      <c r="J13" s="73" t="s">
        <v>7</v>
      </c>
      <c r="K13" s="77" t="s">
        <v>7</v>
      </c>
      <c r="L13" s="73" t="s">
        <v>7</v>
      </c>
      <c r="M13" s="77"/>
      <c r="N13" s="73"/>
      <c r="O13" s="77"/>
      <c r="P13" s="73"/>
      <c r="Q13" s="77"/>
      <c r="R13" s="73"/>
      <c r="S13" s="77"/>
      <c r="T13" s="73"/>
      <c r="U13" s="77"/>
      <c r="V13" s="73"/>
      <c r="W13" s="77"/>
      <c r="X13" s="73"/>
      <c r="Y13" s="77"/>
      <c r="Z13" s="73"/>
      <c r="AA13" s="77"/>
      <c r="AB13" s="73"/>
      <c r="AC13" s="77"/>
      <c r="AD13" s="73"/>
      <c r="AE13" s="77"/>
      <c r="AF13" s="73"/>
      <c r="AG13" s="77"/>
      <c r="AH13" s="73"/>
      <c r="AI13" s="77"/>
      <c r="AJ13" s="73"/>
      <c r="AK13" s="143"/>
    </row>
    <row r="14" spans="1:39" ht="16.5" thickTop="1" thickBot="1">
      <c r="A14" s="32"/>
      <c r="B14" s="79" t="s">
        <v>11</v>
      </c>
      <c r="C14" s="71"/>
      <c r="D14" s="73"/>
      <c r="E14" s="77"/>
      <c r="F14" s="73"/>
      <c r="G14" s="72"/>
      <c r="H14" s="73"/>
      <c r="I14" s="77"/>
      <c r="J14" s="73"/>
      <c r="K14" s="77"/>
      <c r="L14" s="73"/>
      <c r="M14" s="77"/>
      <c r="N14" s="73"/>
      <c r="O14" s="77"/>
      <c r="P14" s="73"/>
      <c r="Q14" s="77"/>
      <c r="R14" s="73"/>
      <c r="S14" s="77"/>
      <c r="T14" s="73"/>
      <c r="U14" s="77"/>
      <c r="V14" s="73"/>
      <c r="W14" s="77"/>
      <c r="X14" s="73"/>
      <c r="Y14" s="77"/>
      <c r="Z14" s="73"/>
      <c r="AA14" s="77"/>
      <c r="AB14" s="73"/>
      <c r="AC14" s="77"/>
      <c r="AD14" s="73"/>
      <c r="AE14" s="77"/>
      <c r="AF14" s="73"/>
      <c r="AG14" s="77"/>
      <c r="AH14" s="73"/>
      <c r="AI14" s="77"/>
      <c r="AJ14" s="73"/>
      <c r="AK14" s="143"/>
    </row>
    <row r="15" spans="1:39" ht="16.5" thickTop="1" thickBot="1">
      <c r="A15" s="32"/>
      <c r="B15" s="79" t="s">
        <v>79</v>
      </c>
      <c r="C15" s="71" t="s">
        <v>7</v>
      </c>
      <c r="D15" s="73" t="s">
        <v>7</v>
      </c>
      <c r="E15" s="77" t="s">
        <v>7</v>
      </c>
      <c r="F15" s="73" t="s">
        <v>7</v>
      </c>
      <c r="G15" s="72" t="s">
        <v>7</v>
      </c>
      <c r="H15" s="73"/>
      <c r="I15" s="77" t="s">
        <v>7</v>
      </c>
      <c r="J15" s="73"/>
      <c r="K15" s="77" t="s">
        <v>7</v>
      </c>
      <c r="L15" s="73"/>
      <c r="M15" s="77"/>
      <c r="N15" s="73"/>
      <c r="O15" s="77" t="s">
        <v>7</v>
      </c>
      <c r="P15" s="73" t="s">
        <v>7</v>
      </c>
      <c r="Q15" s="77" t="s">
        <v>7</v>
      </c>
      <c r="R15" s="73" t="s">
        <v>7</v>
      </c>
      <c r="S15" s="77"/>
      <c r="T15" s="73"/>
      <c r="U15" s="77"/>
      <c r="V15" s="73"/>
      <c r="W15" s="77"/>
      <c r="X15" s="73" t="s">
        <v>7</v>
      </c>
      <c r="Y15" s="77"/>
      <c r="Z15" s="73"/>
      <c r="AA15" s="77"/>
      <c r="AB15" s="73"/>
      <c r="AC15" s="77"/>
      <c r="AD15" s="73"/>
      <c r="AE15" s="77"/>
      <c r="AF15" s="73"/>
      <c r="AG15" s="77"/>
      <c r="AH15" s="73"/>
      <c r="AI15" s="77"/>
      <c r="AJ15" s="73"/>
      <c r="AK15" s="143"/>
    </row>
    <row r="16" spans="1:39" ht="16.5" thickTop="1" thickBot="1">
      <c r="A16" s="32"/>
      <c r="B16" s="79" t="s">
        <v>12</v>
      </c>
      <c r="C16" s="71" t="s">
        <v>7</v>
      </c>
      <c r="D16" s="73" t="s">
        <v>7</v>
      </c>
      <c r="E16" s="77" t="s">
        <v>7</v>
      </c>
      <c r="F16" s="73" t="s">
        <v>7</v>
      </c>
      <c r="G16" s="72" t="s">
        <v>7</v>
      </c>
      <c r="H16" s="73"/>
      <c r="I16" s="77" t="s">
        <v>7</v>
      </c>
      <c r="J16" s="73"/>
      <c r="K16" s="77" t="s">
        <v>7</v>
      </c>
      <c r="L16" s="73"/>
      <c r="M16" s="77"/>
      <c r="N16" s="73"/>
      <c r="O16" s="77" t="s">
        <v>7</v>
      </c>
      <c r="P16" s="73" t="s">
        <v>7</v>
      </c>
      <c r="Q16" s="77" t="s">
        <v>7</v>
      </c>
      <c r="R16" s="73" t="s">
        <v>7</v>
      </c>
      <c r="S16" s="77"/>
      <c r="T16" s="73"/>
      <c r="U16" s="77"/>
      <c r="V16" s="73"/>
      <c r="W16" s="77"/>
      <c r="X16" s="73" t="s">
        <v>7</v>
      </c>
      <c r="Y16" s="77"/>
      <c r="Z16" s="73"/>
      <c r="AA16" s="77"/>
      <c r="AB16" s="73"/>
      <c r="AC16" s="77"/>
      <c r="AD16" s="73"/>
      <c r="AE16" s="77"/>
      <c r="AF16" s="73"/>
      <c r="AG16" s="77"/>
      <c r="AH16" s="73"/>
      <c r="AI16" s="77"/>
      <c r="AJ16" s="73"/>
      <c r="AK16" s="143"/>
    </row>
    <row r="17" spans="1:38" ht="16.5" thickTop="1" thickBot="1">
      <c r="A17" s="32"/>
      <c r="B17" s="79" t="s">
        <v>13</v>
      </c>
      <c r="C17" s="71"/>
      <c r="D17" s="73" t="s">
        <v>7</v>
      </c>
      <c r="E17" s="77" t="s">
        <v>7</v>
      </c>
      <c r="F17" s="73" t="s">
        <v>7</v>
      </c>
      <c r="G17" s="72" t="s">
        <v>7</v>
      </c>
      <c r="H17" s="73" t="s">
        <v>7</v>
      </c>
      <c r="I17" s="77" t="s">
        <v>7</v>
      </c>
      <c r="J17" s="73" t="s">
        <v>7</v>
      </c>
      <c r="K17" s="77" t="s">
        <v>7</v>
      </c>
      <c r="L17" s="73" t="s">
        <v>7</v>
      </c>
      <c r="M17" s="77" t="s">
        <v>7</v>
      </c>
      <c r="N17" s="73"/>
      <c r="O17" s="77" t="s">
        <v>7</v>
      </c>
      <c r="P17" s="73" t="s">
        <v>7</v>
      </c>
      <c r="Q17" s="77" t="s">
        <v>7</v>
      </c>
      <c r="R17" s="73" t="s">
        <v>7</v>
      </c>
      <c r="S17" s="77" t="s">
        <v>7</v>
      </c>
      <c r="T17" s="73" t="s">
        <v>7</v>
      </c>
      <c r="U17" s="77"/>
      <c r="V17" s="73" t="s">
        <v>7</v>
      </c>
      <c r="W17" s="77" t="s">
        <v>7</v>
      </c>
      <c r="X17" s="73" t="s">
        <v>7</v>
      </c>
      <c r="Y17" s="77"/>
      <c r="Z17" s="73"/>
      <c r="AA17" s="77"/>
      <c r="AB17" s="73"/>
      <c r="AC17" s="77"/>
      <c r="AD17" s="73"/>
      <c r="AE17" s="77"/>
      <c r="AF17" s="73"/>
      <c r="AG17" s="77"/>
      <c r="AH17" s="73"/>
      <c r="AI17" s="77"/>
      <c r="AJ17" s="73"/>
      <c r="AK17" s="143"/>
    </row>
    <row r="18" spans="1:38" ht="16.5" thickTop="1" thickBot="1">
      <c r="A18" s="32"/>
      <c r="B18" s="79" t="s">
        <v>14</v>
      </c>
      <c r="C18" s="71"/>
      <c r="D18" s="73"/>
      <c r="E18" s="77"/>
      <c r="F18" s="73"/>
      <c r="G18" s="72"/>
      <c r="H18" s="73"/>
      <c r="I18" s="77"/>
      <c r="J18" s="73"/>
      <c r="K18" s="77"/>
      <c r="L18" s="73"/>
      <c r="M18" s="77"/>
      <c r="N18" s="73"/>
      <c r="O18" s="77"/>
      <c r="P18" s="73"/>
      <c r="Q18" s="77"/>
      <c r="R18" s="73"/>
      <c r="S18" s="77"/>
      <c r="T18" s="73"/>
      <c r="U18" s="77"/>
      <c r="V18" s="73"/>
      <c r="W18" s="77"/>
      <c r="X18" s="73"/>
      <c r="Y18" s="77"/>
      <c r="Z18" s="73"/>
      <c r="AA18" s="77"/>
      <c r="AB18" s="73"/>
      <c r="AC18" s="77"/>
      <c r="AD18" s="73"/>
      <c r="AE18" s="77"/>
      <c r="AF18" s="73"/>
      <c r="AG18" s="77"/>
      <c r="AH18" s="73"/>
      <c r="AI18" s="77"/>
      <c r="AJ18" s="73"/>
      <c r="AK18" s="143"/>
    </row>
    <row r="19" spans="1:38" ht="16.5" thickTop="1" thickBot="1">
      <c r="A19" s="32"/>
      <c r="B19" s="79" t="s">
        <v>15</v>
      </c>
      <c r="C19" s="71"/>
      <c r="D19" s="73" t="s">
        <v>7</v>
      </c>
      <c r="E19" s="77" t="s">
        <v>7</v>
      </c>
      <c r="F19" s="73" t="s">
        <v>7</v>
      </c>
      <c r="G19" s="72" t="s">
        <v>7</v>
      </c>
      <c r="H19" s="73" t="s">
        <v>7</v>
      </c>
      <c r="I19" s="72" t="s">
        <v>7</v>
      </c>
      <c r="J19" s="73" t="s">
        <v>7</v>
      </c>
      <c r="K19" s="77" t="s">
        <v>7</v>
      </c>
      <c r="L19" s="73" t="s">
        <v>7</v>
      </c>
      <c r="M19" s="77" t="s">
        <v>7</v>
      </c>
      <c r="N19" s="73" t="s">
        <v>7</v>
      </c>
      <c r="O19" s="77" t="s">
        <v>7</v>
      </c>
      <c r="P19" s="73" t="s">
        <v>7</v>
      </c>
      <c r="Q19" s="77" t="s">
        <v>7</v>
      </c>
      <c r="R19" s="73" t="s">
        <v>7</v>
      </c>
      <c r="S19" s="77" t="s">
        <v>7</v>
      </c>
      <c r="T19" s="73" t="s">
        <v>7</v>
      </c>
      <c r="U19" s="77"/>
      <c r="V19" s="73"/>
      <c r="W19" s="77"/>
      <c r="X19" s="73"/>
      <c r="Y19" s="77"/>
      <c r="Z19" s="73"/>
      <c r="AA19" s="77"/>
      <c r="AB19" s="73"/>
      <c r="AC19" s="77"/>
      <c r="AD19" s="73"/>
      <c r="AE19" s="77"/>
      <c r="AF19" s="73"/>
      <c r="AG19" s="77"/>
      <c r="AH19" s="73"/>
      <c r="AI19" s="77"/>
      <c r="AJ19" s="73"/>
      <c r="AK19" s="143"/>
    </row>
    <row r="20" spans="1:38" ht="16.5" thickTop="1" thickBot="1">
      <c r="A20" s="32"/>
      <c r="B20" s="79" t="s">
        <v>16</v>
      </c>
      <c r="C20" s="71"/>
      <c r="D20" s="73" t="s">
        <v>7</v>
      </c>
      <c r="E20" s="77" t="s">
        <v>7</v>
      </c>
      <c r="F20" s="73" t="s">
        <v>7</v>
      </c>
      <c r="G20" s="72" t="s">
        <v>7</v>
      </c>
      <c r="H20" s="73" t="s">
        <v>7</v>
      </c>
      <c r="I20" s="72" t="s">
        <v>7</v>
      </c>
      <c r="J20" s="73" t="s">
        <v>7</v>
      </c>
      <c r="K20" s="77" t="s">
        <v>7</v>
      </c>
      <c r="L20" s="73" t="s">
        <v>7</v>
      </c>
      <c r="M20" s="77" t="s">
        <v>7</v>
      </c>
      <c r="N20" s="73" t="s">
        <v>7</v>
      </c>
      <c r="O20" s="77" t="s">
        <v>7</v>
      </c>
      <c r="P20" s="73" t="s">
        <v>7</v>
      </c>
      <c r="Q20" s="77" t="s">
        <v>7</v>
      </c>
      <c r="R20" s="73" t="s">
        <v>7</v>
      </c>
      <c r="S20" s="77" t="s">
        <v>7</v>
      </c>
      <c r="T20" s="73" t="s">
        <v>7</v>
      </c>
      <c r="U20" s="77"/>
      <c r="V20" s="73"/>
      <c r="W20" s="77"/>
      <c r="X20" s="73"/>
      <c r="Y20" s="77"/>
      <c r="Z20" s="73"/>
      <c r="AA20" s="77"/>
      <c r="AB20" s="73"/>
      <c r="AC20" s="77"/>
      <c r="AD20" s="73"/>
      <c r="AE20" s="77"/>
      <c r="AF20" s="73"/>
      <c r="AG20" s="77"/>
      <c r="AH20" s="73"/>
      <c r="AI20" s="77"/>
      <c r="AJ20" s="73"/>
      <c r="AK20" s="143"/>
    </row>
    <row r="21" spans="1:38" ht="16.5" thickTop="1" thickBot="1">
      <c r="A21" s="32"/>
      <c r="B21" s="79" t="s">
        <v>17</v>
      </c>
      <c r="C21" s="71"/>
      <c r="D21" s="73"/>
      <c r="E21" s="77"/>
      <c r="F21" s="73"/>
      <c r="G21" s="72"/>
      <c r="H21" s="73"/>
      <c r="I21" s="72"/>
      <c r="J21" s="73"/>
      <c r="K21" s="77"/>
      <c r="L21" s="73" t="s">
        <v>7</v>
      </c>
      <c r="M21" s="77" t="s">
        <v>7</v>
      </c>
      <c r="N21" s="73" t="s">
        <v>7</v>
      </c>
      <c r="O21" s="77" t="s">
        <v>7</v>
      </c>
      <c r="P21" s="73" t="s">
        <v>7</v>
      </c>
      <c r="Q21" s="77" t="s">
        <v>7</v>
      </c>
      <c r="R21" s="73" t="s">
        <v>7</v>
      </c>
      <c r="S21" s="77" t="s">
        <v>7</v>
      </c>
      <c r="T21" s="73" t="s">
        <v>7</v>
      </c>
      <c r="U21" s="77" t="s">
        <v>7</v>
      </c>
      <c r="V21" s="73" t="s">
        <v>7</v>
      </c>
      <c r="W21" s="77" t="s">
        <v>7</v>
      </c>
      <c r="X21" s="73" t="s">
        <v>7</v>
      </c>
      <c r="Y21" s="77" t="s">
        <v>7</v>
      </c>
      <c r="Z21" s="73" t="s">
        <v>7</v>
      </c>
      <c r="AA21" s="77" t="s">
        <v>7</v>
      </c>
      <c r="AB21" s="73" t="s">
        <v>7</v>
      </c>
      <c r="AC21" s="77"/>
      <c r="AD21" s="73"/>
      <c r="AE21" s="77"/>
      <c r="AF21" s="73"/>
      <c r="AG21" s="77"/>
      <c r="AH21" s="73"/>
      <c r="AI21" s="77"/>
      <c r="AJ21" s="73"/>
      <c r="AK21" s="143"/>
    </row>
    <row r="22" spans="1:38" ht="16.5" thickTop="1" thickBot="1">
      <c r="A22" s="32"/>
      <c r="B22" s="79" t="s">
        <v>18</v>
      </c>
      <c r="C22" s="71"/>
      <c r="D22" s="73"/>
      <c r="E22" s="77"/>
      <c r="F22" s="73"/>
      <c r="G22" s="72"/>
      <c r="H22" s="73"/>
      <c r="I22" s="72"/>
      <c r="J22" s="73"/>
      <c r="K22" s="77"/>
      <c r="L22" s="73" t="s">
        <v>7</v>
      </c>
      <c r="M22" s="77" t="s">
        <v>7</v>
      </c>
      <c r="N22" s="73" t="s">
        <v>7</v>
      </c>
      <c r="O22" s="77" t="s">
        <v>7</v>
      </c>
      <c r="P22" s="73" t="s">
        <v>7</v>
      </c>
      <c r="Q22" s="77" t="s">
        <v>7</v>
      </c>
      <c r="R22" s="73" t="s">
        <v>7</v>
      </c>
      <c r="S22" s="77" t="s">
        <v>7</v>
      </c>
      <c r="T22" s="73" t="s">
        <v>7</v>
      </c>
      <c r="U22" s="77" t="s">
        <v>7</v>
      </c>
      <c r="V22" s="73" t="s">
        <v>7</v>
      </c>
      <c r="W22" s="77" t="s">
        <v>7</v>
      </c>
      <c r="X22" s="73" t="s">
        <v>7</v>
      </c>
      <c r="Y22" s="77" t="s">
        <v>7</v>
      </c>
      <c r="Z22" s="73" t="s">
        <v>7</v>
      </c>
      <c r="AA22" s="77" t="s">
        <v>7</v>
      </c>
      <c r="AB22" s="73" t="s">
        <v>7</v>
      </c>
      <c r="AC22" s="77"/>
      <c r="AD22" s="73"/>
      <c r="AE22" s="77"/>
      <c r="AF22" s="73"/>
      <c r="AG22" s="77"/>
      <c r="AH22" s="73"/>
      <c r="AI22" s="77"/>
      <c r="AJ22" s="73"/>
      <c r="AK22" s="143"/>
    </row>
    <row r="23" spans="1:38" ht="16.5" thickTop="1" thickBot="1">
      <c r="A23" s="32"/>
      <c r="B23" s="79" t="s">
        <v>19</v>
      </c>
      <c r="C23" s="71"/>
      <c r="D23" s="73" t="s">
        <v>7</v>
      </c>
      <c r="E23" s="77" t="s">
        <v>7</v>
      </c>
      <c r="F23" s="73" t="s">
        <v>7</v>
      </c>
      <c r="G23" s="72" t="s">
        <v>7</v>
      </c>
      <c r="H23" s="73" t="s">
        <v>7</v>
      </c>
      <c r="I23" s="72" t="s">
        <v>7</v>
      </c>
      <c r="J23" s="73" t="s">
        <v>7</v>
      </c>
      <c r="K23" s="77" t="s">
        <v>7</v>
      </c>
      <c r="L23" s="73" t="s">
        <v>7</v>
      </c>
      <c r="M23" s="77" t="s">
        <v>7</v>
      </c>
      <c r="N23" s="73" t="s">
        <v>7</v>
      </c>
      <c r="O23" s="77" t="s">
        <v>7</v>
      </c>
      <c r="P23" s="73" t="s">
        <v>7</v>
      </c>
      <c r="Q23" s="77" t="s">
        <v>7</v>
      </c>
      <c r="R23" s="73" t="s">
        <v>7</v>
      </c>
      <c r="S23" s="77" t="s">
        <v>7</v>
      </c>
      <c r="T23" s="73" t="s">
        <v>7</v>
      </c>
      <c r="U23" s="77" t="s">
        <v>7</v>
      </c>
      <c r="V23" s="73"/>
      <c r="W23" s="77"/>
      <c r="X23" s="73" t="s">
        <v>7</v>
      </c>
      <c r="Y23" s="77" t="s">
        <v>7</v>
      </c>
      <c r="Z23" s="73"/>
      <c r="AA23" s="77"/>
      <c r="AB23" s="73" t="s">
        <v>7</v>
      </c>
      <c r="AC23" s="77"/>
      <c r="AD23" s="73"/>
      <c r="AE23" s="77"/>
      <c r="AF23" s="73"/>
      <c r="AG23" s="77"/>
      <c r="AH23" s="73"/>
      <c r="AI23" s="77"/>
      <c r="AJ23" s="73"/>
      <c r="AK23" s="143"/>
    </row>
    <row r="24" spans="1:38" ht="16.5" thickTop="1" thickBot="1">
      <c r="A24" s="32"/>
      <c r="B24" s="79" t="s">
        <v>20</v>
      </c>
      <c r="C24" s="71"/>
      <c r="D24" s="73" t="s">
        <v>7</v>
      </c>
      <c r="E24" s="77" t="s">
        <v>7</v>
      </c>
      <c r="F24" s="73" t="s">
        <v>7</v>
      </c>
      <c r="G24" s="72" t="s">
        <v>7</v>
      </c>
      <c r="H24" s="73" t="s">
        <v>7</v>
      </c>
      <c r="I24" s="72" t="s">
        <v>7</v>
      </c>
      <c r="J24" s="73" t="s">
        <v>7</v>
      </c>
      <c r="K24" s="77" t="s">
        <v>7</v>
      </c>
      <c r="L24" s="73" t="s">
        <v>7</v>
      </c>
      <c r="M24" s="77" t="s">
        <v>7</v>
      </c>
      <c r="N24" s="73" t="s">
        <v>7</v>
      </c>
      <c r="O24" s="77" t="s">
        <v>7</v>
      </c>
      <c r="P24" s="73" t="s">
        <v>7</v>
      </c>
      <c r="Q24" s="77" t="s">
        <v>7</v>
      </c>
      <c r="R24" s="73" t="s">
        <v>7</v>
      </c>
      <c r="S24" s="77" t="s">
        <v>7</v>
      </c>
      <c r="T24" s="73" t="s">
        <v>7</v>
      </c>
      <c r="U24" s="77" t="s">
        <v>7</v>
      </c>
      <c r="V24" s="73"/>
      <c r="W24" s="77"/>
      <c r="X24" s="73" t="s">
        <v>7</v>
      </c>
      <c r="Y24" s="77" t="s">
        <v>7</v>
      </c>
      <c r="Z24" s="73"/>
      <c r="AA24" s="77"/>
      <c r="AB24" s="73" t="s">
        <v>7</v>
      </c>
      <c r="AC24" s="77"/>
      <c r="AD24" s="73"/>
      <c r="AE24" s="77"/>
      <c r="AF24" s="73"/>
      <c r="AG24" s="77"/>
      <c r="AH24" s="73"/>
      <c r="AI24" s="77"/>
      <c r="AJ24" s="73"/>
      <c r="AK24" s="143"/>
    </row>
    <row r="25" spans="1:38" ht="16.5" thickTop="1" thickBot="1">
      <c r="A25" s="32"/>
      <c r="B25" s="79" t="s">
        <v>21</v>
      </c>
      <c r="C25" s="71"/>
      <c r="D25" s="73"/>
      <c r="E25" s="77"/>
      <c r="F25" s="73"/>
      <c r="G25" s="72"/>
      <c r="H25" s="73"/>
      <c r="I25" s="72"/>
      <c r="J25" s="73"/>
      <c r="K25" s="77"/>
      <c r="L25" s="73"/>
      <c r="M25" s="77" t="s">
        <v>7</v>
      </c>
      <c r="N25" s="73" t="s">
        <v>7</v>
      </c>
      <c r="O25" s="77" t="s">
        <v>7</v>
      </c>
      <c r="P25" s="73" t="s">
        <v>7</v>
      </c>
      <c r="Q25" s="77" t="s">
        <v>7</v>
      </c>
      <c r="R25" s="73" t="s">
        <v>7</v>
      </c>
      <c r="S25" s="77" t="s">
        <v>7</v>
      </c>
      <c r="T25" s="73" t="s">
        <v>7</v>
      </c>
      <c r="U25" s="77" t="s">
        <v>7</v>
      </c>
      <c r="V25" s="73" t="s">
        <v>7</v>
      </c>
      <c r="W25" s="77" t="s">
        <v>7</v>
      </c>
      <c r="X25" s="73" t="s">
        <v>7</v>
      </c>
      <c r="Y25" s="77" t="s">
        <v>7</v>
      </c>
      <c r="Z25" s="73" t="s">
        <v>7</v>
      </c>
      <c r="AA25" s="77" t="s">
        <v>7</v>
      </c>
      <c r="AB25" s="73" t="s">
        <v>7</v>
      </c>
      <c r="AC25" s="77"/>
      <c r="AD25" s="73"/>
      <c r="AE25" s="77"/>
      <c r="AF25" s="73"/>
      <c r="AG25" s="77"/>
      <c r="AH25" s="73"/>
      <c r="AI25" s="77"/>
      <c r="AJ25" s="73"/>
      <c r="AK25" s="143"/>
      <c r="AL25" s="38"/>
    </row>
    <row r="26" spans="1:38" ht="16.5" thickTop="1" thickBot="1">
      <c r="A26" s="32"/>
      <c r="B26" s="79" t="s">
        <v>22</v>
      </c>
      <c r="C26" s="71"/>
      <c r="D26" s="73"/>
      <c r="E26" s="77"/>
      <c r="F26" s="73"/>
      <c r="G26" s="72"/>
      <c r="H26" s="73"/>
      <c r="I26" s="72"/>
      <c r="J26" s="73"/>
      <c r="K26" s="77"/>
      <c r="L26" s="73"/>
      <c r="M26" s="77" t="s">
        <v>7</v>
      </c>
      <c r="N26" s="73" t="s">
        <v>7</v>
      </c>
      <c r="O26" s="77" t="s">
        <v>7</v>
      </c>
      <c r="P26" s="73" t="s">
        <v>7</v>
      </c>
      <c r="Q26" s="77" t="s">
        <v>7</v>
      </c>
      <c r="R26" s="73" t="s">
        <v>7</v>
      </c>
      <c r="S26" s="77" t="s">
        <v>7</v>
      </c>
      <c r="T26" s="73" t="s">
        <v>7</v>
      </c>
      <c r="U26" s="77" t="s">
        <v>7</v>
      </c>
      <c r="V26" s="73" t="s">
        <v>7</v>
      </c>
      <c r="W26" s="77" t="s">
        <v>7</v>
      </c>
      <c r="X26" s="73" t="s">
        <v>7</v>
      </c>
      <c r="Y26" s="77" t="s">
        <v>7</v>
      </c>
      <c r="Z26" s="73" t="s">
        <v>7</v>
      </c>
      <c r="AA26" s="77" t="s">
        <v>7</v>
      </c>
      <c r="AB26" s="73" t="s">
        <v>7</v>
      </c>
      <c r="AC26" s="77"/>
      <c r="AD26" s="73"/>
      <c r="AE26" s="77"/>
      <c r="AF26" s="73"/>
      <c r="AG26" s="77"/>
      <c r="AH26" s="73"/>
      <c r="AI26" s="77"/>
      <c r="AJ26" s="73"/>
      <c r="AK26" s="143"/>
      <c r="AL26" s="38"/>
    </row>
    <row r="27" spans="1:38" ht="16.5" thickTop="1" thickBot="1">
      <c r="A27" s="32"/>
      <c r="B27" s="79" t="s">
        <v>23</v>
      </c>
      <c r="C27" s="71"/>
      <c r="D27" s="73"/>
      <c r="E27" s="77"/>
      <c r="F27" s="73"/>
      <c r="G27" s="72"/>
      <c r="H27" s="73"/>
      <c r="I27" s="72"/>
      <c r="J27" s="73"/>
      <c r="K27" s="77"/>
      <c r="L27" s="73"/>
      <c r="M27" s="77"/>
      <c r="N27" s="73"/>
      <c r="O27" s="77"/>
      <c r="P27" s="73"/>
      <c r="Q27" s="77"/>
      <c r="R27" s="73"/>
      <c r="S27" s="77"/>
      <c r="T27" s="73"/>
      <c r="U27" s="77"/>
      <c r="V27" s="73"/>
      <c r="W27" s="77"/>
      <c r="X27" s="73"/>
      <c r="Y27" s="77"/>
      <c r="Z27" s="73"/>
      <c r="AA27" s="77"/>
      <c r="AB27" s="73" t="s">
        <v>7</v>
      </c>
      <c r="AC27" s="77"/>
      <c r="AD27" s="73"/>
      <c r="AE27" s="77"/>
      <c r="AF27" s="73"/>
      <c r="AG27" s="77"/>
      <c r="AH27" s="73"/>
      <c r="AI27" s="77"/>
      <c r="AJ27" s="73"/>
      <c r="AK27" s="143"/>
    </row>
    <row r="28" spans="1:38" ht="16.5" thickTop="1" thickBot="1">
      <c r="A28" s="32"/>
      <c r="B28" s="79" t="s">
        <v>24</v>
      </c>
      <c r="C28" s="71"/>
      <c r="D28" s="73"/>
      <c r="E28" s="77"/>
      <c r="F28" s="73"/>
      <c r="G28" s="72"/>
      <c r="H28" s="73"/>
      <c r="I28" s="72"/>
      <c r="J28" s="73"/>
      <c r="K28" s="77" t="s">
        <v>7</v>
      </c>
      <c r="L28" s="73" t="s">
        <v>7</v>
      </c>
      <c r="M28" s="77" t="s">
        <v>7</v>
      </c>
      <c r="N28" s="73" t="s">
        <v>7</v>
      </c>
      <c r="O28" s="77" t="s">
        <v>7</v>
      </c>
      <c r="P28" s="73" t="s">
        <v>7</v>
      </c>
      <c r="Q28" s="77" t="s">
        <v>7</v>
      </c>
      <c r="R28" s="73" t="s">
        <v>7</v>
      </c>
      <c r="S28" s="77" t="s">
        <v>7</v>
      </c>
      <c r="T28" s="73" t="s">
        <v>7</v>
      </c>
      <c r="U28" s="77" t="s">
        <v>7</v>
      </c>
      <c r="V28" s="73" t="s">
        <v>7</v>
      </c>
      <c r="W28" s="77" t="s">
        <v>7</v>
      </c>
      <c r="X28" s="73" t="s">
        <v>7</v>
      </c>
      <c r="Y28" s="77" t="s">
        <v>7</v>
      </c>
      <c r="Z28" s="73" t="s">
        <v>7</v>
      </c>
      <c r="AA28" s="77" t="s">
        <v>7</v>
      </c>
      <c r="AB28" s="73" t="s">
        <v>7</v>
      </c>
      <c r="AC28" s="77"/>
      <c r="AD28" s="73"/>
      <c r="AE28" s="77"/>
      <c r="AF28" s="73"/>
      <c r="AG28" s="77"/>
      <c r="AH28" s="73"/>
      <c r="AI28" s="77"/>
      <c r="AJ28" s="73"/>
      <c r="AK28" s="143"/>
    </row>
    <row r="29" spans="1:38" ht="16.5" thickTop="1" thickBot="1">
      <c r="A29" s="32"/>
      <c r="B29" s="79" t="s">
        <v>25</v>
      </c>
      <c r="C29" s="71" t="s">
        <v>7</v>
      </c>
      <c r="D29" s="73" t="s">
        <v>7</v>
      </c>
      <c r="E29" s="77" t="s">
        <v>7</v>
      </c>
      <c r="F29" s="73" t="s">
        <v>7</v>
      </c>
      <c r="G29" s="72" t="s">
        <v>7</v>
      </c>
      <c r="H29" s="73" t="s">
        <v>7</v>
      </c>
      <c r="I29" s="72" t="s">
        <v>7</v>
      </c>
      <c r="J29" s="73" t="s">
        <v>7</v>
      </c>
      <c r="K29" s="77" t="s">
        <v>7</v>
      </c>
      <c r="L29" s="73" t="s">
        <v>7</v>
      </c>
      <c r="M29" s="77" t="s">
        <v>7</v>
      </c>
      <c r="N29" s="73" t="s">
        <v>7</v>
      </c>
      <c r="O29" s="77" t="s">
        <v>7</v>
      </c>
      <c r="P29" s="73" t="s">
        <v>7</v>
      </c>
      <c r="Q29" s="77" t="s">
        <v>7</v>
      </c>
      <c r="R29" s="73" t="s">
        <v>7</v>
      </c>
      <c r="S29" s="77" t="s">
        <v>7</v>
      </c>
      <c r="T29" s="73" t="s">
        <v>7</v>
      </c>
      <c r="U29" s="77" t="s">
        <v>7</v>
      </c>
      <c r="V29" s="73" t="s">
        <v>7</v>
      </c>
      <c r="W29" s="77" t="s">
        <v>7</v>
      </c>
      <c r="X29" s="73" t="s">
        <v>7</v>
      </c>
      <c r="Y29" s="77" t="s">
        <v>7</v>
      </c>
      <c r="Z29" s="73" t="s">
        <v>7</v>
      </c>
      <c r="AA29" s="77" t="s">
        <v>7</v>
      </c>
      <c r="AB29" s="73" t="s">
        <v>7</v>
      </c>
      <c r="AC29" s="77" t="s">
        <v>7</v>
      </c>
      <c r="AD29" s="73" t="s">
        <v>7</v>
      </c>
      <c r="AE29" s="77" t="s">
        <v>7</v>
      </c>
      <c r="AF29" s="73" t="s">
        <v>7</v>
      </c>
      <c r="AG29" s="77" t="s">
        <v>7</v>
      </c>
      <c r="AH29" s="73" t="s">
        <v>7</v>
      </c>
      <c r="AI29" s="77" t="s">
        <v>7</v>
      </c>
      <c r="AJ29" s="73" t="s">
        <v>7</v>
      </c>
      <c r="AK29" s="143" t="s">
        <v>7</v>
      </c>
    </row>
    <row r="30" spans="1:38" ht="16.5" thickTop="1" thickBot="1">
      <c r="A30" s="32"/>
      <c r="B30" s="79" t="s">
        <v>26</v>
      </c>
      <c r="C30" s="74" t="s">
        <v>7</v>
      </c>
      <c r="D30" s="76" t="s">
        <v>7</v>
      </c>
      <c r="E30" s="78" t="s">
        <v>7</v>
      </c>
      <c r="F30" s="76" t="s">
        <v>7</v>
      </c>
      <c r="G30" s="75" t="s">
        <v>7</v>
      </c>
      <c r="H30" s="76" t="s">
        <v>7</v>
      </c>
      <c r="I30" s="75" t="s">
        <v>7</v>
      </c>
      <c r="J30" s="76" t="s">
        <v>7</v>
      </c>
      <c r="K30" s="78" t="s">
        <v>7</v>
      </c>
      <c r="L30" s="76" t="s">
        <v>7</v>
      </c>
      <c r="M30" s="78" t="s">
        <v>7</v>
      </c>
      <c r="N30" s="76" t="s">
        <v>7</v>
      </c>
      <c r="O30" s="78" t="s">
        <v>7</v>
      </c>
      <c r="P30" s="76" t="s">
        <v>7</v>
      </c>
      <c r="Q30" s="78" t="s">
        <v>7</v>
      </c>
      <c r="R30" s="76" t="s">
        <v>7</v>
      </c>
      <c r="S30" s="78" t="s">
        <v>7</v>
      </c>
      <c r="T30" s="76" t="s">
        <v>7</v>
      </c>
      <c r="U30" s="78" t="s">
        <v>7</v>
      </c>
      <c r="V30" s="76" t="s">
        <v>7</v>
      </c>
      <c r="W30" s="78" t="s">
        <v>7</v>
      </c>
      <c r="X30" s="76" t="s">
        <v>7</v>
      </c>
      <c r="Y30" s="78" t="s">
        <v>7</v>
      </c>
      <c r="Z30" s="76" t="s">
        <v>7</v>
      </c>
      <c r="AA30" s="78" t="s">
        <v>7</v>
      </c>
      <c r="AB30" s="76" t="s">
        <v>7</v>
      </c>
      <c r="AC30" s="78" t="s">
        <v>7</v>
      </c>
      <c r="AD30" s="76" t="s">
        <v>7</v>
      </c>
      <c r="AE30" s="78" t="s">
        <v>7</v>
      </c>
      <c r="AF30" s="76" t="s">
        <v>7</v>
      </c>
      <c r="AG30" s="78" t="s">
        <v>7</v>
      </c>
      <c r="AH30" s="76" t="s">
        <v>7</v>
      </c>
      <c r="AI30" s="78" t="s">
        <v>7</v>
      </c>
      <c r="AJ30" s="76" t="s">
        <v>7</v>
      </c>
      <c r="AK30" s="142" t="s">
        <v>7</v>
      </c>
    </row>
    <row r="31" spans="1:38" ht="15.75" thickTop="1">
      <c r="A31" s="32"/>
      <c r="B31" s="39"/>
      <c r="C31" s="40"/>
      <c r="D31" s="40"/>
      <c r="E31" s="40"/>
      <c r="F31" s="40"/>
      <c r="G31" s="40"/>
      <c r="H31" s="40"/>
      <c r="I31" s="40"/>
      <c r="J31" s="40"/>
      <c r="K31" s="40"/>
      <c r="L31" s="40"/>
      <c r="M31" s="40"/>
      <c r="N31" s="40"/>
      <c r="O31" s="40"/>
      <c r="P31" s="40"/>
      <c r="Q31" s="40"/>
      <c r="R31" s="40"/>
      <c r="S31" s="40"/>
      <c r="T31" s="40"/>
      <c r="U31" s="40"/>
      <c r="V31" s="40"/>
      <c r="W31" s="40"/>
      <c r="X31" s="40"/>
      <c r="Y31" s="40"/>
      <c r="Z31" s="40"/>
      <c r="AA31" s="40"/>
      <c r="AB31" s="41"/>
      <c r="AC31" s="41"/>
      <c r="AD31" s="41"/>
    </row>
    <row r="32" spans="1:38">
      <c r="A32" s="32"/>
      <c r="B32" s="39"/>
      <c r="C32" s="40"/>
      <c r="D32" s="40"/>
      <c r="E32" s="40"/>
      <c r="F32" s="40"/>
      <c r="G32" s="40"/>
      <c r="H32" s="40"/>
      <c r="I32" s="40"/>
      <c r="J32" s="40"/>
      <c r="K32" s="40"/>
      <c r="L32" s="40"/>
      <c r="M32" s="40"/>
      <c r="N32" s="40"/>
      <c r="O32" s="40"/>
      <c r="P32" s="40"/>
      <c r="Q32" s="40"/>
      <c r="R32" s="40"/>
      <c r="S32" s="40"/>
      <c r="T32" s="40"/>
      <c r="U32" s="40"/>
      <c r="V32" s="40"/>
      <c r="W32" s="40"/>
      <c r="X32" s="40"/>
      <c r="Y32" s="40"/>
      <c r="Z32" s="40"/>
      <c r="AA32" s="40"/>
      <c r="AB32" s="41"/>
      <c r="AC32" s="41"/>
      <c r="AD32" s="41"/>
    </row>
    <row r="33" spans="1:28">
      <c r="A33" s="32"/>
      <c r="B33" s="39"/>
      <c r="C33" s="40"/>
      <c r="D33" s="40"/>
      <c r="E33" s="40"/>
      <c r="F33" s="40"/>
      <c r="G33" s="40"/>
      <c r="H33" s="40"/>
      <c r="I33" s="40"/>
      <c r="J33" s="40"/>
      <c r="K33" s="40"/>
      <c r="L33" s="40"/>
      <c r="M33" s="40"/>
      <c r="N33" s="40"/>
      <c r="O33" s="40"/>
      <c r="P33" s="40"/>
      <c r="Q33" s="40"/>
      <c r="R33" s="40"/>
      <c r="S33" s="40"/>
      <c r="T33" s="40"/>
      <c r="U33" s="40"/>
      <c r="V33" s="40"/>
      <c r="W33" s="40"/>
      <c r="X33" s="40"/>
      <c r="Y33" s="32"/>
      <c r="Z33" s="32"/>
      <c r="AA33" s="32"/>
      <c r="AB33" s="32"/>
    </row>
    <row r="34" spans="1:28">
      <c r="A34" s="32"/>
      <c r="B34" s="39"/>
      <c r="C34" s="40"/>
      <c r="D34" s="40"/>
      <c r="E34" s="40"/>
      <c r="F34" s="40"/>
      <c r="G34" s="40"/>
      <c r="H34" s="40"/>
      <c r="I34" s="40"/>
      <c r="J34" s="40"/>
      <c r="K34" s="40"/>
      <c r="L34" s="40"/>
      <c r="M34" s="40"/>
      <c r="N34" s="40"/>
      <c r="O34" s="40"/>
      <c r="P34" s="40"/>
      <c r="Q34" s="40"/>
      <c r="R34" s="40"/>
      <c r="S34" s="40"/>
      <c r="T34" s="40"/>
      <c r="U34" s="40"/>
      <c r="V34" s="40"/>
      <c r="W34" s="40"/>
      <c r="X34" s="40"/>
      <c r="Y34" s="32"/>
      <c r="Z34" s="32"/>
      <c r="AA34" s="32"/>
      <c r="AB34" s="32"/>
    </row>
    <row r="35" spans="1:28">
      <c r="A35" s="32"/>
      <c r="B35" s="39"/>
      <c r="C35" s="32"/>
      <c r="D35" s="32"/>
      <c r="E35" s="40"/>
      <c r="F35" s="40"/>
      <c r="G35" s="40"/>
      <c r="H35" s="40"/>
      <c r="I35" s="40"/>
      <c r="J35" s="40"/>
      <c r="K35" s="40"/>
      <c r="L35" s="40"/>
      <c r="M35" s="40"/>
      <c r="N35" s="40"/>
      <c r="O35" s="40"/>
      <c r="P35" s="40"/>
      <c r="Q35" s="40"/>
      <c r="R35" s="40"/>
      <c r="S35" s="40"/>
      <c r="T35" s="40"/>
      <c r="U35" s="40"/>
      <c r="V35" s="40"/>
      <c r="W35" s="40"/>
      <c r="X35" s="40"/>
      <c r="Y35" s="32"/>
      <c r="Z35" s="32"/>
      <c r="AA35" s="32"/>
      <c r="AB35" s="32"/>
    </row>
    <row r="36" spans="1:28">
      <c r="A36" s="32"/>
      <c r="B36" s="32"/>
      <c r="C36" s="32"/>
      <c r="D36" s="32"/>
      <c r="E36" s="32"/>
      <c r="F36" s="32"/>
      <c r="G36" s="32"/>
      <c r="H36" s="32"/>
      <c r="I36" s="32"/>
      <c r="J36" s="32"/>
      <c r="K36" s="32"/>
      <c r="L36" s="32"/>
      <c r="M36" s="32"/>
      <c r="N36" s="32"/>
      <c r="O36" s="32"/>
      <c r="P36" s="32"/>
      <c r="Q36" s="32"/>
      <c r="R36" s="32"/>
      <c r="S36" s="32"/>
      <c r="T36" s="32"/>
      <c r="U36" s="32"/>
      <c r="V36" s="32"/>
      <c r="W36" s="32"/>
      <c r="X36" s="32"/>
      <c r="Y36" s="32"/>
      <c r="Z36" s="32"/>
      <c r="AA36" s="32"/>
      <c r="AB36" s="32"/>
    </row>
    <row r="37" spans="1:28">
      <c r="A37" s="32"/>
      <c r="B37" s="32"/>
      <c r="C37" s="32"/>
      <c r="D37" s="32"/>
      <c r="E37" s="32"/>
      <c r="F37" s="32"/>
      <c r="G37" s="32"/>
      <c r="H37" s="32"/>
      <c r="I37" s="32"/>
      <c r="J37" s="32"/>
      <c r="K37" s="32"/>
      <c r="L37" s="32"/>
      <c r="M37" s="32"/>
      <c r="N37" s="32"/>
      <c r="O37" s="32"/>
      <c r="P37" s="32"/>
      <c r="Q37" s="32"/>
      <c r="R37" s="32"/>
      <c r="S37" s="32"/>
      <c r="T37" s="32"/>
      <c r="U37" s="32"/>
      <c r="V37" s="32"/>
      <c r="W37" s="32"/>
      <c r="X37" s="32"/>
      <c r="Y37" s="32"/>
      <c r="Z37" s="32"/>
      <c r="AA37" s="32"/>
      <c r="AB37" s="32"/>
    </row>
    <row r="38" spans="1:28">
      <c r="A38" s="32"/>
      <c r="B38" s="32"/>
      <c r="C38" s="32"/>
      <c r="D38" s="32"/>
      <c r="E38" s="32"/>
      <c r="T38" s="32"/>
      <c r="U38" s="32"/>
      <c r="V38" s="32"/>
      <c r="W38" s="32"/>
      <c r="X38" s="32"/>
      <c r="Y38" s="32"/>
      <c r="Z38" s="32"/>
      <c r="AA38" s="32"/>
      <c r="AB38" s="32"/>
    </row>
    <row r="39" spans="1:28" ht="11.25" customHeight="1">
      <c r="A39" s="32"/>
      <c r="B39" s="32"/>
      <c r="C39" s="32"/>
      <c r="D39" s="32"/>
      <c r="E39" s="32"/>
      <c r="T39" s="32"/>
      <c r="U39" s="32"/>
      <c r="V39" s="32"/>
      <c r="W39" s="32"/>
      <c r="X39" s="32"/>
      <c r="Y39" s="32"/>
      <c r="Z39" s="32"/>
      <c r="AA39" s="32"/>
      <c r="AB39" s="32"/>
    </row>
    <row r="40" spans="1:28" hidden="1">
      <c r="A40" s="32"/>
      <c r="B40" s="32"/>
      <c r="C40" s="32"/>
      <c r="D40" s="32"/>
      <c r="E40" s="32"/>
      <c r="T40" s="32"/>
      <c r="U40" s="32"/>
      <c r="V40" s="32"/>
      <c r="W40" s="32"/>
      <c r="X40" s="32"/>
      <c r="Y40" s="32"/>
      <c r="Z40" s="32"/>
      <c r="AA40" s="32"/>
      <c r="AB40" s="32"/>
    </row>
    <row r="41" spans="1:28" ht="29.25" customHeight="1">
      <c r="A41" s="32"/>
      <c r="B41" s="32"/>
      <c r="C41" s="32"/>
      <c r="D41" s="204"/>
      <c r="E41" s="32"/>
    </row>
    <row r="42" spans="1:28">
      <c r="A42" s="32"/>
      <c r="B42" s="32"/>
      <c r="C42" s="32"/>
      <c r="D42" s="32"/>
      <c r="E42" s="32"/>
    </row>
    <row r="43" spans="1:28">
      <c r="A43" s="32"/>
      <c r="B43" s="32"/>
      <c r="C43" s="32"/>
      <c r="D43" s="32"/>
      <c r="E43" s="32"/>
    </row>
    <row r="44" spans="1:28">
      <c r="A44" s="32" t="s">
        <v>77</v>
      </c>
      <c r="B44" s="32"/>
      <c r="C44" s="32"/>
      <c r="D44" s="32"/>
      <c r="E44" s="32"/>
    </row>
    <row r="45" spans="1:28" ht="15.75" thickBot="1">
      <c r="A45" s="32"/>
      <c r="B45" s="32"/>
      <c r="C45" s="32"/>
      <c r="D45" s="32"/>
      <c r="E45" s="32"/>
    </row>
    <row r="46" spans="1:28" ht="36" customHeight="1">
      <c r="A46" s="32"/>
      <c r="B46" s="32"/>
      <c r="C46" s="32"/>
      <c r="D46" s="32"/>
      <c r="E46" s="32"/>
      <c r="H46" s="312" t="s">
        <v>27</v>
      </c>
      <c r="I46" s="313"/>
      <c r="J46" s="313"/>
      <c r="K46" s="313"/>
      <c r="L46" s="313"/>
      <c r="M46" s="313"/>
      <c r="N46" s="313"/>
      <c r="O46" s="313"/>
      <c r="P46" s="313"/>
      <c r="Q46" s="314"/>
    </row>
    <row r="47" spans="1:28" ht="21.75" customHeight="1" thickBot="1">
      <c r="A47" s="32"/>
      <c r="B47" s="32"/>
      <c r="C47" s="32"/>
      <c r="D47" s="32"/>
      <c r="E47" s="32"/>
      <c r="H47" s="315"/>
      <c r="I47" s="316"/>
      <c r="J47" s="316"/>
      <c r="K47" s="316"/>
      <c r="L47" s="316"/>
      <c r="M47" s="316"/>
      <c r="N47" s="316"/>
      <c r="O47" s="316"/>
      <c r="P47" s="316"/>
      <c r="Q47" s="317"/>
    </row>
    <row r="48" spans="1:28" ht="24.75" customHeight="1">
      <c r="A48" s="32"/>
      <c r="B48" s="32"/>
      <c r="C48" s="32"/>
      <c r="D48" s="32"/>
      <c r="E48" s="32"/>
    </row>
    <row r="49" spans="1:31">
      <c r="A49" s="32"/>
      <c r="B49" s="32"/>
      <c r="C49" s="32"/>
      <c r="D49" s="32"/>
      <c r="E49" s="32"/>
      <c r="AE49" s="32"/>
    </row>
    <row r="50" spans="1:31" ht="15.75" thickBot="1">
      <c r="A50" s="32"/>
      <c r="B50" s="32"/>
      <c r="C50" s="32"/>
      <c r="D50" s="32"/>
      <c r="E50" s="32"/>
      <c r="AE50" s="32"/>
    </row>
    <row r="51" spans="1:31" ht="72.75" customHeight="1" thickTop="1" thickBot="1">
      <c r="A51" s="32"/>
      <c r="B51" s="32"/>
      <c r="C51" s="32"/>
      <c r="D51" s="339" t="s">
        <v>28</v>
      </c>
      <c r="E51" s="340"/>
      <c r="F51" s="340"/>
      <c r="G51" s="341"/>
      <c r="H51" s="318">
        <f>Janvier!B1</f>
        <v>2017</v>
      </c>
      <c r="I51" s="319"/>
      <c r="AE51" s="32"/>
    </row>
    <row r="52" spans="1:31" ht="48.75" customHeight="1" thickBot="1">
      <c r="A52" s="32"/>
      <c r="B52" s="32"/>
      <c r="C52" s="32"/>
      <c r="D52" s="342" t="s">
        <v>29</v>
      </c>
      <c r="E52" s="343"/>
      <c r="F52" s="343"/>
      <c r="G52" s="344"/>
      <c r="H52" s="320">
        <f>COUNTIF(C4:AK4,TRUE)</f>
        <v>25</v>
      </c>
      <c r="I52" s="321"/>
      <c r="L52" s="360" t="s">
        <v>30</v>
      </c>
      <c r="M52" s="361"/>
      <c r="N52" s="205">
        <f>SUM(E2:AM2)</f>
        <v>27</v>
      </c>
      <c r="AE52" s="32"/>
    </row>
    <row r="53" spans="1:31" ht="20.100000000000001" customHeight="1" thickBot="1">
      <c r="A53" s="32"/>
      <c r="B53" s="32"/>
      <c r="C53" s="32"/>
      <c r="D53" s="345" t="s">
        <v>31</v>
      </c>
      <c r="E53" s="346"/>
      <c r="F53" s="346"/>
      <c r="G53" s="347"/>
      <c r="H53" s="348">
        <v>8</v>
      </c>
      <c r="I53" s="349"/>
    </row>
    <row r="54" spans="1:31" ht="20.100000000000001" customHeight="1" thickTop="1">
      <c r="A54" s="32"/>
      <c r="B54" s="32"/>
      <c r="C54" s="32"/>
      <c r="D54" s="32"/>
      <c r="K54" s="125"/>
      <c r="Z54" s="32"/>
    </row>
    <row r="55" spans="1:31" ht="20.100000000000001" customHeight="1" thickBot="1">
      <c r="A55" s="32"/>
      <c r="B55" s="32"/>
      <c r="C55" s="32"/>
      <c r="D55" s="32"/>
      <c r="Z55" s="32"/>
    </row>
    <row r="56" spans="1:31" ht="48.75" customHeight="1" thickBot="1">
      <c r="A56" s="32"/>
      <c r="B56" s="32"/>
      <c r="C56" s="32"/>
      <c r="D56" s="32"/>
      <c r="H56" s="324" t="s">
        <v>32</v>
      </c>
      <c r="I56" s="325"/>
      <c r="J56" s="356" t="s">
        <v>33</v>
      </c>
      <c r="K56" s="357"/>
      <c r="L56" s="354" t="s">
        <v>34</v>
      </c>
      <c r="M56" s="355"/>
      <c r="N56" s="304" t="s">
        <v>35</v>
      </c>
      <c r="O56" s="305"/>
      <c r="P56" s="306" t="s">
        <v>36</v>
      </c>
      <c r="Q56" s="307"/>
    </row>
    <row r="57" spans="1:31" ht="20.100000000000001" customHeight="1">
      <c r="A57" s="32"/>
      <c r="B57" s="32"/>
      <c r="C57" s="32"/>
      <c r="D57" s="32"/>
      <c r="E57" s="32"/>
      <c r="H57" s="329">
        <v>1</v>
      </c>
      <c r="I57" s="330"/>
      <c r="J57" s="326">
        <f t="array" aca="1" ref="J57" ca="1">SUMPRODUCT((WEEKDAY(ROW(INDIRECT(DATE(an,H57,1)&amp;":"&amp;DATE(an,H57+1,0))),2)&lt;6)*(COUNTIF(fériés,ROW(INDIRECT(DATE(an,H57,1)&amp;":"&amp;DATE(an,H57+1,0))))=0))</f>
        <v>22</v>
      </c>
      <c r="K57" s="327"/>
      <c r="L57" s="327">
        <f t="array" aca="1" ref="L57" ca="1">DATE(an,H57+1,0)-DATE(an,H57,0)-SUMPRODUCT((WEEKDAY(ROW(INDIRECT(DATE(an,H57,1)&amp;":"&amp;DATE(an,H57+1,0))),2)&lt;6)*(COUNTIF(fériés,ROW(INDIRECT(DATE(an,H57,1)&amp;":"&amp;DATE(an,H57+1,0))))=0))</f>
        <v>9</v>
      </c>
      <c r="M57" s="327"/>
      <c r="N57" s="308">
        <f ca="1">ROUNDUP(J57*H53/H52,0)</f>
        <v>8</v>
      </c>
      <c r="O57" s="309"/>
      <c r="P57" s="310">
        <f ca="1">ROUNDUP(L57*H53/H52,0)</f>
        <v>3</v>
      </c>
      <c r="Q57" s="311"/>
    </row>
    <row r="58" spans="1:31" ht="20.100000000000001" customHeight="1">
      <c r="A58" s="32"/>
      <c r="B58" s="32"/>
      <c r="C58" s="32"/>
      <c r="D58" s="32"/>
      <c r="E58" s="32"/>
      <c r="H58" s="322">
        <v>2</v>
      </c>
      <c r="I58" s="323"/>
      <c r="J58" s="328">
        <f t="array" aca="1" ref="J58" ca="1">SUMPRODUCT((WEEKDAY(ROW(INDIRECT(DATE(an,H58,1)&amp;":"&amp;DATE(an,H58+1,0))),2)&lt;6)*(COUNTIF(fériés,ROW(INDIRECT(DATE(an,H58,1)&amp;":"&amp;DATE(an,H58+1,0))))=0))</f>
        <v>20</v>
      </c>
      <c r="K58" s="297"/>
      <c r="L58" s="297">
        <f t="array" aca="1" ref="L58" ca="1">DATE(an,H58+1,0)-DATE(an,H58,0)-SUMPRODUCT((WEEKDAY(ROW(INDIRECT(DATE(an,H58,1)&amp;":"&amp;DATE(an,H58+1,0))),2)&lt;6)*(COUNTIF(fériés,ROW(INDIRECT(DATE(an,H58,1)&amp;":"&amp;DATE(an,H58+1,0))))=0))</f>
        <v>8</v>
      </c>
      <c r="M58" s="297"/>
      <c r="N58" s="298">
        <f ca="1">ROUNDUP(J58*H53/H52,0)</f>
        <v>7</v>
      </c>
      <c r="O58" s="299"/>
      <c r="P58" s="295">
        <f ca="1">ROUNDUP(L58*H53/H52,0)</f>
        <v>3</v>
      </c>
      <c r="Q58" s="296"/>
    </row>
    <row r="59" spans="1:31" ht="20.100000000000001" customHeight="1">
      <c r="A59" s="32"/>
      <c r="B59" s="32"/>
      <c r="C59" s="32"/>
      <c r="D59" s="32"/>
      <c r="E59" s="32"/>
      <c r="H59" s="322">
        <v>3</v>
      </c>
      <c r="I59" s="323"/>
      <c r="J59" s="328">
        <f t="array" aca="1" ref="J59" ca="1">SUMPRODUCT((WEEKDAY(ROW(INDIRECT(DATE(an,H59,1)&amp;":"&amp;DATE(an,H59+1,0))),2)&lt;6)*(COUNTIF(fériés,ROW(INDIRECT(DATE(an,H59,1)&amp;":"&amp;DATE(an,H59+1,0))))=0))</f>
        <v>23</v>
      </c>
      <c r="K59" s="297"/>
      <c r="L59" s="297">
        <f t="array" aca="1" ref="L59" ca="1">DATE(an,H59+1,0)-DATE(an,H59,0)-SUMPRODUCT((WEEKDAY(ROW(INDIRECT(DATE(an,H59,1)&amp;":"&amp;DATE(an,H59+1,0))),2)&lt;6)*(COUNTIF(fériés,ROW(INDIRECT(DATE(an,H59,1)&amp;":"&amp;DATE(an,H59+1,0))))=0))</f>
        <v>8</v>
      </c>
      <c r="M59" s="297"/>
      <c r="N59" s="298">
        <f ca="1">ROUNDUP(J59*H53/H52,0)</f>
        <v>8</v>
      </c>
      <c r="O59" s="299"/>
      <c r="P59" s="295">
        <f ca="1">ROUNDUP(L59*H53/H52,0)</f>
        <v>3</v>
      </c>
      <c r="Q59" s="296"/>
    </row>
    <row r="60" spans="1:31" ht="20.100000000000001" customHeight="1">
      <c r="A60" s="32"/>
      <c r="B60" s="32"/>
      <c r="C60" s="32"/>
      <c r="D60" s="32"/>
      <c r="E60" s="32"/>
      <c r="H60" s="322">
        <v>4</v>
      </c>
      <c r="I60" s="323"/>
      <c r="J60" s="328">
        <f t="array" aca="1" ref="J60" ca="1">SUMPRODUCT((WEEKDAY(ROW(INDIRECT(DATE(an,H60,1)&amp;":"&amp;DATE(an,H60+1,0))),2)&lt;6)*(COUNTIF(fériés,ROW(INDIRECT(DATE(an,H60,1)&amp;":"&amp;DATE(an,H60+1,0))))=0))</f>
        <v>19</v>
      </c>
      <c r="K60" s="297"/>
      <c r="L60" s="297">
        <f t="array" aca="1" ref="L60" ca="1">DATE(an,H60+1,0)-DATE(an,H60,0)-SUMPRODUCT((WEEKDAY(ROW(INDIRECT(DATE(an,H60,1)&amp;":"&amp;DATE(an,H60+1,0))),2)&lt;6)*(COUNTIF(fériés,ROW(INDIRECT(DATE(an,H60,1)&amp;":"&amp;DATE(an,H60+1,0))))=0))</f>
        <v>11</v>
      </c>
      <c r="M60" s="297"/>
      <c r="N60" s="298">
        <f ca="1">ROUNDUP(J60*H53/H52,0)</f>
        <v>7</v>
      </c>
      <c r="O60" s="299"/>
      <c r="P60" s="295">
        <f ca="1">ROUNDUP(L60*H53/H52,0)</f>
        <v>4</v>
      </c>
      <c r="Q60" s="296"/>
    </row>
    <row r="61" spans="1:31" ht="20.100000000000001" customHeight="1">
      <c r="A61" s="32"/>
      <c r="B61" s="32"/>
      <c r="C61" s="32"/>
      <c r="D61" s="32"/>
      <c r="E61" s="32"/>
      <c r="H61" s="322">
        <v>5</v>
      </c>
      <c r="I61" s="323"/>
      <c r="J61" s="328">
        <f t="array" aca="1" ref="J61" ca="1">SUMPRODUCT((WEEKDAY(ROW(INDIRECT(DATE(an,H61,1)&amp;":"&amp;DATE(an,H61+1,0))),2)&lt;6)*(COUNTIF(fériés,ROW(INDIRECT(DATE(an,H61,1)&amp;":"&amp;DATE(an,H61+1,0))))=0))</f>
        <v>20</v>
      </c>
      <c r="K61" s="297"/>
      <c r="L61" s="297">
        <f t="array" aca="1" ref="L61" ca="1">DATE(an,H61+1,0)-DATE(an,H61,0)-SUMPRODUCT((WEEKDAY(ROW(INDIRECT(DATE(an,H61,1)&amp;":"&amp;DATE(an,H61+1,0))),2)&lt;6)*(COUNTIF(fériés,ROW(INDIRECT(DATE(an,H61,1)&amp;":"&amp;DATE(an,H61+1,0))))=0))</f>
        <v>11</v>
      </c>
      <c r="M61" s="297"/>
      <c r="N61" s="298">
        <f ca="1">ROUNDUP(J61*H53/H52,0)</f>
        <v>7</v>
      </c>
      <c r="O61" s="299"/>
      <c r="P61" s="295">
        <f ca="1">ROUNDUP(L61*H53/H52,0)</f>
        <v>4</v>
      </c>
      <c r="Q61" s="296"/>
    </row>
    <row r="62" spans="1:31" ht="20.100000000000001" customHeight="1">
      <c r="A62" s="32"/>
      <c r="B62" s="32"/>
      <c r="C62" s="32"/>
      <c r="D62" s="32"/>
      <c r="E62" s="32"/>
      <c r="H62" s="322">
        <v>6</v>
      </c>
      <c r="I62" s="323"/>
      <c r="J62" s="328">
        <f t="array" aca="1" ref="J62" ca="1">SUMPRODUCT((WEEKDAY(ROW(INDIRECT(DATE(an,H62,1)&amp;":"&amp;DATE(an,H62+1,0))),2)&lt;6)*(COUNTIF(fériés,ROW(INDIRECT(DATE(an,H62,1)&amp;":"&amp;DATE(an,H62+1,0))))=0))</f>
        <v>21</v>
      </c>
      <c r="K62" s="297"/>
      <c r="L62" s="297">
        <f t="array" aca="1" ref="L62" ca="1">DATE(an,H62+1,0)-DATE(an,H62,0)-SUMPRODUCT((WEEKDAY(ROW(INDIRECT(DATE(an,H62,1)&amp;":"&amp;DATE(an,H62+1,0))),2)&lt;6)*(COUNTIF(fériés,ROW(INDIRECT(DATE(an,H62,1)&amp;":"&amp;DATE(an,H62+1,0))))=0))</f>
        <v>9</v>
      </c>
      <c r="M62" s="297"/>
      <c r="N62" s="298">
        <f ca="1">ROUNDUP(J62*H53/H52,0)</f>
        <v>7</v>
      </c>
      <c r="O62" s="299"/>
      <c r="P62" s="295">
        <f ca="1">ROUNDUP(L62*H53/H52,0)</f>
        <v>3</v>
      </c>
      <c r="Q62" s="296"/>
    </row>
    <row r="63" spans="1:31" ht="20.100000000000001" customHeight="1">
      <c r="A63" s="32"/>
      <c r="B63" s="32"/>
      <c r="C63" s="32"/>
      <c r="D63" s="32"/>
      <c r="E63" s="32"/>
      <c r="H63" s="322">
        <v>7</v>
      </c>
      <c r="I63" s="323"/>
      <c r="J63" s="328">
        <f t="array" aca="1" ref="J63" ca="1">SUMPRODUCT((WEEKDAY(ROW(INDIRECT(DATE(an,H63,1)&amp;":"&amp;DATE(an,H63+1,0))),2)&lt;6)*(COUNTIF(fériés,ROW(INDIRECT(DATE(an,H63,1)&amp;":"&amp;DATE(an,H63+1,0))))=0))</f>
        <v>20</v>
      </c>
      <c r="K63" s="297"/>
      <c r="L63" s="297">
        <f t="array" aca="1" ref="L63" ca="1">DATE(an,H63+1,0)-DATE(an,H63,0)-SUMPRODUCT((WEEKDAY(ROW(INDIRECT(DATE(an,H63,1)&amp;":"&amp;DATE(an,H63+1,0))),2)&lt;6)*(COUNTIF(fériés,ROW(INDIRECT(DATE(an,H63,1)&amp;":"&amp;DATE(an,H63+1,0))))=0))</f>
        <v>11</v>
      </c>
      <c r="M63" s="297"/>
      <c r="N63" s="298">
        <f ca="1">ROUNDUP(J63*H53/H52,0)</f>
        <v>7</v>
      </c>
      <c r="O63" s="299"/>
      <c r="P63" s="295">
        <f ca="1">ROUNDUP(L63*H53/H52,0)</f>
        <v>4</v>
      </c>
      <c r="Q63" s="296"/>
    </row>
    <row r="64" spans="1:31" ht="18.75">
      <c r="A64" s="32"/>
      <c r="B64" s="32"/>
      <c r="C64" s="32"/>
      <c r="D64" s="32"/>
      <c r="E64" s="32"/>
      <c r="H64" s="322">
        <v>8</v>
      </c>
      <c r="I64" s="323"/>
      <c r="J64" s="328">
        <f t="array" aca="1" ref="J64" ca="1">SUMPRODUCT((WEEKDAY(ROW(INDIRECT(DATE(an,H64,1)&amp;":"&amp;DATE(an,H64+1,0))),2)&lt;6)*(COUNTIF(fériés,ROW(INDIRECT(DATE(an,H64,1)&amp;":"&amp;DATE(an,H64+1,0))))=0))</f>
        <v>22</v>
      </c>
      <c r="K64" s="297"/>
      <c r="L64" s="297">
        <f t="array" aca="1" ref="L64" ca="1">DATE(an,H64+1,0)-DATE(an,H64,0)-SUMPRODUCT((WEEKDAY(ROW(INDIRECT(DATE(an,H64,1)&amp;":"&amp;DATE(an,H64+1,0))),2)&lt;6)*(COUNTIF(fériés,ROW(INDIRECT(DATE(an,H64,1)&amp;":"&amp;DATE(an,H64+1,0))))=0))</f>
        <v>9</v>
      </c>
      <c r="M64" s="297"/>
      <c r="N64" s="298">
        <f ca="1">ROUNDUP(J64*H53/H52,0)</f>
        <v>8</v>
      </c>
      <c r="O64" s="299"/>
      <c r="P64" s="295">
        <f ca="1">ROUNDUP(L64*H53/H52,0)</f>
        <v>3</v>
      </c>
      <c r="Q64" s="296"/>
    </row>
    <row r="65" spans="1:38" ht="18.75">
      <c r="A65" s="42" t="s">
        <v>37</v>
      </c>
      <c r="B65" s="32"/>
      <c r="C65" s="32"/>
      <c r="D65" s="32"/>
      <c r="E65" s="32"/>
      <c r="H65" s="322">
        <v>9</v>
      </c>
      <c r="I65" s="323"/>
      <c r="J65" s="328">
        <f t="array" aca="1" ref="J65" ca="1">SUMPRODUCT((WEEKDAY(ROW(INDIRECT(DATE(an,H65,1)&amp;":"&amp;DATE(an,H65+1,0))),2)&lt;6)*(COUNTIF(fériés,ROW(INDIRECT(DATE(an,H65,1)&amp;":"&amp;DATE(an,H65+1,0))))=0))</f>
        <v>21</v>
      </c>
      <c r="K65" s="297"/>
      <c r="L65" s="297">
        <f t="array" aca="1" ref="L65" ca="1">DATE(an,H65+1,0)-DATE(an,H65,0)-SUMPRODUCT((WEEKDAY(ROW(INDIRECT(DATE(an,H65,1)&amp;":"&amp;DATE(an,H65+1,0))),2)&lt;6)*(COUNTIF(fériés,ROW(INDIRECT(DATE(an,H65,1)&amp;":"&amp;DATE(an,H65+1,0))))=0))</f>
        <v>9</v>
      </c>
      <c r="M65" s="297"/>
      <c r="N65" s="298">
        <f ca="1">ROUNDUP(J65*H53/H52,0)</f>
        <v>7</v>
      </c>
      <c r="O65" s="299"/>
      <c r="P65" s="295">
        <f ca="1">ROUNDUP(L65*H53/H52,0)</f>
        <v>3</v>
      </c>
      <c r="Q65" s="296"/>
    </row>
    <row r="66" spans="1:38" ht="18.75">
      <c r="A66" s="43">
        <f>ROUND(DATE(Janvier!B1,4,MOD(234-11*MOD(Janvier!B1,19),30))/7,0)*7-6</f>
        <v>42841</v>
      </c>
      <c r="B66" s="32"/>
      <c r="C66" s="32"/>
      <c r="D66" s="32"/>
      <c r="E66" s="32"/>
      <c r="H66" s="322">
        <v>10</v>
      </c>
      <c r="I66" s="323"/>
      <c r="J66" s="328">
        <f t="array" aca="1" ref="J66" ca="1">SUMPRODUCT((WEEKDAY(ROW(INDIRECT(DATE(an,H66,1)&amp;":"&amp;DATE(an,H66+1,0))),2)&lt;6)*(COUNTIF(fériés,ROW(INDIRECT(DATE(an,H66,1)&amp;":"&amp;DATE(an,H66+1,0))))=0))</f>
        <v>22</v>
      </c>
      <c r="K66" s="297"/>
      <c r="L66" s="297">
        <f t="array" aca="1" ref="L66" ca="1">DATE(an,H66+1,0)-DATE(an,H66,0)-SUMPRODUCT((WEEKDAY(ROW(INDIRECT(DATE(an,H66,1)&amp;":"&amp;DATE(an,H66+1,0))),2)&lt;6)*(COUNTIF(fériés,ROW(INDIRECT(DATE(an,H66,1)&amp;":"&amp;DATE(an,H66+1,0))))=0))</f>
        <v>9</v>
      </c>
      <c r="M66" s="297"/>
      <c r="N66" s="298">
        <f ca="1">ROUNDUP(J66*H53/H52,0)</f>
        <v>8</v>
      </c>
      <c r="O66" s="299"/>
      <c r="P66" s="295">
        <f ca="1">ROUNDUP(L66*H53/H52,0)</f>
        <v>3</v>
      </c>
      <c r="Q66" s="296"/>
    </row>
    <row r="67" spans="1:38" ht="18.75">
      <c r="A67" s="42" t="s">
        <v>38</v>
      </c>
      <c r="B67" s="32"/>
      <c r="C67" s="32"/>
      <c r="D67" s="32"/>
      <c r="E67" s="32"/>
      <c r="H67" s="322">
        <v>11</v>
      </c>
      <c r="I67" s="323"/>
      <c r="J67" s="328">
        <f t="array" aca="1" ref="J67" ca="1">SUMPRODUCT((WEEKDAY(ROW(INDIRECT(DATE(an,H67,1)&amp;":"&amp;DATE(an,H67+1,0))),2)&lt;6)*(COUNTIF(fériés,ROW(INDIRECT(DATE(an,H67,1)&amp;":"&amp;DATE(an,H67+1,0))))=0))</f>
        <v>21</v>
      </c>
      <c r="K67" s="297"/>
      <c r="L67" s="297">
        <f t="array" aca="1" ref="L67" ca="1">DATE(an,H67+1,0)-DATE(an,H67,0)-SUMPRODUCT((WEEKDAY(ROW(INDIRECT(DATE(an,H67,1)&amp;":"&amp;DATE(an,H67+1,0))),2)&lt;6)*(COUNTIF(fériés,ROW(INDIRECT(DATE(an,H67,1)&amp;":"&amp;DATE(an,H67+1,0))))=0))</f>
        <v>9</v>
      </c>
      <c r="M67" s="297"/>
      <c r="N67" s="298">
        <f ca="1">ROUNDUP(J67*H53/H52,0)</f>
        <v>7</v>
      </c>
      <c r="O67" s="299"/>
      <c r="P67" s="295">
        <f ca="1">ROUNDUP(L67*H53/H52,0)</f>
        <v>3</v>
      </c>
      <c r="Q67" s="296"/>
    </row>
    <row r="68" spans="1:38" ht="19.5" thickBot="1">
      <c r="A68" s="44">
        <f>DATE(Janvier!B1,1,1)</f>
        <v>42736</v>
      </c>
      <c r="B68" s="32"/>
      <c r="C68" s="32"/>
      <c r="D68" s="32"/>
      <c r="E68" s="32"/>
      <c r="F68" s="32"/>
      <c r="G68" s="32"/>
      <c r="H68" s="350">
        <v>12</v>
      </c>
      <c r="I68" s="351"/>
      <c r="J68" s="352">
        <f t="array" aca="1" ref="J68" ca="1">SUMPRODUCT((WEEKDAY(ROW(INDIRECT(DATE(an,H68,1)&amp;":"&amp;DATE(an,H68+1,0))),2)&lt;6)*(COUNTIF(fériés,ROW(INDIRECT(DATE(an,H68,1)&amp;":"&amp;DATE(an,H68+1,0))))=0))</f>
        <v>20</v>
      </c>
      <c r="K68" s="353"/>
      <c r="L68" s="353">
        <f t="array" aca="1" ref="L68" ca="1">DATE(an,H68+1,0)-DATE(an,H68,0)-SUMPRODUCT((WEEKDAY(ROW(INDIRECT(DATE(an,H68,1)&amp;":"&amp;DATE(an,H68+1,0))),2)&lt;6)*(COUNTIF(fériés,ROW(INDIRECT(DATE(an,H68,1)&amp;":"&amp;DATE(an,H68+1,0))))=0))</f>
        <v>11</v>
      </c>
      <c r="M68" s="353"/>
      <c r="N68" s="302">
        <f ca="1">ROUNDUP(J68*H53/H52,0)</f>
        <v>7</v>
      </c>
      <c r="O68" s="303"/>
      <c r="P68" s="300">
        <f ca="1">ROUNDUP(L68*H53/H52,0)</f>
        <v>4</v>
      </c>
      <c r="Q68" s="301"/>
    </row>
    <row r="69" spans="1:38" ht="16.5" thickTop="1" thickBot="1">
      <c r="A69" s="45">
        <f>DATE(Janvier!B1,5,1)</f>
        <v>42856</v>
      </c>
      <c r="B69" s="32"/>
      <c r="C69" s="32"/>
      <c r="D69" s="32"/>
      <c r="E69" s="32"/>
      <c r="F69" s="32"/>
      <c r="G69" s="32"/>
      <c r="H69" s="32"/>
      <c r="I69" s="32"/>
      <c r="J69" s="292" t="s">
        <v>39</v>
      </c>
      <c r="K69" s="293"/>
      <c r="L69" s="293"/>
      <c r="M69" s="294"/>
      <c r="N69" s="290">
        <f ca="1">SUM(N57:O68)</f>
        <v>88</v>
      </c>
      <c r="O69" s="291"/>
      <c r="P69" s="290">
        <f ca="1">SUM(P57:Q68)</f>
        <v>40</v>
      </c>
      <c r="Q69" s="291"/>
      <c r="R69" s="32"/>
      <c r="S69" s="32"/>
    </row>
    <row r="70" spans="1:38">
      <c r="A70" s="45">
        <f>DATE(Janvier!B1,5,8)</f>
        <v>42863</v>
      </c>
      <c r="B70" s="32"/>
      <c r="C70" s="32"/>
      <c r="D70" s="32"/>
      <c r="E70" s="32"/>
      <c r="F70" s="32"/>
      <c r="G70" s="32"/>
      <c r="H70" s="32"/>
      <c r="I70" s="32"/>
      <c r="J70" s="32"/>
      <c r="K70" s="32"/>
      <c r="L70" s="32"/>
      <c r="M70" s="32"/>
      <c r="N70" s="32"/>
      <c r="O70" s="32"/>
      <c r="P70" s="32"/>
      <c r="Q70" s="32"/>
      <c r="R70" s="32"/>
      <c r="S70" s="32"/>
      <c r="AL70" s="32"/>
    </row>
    <row r="71" spans="1:38">
      <c r="A71" s="45">
        <f>DATE(Janvier!B1,7,14)</f>
        <v>42930</v>
      </c>
      <c r="B71" s="32"/>
      <c r="C71" s="32"/>
      <c r="D71" s="32"/>
      <c r="E71" s="32"/>
      <c r="F71" s="32"/>
      <c r="G71" s="32"/>
      <c r="H71" s="32"/>
      <c r="I71" s="32"/>
      <c r="J71" s="32"/>
      <c r="K71" s="32"/>
      <c r="L71" s="32"/>
      <c r="M71" s="32"/>
      <c r="N71" s="32"/>
      <c r="O71" s="32"/>
      <c r="P71" s="32"/>
      <c r="Q71" s="32"/>
      <c r="R71" s="32"/>
      <c r="S71" s="32"/>
      <c r="AL71" s="32"/>
    </row>
    <row r="72" spans="1:38" ht="15" customHeight="1">
      <c r="A72" s="45">
        <f>DATE(Janvier!B1,8,15)</f>
        <v>42962</v>
      </c>
      <c r="B72" s="32"/>
      <c r="C72" s="32"/>
      <c r="D72" s="32"/>
      <c r="E72" s="32"/>
      <c r="F72" s="32"/>
      <c r="G72" s="32"/>
      <c r="H72" s="32"/>
      <c r="I72" s="32"/>
      <c r="J72" s="32"/>
      <c r="K72" s="32"/>
      <c r="L72" s="32"/>
      <c r="M72" s="32"/>
      <c r="N72" s="32"/>
      <c r="O72" s="32"/>
      <c r="P72" s="32"/>
      <c r="Q72" s="32"/>
      <c r="R72" s="32"/>
      <c r="S72" s="32"/>
      <c r="AL72" s="32"/>
    </row>
    <row r="73" spans="1:38" ht="15.75" customHeight="1">
      <c r="A73" s="45">
        <f>DATE(Janvier!B1,11,1)</f>
        <v>43040</v>
      </c>
      <c r="B73" s="32"/>
      <c r="C73" s="32"/>
      <c r="D73" s="32"/>
      <c r="E73" s="32"/>
      <c r="F73" s="32"/>
      <c r="G73" s="32"/>
      <c r="H73" s="32"/>
      <c r="I73" s="32"/>
      <c r="J73" s="32"/>
      <c r="K73" s="32"/>
      <c r="L73" s="32"/>
      <c r="M73" s="32"/>
      <c r="N73" s="32"/>
      <c r="O73" s="32"/>
      <c r="P73" s="32"/>
      <c r="Q73" s="32"/>
      <c r="R73" s="32"/>
      <c r="S73" s="32"/>
      <c r="AL73" s="32"/>
    </row>
    <row r="74" spans="1:38">
      <c r="A74" s="45">
        <f>DATE(Janvier!B1,11,11)</f>
        <v>43050</v>
      </c>
      <c r="B74" s="32"/>
      <c r="C74" s="32"/>
      <c r="D74" s="32"/>
      <c r="E74" s="32"/>
      <c r="F74" s="32"/>
      <c r="G74" s="32"/>
      <c r="H74" s="32"/>
      <c r="I74" s="32"/>
      <c r="J74" s="32"/>
      <c r="K74" s="32"/>
      <c r="L74" s="32"/>
      <c r="M74" s="32"/>
      <c r="N74" s="32"/>
      <c r="O74" s="32"/>
      <c r="P74" s="32"/>
      <c r="Q74" s="32"/>
      <c r="R74" s="32"/>
      <c r="S74" s="32"/>
      <c r="AF74" s="32"/>
      <c r="AG74" s="32"/>
      <c r="AH74" s="32"/>
      <c r="AI74" s="32"/>
      <c r="AJ74" s="32"/>
      <c r="AK74" s="32"/>
      <c r="AL74" s="32"/>
    </row>
    <row r="75" spans="1:38">
      <c r="A75" s="45">
        <f>DATE(Janvier!B1,12,25)</f>
        <v>43094</v>
      </c>
      <c r="B75" s="32"/>
      <c r="C75" s="32"/>
      <c r="D75" s="32"/>
      <c r="AF75" s="32"/>
      <c r="AG75" s="32"/>
      <c r="AH75" s="32"/>
      <c r="AI75" s="32"/>
      <c r="AJ75" s="32"/>
      <c r="AK75" s="32"/>
      <c r="AL75" s="32"/>
    </row>
    <row r="76" spans="1:38" ht="15.75" customHeight="1" thickBot="1">
      <c r="A76" s="46">
        <f>A66+1</f>
        <v>42842</v>
      </c>
      <c r="B76" s="32"/>
      <c r="C76" s="32"/>
      <c r="D76" s="32"/>
      <c r="T76" s="32"/>
      <c r="U76" s="32"/>
      <c r="V76" s="32"/>
      <c r="W76" s="32"/>
      <c r="X76" s="32"/>
      <c r="Y76" s="32"/>
      <c r="Z76" s="32"/>
      <c r="AA76" s="32"/>
      <c r="AB76" s="32"/>
      <c r="AC76" s="32"/>
      <c r="AD76" s="32"/>
      <c r="AF76" s="32"/>
      <c r="AG76" s="32"/>
      <c r="AH76" s="32"/>
      <c r="AI76" s="32"/>
      <c r="AJ76" s="32"/>
      <c r="AK76" s="32"/>
      <c r="AL76" s="32"/>
    </row>
    <row r="77" spans="1:38" ht="23.25">
      <c r="A77" s="46">
        <f>A66+39</f>
        <v>42880</v>
      </c>
      <c r="B77" s="32"/>
      <c r="C77" s="32"/>
      <c r="D77" s="32"/>
      <c r="H77" s="362" t="s">
        <v>40</v>
      </c>
      <c r="I77" s="363"/>
      <c r="J77" s="363"/>
      <c r="K77" s="363"/>
      <c r="L77" s="363"/>
      <c r="M77" s="363"/>
      <c r="N77" s="363"/>
      <c r="O77" s="363"/>
      <c r="P77" s="129"/>
      <c r="Q77" s="128"/>
      <c r="T77" s="32"/>
      <c r="U77" s="32"/>
      <c r="V77" s="32"/>
      <c r="W77" s="32"/>
      <c r="X77" s="32"/>
      <c r="Y77" s="32"/>
      <c r="Z77" s="32"/>
      <c r="AA77" s="32"/>
      <c r="AB77" s="32"/>
      <c r="AC77" s="32"/>
      <c r="AD77" s="32"/>
      <c r="AF77" s="32"/>
      <c r="AG77" s="32"/>
      <c r="AH77" s="32"/>
      <c r="AI77" s="32"/>
      <c r="AJ77" s="32"/>
      <c r="AK77" s="32"/>
    </row>
    <row r="78" spans="1:38" ht="24" thickBot="1">
      <c r="A78" s="47">
        <f>A66+50</f>
        <v>42891</v>
      </c>
      <c r="B78" s="32"/>
      <c r="C78" s="32"/>
      <c r="D78" s="32"/>
      <c r="H78" s="364"/>
      <c r="I78" s="365"/>
      <c r="J78" s="365"/>
      <c r="K78" s="365"/>
      <c r="L78" s="365"/>
      <c r="M78" s="365"/>
      <c r="N78" s="365"/>
      <c r="O78" s="365"/>
      <c r="P78" s="129"/>
      <c r="Q78" s="128"/>
      <c r="T78" s="32"/>
      <c r="U78" s="32"/>
      <c r="V78" s="32"/>
      <c r="W78" s="32"/>
      <c r="X78" s="32"/>
      <c r="Y78" s="32"/>
      <c r="Z78" s="32"/>
      <c r="AA78" s="32"/>
      <c r="AB78" s="32"/>
      <c r="AC78" s="32"/>
      <c r="AD78" s="32"/>
      <c r="AF78" s="32"/>
      <c r="AG78" s="32"/>
      <c r="AH78" s="32"/>
      <c r="AI78" s="32"/>
      <c r="AJ78" s="32"/>
      <c r="AK78" s="32"/>
    </row>
    <row r="79" spans="1:38">
      <c r="B79" s="32"/>
      <c r="C79" s="32"/>
      <c r="D79" s="32"/>
      <c r="T79" s="32"/>
      <c r="U79" s="32"/>
      <c r="V79" s="32"/>
      <c r="W79" s="32"/>
      <c r="X79" s="32"/>
      <c r="Y79" s="32"/>
      <c r="Z79" s="32"/>
      <c r="AA79" s="32"/>
      <c r="AB79" s="32"/>
      <c r="AC79" s="32"/>
      <c r="AD79" s="32"/>
      <c r="AF79" s="32"/>
      <c r="AG79" s="32"/>
      <c r="AH79" s="32"/>
      <c r="AI79" s="32"/>
      <c r="AJ79" s="32"/>
      <c r="AK79" s="32"/>
    </row>
    <row r="80" spans="1:38" ht="15.75" thickBot="1">
      <c r="B80" s="32"/>
      <c r="C80" s="32"/>
      <c r="D80" s="32"/>
      <c r="T80" s="32"/>
      <c r="U80" s="32"/>
      <c r="V80" s="32"/>
      <c r="W80" s="32"/>
      <c r="X80" s="32"/>
      <c r="Y80" s="32"/>
      <c r="Z80" s="32"/>
      <c r="AA80" s="32"/>
      <c r="AB80" s="32"/>
      <c r="AC80" s="32"/>
      <c r="AD80" s="32"/>
      <c r="AF80" s="32"/>
      <c r="AG80" s="32"/>
      <c r="AH80" s="32"/>
      <c r="AI80" s="32"/>
      <c r="AJ80" s="32"/>
      <c r="AK80" s="32"/>
    </row>
    <row r="81" spans="2:30" ht="16.5" thickBot="1">
      <c r="B81" s="32"/>
      <c r="C81" s="32"/>
      <c r="D81" s="32"/>
      <c r="I81" s="331" t="s">
        <v>41</v>
      </c>
      <c r="J81" s="332"/>
      <c r="K81" s="333" t="s">
        <v>42</v>
      </c>
      <c r="L81" s="334"/>
      <c r="M81" s="335" t="s">
        <v>43</v>
      </c>
      <c r="N81" s="336"/>
      <c r="T81" s="32"/>
      <c r="U81" s="32"/>
      <c r="V81" s="32"/>
      <c r="W81" s="32"/>
      <c r="X81" s="32"/>
      <c r="Y81" s="32"/>
      <c r="Z81" s="32"/>
      <c r="AA81" s="32"/>
      <c r="AB81" s="32"/>
      <c r="AC81" s="32"/>
      <c r="AD81" s="32"/>
    </row>
    <row r="82" spans="2:30">
      <c r="B82" s="32"/>
      <c r="C82" s="32"/>
      <c r="D82" s="32"/>
      <c r="I82" s="337"/>
      <c r="J82" s="338"/>
      <c r="K82" s="337"/>
      <c r="L82" s="338"/>
      <c r="M82" s="337"/>
      <c r="N82" s="338"/>
      <c r="T82" s="32"/>
      <c r="U82" s="32"/>
      <c r="V82" s="32"/>
      <c r="W82" s="32"/>
      <c r="X82" s="32"/>
      <c r="Y82" s="32"/>
      <c r="Z82" s="32"/>
      <c r="AA82" s="32"/>
      <c r="AB82" s="32"/>
      <c r="AC82" s="32"/>
      <c r="AD82" s="32"/>
    </row>
    <row r="83" spans="2:30">
      <c r="I83" s="337"/>
      <c r="J83" s="338"/>
      <c r="K83" s="337"/>
      <c r="L83" s="338"/>
      <c r="M83" s="337"/>
      <c r="N83" s="338"/>
    </row>
    <row r="84" spans="2:30">
      <c r="I84" s="337"/>
      <c r="J84" s="338"/>
      <c r="K84" s="358"/>
      <c r="L84" s="359"/>
      <c r="M84" s="337"/>
      <c r="N84" s="338"/>
    </row>
    <row r="85" spans="2:30">
      <c r="I85" s="337"/>
      <c r="J85" s="338"/>
      <c r="K85" s="358"/>
      <c r="L85" s="359"/>
      <c r="M85" s="337"/>
      <c r="N85" s="338"/>
    </row>
    <row r="86" spans="2:30">
      <c r="I86" s="337"/>
      <c r="J86" s="338"/>
      <c r="K86" s="358"/>
      <c r="L86" s="359"/>
      <c r="M86" s="337"/>
      <c r="N86" s="338"/>
    </row>
    <row r="87" spans="2:30">
      <c r="I87" s="337"/>
      <c r="J87" s="338"/>
      <c r="K87" s="358"/>
      <c r="L87" s="359"/>
      <c r="M87" s="337"/>
      <c r="N87" s="338"/>
    </row>
    <row r="88" spans="2:30">
      <c r="I88" s="337"/>
      <c r="J88" s="338"/>
      <c r="K88" s="358"/>
      <c r="L88" s="359"/>
      <c r="M88" s="337"/>
      <c r="N88" s="338"/>
    </row>
    <row r="89" spans="2:30">
      <c r="I89" s="337"/>
      <c r="J89" s="338"/>
      <c r="K89" s="358"/>
      <c r="L89" s="359"/>
      <c r="M89" s="337"/>
      <c r="N89" s="338"/>
    </row>
    <row r="90" spans="2:30">
      <c r="I90" s="337"/>
      <c r="J90" s="338"/>
      <c r="K90" s="358"/>
      <c r="L90" s="359"/>
      <c r="M90" s="337"/>
      <c r="N90" s="338"/>
    </row>
    <row r="91" spans="2:30">
      <c r="I91" s="337"/>
      <c r="J91" s="338"/>
      <c r="K91" s="337"/>
      <c r="L91" s="338"/>
      <c r="M91" s="337"/>
      <c r="N91" s="338"/>
    </row>
    <row r="92" spans="2:30">
      <c r="I92" s="337"/>
      <c r="J92" s="338"/>
      <c r="K92" s="337"/>
      <c r="L92" s="338"/>
      <c r="M92" s="337"/>
      <c r="N92" s="338"/>
    </row>
    <row r="93" spans="2:30">
      <c r="I93" s="337"/>
      <c r="J93" s="338"/>
      <c r="K93" s="337"/>
      <c r="L93" s="338"/>
      <c r="M93" s="337"/>
      <c r="N93" s="338"/>
    </row>
    <row r="94" spans="2:30">
      <c r="I94" s="337"/>
      <c r="J94" s="338"/>
      <c r="K94" s="337"/>
      <c r="L94" s="338"/>
      <c r="M94" s="337"/>
      <c r="N94" s="338"/>
    </row>
    <row r="95" spans="2:30">
      <c r="I95" s="337"/>
      <c r="J95" s="338"/>
      <c r="K95" s="337"/>
      <c r="L95" s="338"/>
      <c r="M95" s="337"/>
      <c r="N95" s="338"/>
    </row>
    <row r="96" spans="2:30">
      <c r="I96" s="337"/>
      <c r="J96" s="338"/>
      <c r="K96" s="337"/>
      <c r="L96" s="338"/>
      <c r="M96" s="337"/>
      <c r="N96" s="338"/>
    </row>
    <row r="97" spans="9:14">
      <c r="I97" s="337"/>
      <c r="J97" s="338"/>
      <c r="K97" s="337"/>
      <c r="L97" s="338"/>
      <c r="M97" s="337"/>
      <c r="N97" s="338"/>
    </row>
    <row r="98" spans="9:14">
      <c r="I98" s="337"/>
      <c r="J98" s="338"/>
      <c r="K98" s="337"/>
      <c r="L98" s="338"/>
      <c r="M98" s="337"/>
      <c r="N98" s="338"/>
    </row>
    <row r="99" spans="9:14">
      <c r="I99" s="337"/>
      <c r="J99" s="338"/>
      <c r="K99" s="337"/>
      <c r="L99" s="338"/>
      <c r="M99" s="337"/>
      <c r="N99" s="338"/>
    </row>
    <row r="100" spans="9:14">
      <c r="I100" s="337"/>
      <c r="J100" s="338"/>
      <c r="K100" s="337"/>
      <c r="L100" s="338"/>
      <c r="M100" s="337"/>
      <c r="N100" s="338"/>
    </row>
    <row r="101" spans="9:14">
      <c r="I101" s="337"/>
      <c r="J101" s="338"/>
      <c r="K101" s="337"/>
      <c r="L101" s="338"/>
      <c r="M101" s="337"/>
      <c r="N101" s="338"/>
    </row>
    <row r="102" spans="9:14">
      <c r="I102" s="337"/>
      <c r="J102" s="338"/>
      <c r="K102" s="337"/>
      <c r="L102" s="338"/>
      <c r="M102" s="337"/>
      <c r="N102" s="338"/>
    </row>
    <row r="103" spans="9:14">
      <c r="I103" s="337"/>
      <c r="J103" s="338"/>
      <c r="K103" s="337"/>
      <c r="L103" s="338"/>
      <c r="M103" s="337"/>
      <c r="N103" s="338"/>
    </row>
    <row r="104" spans="9:14">
      <c r="I104" s="337"/>
      <c r="J104" s="338"/>
      <c r="K104" s="358"/>
      <c r="L104" s="359"/>
      <c r="M104" s="337"/>
      <c r="N104" s="338"/>
    </row>
    <row r="105" spans="9:14">
      <c r="I105" s="337"/>
      <c r="J105" s="338"/>
      <c r="K105" s="337"/>
      <c r="L105" s="338"/>
      <c r="M105" s="337"/>
      <c r="N105" s="338"/>
    </row>
    <row r="106" spans="9:14">
      <c r="I106" s="337"/>
      <c r="J106" s="338"/>
      <c r="K106" s="337"/>
      <c r="L106" s="338"/>
      <c r="M106" s="337"/>
      <c r="N106" s="338"/>
    </row>
    <row r="107" spans="9:14">
      <c r="I107" s="337"/>
      <c r="J107" s="338"/>
      <c r="K107" s="337"/>
      <c r="L107" s="338"/>
      <c r="M107" s="337"/>
      <c r="N107" s="338"/>
    </row>
    <row r="108" spans="9:14">
      <c r="I108" s="337"/>
      <c r="J108" s="338"/>
      <c r="K108" s="337"/>
      <c r="L108" s="338"/>
      <c r="M108" s="337"/>
      <c r="N108" s="338"/>
    </row>
    <row r="109" spans="9:14">
      <c r="I109" s="337"/>
      <c r="J109" s="338"/>
      <c r="K109" s="337"/>
      <c r="L109" s="338"/>
      <c r="M109" s="337"/>
      <c r="N109" s="338"/>
    </row>
    <row r="110" spans="9:14">
      <c r="I110" s="337"/>
      <c r="J110" s="338"/>
      <c r="K110" s="337"/>
      <c r="L110" s="338"/>
      <c r="M110" s="337"/>
      <c r="N110" s="338"/>
    </row>
    <row r="111" spans="9:14">
      <c r="I111" s="337"/>
      <c r="J111" s="338"/>
      <c r="K111" s="337"/>
      <c r="L111" s="338"/>
      <c r="M111" s="337"/>
      <c r="N111" s="338"/>
    </row>
    <row r="112" spans="9:14">
      <c r="I112" s="337"/>
      <c r="J112" s="338"/>
      <c r="K112" s="337"/>
      <c r="L112" s="338"/>
      <c r="M112" s="337"/>
      <c r="N112" s="338"/>
    </row>
    <row r="113" spans="9:14">
      <c r="I113" s="337"/>
      <c r="J113" s="338"/>
      <c r="K113" s="337"/>
      <c r="L113" s="338"/>
      <c r="M113" s="337"/>
      <c r="N113" s="338"/>
    </row>
    <row r="114" spans="9:14">
      <c r="I114" s="337"/>
      <c r="J114" s="338"/>
      <c r="K114" s="337"/>
      <c r="L114" s="338"/>
      <c r="M114" s="337"/>
      <c r="N114" s="338"/>
    </row>
    <row r="115" spans="9:14">
      <c r="I115" s="337"/>
      <c r="J115" s="338"/>
      <c r="K115" s="337"/>
      <c r="L115" s="338"/>
      <c r="M115" s="337"/>
      <c r="N115" s="338"/>
    </row>
    <row r="116" spans="9:14">
      <c r="I116" s="337"/>
      <c r="J116" s="338"/>
      <c r="K116" s="337"/>
      <c r="L116" s="338"/>
      <c r="M116" s="337"/>
      <c r="N116" s="338"/>
    </row>
    <row r="117" spans="9:14">
      <c r="I117" s="337"/>
      <c r="J117" s="338"/>
      <c r="K117" s="337"/>
      <c r="L117" s="338"/>
      <c r="M117" s="337"/>
      <c r="N117" s="338"/>
    </row>
    <row r="118" spans="9:14">
      <c r="I118" s="337"/>
      <c r="J118" s="338"/>
      <c r="K118" s="337"/>
      <c r="L118" s="338"/>
      <c r="M118" s="337"/>
      <c r="N118" s="338"/>
    </row>
    <row r="119" spans="9:14">
      <c r="I119" s="337"/>
      <c r="J119" s="338"/>
      <c r="K119" s="337"/>
      <c r="L119" s="338"/>
      <c r="M119" s="337"/>
      <c r="N119" s="338"/>
    </row>
    <row r="120" spans="9:14">
      <c r="I120" s="337"/>
      <c r="J120" s="338"/>
      <c r="K120" s="337"/>
      <c r="L120" s="338"/>
      <c r="M120" s="337"/>
      <c r="N120" s="338"/>
    </row>
    <row r="121" spans="9:14">
      <c r="I121" s="337"/>
      <c r="J121" s="338"/>
      <c r="K121" s="337"/>
      <c r="L121" s="338"/>
      <c r="M121" s="337"/>
      <c r="N121" s="338"/>
    </row>
    <row r="122" spans="9:14">
      <c r="I122" s="337"/>
      <c r="J122" s="338"/>
      <c r="K122" s="337"/>
      <c r="L122" s="338"/>
      <c r="M122" s="337"/>
      <c r="N122" s="338"/>
    </row>
    <row r="123" spans="9:14">
      <c r="I123" s="337"/>
      <c r="J123" s="338"/>
      <c r="K123" s="337"/>
      <c r="L123" s="338"/>
      <c r="M123" s="337"/>
      <c r="N123" s="338"/>
    </row>
    <row r="124" spans="9:14">
      <c r="I124" s="337"/>
      <c r="J124" s="338"/>
      <c r="K124" s="337"/>
      <c r="L124" s="338"/>
      <c r="M124" s="337"/>
      <c r="N124" s="338"/>
    </row>
    <row r="125" spans="9:14">
      <c r="I125" s="337"/>
      <c r="J125" s="338"/>
      <c r="K125" s="337"/>
      <c r="L125" s="338"/>
      <c r="M125" s="337"/>
      <c r="N125" s="338"/>
    </row>
    <row r="126" spans="9:14">
      <c r="I126" s="337"/>
      <c r="J126" s="338"/>
      <c r="K126" s="337"/>
      <c r="L126" s="338"/>
      <c r="M126" s="337"/>
      <c r="N126" s="338"/>
    </row>
    <row r="127" spans="9:14">
      <c r="I127" s="337"/>
      <c r="J127" s="338"/>
      <c r="K127" s="337"/>
      <c r="L127" s="338"/>
      <c r="M127" s="337"/>
      <c r="N127" s="338"/>
    </row>
    <row r="128" spans="9:14">
      <c r="I128" s="337"/>
      <c r="J128" s="338"/>
      <c r="K128" s="337"/>
      <c r="L128" s="338"/>
      <c r="M128" s="337"/>
      <c r="N128" s="338"/>
    </row>
    <row r="129" spans="9:14">
      <c r="I129" s="337"/>
      <c r="J129" s="338"/>
      <c r="K129" s="337"/>
      <c r="L129" s="338"/>
      <c r="M129" s="337"/>
      <c r="N129" s="338"/>
    </row>
    <row r="130" spans="9:14">
      <c r="I130" s="337"/>
      <c r="J130" s="338"/>
      <c r="K130" s="337"/>
      <c r="L130" s="338"/>
      <c r="M130" s="337"/>
      <c r="N130" s="338"/>
    </row>
    <row r="131" spans="9:14">
      <c r="I131" s="337"/>
      <c r="J131" s="338"/>
      <c r="K131" s="337"/>
      <c r="L131" s="338"/>
      <c r="M131" s="337"/>
      <c r="N131" s="338"/>
    </row>
    <row r="132" spans="9:14">
      <c r="I132" s="337"/>
      <c r="J132" s="338"/>
      <c r="K132" s="337"/>
      <c r="L132" s="338"/>
      <c r="M132" s="337"/>
      <c r="N132" s="338"/>
    </row>
    <row r="133" spans="9:14">
      <c r="I133" s="337"/>
      <c r="J133" s="338"/>
      <c r="K133" s="337"/>
      <c r="L133" s="338"/>
      <c r="M133" s="337"/>
      <c r="N133" s="338"/>
    </row>
  </sheetData>
  <mergeCells count="236">
    <mergeCell ref="L52:M52"/>
    <mergeCell ref="K82:L82"/>
    <mergeCell ref="K104:L104"/>
    <mergeCell ref="I133:J133"/>
    <mergeCell ref="K133:L133"/>
    <mergeCell ref="M133:N133"/>
    <mergeCell ref="H77:O78"/>
    <mergeCell ref="I131:J131"/>
    <mergeCell ref="K131:L131"/>
    <mergeCell ref="M131:N131"/>
    <mergeCell ref="I132:J132"/>
    <mergeCell ref="K132:L132"/>
    <mergeCell ref="M132:N132"/>
    <mergeCell ref="I129:J129"/>
    <mergeCell ref="K129:L129"/>
    <mergeCell ref="M129:N129"/>
    <mergeCell ref="I130:J130"/>
    <mergeCell ref="K130:L130"/>
    <mergeCell ref="M130:N130"/>
    <mergeCell ref="I127:J127"/>
    <mergeCell ref="K127:L127"/>
    <mergeCell ref="M127:N127"/>
    <mergeCell ref="I128:J128"/>
    <mergeCell ref="K128:L128"/>
    <mergeCell ref="M128:N128"/>
    <mergeCell ref="I125:J125"/>
    <mergeCell ref="K125:L125"/>
    <mergeCell ref="M125:N125"/>
    <mergeCell ref="I126:J126"/>
    <mergeCell ref="K126:L126"/>
    <mergeCell ref="M126:N126"/>
    <mergeCell ref="I123:J123"/>
    <mergeCell ref="K123:L123"/>
    <mergeCell ref="M123:N123"/>
    <mergeCell ref="I124:J124"/>
    <mergeCell ref="K124:L124"/>
    <mergeCell ref="M124:N124"/>
    <mergeCell ref="I121:J121"/>
    <mergeCell ref="K121:L121"/>
    <mergeCell ref="M121:N121"/>
    <mergeCell ref="I122:J122"/>
    <mergeCell ref="K122:L122"/>
    <mergeCell ref="M122:N122"/>
    <mergeCell ref="I119:J119"/>
    <mergeCell ref="K119:L119"/>
    <mergeCell ref="M119:N119"/>
    <mergeCell ref="I120:J120"/>
    <mergeCell ref="K120:L120"/>
    <mergeCell ref="M120:N120"/>
    <mergeCell ref="I117:J117"/>
    <mergeCell ref="K117:L117"/>
    <mergeCell ref="M117:N117"/>
    <mergeCell ref="I118:J118"/>
    <mergeCell ref="K118:L118"/>
    <mergeCell ref="M118:N118"/>
    <mergeCell ref="I115:J115"/>
    <mergeCell ref="K115:L115"/>
    <mergeCell ref="M115:N115"/>
    <mergeCell ref="I116:J116"/>
    <mergeCell ref="K116:L116"/>
    <mergeCell ref="M116:N116"/>
    <mergeCell ref="I113:J113"/>
    <mergeCell ref="K113:L113"/>
    <mergeCell ref="M113:N113"/>
    <mergeCell ref="I114:J114"/>
    <mergeCell ref="K114:L114"/>
    <mergeCell ref="M114:N114"/>
    <mergeCell ref="I111:J111"/>
    <mergeCell ref="K111:L111"/>
    <mergeCell ref="M111:N111"/>
    <mergeCell ref="I112:J112"/>
    <mergeCell ref="K112:L112"/>
    <mergeCell ref="M112:N112"/>
    <mergeCell ref="I109:J109"/>
    <mergeCell ref="K109:L109"/>
    <mergeCell ref="M109:N109"/>
    <mergeCell ref="I110:J110"/>
    <mergeCell ref="K110:L110"/>
    <mergeCell ref="M110:N110"/>
    <mergeCell ref="I107:J107"/>
    <mergeCell ref="K107:L107"/>
    <mergeCell ref="M107:N107"/>
    <mergeCell ref="I108:J108"/>
    <mergeCell ref="K108:L108"/>
    <mergeCell ref="M108:N108"/>
    <mergeCell ref="I105:J105"/>
    <mergeCell ref="K105:L105"/>
    <mergeCell ref="M105:N105"/>
    <mergeCell ref="I106:J106"/>
    <mergeCell ref="K106:L106"/>
    <mergeCell ref="M106:N106"/>
    <mergeCell ref="I103:J103"/>
    <mergeCell ref="K102:L102"/>
    <mergeCell ref="M103:N103"/>
    <mergeCell ref="I104:J104"/>
    <mergeCell ref="K103:L103"/>
    <mergeCell ref="M104:N104"/>
    <mergeCell ref="I101:J101"/>
    <mergeCell ref="K100:L100"/>
    <mergeCell ref="M101:N101"/>
    <mergeCell ref="I102:J102"/>
    <mergeCell ref="K101:L101"/>
    <mergeCell ref="M102:N102"/>
    <mergeCell ref="I99:J99"/>
    <mergeCell ref="K98:L98"/>
    <mergeCell ref="M99:N99"/>
    <mergeCell ref="I100:J100"/>
    <mergeCell ref="K99:L99"/>
    <mergeCell ref="M100:N100"/>
    <mergeCell ref="I97:J97"/>
    <mergeCell ref="K96:L96"/>
    <mergeCell ref="M97:N97"/>
    <mergeCell ref="I98:J98"/>
    <mergeCell ref="K97:L97"/>
    <mergeCell ref="M98:N98"/>
    <mergeCell ref="I95:J95"/>
    <mergeCell ref="K94:L94"/>
    <mergeCell ref="M95:N95"/>
    <mergeCell ref="I96:J96"/>
    <mergeCell ref="K95:L95"/>
    <mergeCell ref="M96:N96"/>
    <mergeCell ref="I93:J93"/>
    <mergeCell ref="K92:L92"/>
    <mergeCell ref="M93:N93"/>
    <mergeCell ref="I94:J94"/>
    <mergeCell ref="K93:L93"/>
    <mergeCell ref="M94:N94"/>
    <mergeCell ref="I91:J91"/>
    <mergeCell ref="K90:L90"/>
    <mergeCell ref="M91:N91"/>
    <mergeCell ref="I92:J92"/>
    <mergeCell ref="K91:L91"/>
    <mergeCell ref="M92:N92"/>
    <mergeCell ref="I89:J89"/>
    <mergeCell ref="K88:L88"/>
    <mergeCell ref="M89:N89"/>
    <mergeCell ref="I90:J90"/>
    <mergeCell ref="K89:L89"/>
    <mergeCell ref="M90:N90"/>
    <mergeCell ref="I87:J87"/>
    <mergeCell ref="K86:L86"/>
    <mergeCell ref="M87:N87"/>
    <mergeCell ref="I88:J88"/>
    <mergeCell ref="K87:L87"/>
    <mergeCell ref="M88:N88"/>
    <mergeCell ref="I85:J85"/>
    <mergeCell ref="K84:L84"/>
    <mergeCell ref="M85:N85"/>
    <mergeCell ref="I86:J86"/>
    <mergeCell ref="K85:L85"/>
    <mergeCell ref="M86:N86"/>
    <mergeCell ref="I83:J83"/>
    <mergeCell ref="M83:N83"/>
    <mergeCell ref="I84:J84"/>
    <mergeCell ref="M84:N84"/>
    <mergeCell ref="I81:J81"/>
    <mergeCell ref="K81:L81"/>
    <mergeCell ref="M81:N81"/>
    <mergeCell ref="I82:J82"/>
    <mergeCell ref="K83:L83"/>
    <mergeCell ref="M82:N82"/>
    <mergeCell ref="D51:G51"/>
    <mergeCell ref="D52:G52"/>
    <mergeCell ref="D53:G53"/>
    <mergeCell ref="H53:I53"/>
    <mergeCell ref="H68:I68"/>
    <mergeCell ref="J66:K66"/>
    <mergeCell ref="J67:K67"/>
    <mergeCell ref="J68:K68"/>
    <mergeCell ref="L56:M56"/>
    <mergeCell ref="L57:M57"/>
    <mergeCell ref="L58:M58"/>
    <mergeCell ref="L59:M59"/>
    <mergeCell ref="L60:M60"/>
    <mergeCell ref="L61:M61"/>
    <mergeCell ref="J56:K56"/>
    <mergeCell ref="L68:M68"/>
    <mergeCell ref="L62:M62"/>
    <mergeCell ref="L63:M63"/>
    <mergeCell ref="H46:Q47"/>
    <mergeCell ref="H51:I51"/>
    <mergeCell ref="H52:I52"/>
    <mergeCell ref="H59:I59"/>
    <mergeCell ref="H60:I60"/>
    <mergeCell ref="H61:I61"/>
    <mergeCell ref="H62:I62"/>
    <mergeCell ref="H56:I56"/>
    <mergeCell ref="H67:I67"/>
    <mergeCell ref="J57:K57"/>
    <mergeCell ref="J58:K58"/>
    <mergeCell ref="J59:K59"/>
    <mergeCell ref="J60:K60"/>
    <mergeCell ref="J61:K61"/>
    <mergeCell ref="J62:K62"/>
    <mergeCell ref="J63:K63"/>
    <mergeCell ref="J64:K64"/>
    <mergeCell ref="H57:I57"/>
    <mergeCell ref="H58:I58"/>
    <mergeCell ref="H63:I63"/>
    <mergeCell ref="H64:I64"/>
    <mergeCell ref="H65:I65"/>
    <mergeCell ref="H66:I66"/>
    <mergeCell ref="J65:K65"/>
    <mergeCell ref="N65:O65"/>
    <mergeCell ref="N66:O66"/>
    <mergeCell ref="L64:M64"/>
    <mergeCell ref="L65:M65"/>
    <mergeCell ref="N56:O56"/>
    <mergeCell ref="P56:Q56"/>
    <mergeCell ref="N57:O57"/>
    <mergeCell ref="N58:O58"/>
    <mergeCell ref="N59:O59"/>
    <mergeCell ref="N60:O60"/>
    <mergeCell ref="P65:Q65"/>
    <mergeCell ref="P57:Q57"/>
    <mergeCell ref="P58:Q58"/>
    <mergeCell ref="P59:Q59"/>
    <mergeCell ref="P60:Q60"/>
    <mergeCell ref="P61:Q61"/>
    <mergeCell ref="P62:Q62"/>
    <mergeCell ref="P63:Q63"/>
    <mergeCell ref="P64:Q64"/>
    <mergeCell ref="N61:O61"/>
    <mergeCell ref="N62:O62"/>
    <mergeCell ref="N63:O63"/>
    <mergeCell ref="N64:O64"/>
    <mergeCell ref="N69:O69"/>
    <mergeCell ref="P69:Q69"/>
    <mergeCell ref="J69:M69"/>
    <mergeCell ref="P66:Q66"/>
    <mergeCell ref="P67:Q67"/>
    <mergeCell ref="L66:M66"/>
    <mergeCell ref="L67:M67"/>
    <mergeCell ref="N67:O67"/>
    <mergeCell ref="P68:Q68"/>
    <mergeCell ref="N68:O68"/>
  </mergeCells>
  <conditionalFormatting sqref="G89:G91">
    <cfRule type="expression" dxfId="960" priority="110">
      <formula>SUMPRODUCT(ISNUMBER(SEARCH(equipe3,$G$89))*1)&gt;0</formula>
    </cfRule>
  </conditionalFormatting>
  <conditionalFormatting sqref="C3:AK3">
    <cfRule type="expression" dxfId="959" priority="90">
      <formula>COUNTIF(equipe3,C3)&gt;0</formula>
    </cfRule>
    <cfRule type="expression" dxfId="958" priority="91">
      <formula>COUNTIF(equipe2,C3)&gt;0</formula>
    </cfRule>
    <cfRule type="expression" dxfId="957" priority="92">
      <formula>COUNTIF(equipe1,C3)&gt;0</formula>
    </cfRule>
  </conditionalFormatting>
  <dataValidations count="10">
    <dataValidation type="list" allowBlank="1" showInputMessage="1" showErrorMessage="1" sqref="A7">
      <formula1>listrech</formula1>
    </dataValidation>
    <dataValidation type="list" allowBlank="1" showInputMessage="1" showErrorMessage="1" sqref="A6">
      <formula1>competences</formula1>
    </dataValidation>
    <dataValidation type="list" allowBlank="1" showInputMessage="1" showErrorMessage="1" sqref="A3">
      <formula1>Liste</formula1>
    </dataValidation>
    <dataValidation type="list" allowBlank="1" showInputMessage="1" showErrorMessage="1" sqref="A2 K91:N91">
      <formula1>noms</formula1>
    </dataValidation>
    <dataValidation type="list" allowBlank="1" showInputMessage="1" showErrorMessage="1" sqref="E31:AA35 C31:D34 AB31:AD32 C9 C11:C30 D9:AK30">
      <formula1>"ü, "</formula1>
    </dataValidation>
    <dataValidation type="list" allowBlank="1" showInputMessage="1" showErrorMessage="1" sqref="C10">
      <formula1>" ,ü"</formula1>
    </dataValidation>
    <dataValidation type="list" allowBlank="1" showInputMessage="1" showErrorMessage="1" sqref="H53:I53">
      <formula1>"5,6,7,8,9,10,11,12,13,14,15,16"</formula1>
    </dataValidation>
    <dataValidation type="list" allowBlank="1" showInputMessage="1" showErrorMessage="1" sqref="L93:L103 M92:N133 M82:N90 K82:K90 I82:J133 L105:L133 L82:L83 K93:K133">
      <formula1>$C$3:$AC$3</formula1>
    </dataValidation>
    <dataValidation type="list" allowBlank="1" showInputMessage="1" showErrorMessage="1" sqref="C5:AK8">
      <formula1>"1, "</formula1>
    </dataValidation>
    <dataValidation type="list" allowBlank="1" showInputMessage="1" showErrorMessage="1" sqref="K92:L92">
      <formula1>$C$3:$AK$3</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5684" r:id="rId4" name="Check Box 84">
              <controlPr defaultSize="0" autoFill="0" autoLine="0" autoPict="0">
                <anchor moveWithCells="1">
                  <from>
                    <xdr:col>2</xdr:col>
                    <xdr:colOff>295275</xdr:colOff>
                    <xdr:row>3</xdr:row>
                    <xdr:rowOff>0</xdr:rowOff>
                  </from>
                  <to>
                    <xdr:col>2</xdr:col>
                    <xdr:colOff>504825</xdr:colOff>
                    <xdr:row>4</xdr:row>
                    <xdr:rowOff>133350</xdr:rowOff>
                  </to>
                </anchor>
              </controlPr>
            </control>
          </mc:Choice>
        </mc:AlternateContent>
        <mc:AlternateContent xmlns:mc="http://schemas.openxmlformats.org/markup-compatibility/2006">
          <mc:Choice Requires="x14">
            <control shapeId="25685" r:id="rId5" name="Check Box 85">
              <controlPr defaultSize="0" autoFill="0" autoLine="0" autoPict="0">
                <anchor moveWithCells="1">
                  <from>
                    <xdr:col>3</xdr:col>
                    <xdr:colOff>304800</xdr:colOff>
                    <xdr:row>3</xdr:row>
                    <xdr:rowOff>0</xdr:rowOff>
                  </from>
                  <to>
                    <xdr:col>4</xdr:col>
                    <xdr:colOff>19050</xdr:colOff>
                    <xdr:row>4</xdr:row>
                    <xdr:rowOff>114300</xdr:rowOff>
                  </to>
                </anchor>
              </controlPr>
            </control>
          </mc:Choice>
        </mc:AlternateContent>
        <mc:AlternateContent xmlns:mc="http://schemas.openxmlformats.org/markup-compatibility/2006">
          <mc:Choice Requires="x14">
            <control shapeId="25686" r:id="rId6" name="Check Box 86">
              <controlPr defaultSize="0" autoFill="0" autoLine="0" autoPict="0">
                <anchor moveWithCells="1">
                  <from>
                    <xdr:col>4</xdr:col>
                    <xdr:colOff>304800</xdr:colOff>
                    <xdr:row>3</xdr:row>
                    <xdr:rowOff>0</xdr:rowOff>
                  </from>
                  <to>
                    <xdr:col>5</xdr:col>
                    <xdr:colOff>19050</xdr:colOff>
                    <xdr:row>4</xdr:row>
                    <xdr:rowOff>152400</xdr:rowOff>
                  </to>
                </anchor>
              </controlPr>
            </control>
          </mc:Choice>
        </mc:AlternateContent>
        <mc:AlternateContent xmlns:mc="http://schemas.openxmlformats.org/markup-compatibility/2006">
          <mc:Choice Requires="x14">
            <control shapeId="25687" r:id="rId7" name="Check Box 87">
              <controlPr defaultSize="0" autoFill="0" autoLine="0" autoPict="0">
                <anchor moveWithCells="1">
                  <from>
                    <xdr:col>3</xdr:col>
                    <xdr:colOff>295275</xdr:colOff>
                    <xdr:row>3</xdr:row>
                    <xdr:rowOff>0</xdr:rowOff>
                  </from>
                  <to>
                    <xdr:col>3</xdr:col>
                    <xdr:colOff>504825</xdr:colOff>
                    <xdr:row>4</xdr:row>
                    <xdr:rowOff>133350</xdr:rowOff>
                  </to>
                </anchor>
              </controlPr>
            </control>
          </mc:Choice>
        </mc:AlternateContent>
        <mc:AlternateContent xmlns:mc="http://schemas.openxmlformats.org/markup-compatibility/2006">
          <mc:Choice Requires="x14">
            <control shapeId="25688" r:id="rId8" name="Check Box 88">
              <controlPr defaultSize="0" autoFill="0" autoLine="0" autoPict="0">
                <anchor moveWithCells="1">
                  <from>
                    <xdr:col>4</xdr:col>
                    <xdr:colOff>295275</xdr:colOff>
                    <xdr:row>3</xdr:row>
                    <xdr:rowOff>0</xdr:rowOff>
                  </from>
                  <to>
                    <xdr:col>4</xdr:col>
                    <xdr:colOff>504825</xdr:colOff>
                    <xdr:row>4</xdr:row>
                    <xdr:rowOff>133350</xdr:rowOff>
                  </to>
                </anchor>
              </controlPr>
            </control>
          </mc:Choice>
        </mc:AlternateContent>
        <mc:AlternateContent xmlns:mc="http://schemas.openxmlformats.org/markup-compatibility/2006">
          <mc:Choice Requires="x14">
            <control shapeId="25689" r:id="rId9" name="Check Box 89">
              <controlPr defaultSize="0" autoFill="0" autoLine="0" autoPict="0">
                <anchor moveWithCells="1">
                  <from>
                    <xdr:col>5</xdr:col>
                    <xdr:colOff>295275</xdr:colOff>
                    <xdr:row>3</xdr:row>
                    <xdr:rowOff>0</xdr:rowOff>
                  </from>
                  <to>
                    <xdr:col>5</xdr:col>
                    <xdr:colOff>504825</xdr:colOff>
                    <xdr:row>4</xdr:row>
                    <xdr:rowOff>133350</xdr:rowOff>
                  </to>
                </anchor>
              </controlPr>
            </control>
          </mc:Choice>
        </mc:AlternateContent>
        <mc:AlternateContent xmlns:mc="http://schemas.openxmlformats.org/markup-compatibility/2006">
          <mc:Choice Requires="x14">
            <control shapeId="25690" r:id="rId10" name="Check Box 90">
              <controlPr defaultSize="0" autoFill="0" autoLine="0" autoPict="0">
                <anchor moveWithCells="1">
                  <from>
                    <xdr:col>6</xdr:col>
                    <xdr:colOff>295275</xdr:colOff>
                    <xdr:row>3</xdr:row>
                    <xdr:rowOff>0</xdr:rowOff>
                  </from>
                  <to>
                    <xdr:col>6</xdr:col>
                    <xdr:colOff>504825</xdr:colOff>
                    <xdr:row>4</xdr:row>
                    <xdr:rowOff>133350</xdr:rowOff>
                  </to>
                </anchor>
              </controlPr>
            </control>
          </mc:Choice>
        </mc:AlternateContent>
        <mc:AlternateContent xmlns:mc="http://schemas.openxmlformats.org/markup-compatibility/2006">
          <mc:Choice Requires="x14">
            <control shapeId="25691" r:id="rId11" name="Check Box 91">
              <controlPr defaultSize="0" autoFill="0" autoLine="0" autoPict="0">
                <anchor moveWithCells="1">
                  <from>
                    <xdr:col>7</xdr:col>
                    <xdr:colOff>295275</xdr:colOff>
                    <xdr:row>3</xdr:row>
                    <xdr:rowOff>0</xdr:rowOff>
                  </from>
                  <to>
                    <xdr:col>7</xdr:col>
                    <xdr:colOff>504825</xdr:colOff>
                    <xdr:row>4</xdr:row>
                    <xdr:rowOff>133350</xdr:rowOff>
                  </to>
                </anchor>
              </controlPr>
            </control>
          </mc:Choice>
        </mc:AlternateContent>
        <mc:AlternateContent xmlns:mc="http://schemas.openxmlformats.org/markup-compatibility/2006">
          <mc:Choice Requires="x14">
            <control shapeId="25692" r:id="rId12" name="Check Box 92">
              <controlPr defaultSize="0" autoFill="0" autoLine="0" autoPict="0">
                <anchor moveWithCells="1">
                  <from>
                    <xdr:col>8</xdr:col>
                    <xdr:colOff>295275</xdr:colOff>
                    <xdr:row>3</xdr:row>
                    <xdr:rowOff>0</xdr:rowOff>
                  </from>
                  <to>
                    <xdr:col>8</xdr:col>
                    <xdr:colOff>504825</xdr:colOff>
                    <xdr:row>4</xdr:row>
                    <xdr:rowOff>133350</xdr:rowOff>
                  </to>
                </anchor>
              </controlPr>
            </control>
          </mc:Choice>
        </mc:AlternateContent>
        <mc:AlternateContent xmlns:mc="http://schemas.openxmlformats.org/markup-compatibility/2006">
          <mc:Choice Requires="x14">
            <control shapeId="25693" r:id="rId13" name="Check Box 93">
              <controlPr defaultSize="0" autoFill="0" autoLine="0" autoPict="0">
                <anchor moveWithCells="1">
                  <from>
                    <xdr:col>9</xdr:col>
                    <xdr:colOff>295275</xdr:colOff>
                    <xdr:row>3</xdr:row>
                    <xdr:rowOff>0</xdr:rowOff>
                  </from>
                  <to>
                    <xdr:col>9</xdr:col>
                    <xdr:colOff>504825</xdr:colOff>
                    <xdr:row>4</xdr:row>
                    <xdr:rowOff>133350</xdr:rowOff>
                  </to>
                </anchor>
              </controlPr>
            </control>
          </mc:Choice>
        </mc:AlternateContent>
        <mc:AlternateContent xmlns:mc="http://schemas.openxmlformats.org/markup-compatibility/2006">
          <mc:Choice Requires="x14">
            <control shapeId="25694" r:id="rId14" name="Check Box 94">
              <controlPr defaultSize="0" autoFill="0" autoLine="0" autoPict="0">
                <anchor moveWithCells="1">
                  <from>
                    <xdr:col>10</xdr:col>
                    <xdr:colOff>295275</xdr:colOff>
                    <xdr:row>3</xdr:row>
                    <xdr:rowOff>0</xdr:rowOff>
                  </from>
                  <to>
                    <xdr:col>10</xdr:col>
                    <xdr:colOff>504825</xdr:colOff>
                    <xdr:row>4</xdr:row>
                    <xdr:rowOff>133350</xdr:rowOff>
                  </to>
                </anchor>
              </controlPr>
            </control>
          </mc:Choice>
        </mc:AlternateContent>
        <mc:AlternateContent xmlns:mc="http://schemas.openxmlformats.org/markup-compatibility/2006">
          <mc:Choice Requires="x14">
            <control shapeId="25695" r:id="rId15" name="Check Box 95">
              <controlPr defaultSize="0" autoFill="0" autoLine="0" autoPict="0">
                <anchor moveWithCells="1">
                  <from>
                    <xdr:col>11</xdr:col>
                    <xdr:colOff>295275</xdr:colOff>
                    <xdr:row>3</xdr:row>
                    <xdr:rowOff>0</xdr:rowOff>
                  </from>
                  <to>
                    <xdr:col>11</xdr:col>
                    <xdr:colOff>504825</xdr:colOff>
                    <xdr:row>4</xdr:row>
                    <xdr:rowOff>133350</xdr:rowOff>
                  </to>
                </anchor>
              </controlPr>
            </control>
          </mc:Choice>
        </mc:AlternateContent>
        <mc:AlternateContent xmlns:mc="http://schemas.openxmlformats.org/markup-compatibility/2006">
          <mc:Choice Requires="x14">
            <control shapeId="25696" r:id="rId16" name="Check Box 96">
              <controlPr defaultSize="0" autoFill="0" autoLine="0" autoPict="0">
                <anchor moveWithCells="1">
                  <from>
                    <xdr:col>12</xdr:col>
                    <xdr:colOff>295275</xdr:colOff>
                    <xdr:row>3</xdr:row>
                    <xdr:rowOff>0</xdr:rowOff>
                  </from>
                  <to>
                    <xdr:col>12</xdr:col>
                    <xdr:colOff>504825</xdr:colOff>
                    <xdr:row>4</xdr:row>
                    <xdr:rowOff>133350</xdr:rowOff>
                  </to>
                </anchor>
              </controlPr>
            </control>
          </mc:Choice>
        </mc:AlternateContent>
        <mc:AlternateContent xmlns:mc="http://schemas.openxmlformats.org/markup-compatibility/2006">
          <mc:Choice Requires="x14">
            <control shapeId="25697" r:id="rId17" name="Check Box 97">
              <controlPr defaultSize="0" autoFill="0" autoLine="0" autoPict="0">
                <anchor moveWithCells="1">
                  <from>
                    <xdr:col>13</xdr:col>
                    <xdr:colOff>295275</xdr:colOff>
                    <xdr:row>3</xdr:row>
                    <xdr:rowOff>0</xdr:rowOff>
                  </from>
                  <to>
                    <xdr:col>13</xdr:col>
                    <xdr:colOff>504825</xdr:colOff>
                    <xdr:row>4</xdr:row>
                    <xdr:rowOff>133350</xdr:rowOff>
                  </to>
                </anchor>
              </controlPr>
            </control>
          </mc:Choice>
        </mc:AlternateContent>
        <mc:AlternateContent xmlns:mc="http://schemas.openxmlformats.org/markup-compatibility/2006">
          <mc:Choice Requires="x14">
            <control shapeId="25698" r:id="rId18" name="Check Box 98">
              <controlPr defaultSize="0" autoFill="0" autoLine="0" autoPict="0">
                <anchor moveWithCells="1">
                  <from>
                    <xdr:col>14</xdr:col>
                    <xdr:colOff>295275</xdr:colOff>
                    <xdr:row>3</xdr:row>
                    <xdr:rowOff>0</xdr:rowOff>
                  </from>
                  <to>
                    <xdr:col>14</xdr:col>
                    <xdr:colOff>504825</xdr:colOff>
                    <xdr:row>4</xdr:row>
                    <xdr:rowOff>133350</xdr:rowOff>
                  </to>
                </anchor>
              </controlPr>
            </control>
          </mc:Choice>
        </mc:AlternateContent>
        <mc:AlternateContent xmlns:mc="http://schemas.openxmlformats.org/markup-compatibility/2006">
          <mc:Choice Requires="x14">
            <control shapeId="25699" r:id="rId19" name="Check Box 99">
              <controlPr defaultSize="0" autoFill="0" autoLine="0" autoPict="0">
                <anchor moveWithCells="1">
                  <from>
                    <xdr:col>15</xdr:col>
                    <xdr:colOff>295275</xdr:colOff>
                    <xdr:row>3</xdr:row>
                    <xdr:rowOff>0</xdr:rowOff>
                  </from>
                  <to>
                    <xdr:col>15</xdr:col>
                    <xdr:colOff>504825</xdr:colOff>
                    <xdr:row>4</xdr:row>
                    <xdr:rowOff>133350</xdr:rowOff>
                  </to>
                </anchor>
              </controlPr>
            </control>
          </mc:Choice>
        </mc:AlternateContent>
        <mc:AlternateContent xmlns:mc="http://schemas.openxmlformats.org/markup-compatibility/2006">
          <mc:Choice Requires="x14">
            <control shapeId="25700" r:id="rId20" name="Check Box 100">
              <controlPr defaultSize="0" autoFill="0" autoLine="0" autoPict="0">
                <anchor moveWithCells="1">
                  <from>
                    <xdr:col>16</xdr:col>
                    <xdr:colOff>295275</xdr:colOff>
                    <xdr:row>3</xdr:row>
                    <xdr:rowOff>0</xdr:rowOff>
                  </from>
                  <to>
                    <xdr:col>16</xdr:col>
                    <xdr:colOff>504825</xdr:colOff>
                    <xdr:row>4</xdr:row>
                    <xdr:rowOff>133350</xdr:rowOff>
                  </to>
                </anchor>
              </controlPr>
            </control>
          </mc:Choice>
        </mc:AlternateContent>
        <mc:AlternateContent xmlns:mc="http://schemas.openxmlformats.org/markup-compatibility/2006">
          <mc:Choice Requires="x14">
            <control shapeId="25701" r:id="rId21" name="Check Box 101">
              <controlPr defaultSize="0" autoFill="0" autoLine="0" autoPict="0">
                <anchor moveWithCells="1">
                  <from>
                    <xdr:col>17</xdr:col>
                    <xdr:colOff>295275</xdr:colOff>
                    <xdr:row>3</xdr:row>
                    <xdr:rowOff>0</xdr:rowOff>
                  </from>
                  <to>
                    <xdr:col>17</xdr:col>
                    <xdr:colOff>504825</xdr:colOff>
                    <xdr:row>4</xdr:row>
                    <xdr:rowOff>133350</xdr:rowOff>
                  </to>
                </anchor>
              </controlPr>
            </control>
          </mc:Choice>
        </mc:AlternateContent>
        <mc:AlternateContent xmlns:mc="http://schemas.openxmlformats.org/markup-compatibility/2006">
          <mc:Choice Requires="x14">
            <control shapeId="25702" r:id="rId22" name="Check Box 102">
              <controlPr defaultSize="0" autoFill="0" autoLine="0" autoPict="0">
                <anchor moveWithCells="1">
                  <from>
                    <xdr:col>18</xdr:col>
                    <xdr:colOff>295275</xdr:colOff>
                    <xdr:row>3</xdr:row>
                    <xdr:rowOff>0</xdr:rowOff>
                  </from>
                  <to>
                    <xdr:col>18</xdr:col>
                    <xdr:colOff>504825</xdr:colOff>
                    <xdr:row>4</xdr:row>
                    <xdr:rowOff>133350</xdr:rowOff>
                  </to>
                </anchor>
              </controlPr>
            </control>
          </mc:Choice>
        </mc:AlternateContent>
        <mc:AlternateContent xmlns:mc="http://schemas.openxmlformats.org/markup-compatibility/2006">
          <mc:Choice Requires="x14">
            <control shapeId="25703" r:id="rId23" name="Check Box 103">
              <controlPr defaultSize="0" autoFill="0" autoLine="0" autoPict="0">
                <anchor moveWithCells="1">
                  <from>
                    <xdr:col>19</xdr:col>
                    <xdr:colOff>295275</xdr:colOff>
                    <xdr:row>3</xdr:row>
                    <xdr:rowOff>0</xdr:rowOff>
                  </from>
                  <to>
                    <xdr:col>19</xdr:col>
                    <xdr:colOff>504825</xdr:colOff>
                    <xdr:row>4</xdr:row>
                    <xdr:rowOff>133350</xdr:rowOff>
                  </to>
                </anchor>
              </controlPr>
            </control>
          </mc:Choice>
        </mc:AlternateContent>
        <mc:AlternateContent xmlns:mc="http://schemas.openxmlformats.org/markup-compatibility/2006">
          <mc:Choice Requires="x14">
            <control shapeId="25704" r:id="rId24" name="Check Box 104">
              <controlPr defaultSize="0" autoFill="0" autoLine="0" autoPict="0">
                <anchor moveWithCells="1">
                  <from>
                    <xdr:col>20</xdr:col>
                    <xdr:colOff>295275</xdr:colOff>
                    <xdr:row>3</xdr:row>
                    <xdr:rowOff>0</xdr:rowOff>
                  </from>
                  <to>
                    <xdr:col>20</xdr:col>
                    <xdr:colOff>504825</xdr:colOff>
                    <xdr:row>4</xdr:row>
                    <xdr:rowOff>133350</xdr:rowOff>
                  </to>
                </anchor>
              </controlPr>
            </control>
          </mc:Choice>
        </mc:AlternateContent>
        <mc:AlternateContent xmlns:mc="http://schemas.openxmlformats.org/markup-compatibility/2006">
          <mc:Choice Requires="x14">
            <control shapeId="25705" r:id="rId25" name="Check Box 105">
              <controlPr defaultSize="0" autoFill="0" autoLine="0" autoPict="0">
                <anchor moveWithCells="1">
                  <from>
                    <xdr:col>21</xdr:col>
                    <xdr:colOff>295275</xdr:colOff>
                    <xdr:row>3</xdr:row>
                    <xdr:rowOff>0</xdr:rowOff>
                  </from>
                  <to>
                    <xdr:col>21</xdr:col>
                    <xdr:colOff>504825</xdr:colOff>
                    <xdr:row>4</xdr:row>
                    <xdr:rowOff>133350</xdr:rowOff>
                  </to>
                </anchor>
              </controlPr>
            </control>
          </mc:Choice>
        </mc:AlternateContent>
        <mc:AlternateContent xmlns:mc="http://schemas.openxmlformats.org/markup-compatibility/2006">
          <mc:Choice Requires="x14">
            <control shapeId="25706" r:id="rId26" name="Check Box 106">
              <controlPr defaultSize="0" autoFill="0" autoLine="0" autoPict="0">
                <anchor moveWithCells="1">
                  <from>
                    <xdr:col>22</xdr:col>
                    <xdr:colOff>295275</xdr:colOff>
                    <xdr:row>3</xdr:row>
                    <xdr:rowOff>0</xdr:rowOff>
                  </from>
                  <to>
                    <xdr:col>22</xdr:col>
                    <xdr:colOff>504825</xdr:colOff>
                    <xdr:row>4</xdr:row>
                    <xdr:rowOff>133350</xdr:rowOff>
                  </to>
                </anchor>
              </controlPr>
            </control>
          </mc:Choice>
        </mc:AlternateContent>
        <mc:AlternateContent xmlns:mc="http://schemas.openxmlformats.org/markup-compatibility/2006">
          <mc:Choice Requires="x14">
            <control shapeId="25707" r:id="rId27" name="Check Box 107">
              <controlPr defaultSize="0" autoFill="0" autoLine="0" autoPict="0">
                <anchor moveWithCells="1">
                  <from>
                    <xdr:col>23</xdr:col>
                    <xdr:colOff>295275</xdr:colOff>
                    <xdr:row>3</xdr:row>
                    <xdr:rowOff>0</xdr:rowOff>
                  </from>
                  <to>
                    <xdr:col>23</xdr:col>
                    <xdr:colOff>504825</xdr:colOff>
                    <xdr:row>4</xdr:row>
                    <xdr:rowOff>133350</xdr:rowOff>
                  </to>
                </anchor>
              </controlPr>
            </control>
          </mc:Choice>
        </mc:AlternateContent>
        <mc:AlternateContent xmlns:mc="http://schemas.openxmlformats.org/markup-compatibility/2006">
          <mc:Choice Requires="x14">
            <control shapeId="25708" r:id="rId28" name="Check Box 108">
              <controlPr defaultSize="0" autoFill="0" autoLine="0" autoPict="0">
                <anchor moveWithCells="1">
                  <from>
                    <xdr:col>24</xdr:col>
                    <xdr:colOff>295275</xdr:colOff>
                    <xdr:row>3</xdr:row>
                    <xdr:rowOff>0</xdr:rowOff>
                  </from>
                  <to>
                    <xdr:col>24</xdr:col>
                    <xdr:colOff>504825</xdr:colOff>
                    <xdr:row>4</xdr:row>
                    <xdr:rowOff>133350</xdr:rowOff>
                  </to>
                </anchor>
              </controlPr>
            </control>
          </mc:Choice>
        </mc:AlternateContent>
        <mc:AlternateContent xmlns:mc="http://schemas.openxmlformats.org/markup-compatibility/2006">
          <mc:Choice Requires="x14">
            <control shapeId="25709" r:id="rId29" name="Check Box 109">
              <controlPr defaultSize="0" autoFill="0" autoLine="0" autoPict="0">
                <anchor moveWithCells="1">
                  <from>
                    <xdr:col>25</xdr:col>
                    <xdr:colOff>295275</xdr:colOff>
                    <xdr:row>3</xdr:row>
                    <xdr:rowOff>0</xdr:rowOff>
                  </from>
                  <to>
                    <xdr:col>25</xdr:col>
                    <xdr:colOff>504825</xdr:colOff>
                    <xdr:row>4</xdr:row>
                    <xdr:rowOff>133350</xdr:rowOff>
                  </to>
                </anchor>
              </controlPr>
            </control>
          </mc:Choice>
        </mc:AlternateContent>
        <mc:AlternateContent xmlns:mc="http://schemas.openxmlformats.org/markup-compatibility/2006">
          <mc:Choice Requires="x14">
            <control shapeId="25710" r:id="rId30" name="Check Box 110">
              <controlPr defaultSize="0" autoFill="0" autoLine="0" autoPict="0">
                <anchor moveWithCells="1">
                  <from>
                    <xdr:col>26</xdr:col>
                    <xdr:colOff>295275</xdr:colOff>
                    <xdr:row>3</xdr:row>
                    <xdr:rowOff>0</xdr:rowOff>
                  </from>
                  <to>
                    <xdr:col>26</xdr:col>
                    <xdr:colOff>504825</xdr:colOff>
                    <xdr:row>4</xdr:row>
                    <xdr:rowOff>133350</xdr:rowOff>
                  </to>
                </anchor>
              </controlPr>
            </control>
          </mc:Choice>
        </mc:AlternateContent>
        <mc:AlternateContent xmlns:mc="http://schemas.openxmlformats.org/markup-compatibility/2006">
          <mc:Choice Requires="x14">
            <control shapeId="25711" r:id="rId31" name="Check Box 111">
              <controlPr defaultSize="0" autoFill="0" autoLine="0" autoPict="0">
                <anchor moveWithCells="1">
                  <from>
                    <xdr:col>27</xdr:col>
                    <xdr:colOff>295275</xdr:colOff>
                    <xdr:row>3</xdr:row>
                    <xdr:rowOff>0</xdr:rowOff>
                  </from>
                  <to>
                    <xdr:col>27</xdr:col>
                    <xdr:colOff>504825</xdr:colOff>
                    <xdr:row>4</xdr:row>
                    <xdr:rowOff>133350</xdr:rowOff>
                  </to>
                </anchor>
              </controlPr>
            </control>
          </mc:Choice>
        </mc:AlternateContent>
        <mc:AlternateContent xmlns:mc="http://schemas.openxmlformats.org/markup-compatibility/2006">
          <mc:Choice Requires="x14">
            <control shapeId="25712" r:id="rId32" name="Check Box 112">
              <controlPr defaultSize="0" autoFill="0" autoLine="0" autoPict="0">
                <anchor moveWithCells="1">
                  <from>
                    <xdr:col>28</xdr:col>
                    <xdr:colOff>295275</xdr:colOff>
                    <xdr:row>3</xdr:row>
                    <xdr:rowOff>0</xdr:rowOff>
                  </from>
                  <to>
                    <xdr:col>28</xdr:col>
                    <xdr:colOff>504825</xdr:colOff>
                    <xdr:row>4</xdr:row>
                    <xdr:rowOff>133350</xdr:rowOff>
                  </to>
                </anchor>
              </controlPr>
            </control>
          </mc:Choice>
        </mc:AlternateContent>
        <mc:AlternateContent xmlns:mc="http://schemas.openxmlformats.org/markup-compatibility/2006">
          <mc:Choice Requires="x14">
            <control shapeId="25713" r:id="rId33" name="Check Box 113">
              <controlPr defaultSize="0" autoFill="0" autoLine="0" autoPict="0">
                <anchor moveWithCells="1">
                  <from>
                    <xdr:col>29</xdr:col>
                    <xdr:colOff>295275</xdr:colOff>
                    <xdr:row>3</xdr:row>
                    <xdr:rowOff>0</xdr:rowOff>
                  </from>
                  <to>
                    <xdr:col>29</xdr:col>
                    <xdr:colOff>504825</xdr:colOff>
                    <xdr:row>4</xdr:row>
                    <xdr:rowOff>133350</xdr:rowOff>
                  </to>
                </anchor>
              </controlPr>
            </control>
          </mc:Choice>
        </mc:AlternateContent>
        <mc:AlternateContent xmlns:mc="http://schemas.openxmlformats.org/markup-compatibility/2006">
          <mc:Choice Requires="x14">
            <control shapeId="25714" r:id="rId34" name="Check Box 114">
              <controlPr defaultSize="0" autoFill="0" autoLine="0" autoPict="0">
                <anchor moveWithCells="1">
                  <from>
                    <xdr:col>30</xdr:col>
                    <xdr:colOff>295275</xdr:colOff>
                    <xdr:row>3</xdr:row>
                    <xdr:rowOff>0</xdr:rowOff>
                  </from>
                  <to>
                    <xdr:col>30</xdr:col>
                    <xdr:colOff>504825</xdr:colOff>
                    <xdr:row>4</xdr:row>
                    <xdr:rowOff>133350</xdr:rowOff>
                  </to>
                </anchor>
              </controlPr>
            </control>
          </mc:Choice>
        </mc:AlternateContent>
        <mc:AlternateContent xmlns:mc="http://schemas.openxmlformats.org/markup-compatibility/2006">
          <mc:Choice Requires="x14">
            <control shapeId="25715" r:id="rId35" name="Check Box 115">
              <controlPr defaultSize="0" autoFill="0" autoLine="0" autoPict="0">
                <anchor moveWithCells="1">
                  <from>
                    <xdr:col>31</xdr:col>
                    <xdr:colOff>295275</xdr:colOff>
                    <xdr:row>3</xdr:row>
                    <xdr:rowOff>0</xdr:rowOff>
                  </from>
                  <to>
                    <xdr:col>31</xdr:col>
                    <xdr:colOff>504825</xdr:colOff>
                    <xdr:row>4</xdr:row>
                    <xdr:rowOff>133350</xdr:rowOff>
                  </to>
                </anchor>
              </controlPr>
            </control>
          </mc:Choice>
        </mc:AlternateContent>
        <mc:AlternateContent xmlns:mc="http://schemas.openxmlformats.org/markup-compatibility/2006">
          <mc:Choice Requires="x14">
            <control shapeId="25716" r:id="rId36" name="Check Box 116">
              <controlPr defaultSize="0" autoFill="0" autoLine="0" autoPict="0">
                <anchor moveWithCells="1">
                  <from>
                    <xdr:col>32</xdr:col>
                    <xdr:colOff>295275</xdr:colOff>
                    <xdr:row>3</xdr:row>
                    <xdr:rowOff>0</xdr:rowOff>
                  </from>
                  <to>
                    <xdr:col>32</xdr:col>
                    <xdr:colOff>504825</xdr:colOff>
                    <xdr:row>4</xdr:row>
                    <xdr:rowOff>133350</xdr:rowOff>
                  </to>
                </anchor>
              </controlPr>
            </control>
          </mc:Choice>
        </mc:AlternateContent>
        <mc:AlternateContent xmlns:mc="http://schemas.openxmlformats.org/markup-compatibility/2006">
          <mc:Choice Requires="x14">
            <control shapeId="25717" r:id="rId37" name="Check Box 117">
              <controlPr defaultSize="0" autoFill="0" autoLine="0" autoPict="0">
                <anchor moveWithCells="1">
                  <from>
                    <xdr:col>33</xdr:col>
                    <xdr:colOff>295275</xdr:colOff>
                    <xdr:row>3</xdr:row>
                    <xdr:rowOff>0</xdr:rowOff>
                  </from>
                  <to>
                    <xdr:col>33</xdr:col>
                    <xdr:colOff>504825</xdr:colOff>
                    <xdr:row>4</xdr:row>
                    <xdr:rowOff>133350</xdr:rowOff>
                  </to>
                </anchor>
              </controlPr>
            </control>
          </mc:Choice>
        </mc:AlternateContent>
        <mc:AlternateContent xmlns:mc="http://schemas.openxmlformats.org/markup-compatibility/2006">
          <mc:Choice Requires="x14">
            <control shapeId="25718" r:id="rId38" name="Check Box 118">
              <controlPr defaultSize="0" autoFill="0" autoLine="0" autoPict="0">
                <anchor moveWithCells="1">
                  <from>
                    <xdr:col>34</xdr:col>
                    <xdr:colOff>295275</xdr:colOff>
                    <xdr:row>3</xdr:row>
                    <xdr:rowOff>0</xdr:rowOff>
                  </from>
                  <to>
                    <xdr:col>34</xdr:col>
                    <xdr:colOff>504825</xdr:colOff>
                    <xdr:row>4</xdr:row>
                    <xdr:rowOff>133350</xdr:rowOff>
                  </to>
                </anchor>
              </controlPr>
            </control>
          </mc:Choice>
        </mc:AlternateContent>
        <mc:AlternateContent xmlns:mc="http://schemas.openxmlformats.org/markup-compatibility/2006">
          <mc:Choice Requires="x14">
            <control shapeId="25719" r:id="rId39" name="Check Box 119">
              <controlPr defaultSize="0" autoFill="0" autoLine="0" autoPict="0">
                <anchor moveWithCells="1">
                  <from>
                    <xdr:col>35</xdr:col>
                    <xdr:colOff>295275</xdr:colOff>
                    <xdr:row>3</xdr:row>
                    <xdr:rowOff>0</xdr:rowOff>
                  </from>
                  <to>
                    <xdr:col>35</xdr:col>
                    <xdr:colOff>504825</xdr:colOff>
                    <xdr:row>4</xdr:row>
                    <xdr:rowOff>133350</xdr:rowOff>
                  </to>
                </anchor>
              </controlPr>
            </control>
          </mc:Choice>
        </mc:AlternateContent>
        <mc:AlternateContent xmlns:mc="http://schemas.openxmlformats.org/markup-compatibility/2006">
          <mc:Choice Requires="x14">
            <control shapeId="25720" r:id="rId40" name="Check Box 120">
              <controlPr defaultSize="0" autoFill="0" autoLine="0" autoPict="0">
                <anchor moveWithCells="1">
                  <from>
                    <xdr:col>36</xdr:col>
                    <xdr:colOff>295275</xdr:colOff>
                    <xdr:row>3</xdr:row>
                    <xdr:rowOff>0</xdr:rowOff>
                  </from>
                  <to>
                    <xdr:col>36</xdr:col>
                    <xdr:colOff>504825</xdr:colOff>
                    <xdr:row>4</xdr:row>
                    <xdr:rowOff>133350</xdr:rowOff>
                  </to>
                </anchor>
              </controlPr>
            </control>
          </mc:Choice>
        </mc:AlternateContent>
        <mc:AlternateContent xmlns:mc="http://schemas.openxmlformats.org/markup-compatibility/2006">
          <mc:Choice Requires="x14">
            <control shapeId="25723" r:id="rId41" name="Check Box 123">
              <controlPr defaultSize="0" autoFill="0" autoLine="0" autoPict="0">
                <anchor moveWithCells="1">
                  <from>
                    <xdr:col>9</xdr:col>
                    <xdr:colOff>295275</xdr:colOff>
                    <xdr:row>3</xdr:row>
                    <xdr:rowOff>0</xdr:rowOff>
                  </from>
                  <to>
                    <xdr:col>9</xdr:col>
                    <xdr:colOff>504825</xdr:colOff>
                    <xdr:row>4</xdr:row>
                    <xdr:rowOff>133350</xdr:rowOff>
                  </to>
                </anchor>
              </controlPr>
            </control>
          </mc:Choice>
        </mc:AlternateContent>
        <mc:AlternateContent xmlns:mc="http://schemas.openxmlformats.org/markup-compatibility/2006">
          <mc:Choice Requires="x14">
            <control shapeId="25724" r:id="rId42" name="Check Box 124">
              <controlPr defaultSize="0" autoFill="0" autoLine="0" autoPict="0">
                <anchor moveWithCells="1">
                  <from>
                    <xdr:col>10</xdr:col>
                    <xdr:colOff>295275</xdr:colOff>
                    <xdr:row>3</xdr:row>
                    <xdr:rowOff>0</xdr:rowOff>
                  </from>
                  <to>
                    <xdr:col>10</xdr:col>
                    <xdr:colOff>504825</xdr:colOff>
                    <xdr:row>4</xdr:row>
                    <xdr:rowOff>133350</xdr:rowOff>
                  </to>
                </anchor>
              </controlPr>
            </control>
          </mc:Choice>
        </mc:AlternateContent>
        <mc:AlternateContent xmlns:mc="http://schemas.openxmlformats.org/markup-compatibility/2006">
          <mc:Choice Requires="x14">
            <control shapeId="25725" r:id="rId43" name="Check Box 125">
              <controlPr defaultSize="0" autoFill="0" autoLine="0" autoPict="0">
                <anchor moveWithCells="1">
                  <from>
                    <xdr:col>11</xdr:col>
                    <xdr:colOff>295275</xdr:colOff>
                    <xdr:row>3</xdr:row>
                    <xdr:rowOff>0</xdr:rowOff>
                  </from>
                  <to>
                    <xdr:col>11</xdr:col>
                    <xdr:colOff>504825</xdr:colOff>
                    <xdr:row>4</xdr:row>
                    <xdr:rowOff>133350</xdr:rowOff>
                  </to>
                </anchor>
              </controlPr>
            </control>
          </mc:Choice>
        </mc:AlternateContent>
        <mc:AlternateContent xmlns:mc="http://schemas.openxmlformats.org/markup-compatibility/2006">
          <mc:Choice Requires="x14">
            <control shapeId="25726" r:id="rId44" name="Check Box 126">
              <controlPr defaultSize="0" autoFill="0" autoLine="0" autoPict="0">
                <anchor moveWithCells="1">
                  <from>
                    <xdr:col>12</xdr:col>
                    <xdr:colOff>295275</xdr:colOff>
                    <xdr:row>3</xdr:row>
                    <xdr:rowOff>0</xdr:rowOff>
                  </from>
                  <to>
                    <xdr:col>12</xdr:col>
                    <xdr:colOff>504825</xdr:colOff>
                    <xdr:row>4</xdr:row>
                    <xdr:rowOff>133350</xdr:rowOff>
                  </to>
                </anchor>
              </controlPr>
            </control>
          </mc:Choice>
        </mc:AlternateContent>
        <mc:AlternateContent xmlns:mc="http://schemas.openxmlformats.org/markup-compatibility/2006">
          <mc:Choice Requires="x14">
            <control shapeId="25729" r:id="rId45" name="Check Box 129">
              <controlPr defaultSize="0" autoFill="0" autoLine="0" autoPict="0">
                <anchor moveWithCells="1">
                  <from>
                    <xdr:col>19</xdr:col>
                    <xdr:colOff>295275</xdr:colOff>
                    <xdr:row>3</xdr:row>
                    <xdr:rowOff>0</xdr:rowOff>
                  </from>
                  <to>
                    <xdr:col>19</xdr:col>
                    <xdr:colOff>504825</xdr:colOff>
                    <xdr:row>4</xdr:row>
                    <xdr:rowOff>133350</xdr:rowOff>
                  </to>
                </anchor>
              </controlPr>
            </control>
          </mc:Choice>
        </mc:AlternateContent>
        <mc:AlternateContent xmlns:mc="http://schemas.openxmlformats.org/markup-compatibility/2006">
          <mc:Choice Requires="x14">
            <control shapeId="25731" r:id="rId46" name="Check Box 131">
              <controlPr defaultSize="0" autoFill="0" autoLine="0" autoPict="0">
                <anchor moveWithCells="1">
                  <from>
                    <xdr:col>20</xdr:col>
                    <xdr:colOff>295275</xdr:colOff>
                    <xdr:row>3</xdr:row>
                    <xdr:rowOff>0</xdr:rowOff>
                  </from>
                  <to>
                    <xdr:col>20</xdr:col>
                    <xdr:colOff>504825</xdr:colOff>
                    <xdr:row>4</xdr:row>
                    <xdr:rowOff>133350</xdr:rowOff>
                  </to>
                </anchor>
              </controlPr>
            </control>
          </mc:Choice>
        </mc:AlternateContent>
        <mc:AlternateContent xmlns:mc="http://schemas.openxmlformats.org/markup-compatibility/2006">
          <mc:Choice Requires="x14">
            <control shapeId="25732" r:id="rId47" name="Check Box 132">
              <controlPr defaultSize="0" autoFill="0" autoLine="0" autoPict="0">
                <anchor moveWithCells="1">
                  <from>
                    <xdr:col>20</xdr:col>
                    <xdr:colOff>295275</xdr:colOff>
                    <xdr:row>3</xdr:row>
                    <xdr:rowOff>0</xdr:rowOff>
                  </from>
                  <to>
                    <xdr:col>20</xdr:col>
                    <xdr:colOff>504825</xdr:colOff>
                    <xdr:row>4</xdr:row>
                    <xdr:rowOff>133350</xdr:rowOff>
                  </to>
                </anchor>
              </controlPr>
            </control>
          </mc:Choice>
        </mc:AlternateContent>
        <mc:AlternateContent xmlns:mc="http://schemas.openxmlformats.org/markup-compatibility/2006">
          <mc:Choice Requires="x14">
            <control shapeId="25734" r:id="rId48" name="Check Box 134">
              <controlPr defaultSize="0" autoFill="0" autoLine="0" autoPict="0">
                <anchor moveWithCells="1">
                  <from>
                    <xdr:col>22</xdr:col>
                    <xdr:colOff>295275</xdr:colOff>
                    <xdr:row>3</xdr:row>
                    <xdr:rowOff>0</xdr:rowOff>
                  </from>
                  <to>
                    <xdr:col>22</xdr:col>
                    <xdr:colOff>504825</xdr:colOff>
                    <xdr:row>4</xdr:row>
                    <xdr:rowOff>133350</xdr:rowOff>
                  </to>
                </anchor>
              </controlPr>
            </control>
          </mc:Choice>
        </mc:AlternateContent>
        <mc:AlternateContent xmlns:mc="http://schemas.openxmlformats.org/markup-compatibility/2006">
          <mc:Choice Requires="x14">
            <control shapeId="25735" r:id="rId49" name="Check Box 135">
              <controlPr defaultSize="0" autoFill="0" autoLine="0" autoPict="0">
                <anchor moveWithCells="1">
                  <from>
                    <xdr:col>23</xdr:col>
                    <xdr:colOff>295275</xdr:colOff>
                    <xdr:row>3</xdr:row>
                    <xdr:rowOff>0</xdr:rowOff>
                  </from>
                  <to>
                    <xdr:col>23</xdr:col>
                    <xdr:colOff>504825</xdr:colOff>
                    <xdr:row>4</xdr:row>
                    <xdr:rowOff>133350</xdr:rowOff>
                  </to>
                </anchor>
              </controlPr>
            </control>
          </mc:Choice>
        </mc:AlternateContent>
        <mc:AlternateContent xmlns:mc="http://schemas.openxmlformats.org/markup-compatibility/2006">
          <mc:Choice Requires="x14">
            <control shapeId="25737" r:id="rId50" name="Check Box 137">
              <controlPr defaultSize="0" autoFill="0" autoLine="0" autoPict="0">
                <anchor moveWithCells="1">
                  <from>
                    <xdr:col>24</xdr:col>
                    <xdr:colOff>295275</xdr:colOff>
                    <xdr:row>3</xdr:row>
                    <xdr:rowOff>0</xdr:rowOff>
                  </from>
                  <to>
                    <xdr:col>24</xdr:col>
                    <xdr:colOff>504825</xdr:colOff>
                    <xdr:row>4</xdr:row>
                    <xdr:rowOff>133350</xdr:rowOff>
                  </to>
                </anchor>
              </controlPr>
            </control>
          </mc:Choice>
        </mc:AlternateContent>
        <mc:AlternateContent xmlns:mc="http://schemas.openxmlformats.org/markup-compatibility/2006">
          <mc:Choice Requires="x14">
            <control shapeId="25739" r:id="rId51" name="Check Box 139">
              <controlPr defaultSize="0" autoFill="0" autoLine="0" autoPict="0">
                <anchor moveWithCells="1">
                  <from>
                    <xdr:col>25</xdr:col>
                    <xdr:colOff>295275</xdr:colOff>
                    <xdr:row>3</xdr:row>
                    <xdr:rowOff>0</xdr:rowOff>
                  </from>
                  <to>
                    <xdr:col>25</xdr:col>
                    <xdr:colOff>504825</xdr:colOff>
                    <xdr:row>4</xdr:row>
                    <xdr:rowOff>133350</xdr:rowOff>
                  </to>
                </anchor>
              </controlPr>
            </control>
          </mc:Choice>
        </mc:AlternateContent>
        <mc:AlternateContent xmlns:mc="http://schemas.openxmlformats.org/markup-compatibility/2006">
          <mc:Choice Requires="x14">
            <control shapeId="25740" r:id="rId52" name="Check Box 140">
              <controlPr defaultSize="0" autoFill="0" autoLine="0" autoPict="0">
                <anchor moveWithCells="1">
                  <from>
                    <xdr:col>26</xdr:col>
                    <xdr:colOff>295275</xdr:colOff>
                    <xdr:row>3</xdr:row>
                    <xdr:rowOff>0</xdr:rowOff>
                  </from>
                  <to>
                    <xdr:col>26</xdr:col>
                    <xdr:colOff>504825</xdr:colOff>
                    <xdr:row>4</xdr:row>
                    <xdr:rowOff>133350</xdr:rowOff>
                  </to>
                </anchor>
              </controlPr>
            </control>
          </mc:Choice>
        </mc:AlternateContent>
        <mc:AlternateContent xmlns:mc="http://schemas.openxmlformats.org/markup-compatibility/2006">
          <mc:Choice Requires="x14">
            <control shapeId="25741" r:id="rId53" name="Check Box 141">
              <controlPr defaultSize="0" autoFill="0" autoLine="0" autoPict="0">
                <anchor moveWithCells="1">
                  <from>
                    <xdr:col>27</xdr:col>
                    <xdr:colOff>295275</xdr:colOff>
                    <xdr:row>3</xdr:row>
                    <xdr:rowOff>0</xdr:rowOff>
                  </from>
                  <to>
                    <xdr:col>27</xdr:col>
                    <xdr:colOff>504825</xdr:colOff>
                    <xdr:row>4</xdr:row>
                    <xdr:rowOff>133350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FF00"/>
  </sheetPr>
  <dimension ref="C5:AB84"/>
  <sheetViews>
    <sheetView topLeftCell="A55" workbookViewId="0"/>
  </sheetViews>
  <sheetFormatPr baseColWidth="10" defaultColWidth="11.42578125" defaultRowHeight="15"/>
  <cols>
    <col min="2" max="2" width="5.28515625" customWidth="1"/>
    <col min="3" max="3" width="21.5703125" customWidth="1"/>
    <col min="4" max="4" width="5.28515625" customWidth="1"/>
    <col min="5" max="5" width="4.85546875" customWidth="1"/>
    <col min="6" max="7" width="5.5703125" customWidth="1"/>
    <col min="8" max="22" width="4.85546875" customWidth="1"/>
    <col min="23" max="23" width="8.5703125" customWidth="1"/>
    <col min="24" max="24" width="13.140625" customWidth="1"/>
    <col min="25" max="25" width="10.28515625" customWidth="1"/>
    <col min="26" max="26" width="10.42578125" customWidth="1"/>
    <col min="27" max="27" width="6.28515625" customWidth="1"/>
    <col min="28" max="29" width="10.28515625" customWidth="1"/>
  </cols>
  <sheetData>
    <row r="5" spans="3:26" ht="15.75" thickBot="1"/>
    <row r="6" spans="3:26" ht="29.25" customHeight="1" thickBot="1">
      <c r="C6" s="54" t="s">
        <v>0</v>
      </c>
      <c r="D6" s="388" t="s">
        <v>44</v>
      </c>
      <c r="E6" s="389"/>
      <c r="F6" s="389"/>
      <c r="G6" s="390"/>
      <c r="H6" s="391" t="s">
        <v>45</v>
      </c>
      <c r="I6" s="392"/>
      <c r="J6" s="392"/>
      <c r="K6" s="393"/>
      <c r="L6" s="394" t="s">
        <v>80</v>
      </c>
      <c r="M6" s="395"/>
      <c r="N6" s="395"/>
      <c r="O6" s="395"/>
      <c r="P6" s="395"/>
      <c r="Q6" s="396"/>
      <c r="R6" s="397" t="s">
        <v>46</v>
      </c>
      <c r="S6" s="398"/>
      <c r="T6" s="399"/>
      <c r="U6" s="386" t="s">
        <v>47</v>
      </c>
      <c r="V6" s="376" t="s">
        <v>48</v>
      </c>
      <c r="W6" s="377"/>
      <c r="X6" s="374" t="s">
        <v>49</v>
      </c>
      <c r="Y6" s="402" t="s">
        <v>50</v>
      </c>
      <c r="Z6" s="404" t="s">
        <v>51</v>
      </c>
    </row>
    <row r="7" spans="3:26" ht="104.25" customHeight="1" thickBot="1">
      <c r="C7" s="55"/>
      <c r="D7" s="56" t="s">
        <v>52</v>
      </c>
      <c r="E7" s="57" t="s">
        <v>53</v>
      </c>
      <c r="F7" s="58" t="s">
        <v>54</v>
      </c>
      <c r="G7" s="59" t="s">
        <v>55</v>
      </c>
      <c r="H7" s="56" t="s">
        <v>52</v>
      </c>
      <c r="I7" s="57" t="s">
        <v>53</v>
      </c>
      <c r="J7" s="58" t="s">
        <v>54</v>
      </c>
      <c r="K7" s="59" t="s">
        <v>55</v>
      </c>
      <c r="L7" s="56" t="s">
        <v>52</v>
      </c>
      <c r="M7" s="57" t="s">
        <v>53</v>
      </c>
      <c r="N7" s="58" t="s">
        <v>56</v>
      </c>
      <c r="O7" s="57" t="s">
        <v>57</v>
      </c>
      <c r="P7" s="58" t="s">
        <v>58</v>
      </c>
      <c r="Q7" s="59" t="s">
        <v>59</v>
      </c>
      <c r="R7" s="56" t="s">
        <v>52</v>
      </c>
      <c r="S7" s="57" t="s">
        <v>53</v>
      </c>
      <c r="T7" s="60" t="s">
        <v>60</v>
      </c>
      <c r="U7" s="387"/>
      <c r="V7" s="378"/>
      <c r="W7" s="379"/>
      <c r="X7" s="375"/>
      <c r="Y7" s="403"/>
      <c r="Z7" s="405"/>
    </row>
    <row r="8" spans="3:26" ht="16.5" thickTop="1">
      <c r="C8" s="217">
        <f>'Base de donnée'!C3</f>
        <v>1</v>
      </c>
      <c r="D8" s="234" t="e">
        <f ca="1">SUMPRODUCT(COUNTIF(INDIRECT(plage&amp;"!D8:AH10"),'Base de donnée'!$B$13))</f>
        <v>#REF!</v>
      </c>
      <c r="E8" s="235" t="e">
        <f ca="1">SUMPRODUCT(COUNTIF(INDIRECT(plage&amp;"!D8:AH10"),'Base de donnée'!$B$17))</f>
        <v>#REF!</v>
      </c>
      <c r="F8" s="236" t="e">
        <f ca="1">SUMPRODUCT(COUNTIF(INDIRECT(plage&amp;"!D8:AH10"),'Base de donnée'!$B$25))</f>
        <v>#REF!</v>
      </c>
      <c r="G8" s="235" t="e">
        <f ca="1">SUMPRODUCT(COUNTIF(INDIRECT(plage&amp;"!D8:AH10"),'Base de donnée'!$B$26))</f>
        <v>#REF!</v>
      </c>
      <c r="H8" s="236" t="e">
        <f ca="1">SUMPRODUCT(COUNTIF(INDIRECT(plage&amp;"!D8:AH10"),'Base de donnée'!$B$12))</f>
        <v>#REF!</v>
      </c>
      <c r="I8" s="235" t="e">
        <f ca="1">SUMPRODUCT(COUNTIF(INDIRECT(plage&amp;"!D8:AH10"),'Base de donnée'!$B$16))</f>
        <v>#REF!</v>
      </c>
      <c r="J8" s="235" t="e">
        <f ca="1">SUMPRODUCT(COUNTIF(INDIRECT(plage&amp;"!D8:AH10"),'Base de donnée'!$B$23))</f>
        <v>#REF!</v>
      </c>
      <c r="K8" s="235" t="e">
        <f ca="1">SUMPRODUCT(COUNTIF(INDIRECT(plage&amp;"!D8:AH10"),'Base de donnée'!$B$24))</f>
        <v>#REF!</v>
      </c>
      <c r="L8" s="235" t="e">
        <f ca="1">SUMPRODUCT(COUNTIF(INDIRECT(plage&amp;"!D8:AH10"),'Base de donnée'!$B$11))</f>
        <v>#REF!</v>
      </c>
      <c r="M8" s="235" t="e">
        <f ca="1">SUMPRODUCT(COUNTIF(INDIRECT(plage&amp;"!D8:AH10"),'Base de donnée'!$B$15))</f>
        <v>#REF!</v>
      </c>
      <c r="N8" s="235" t="e">
        <f ca="1">SUMPRODUCT(COUNTIF(INDIRECT(plage&amp;"!D8:AH10"),'Base de donnée'!$B$19))</f>
        <v>#REF!</v>
      </c>
      <c r="O8" s="235" t="e">
        <f ca="1">SUMPRODUCT(COUNTIF(INDIRECT(plage&amp;"!D8:AH10"),'Base de donnée'!$B$21))</f>
        <v>#REF!</v>
      </c>
      <c r="P8" s="235" t="e">
        <f ca="1">SUMPRODUCT(COUNTIF(INDIRECT(plage&amp;"!D8:AH10"),'Base de donnée'!$B$20))</f>
        <v>#REF!</v>
      </c>
      <c r="Q8" s="235" t="e">
        <f ca="1">SUMPRODUCT(COUNTIF(INDIRECT(plage&amp;"!D8:AH10"),'Base de donnée'!$B$22))</f>
        <v>#REF!</v>
      </c>
      <c r="R8" s="235" t="e">
        <f ca="1">SUMPRODUCT(COUNTIF(INDIRECT(plage&amp;"!D8:AH10"),'Base de donnée'!$B$14))</f>
        <v>#REF!</v>
      </c>
      <c r="S8" s="235" t="e">
        <f ca="1">SUMPRODUCT(COUNTIF(INDIRECT(plage&amp;"!D8:AH10"),'Base de donnée'!$B$18))</f>
        <v>#REF!</v>
      </c>
      <c r="T8" s="235" t="e">
        <f ca="1">SUMPRODUCT(COUNTIF(INDIRECT(plage&amp;"!D8:AH10"),'Base de donnée'!$B$27))</f>
        <v>#REF!</v>
      </c>
      <c r="U8" s="237" t="e">
        <f ca="1">SUMPRODUCT(COUNTIF(INDIRECT(plage&amp;"!D8:AH10"),'Base de donnée'!$B$28))</f>
        <v>#REF!</v>
      </c>
      <c r="V8" s="380" t="e">
        <f ca="1">SUMPRODUCT(SUM(INDIRECT(plage&amp;"!F8"),AD6))</f>
        <v>#REF!</v>
      </c>
      <c r="W8" s="380"/>
      <c r="X8" s="149" t="e">
        <f ca="1">(('Base de donnée'!N$69*9)+('Base de donnée'!P$69*24))-V8</f>
        <v>#REF!</v>
      </c>
      <c r="Y8" s="146" t="e">
        <f ca="1">SUMPRODUCT(SUM(INDIRECT(plage&amp;"!AI8"),BC6))</f>
        <v>#REF!</v>
      </c>
      <c r="Z8" s="146" t="e">
        <f ca="1">SUMPRODUCT(SUM(INDIRECT(plage&amp;"!AJ8"),BD6))</f>
        <v>#REF!</v>
      </c>
    </row>
    <row r="9" spans="3:26" ht="15.75">
      <c r="C9" s="218">
        <f>'Base de donnée'!D3</f>
        <v>2</v>
      </c>
      <c r="D9" s="238" t="e">
        <f ca="1">SUMPRODUCT(COUNTIF(INDIRECT(plage&amp;"!D11:AH13"),'Base de donnée'!$B$13))</f>
        <v>#REF!</v>
      </c>
      <c r="E9" s="239" t="e">
        <f ca="1">SUMPRODUCT(COUNTIF(INDIRECT(plage&amp;"!D11:AH13"),'Base de donnée'!$B$17))</f>
        <v>#REF!</v>
      </c>
      <c r="F9" s="239" t="e">
        <f ca="1">SUMPRODUCT(COUNTIF(INDIRECT(plage&amp;"!D11:AH13"),'Base de donnée'!$B$25))</f>
        <v>#REF!</v>
      </c>
      <c r="G9" s="239" t="e">
        <f ca="1">SUMPRODUCT(COUNTIF(INDIRECT(plage&amp;"!D11:AH13"),'Base de donnée'!$B$26))</f>
        <v>#REF!</v>
      </c>
      <c r="H9" s="239" t="e">
        <f ca="1">SUMPRODUCT(COUNTIF(INDIRECT(plage&amp;"!D11:AH13"),'Base de donnée'!$B$12))</f>
        <v>#REF!</v>
      </c>
      <c r="I9" s="239" t="e">
        <f ca="1">SUMPRODUCT(COUNTIF(INDIRECT(plage&amp;"!D11:AH13"),'Base de donnée'!$B$16))</f>
        <v>#REF!</v>
      </c>
      <c r="J9" s="239" t="e">
        <f ca="1">SUMPRODUCT(COUNTIF(INDIRECT(plage&amp;"!D11:AH13"),'Base de donnée'!$B$23))</f>
        <v>#REF!</v>
      </c>
      <c r="K9" s="239" t="e">
        <f ca="1">SUMPRODUCT(COUNTIF(INDIRECT(plage&amp;"!D11:AH13"),'Base de donnée'!$B$24))</f>
        <v>#REF!</v>
      </c>
      <c r="L9" s="239" t="e">
        <f ca="1">SUMPRODUCT(COUNTIF(INDIRECT(plage&amp;"!D11:AH13"),'Base de donnée'!$B$11))</f>
        <v>#REF!</v>
      </c>
      <c r="M9" s="239" t="e">
        <f ca="1">SUMPRODUCT(COUNTIF(INDIRECT(plage&amp;"!D11:AH13"),'Base de donnée'!$B$15))</f>
        <v>#REF!</v>
      </c>
      <c r="N9" s="239" t="e">
        <f ca="1">SUMPRODUCT(COUNTIF(INDIRECT(plage&amp;"!D11:AH13"),'Base de donnée'!$B$19))</f>
        <v>#REF!</v>
      </c>
      <c r="O9" s="239" t="e">
        <f ca="1">SUMPRODUCT(COUNTIF(INDIRECT(plage&amp;"!D11:AH13"),'Base de donnée'!$B$21))</f>
        <v>#REF!</v>
      </c>
      <c r="P9" s="239" t="e">
        <f ca="1">SUMPRODUCT(COUNTIF(INDIRECT(plage&amp;"!D11:AH13"),'Base de donnée'!$B$20))</f>
        <v>#REF!</v>
      </c>
      <c r="Q9" s="239" t="e">
        <f ca="1">SUMPRODUCT(COUNTIF(INDIRECT(plage&amp;"!D11:AH13"),'Base de donnée'!$B$22))</f>
        <v>#REF!</v>
      </c>
      <c r="R9" s="239" t="e">
        <f ca="1">SUMPRODUCT(COUNTIF(INDIRECT(plage&amp;"!D11:AH13"),'Base de donnée'!$B$14))</f>
        <v>#REF!</v>
      </c>
      <c r="S9" s="239" t="e">
        <f ca="1">SUMPRODUCT(COUNTIF(INDIRECT(plage&amp;"!D11:AH13"),'Base de donnée'!$B$18))</f>
        <v>#REF!</v>
      </c>
      <c r="T9" s="239" t="e">
        <f ca="1">SUMPRODUCT(COUNTIF(INDIRECT(plage&amp;"!D11:AH13"),'Base de donnée'!$B$27))</f>
        <v>#REF!</v>
      </c>
      <c r="U9" s="240" t="e">
        <f ca="1">SUMPRODUCT(COUNTIF(INDIRECT(plage&amp;"!D11:AH13"),'Base de donnée'!$B$28))</f>
        <v>#REF!</v>
      </c>
      <c r="V9" s="381" t="e">
        <f ca="1">SUMPRODUCT(SUM(INDIRECT(plage&amp;"!F11"),AD9))</f>
        <v>#REF!</v>
      </c>
      <c r="W9" s="381"/>
      <c r="X9" s="150" t="e">
        <f ca="1">(('Base de donnée'!N$69*9)+('Base de donnée'!P$69*24))-V9</f>
        <v>#REF!</v>
      </c>
      <c r="Y9" s="147" t="e">
        <f ca="1">SUMPRODUCT(SUM(INDIRECT(plage&amp;"!Ai11"),BC7))</f>
        <v>#REF!</v>
      </c>
      <c r="Z9" s="147" t="e">
        <f ca="1">SUMPRODUCT(SUM(INDIRECT(plage&amp;"!AJ11"),BD7))</f>
        <v>#REF!</v>
      </c>
    </row>
    <row r="10" spans="3:26" ht="15.75">
      <c r="C10" s="219">
        <f>'Base de donnée'!E3</f>
        <v>3</v>
      </c>
      <c r="D10" s="241" t="e">
        <f ca="1">SUMPRODUCT(COUNTIF(INDIRECT(plage&amp;"!D14:AH16"),'Base de donnée'!$B$13))</f>
        <v>#REF!</v>
      </c>
      <c r="E10" s="242" t="e">
        <f ca="1">SUMPRODUCT(COUNTIF(INDIRECT(plage&amp;"!D14:AH16"),'Base de donnée'!$B$17))</f>
        <v>#REF!</v>
      </c>
      <c r="F10" s="243" t="e">
        <f ca="1">SUMPRODUCT(COUNTIF(INDIRECT(plage&amp;"!D14:AH16"),'Base de donnée'!$B$25))</f>
        <v>#REF!</v>
      </c>
      <c r="G10" s="242" t="e">
        <f ca="1">SUMPRODUCT(COUNTIF(INDIRECT(plage&amp;"!D14:AH16"),'Base de donnée'!$B$26))</f>
        <v>#REF!</v>
      </c>
      <c r="H10" s="243" t="e">
        <f ca="1">SUMPRODUCT(COUNTIF(INDIRECT(plage&amp;"!D14:AH16"),'Base de donnée'!$B$12))</f>
        <v>#REF!</v>
      </c>
      <c r="I10" s="242" t="e">
        <f ca="1">SUMPRODUCT(COUNTIF(INDIRECT(plage&amp;"!D14:AH16"),'Base de donnée'!$B$16))</f>
        <v>#REF!</v>
      </c>
      <c r="J10" s="242" t="e">
        <f ca="1">SUMPRODUCT(COUNTIF(INDIRECT(plage&amp;"!D14:AH16"),'Base de donnée'!$B$23))</f>
        <v>#REF!</v>
      </c>
      <c r="K10" s="242" t="e">
        <f ca="1">SUMPRODUCT(COUNTIF(INDIRECT(plage&amp;"!D14:AH16"),'Base de donnée'!$B$24))</f>
        <v>#REF!</v>
      </c>
      <c r="L10" s="242" t="e">
        <f ca="1">SUMPRODUCT(COUNTIF(INDIRECT(plage&amp;"!D14:AH16"),'Base de donnée'!$B$11))</f>
        <v>#REF!</v>
      </c>
      <c r="M10" s="242" t="e">
        <f ca="1">SUMPRODUCT(COUNTIF(INDIRECT(plage&amp;"!D14:AH16"),'Base de donnée'!$B$15))</f>
        <v>#REF!</v>
      </c>
      <c r="N10" s="242" t="e">
        <f ca="1">SUMPRODUCT(COUNTIF(INDIRECT(plage&amp;"!D14:AH16"),'Base de donnée'!$B$19))</f>
        <v>#REF!</v>
      </c>
      <c r="O10" s="242" t="e">
        <f ca="1">SUMPRODUCT(COUNTIF(INDIRECT(plage&amp;"!D14:AH16"),'Base de donnée'!$B$21))</f>
        <v>#REF!</v>
      </c>
      <c r="P10" s="242" t="e">
        <f ca="1">SUMPRODUCT(COUNTIF(INDIRECT(plage&amp;"!D14:AH16"),'Base de donnée'!$B$20))</f>
        <v>#REF!</v>
      </c>
      <c r="Q10" s="242" t="e">
        <f ca="1">SUMPRODUCT(COUNTIF(INDIRECT(plage&amp;"!D14:AH16"),'Base de donnée'!$B$22))</f>
        <v>#REF!</v>
      </c>
      <c r="R10" s="242" t="e">
        <f ca="1">SUMPRODUCT(COUNTIF(INDIRECT(plage&amp;"!D14:AH16"),'Base de donnée'!$B$14))</f>
        <v>#REF!</v>
      </c>
      <c r="S10" s="242" t="e">
        <f ca="1">SUMPRODUCT(COUNTIF(INDIRECT(plage&amp;"!D14:AH16"),'Base de donnée'!$B$18))</f>
        <v>#REF!</v>
      </c>
      <c r="T10" s="242" t="e">
        <f ca="1">SUMPRODUCT(COUNTIF(INDIRECT(plage&amp;"!D14:AH16"),'Base de donnée'!$B$27))</f>
        <v>#REF!</v>
      </c>
      <c r="U10" s="244" t="e">
        <f ca="1">SUMPRODUCT(COUNTIF(INDIRECT(plage&amp;"!D14:AH16"),'Base de donnée'!$B$28))</f>
        <v>#REF!</v>
      </c>
      <c r="V10" s="366" t="e">
        <f ca="1">SUMPRODUCT(SUM(INDIRECT(plage&amp;"!F14"),AD12))</f>
        <v>#REF!</v>
      </c>
      <c r="W10" s="367"/>
      <c r="X10" s="151" t="e">
        <f ca="1">(('Base de donnée'!N$69*9)+('Base de donnée'!P$69*24))-V10</f>
        <v>#REF!</v>
      </c>
      <c r="Y10" s="148" t="e">
        <f ca="1">SUMPRODUCT(SUM(INDIRECT(plage&amp;"!Ai14"),BC8))</f>
        <v>#REF!</v>
      </c>
      <c r="Z10" s="148" t="e">
        <f ca="1">SUMPRODUCT(SUM(INDIRECT(plage&amp;"!Aj14"),BD8))</f>
        <v>#REF!</v>
      </c>
    </row>
    <row r="11" spans="3:26" ht="15.75">
      <c r="C11" s="220">
        <f>'Base de donnée'!F3</f>
        <v>4</v>
      </c>
      <c r="D11" s="238" t="e">
        <f ca="1">SUMPRODUCT(COUNTIF(INDIRECT(plage&amp;"!D17:AH19"),'Base de donnée'!$B$13))</f>
        <v>#REF!</v>
      </c>
      <c r="E11" s="239" t="e">
        <f ca="1">SUMPRODUCT(COUNTIF(INDIRECT(plage&amp;"!D17:AH19"),'Base de donnée'!$B$17))</f>
        <v>#REF!</v>
      </c>
      <c r="F11" s="239" t="e">
        <f ca="1">SUMPRODUCT(COUNTIF(INDIRECT(plage&amp;"!D17:AH19"),'Base de donnée'!$B$25))</f>
        <v>#REF!</v>
      </c>
      <c r="G11" s="239" t="e">
        <f ca="1">SUMPRODUCT(COUNTIF(INDIRECT(plage&amp;"!D17:AH19"),'Base de donnée'!$B$26))</f>
        <v>#REF!</v>
      </c>
      <c r="H11" s="239" t="e">
        <f ca="1">SUMPRODUCT(COUNTIF(INDIRECT(plage&amp;"!D17:AH19"),'Base de donnée'!$B$12))</f>
        <v>#REF!</v>
      </c>
      <c r="I11" s="239" t="e">
        <f ca="1">SUMPRODUCT(COUNTIF(INDIRECT(plage&amp;"!D17:AH19"),'Base de donnée'!$B$16))</f>
        <v>#REF!</v>
      </c>
      <c r="J11" s="239" t="e">
        <f ca="1">SUMPRODUCT(COUNTIF(INDIRECT(plage&amp;"!D17:AH19"),'Base de donnée'!$B$23))</f>
        <v>#REF!</v>
      </c>
      <c r="K11" s="239" t="e">
        <f ca="1">SUMPRODUCT(COUNTIF(INDIRECT(plage&amp;"!D17:AH19"),'Base de donnée'!$B$24))</f>
        <v>#REF!</v>
      </c>
      <c r="L11" s="239" t="e">
        <f ca="1">SUMPRODUCT(COUNTIF(INDIRECT(plage&amp;"!D17:AH19"),'Base de donnée'!$B$11))</f>
        <v>#REF!</v>
      </c>
      <c r="M11" s="239" t="e">
        <f ca="1">SUMPRODUCT(COUNTIF(INDIRECT(plage&amp;"!D17:AH19"),'Base de donnée'!$B$15))</f>
        <v>#REF!</v>
      </c>
      <c r="N11" s="239" t="e">
        <f ca="1">SUMPRODUCT(COUNTIF(INDIRECT(plage&amp;"!D17:AH19"),'Base de donnée'!$B$19))</f>
        <v>#REF!</v>
      </c>
      <c r="O11" s="239" t="e">
        <f ca="1">SUMPRODUCT(COUNTIF(INDIRECT(plage&amp;"!D17:AH19"),'Base de donnée'!$B$21))</f>
        <v>#REF!</v>
      </c>
      <c r="P11" s="239" t="e">
        <f ca="1">SUMPRODUCT(COUNTIF(INDIRECT(plage&amp;"!D17:AH19"),'Base de donnée'!$B$20))</f>
        <v>#REF!</v>
      </c>
      <c r="Q11" s="239" t="e">
        <f ca="1">SUMPRODUCT(COUNTIF(INDIRECT(plage&amp;"!D17:AH19"),'Base de donnée'!$B$22))</f>
        <v>#REF!</v>
      </c>
      <c r="R11" s="239" t="e">
        <f ca="1">SUMPRODUCT(COUNTIF(INDIRECT(plage&amp;"!D17:AH19"),'Base de donnée'!$B$14))</f>
        <v>#REF!</v>
      </c>
      <c r="S11" s="239" t="e">
        <f ca="1">SUMPRODUCT(COUNTIF(INDIRECT(plage&amp;"!D17:AH19"),'Base de donnée'!$B$18))</f>
        <v>#REF!</v>
      </c>
      <c r="T11" s="239" t="e">
        <f ca="1">SUMPRODUCT(COUNTIF(INDIRECT(plage&amp;"!D17:AH19"),'Base de donnée'!$B$27))</f>
        <v>#REF!</v>
      </c>
      <c r="U11" s="240" t="e">
        <f ca="1">SUMPRODUCT(COUNTIF(INDIRECT(plage&amp;"!D17:AH19"),'Base de donnée'!$B$28))</f>
        <v>#REF!</v>
      </c>
      <c r="V11" s="382" t="e">
        <f ca="1">SUMPRODUCT(SUM(INDIRECT(plage&amp;"!F17"),AD15))</f>
        <v>#REF!</v>
      </c>
      <c r="W11" s="383"/>
      <c r="X11" s="150" t="e">
        <f ca="1">(('Base de donnée'!N$69*9)+('Base de donnée'!P$69*24))-V11</f>
        <v>#REF!</v>
      </c>
      <c r="Y11" s="147" t="e">
        <f ca="1">SUMPRODUCT(SUM(INDIRECT(plage&amp;"!AI17"),BC9))</f>
        <v>#REF!</v>
      </c>
      <c r="Z11" s="147" t="e">
        <f ca="1">SUMPRODUCT(SUM(INDIRECT(plage&amp;"!AJ17"),BD9))</f>
        <v>#REF!</v>
      </c>
    </row>
    <row r="12" spans="3:26" ht="15.75">
      <c r="C12" s="221">
        <f>'Base de donnée'!G3</f>
        <v>5</v>
      </c>
      <c r="D12" s="241" t="e">
        <f ca="1">SUMPRODUCT(COUNTIF(INDIRECT(plage&amp;"!D20:AH22"),'Base de donnée'!$B$13))</f>
        <v>#REF!</v>
      </c>
      <c r="E12" s="242" t="e">
        <f ca="1">SUMPRODUCT(COUNTIF(INDIRECT(plage&amp;"!D20:AH22"),'Base de donnée'!$B$17))</f>
        <v>#REF!</v>
      </c>
      <c r="F12" s="243" t="e">
        <f ca="1">SUMPRODUCT(COUNTIF(INDIRECT(plage&amp;"!D20:AH22"),'Base de donnée'!$B$25))</f>
        <v>#REF!</v>
      </c>
      <c r="G12" s="242" t="e">
        <f ca="1">SUMPRODUCT(COUNTIF(INDIRECT(plage&amp;"!D20:AH22"),'Base de donnée'!$B$26))</f>
        <v>#REF!</v>
      </c>
      <c r="H12" s="243" t="e">
        <f ca="1">SUMPRODUCT(COUNTIF(INDIRECT(plage&amp;"!D20:AH22"),'Base de donnée'!$B$12))</f>
        <v>#REF!</v>
      </c>
      <c r="I12" s="242" t="e">
        <f ca="1">SUMPRODUCT(COUNTIF(INDIRECT(plage&amp;"!D20:AH22"),'Base de donnée'!$B$16))</f>
        <v>#REF!</v>
      </c>
      <c r="J12" s="242" t="e">
        <f ca="1">SUMPRODUCT(COUNTIF(INDIRECT(plage&amp;"!D20:AH22"),'Base de donnée'!$B$23))</f>
        <v>#REF!</v>
      </c>
      <c r="K12" s="242" t="e">
        <f ca="1">SUMPRODUCT(COUNTIF(INDIRECT(plage&amp;"!D20:AH22"),'Base de donnée'!$B$24))</f>
        <v>#REF!</v>
      </c>
      <c r="L12" s="242" t="e">
        <f ca="1">SUMPRODUCT(COUNTIF(INDIRECT(plage&amp;"!D20:AH22"),'Base de donnée'!$B$11))</f>
        <v>#REF!</v>
      </c>
      <c r="M12" s="242" t="e">
        <f ca="1">SUMPRODUCT(COUNTIF(INDIRECT(plage&amp;"!D20:AH22"),'Base de donnée'!$B$15))</f>
        <v>#REF!</v>
      </c>
      <c r="N12" s="242" t="e">
        <f ca="1">SUMPRODUCT(COUNTIF(INDIRECT(plage&amp;"!D20:AH22"),'Base de donnée'!$B$19))</f>
        <v>#REF!</v>
      </c>
      <c r="O12" s="242" t="e">
        <f ca="1">SUMPRODUCT(COUNTIF(INDIRECT(plage&amp;"!D20:AH22"),'Base de donnée'!$B$21))</f>
        <v>#REF!</v>
      </c>
      <c r="P12" s="242" t="e">
        <f ca="1">SUMPRODUCT(COUNTIF(INDIRECT(plage&amp;"!D20:AH22"),'Base de donnée'!$B$20))</f>
        <v>#REF!</v>
      </c>
      <c r="Q12" s="242" t="e">
        <f ca="1">SUMPRODUCT(COUNTIF(INDIRECT(plage&amp;"!D20:AH22"),'Base de donnée'!$B$22))</f>
        <v>#REF!</v>
      </c>
      <c r="R12" s="242" t="e">
        <f ca="1">SUMPRODUCT(COUNTIF(INDIRECT(plage&amp;"!D20:AH22"),'Base de donnée'!$B$14))</f>
        <v>#REF!</v>
      </c>
      <c r="S12" s="242" t="e">
        <f ca="1">SUMPRODUCT(COUNTIF(INDIRECT(plage&amp;"!D20:AH22"),'Base de donnée'!$B$18))</f>
        <v>#REF!</v>
      </c>
      <c r="T12" s="242" t="e">
        <f ca="1">SUMPRODUCT(COUNTIF(INDIRECT(plage&amp;"!D20:AH22"),'Base de donnée'!$B$27))</f>
        <v>#REF!</v>
      </c>
      <c r="U12" s="244" t="e">
        <f ca="1">SUMPRODUCT(COUNTIF(INDIRECT(plage&amp;"!D20:AH22"),'Base de donnée'!$B$28))</f>
        <v>#REF!</v>
      </c>
      <c r="V12" s="366" t="e">
        <f ca="1">SUMPRODUCT(SUM(INDIRECT(plage&amp;"!F20"),AH39))</f>
        <v>#REF!</v>
      </c>
      <c r="W12" s="367"/>
      <c r="X12" s="227" t="e">
        <f ca="1">(('Base de donnée'!N$69*9)+('Base de donnée'!P$69*24))-V12</f>
        <v>#REF!</v>
      </c>
      <c r="Y12" s="228" t="e">
        <f ca="1">SUMPRODUCT(SUM(INDIRECT(plage&amp;"!AI20"),BC9))</f>
        <v>#REF!</v>
      </c>
      <c r="Z12" s="228" t="e">
        <f ca="1">SUMPRODUCT(SUM(INDIRECT(plage&amp;"!AJ20"),BD9))</f>
        <v>#REF!</v>
      </c>
    </row>
    <row r="13" spans="3:26" ht="15.75">
      <c r="C13" s="220">
        <f>'Base de donnée'!H3</f>
        <v>6</v>
      </c>
      <c r="D13" s="238" t="e">
        <f ca="1">SUMPRODUCT(COUNTIF(INDIRECT(plage&amp;"!D23:AH25"),'Base de donnée'!$B$13))</f>
        <v>#REF!</v>
      </c>
      <c r="E13" s="239" t="e">
        <f ca="1">SUMPRODUCT(COUNTIF(INDIRECT(plage&amp;"!D23:AH25"),'Base de donnée'!$B$17))</f>
        <v>#REF!</v>
      </c>
      <c r="F13" s="239" t="e">
        <f ca="1">SUMPRODUCT(COUNTIF(INDIRECT(plage&amp;"!D23:AH25"),'Base de donnée'!$B$25))</f>
        <v>#REF!</v>
      </c>
      <c r="G13" s="239" t="e">
        <f ca="1">SUMPRODUCT(COUNTIF(INDIRECT(plage&amp;"!D23:AH25"),'Base de donnée'!$B$26))</f>
        <v>#REF!</v>
      </c>
      <c r="H13" s="239" t="e">
        <f ca="1">SUMPRODUCT(COUNTIF(INDIRECT(plage&amp;"!D23:AH25"),'Base de donnée'!$B$12))</f>
        <v>#REF!</v>
      </c>
      <c r="I13" s="239" t="e">
        <f ca="1">SUMPRODUCT(COUNTIF(INDIRECT(plage&amp;"!D23:AH25"),'Base de donnée'!$B$16))</f>
        <v>#REF!</v>
      </c>
      <c r="J13" s="239" t="e">
        <f ca="1">SUMPRODUCT(COUNTIF(INDIRECT(plage&amp;"!D23:AH25"),'Base de donnée'!$B$23))</f>
        <v>#REF!</v>
      </c>
      <c r="K13" s="239" t="e">
        <f ca="1">SUMPRODUCT(COUNTIF(INDIRECT(plage&amp;"!D23:AH25"),'Base de donnée'!$B$24))</f>
        <v>#REF!</v>
      </c>
      <c r="L13" s="239" t="e">
        <f ca="1">SUMPRODUCT(COUNTIF(INDIRECT(plage&amp;"!D23:AH25"),'Base de donnée'!$B$11))</f>
        <v>#REF!</v>
      </c>
      <c r="M13" s="239" t="e">
        <f ca="1">SUMPRODUCT(COUNTIF(INDIRECT(plage&amp;"!D23:AH25"),'Base de donnée'!$B$15))</f>
        <v>#REF!</v>
      </c>
      <c r="N13" s="239" t="e">
        <f ca="1">SUMPRODUCT(COUNTIF(INDIRECT(plage&amp;"!D23:AH25"),'Base de donnée'!$B$19))</f>
        <v>#REF!</v>
      </c>
      <c r="O13" s="239" t="e">
        <f ca="1">SUMPRODUCT(COUNTIF(INDIRECT(plage&amp;"!D23:AH25"),'Base de donnée'!$B$21))</f>
        <v>#REF!</v>
      </c>
      <c r="P13" s="239" t="e">
        <f ca="1">SUMPRODUCT(COUNTIF(INDIRECT(plage&amp;"!D23:AH25"),'Base de donnée'!$B$20))</f>
        <v>#REF!</v>
      </c>
      <c r="Q13" s="239" t="e">
        <f ca="1">SUMPRODUCT(COUNTIF(INDIRECT(plage&amp;"!D23:AH25"),'Base de donnée'!$B$22))</f>
        <v>#REF!</v>
      </c>
      <c r="R13" s="239" t="e">
        <f ca="1">SUMPRODUCT(COUNTIF(INDIRECT(plage&amp;"!D23:AH25"),'Base de donnée'!$B$14))</f>
        <v>#REF!</v>
      </c>
      <c r="S13" s="239" t="e">
        <f ca="1">SUMPRODUCT(COUNTIF(INDIRECT(plage&amp;"!D23:AH25"),'Base de donnée'!$B$18))</f>
        <v>#REF!</v>
      </c>
      <c r="T13" s="239" t="e">
        <f ca="1">SUMPRODUCT(COUNTIF(INDIRECT(plage&amp;"!D23:AH25"),'Base de donnée'!$B$27))</f>
        <v>#REF!</v>
      </c>
      <c r="U13" s="240" t="e">
        <f ca="1">SUMPRODUCT(COUNTIF(INDIRECT(plage&amp;"!D23:AH25"),'Base de donnée'!$B$28))</f>
        <v>#REF!</v>
      </c>
      <c r="V13" s="382" t="e">
        <f ca="1">SUMPRODUCT(SUM(INDIRECT(plage&amp;"!F23"),AD18))</f>
        <v>#REF!</v>
      </c>
      <c r="W13" s="383"/>
      <c r="X13" s="150" t="e">
        <f ca="1">(('Base de donnée'!N$69*9)+('Base de donnée'!P$69*24))-V13</f>
        <v>#REF!</v>
      </c>
      <c r="Y13" s="147" t="e">
        <f ca="1">SUMPRODUCT(SUM(INDIRECT(plage&amp;"!AI23"),BC10))</f>
        <v>#REF!</v>
      </c>
      <c r="Z13" s="147" t="e">
        <f ca="1">SUMPRODUCT(SUM(INDIRECT(plage&amp;"!AJ23"),BD10))</f>
        <v>#REF!</v>
      </c>
    </row>
    <row r="14" spans="3:26" ht="15.75">
      <c r="C14" s="221">
        <f>'Base de donnée'!I3</f>
        <v>7</v>
      </c>
      <c r="D14" s="245" t="e">
        <f ca="1">SUMPRODUCT(COUNTIF(INDIRECT(plage&amp;"!D26:AH28"),'Base de donnée'!$B$13))</f>
        <v>#REF!</v>
      </c>
      <c r="E14" s="246" t="e">
        <f ca="1">SUMPRODUCT(COUNTIF(INDIRECT(plage&amp;"!D26:AH28"),'Base de donnée'!$B$17))</f>
        <v>#REF!</v>
      </c>
      <c r="F14" s="246" t="e">
        <f ca="1">SUMPRODUCT(COUNTIF(INDIRECT(plage&amp;"!D26:AH28"),'Base de donnée'!$B$25))</f>
        <v>#REF!</v>
      </c>
      <c r="G14" s="246" t="e">
        <f ca="1">SUMPRODUCT(COUNTIF(INDIRECT(plage&amp;"!D26:AH28"),'Base de donnée'!$B$26))</f>
        <v>#REF!</v>
      </c>
      <c r="H14" s="246" t="e">
        <f ca="1">SUMPRODUCT(COUNTIF(INDIRECT(plage&amp;"!D26:AH28"),'Base de donnée'!$B$12))</f>
        <v>#REF!</v>
      </c>
      <c r="I14" s="246" t="e">
        <f ca="1">SUMPRODUCT(COUNTIF(INDIRECT(plage&amp;"!D26:AH28"),'Base de donnée'!$B$16))</f>
        <v>#REF!</v>
      </c>
      <c r="J14" s="246" t="e">
        <f ca="1">SUMPRODUCT(COUNTIF(INDIRECT(plage&amp;"!D26:AH28"),'Base de donnée'!$B$23))</f>
        <v>#REF!</v>
      </c>
      <c r="K14" s="246" t="e">
        <f ca="1">SUMPRODUCT(COUNTIF(INDIRECT(plage&amp;"!D26:AH28"),'Base de donnée'!$B$24))</f>
        <v>#REF!</v>
      </c>
      <c r="L14" s="246" t="e">
        <f ca="1">SUMPRODUCT(COUNTIF(INDIRECT(plage&amp;"!D26:AH28"),'Base de donnée'!$B$11))</f>
        <v>#REF!</v>
      </c>
      <c r="M14" s="246" t="e">
        <f ca="1">SUMPRODUCT(COUNTIF(INDIRECT(plage&amp;"!D26:AH28"),'Base de donnée'!$B$15))</f>
        <v>#REF!</v>
      </c>
      <c r="N14" s="246" t="e">
        <f ca="1">SUMPRODUCT(COUNTIF(INDIRECT(plage&amp;"!D26:AH28"),'Base de donnée'!$B$19))</f>
        <v>#REF!</v>
      </c>
      <c r="O14" s="246" t="e">
        <f ca="1">SUMPRODUCT(COUNTIF(INDIRECT(plage&amp;"!D26:AH28"),'Base de donnée'!$B$21))</f>
        <v>#REF!</v>
      </c>
      <c r="P14" s="246" t="e">
        <f ca="1">SUMPRODUCT(COUNTIF(INDIRECT(plage&amp;"!D26:AH28"),'Base de donnée'!$B$20))</f>
        <v>#REF!</v>
      </c>
      <c r="Q14" s="246" t="e">
        <f ca="1">SUMPRODUCT(COUNTIF(INDIRECT(plage&amp;"!D26:AH28"),'Base de donnée'!$B$22))</f>
        <v>#REF!</v>
      </c>
      <c r="R14" s="246" t="e">
        <f ca="1">SUMPRODUCT(COUNTIF(INDIRECT(plage&amp;"!D26:AH28"),'Base de donnée'!$B$14))</f>
        <v>#REF!</v>
      </c>
      <c r="S14" s="246" t="e">
        <f ca="1">SUMPRODUCT(COUNTIF(INDIRECT(plage&amp;"!D26:AH28"),'Base de donnée'!$B$18))</f>
        <v>#REF!</v>
      </c>
      <c r="T14" s="246" t="e">
        <f ca="1">SUMPRODUCT(COUNTIF(INDIRECT(plage&amp;"!D26:AH28"),'Base de donnée'!$B$27))</f>
        <v>#REF!</v>
      </c>
      <c r="U14" s="247" t="e">
        <f ca="1">SUMPRODUCT(COUNTIF(INDIRECT(plage&amp;"!D26:AH28"),'Base de donnée'!$B$28))</f>
        <v>#REF!</v>
      </c>
      <c r="V14" s="366" t="e">
        <f ca="1">SUMPRODUCT(SUM(INDIRECT(plage&amp;"!F26"),AD21))</f>
        <v>#REF!</v>
      </c>
      <c r="W14" s="367"/>
      <c r="X14" s="227" t="e">
        <f ca="1">(('Base de donnée'!N$69*9)+('Base de donnée'!P$69*24))-V14</f>
        <v>#REF!</v>
      </c>
      <c r="Y14" s="228" t="e">
        <f ca="1">SUMPRODUCT(SUM(INDIRECT(plage&amp;"!AI26"),BC11))</f>
        <v>#REF!</v>
      </c>
      <c r="Z14" s="228" t="e">
        <f ca="1">SUMPRODUCT(SUM(INDIRECT(plage&amp;"!AJ26"),BD11))</f>
        <v>#REF!</v>
      </c>
    </row>
    <row r="15" spans="3:26" ht="15.75">
      <c r="C15" s="220">
        <f>'Base de donnée'!J3</f>
        <v>8</v>
      </c>
      <c r="D15" s="238" t="e">
        <f ca="1">SUMPRODUCT(COUNTIF(INDIRECT(plage&amp;"!D29:AH31"),'Base de donnée'!$B$13))</f>
        <v>#REF!</v>
      </c>
      <c r="E15" s="239" t="e">
        <f ca="1">SUMPRODUCT(COUNTIF(INDIRECT(plage&amp;"!D29:AH31"),'Base de donnée'!$B$17))</f>
        <v>#REF!</v>
      </c>
      <c r="F15" s="239" t="e">
        <f ca="1">SUMPRODUCT(COUNTIF(INDIRECT(plage&amp;"!D29:AH31"),'Base de donnée'!$B$25))</f>
        <v>#REF!</v>
      </c>
      <c r="G15" s="239" t="e">
        <f ca="1">SUMPRODUCT(COUNTIF(INDIRECT(plage&amp;"!D29:AH31"),'Base de donnée'!$B$26))</f>
        <v>#REF!</v>
      </c>
      <c r="H15" s="239" t="e">
        <f ca="1">SUMPRODUCT(COUNTIF(INDIRECT(plage&amp;"!D29:AH31"),'Base de donnée'!$B$12))</f>
        <v>#REF!</v>
      </c>
      <c r="I15" s="239" t="e">
        <f ca="1">SUMPRODUCT(COUNTIF(INDIRECT(plage&amp;"!D29:AH31"),'Base de donnée'!$B$16))</f>
        <v>#REF!</v>
      </c>
      <c r="J15" s="239" t="e">
        <f ca="1">SUMPRODUCT(COUNTIF(INDIRECT(plage&amp;"!D29:AH31"),'Base de donnée'!$B$23))</f>
        <v>#REF!</v>
      </c>
      <c r="K15" s="239" t="e">
        <f ca="1">SUMPRODUCT(COUNTIF(INDIRECT(plage&amp;"!D29:AH31"),'Base de donnée'!$B$24))</f>
        <v>#REF!</v>
      </c>
      <c r="L15" s="239" t="e">
        <f ca="1">SUMPRODUCT(COUNTIF(INDIRECT(plage&amp;"!D29:AH31"),'Base de donnée'!$B$11))</f>
        <v>#REF!</v>
      </c>
      <c r="M15" s="239" t="e">
        <f ca="1">SUMPRODUCT(COUNTIF(INDIRECT(plage&amp;"!D29:AH31"),'Base de donnée'!$B$15))</f>
        <v>#REF!</v>
      </c>
      <c r="N15" s="239" t="e">
        <f ca="1">SUMPRODUCT(COUNTIF(INDIRECT(plage&amp;"!D29:AH31"),'Base de donnée'!$B$19))</f>
        <v>#REF!</v>
      </c>
      <c r="O15" s="239" t="e">
        <f ca="1">SUMPRODUCT(COUNTIF(INDIRECT(plage&amp;"!D29:AH31"),'Base de donnée'!$B$21))</f>
        <v>#REF!</v>
      </c>
      <c r="P15" s="239" t="e">
        <f ca="1">SUMPRODUCT(COUNTIF(INDIRECT(plage&amp;"!D29:AH31"),'Base de donnée'!$B$20))</f>
        <v>#REF!</v>
      </c>
      <c r="Q15" s="239" t="e">
        <f ca="1">SUMPRODUCT(COUNTIF(INDIRECT(plage&amp;"!D29:AH31"),'Base de donnée'!$B$22))</f>
        <v>#REF!</v>
      </c>
      <c r="R15" s="239" t="e">
        <f ca="1">SUMPRODUCT(COUNTIF(INDIRECT(plage&amp;"!D29:AH31"),'Base de donnée'!$B$14))</f>
        <v>#REF!</v>
      </c>
      <c r="S15" s="239" t="e">
        <f ca="1">SUMPRODUCT(COUNTIF(INDIRECT(plage&amp;"!D29:AH31"),'Base de donnée'!$B$18))</f>
        <v>#REF!</v>
      </c>
      <c r="T15" s="239" t="e">
        <f ca="1">SUMPRODUCT(COUNTIF(INDIRECT(plage&amp;"!D29:AH31"),'Base de donnée'!$B$27))</f>
        <v>#REF!</v>
      </c>
      <c r="U15" s="240" t="e">
        <f ca="1">SUMPRODUCT(COUNTIF(INDIRECT(plage&amp;"!D29:AH31"),'Base de donnée'!$B$28))</f>
        <v>#REF!</v>
      </c>
      <c r="V15" s="382" t="e">
        <f ca="1">SUMPRODUCT(SUM(INDIRECT(plage&amp;"!F29"),AD24))</f>
        <v>#REF!</v>
      </c>
      <c r="W15" s="383"/>
      <c r="X15" s="150" t="e">
        <f ca="1">(('Base de donnée'!N$69*9)+('Base de donnée'!P$69*24))-V15</f>
        <v>#REF!</v>
      </c>
      <c r="Y15" s="147" t="e">
        <f ca="1">SUMPRODUCT(SUM(INDIRECT(plage&amp;"!AI29"),BC12))</f>
        <v>#REF!</v>
      </c>
      <c r="Z15" s="147" t="e">
        <f ca="1">SUMPRODUCT(SUM(INDIRECT(plage&amp;"!AJ29"),BD12))</f>
        <v>#REF!</v>
      </c>
    </row>
    <row r="16" spans="3:26" ht="15.75">
      <c r="C16" s="221">
        <f>'Base de donnée'!K3</f>
        <v>9</v>
      </c>
      <c r="D16" s="245" t="e">
        <f ca="1">SUMPRODUCT(COUNTIF(INDIRECT(plage&amp;"!D32:AH34"),'Base de donnée'!$B$13))</f>
        <v>#REF!</v>
      </c>
      <c r="E16" s="246" t="e">
        <f ca="1">SUMPRODUCT(COUNTIF(INDIRECT(plage&amp;"!D32:AH34"),'Base de donnée'!$B$17))</f>
        <v>#REF!</v>
      </c>
      <c r="F16" s="246" t="e">
        <f ca="1">SUMPRODUCT(COUNTIF(INDIRECT(plage&amp;"!D32:AH34"),'Base de donnée'!$B$25))</f>
        <v>#REF!</v>
      </c>
      <c r="G16" s="246" t="e">
        <f ca="1">SUMPRODUCT(COUNTIF(INDIRECT(plage&amp;"!D32:AH34"),'Base de donnée'!$B$26))</f>
        <v>#REF!</v>
      </c>
      <c r="H16" s="246" t="e">
        <f ca="1">SUMPRODUCT(COUNTIF(INDIRECT(plage&amp;"!D32:AH34"),'Base de donnée'!$B$12))</f>
        <v>#REF!</v>
      </c>
      <c r="I16" s="246" t="e">
        <f ca="1">SUMPRODUCT(COUNTIF(INDIRECT(plage&amp;"!D32:AH34"),'Base de donnée'!$B$16))</f>
        <v>#REF!</v>
      </c>
      <c r="J16" s="246" t="e">
        <f ca="1">SUMPRODUCT(COUNTIF(INDIRECT(plage&amp;"!D32:AH34"),'Base de donnée'!$B$23))</f>
        <v>#REF!</v>
      </c>
      <c r="K16" s="246" t="e">
        <f ca="1">SUMPRODUCT(COUNTIF(INDIRECT(plage&amp;"!D32:AH34"),'Base de donnée'!$B$24))</f>
        <v>#REF!</v>
      </c>
      <c r="L16" s="246" t="e">
        <f ca="1">SUMPRODUCT(COUNTIF(INDIRECT(plage&amp;"!D32:AH34"),'Base de donnée'!$B$11))</f>
        <v>#REF!</v>
      </c>
      <c r="M16" s="246" t="e">
        <f ca="1">SUMPRODUCT(COUNTIF(INDIRECT(plage&amp;"!D32:AH34"),'Base de donnée'!$B$15))</f>
        <v>#REF!</v>
      </c>
      <c r="N16" s="246" t="e">
        <f ca="1">SUMPRODUCT(COUNTIF(INDIRECT(plage&amp;"!D32:AH34"),'Base de donnée'!$B$19))</f>
        <v>#REF!</v>
      </c>
      <c r="O16" s="246" t="e">
        <f ca="1">SUMPRODUCT(COUNTIF(INDIRECT(plage&amp;"!D32:AH34"),'Base de donnée'!$B$21))</f>
        <v>#REF!</v>
      </c>
      <c r="P16" s="246" t="e">
        <f ca="1">SUMPRODUCT(COUNTIF(INDIRECT(plage&amp;"!D32:AH34"),'Base de donnée'!$B$20))</f>
        <v>#REF!</v>
      </c>
      <c r="Q16" s="246" t="e">
        <f ca="1">SUMPRODUCT(COUNTIF(INDIRECT(plage&amp;"!D32:AH34"),'Base de donnée'!$B$22))</f>
        <v>#REF!</v>
      </c>
      <c r="R16" s="246" t="e">
        <f ca="1">SUMPRODUCT(COUNTIF(INDIRECT(plage&amp;"!D32:AH34"),'Base de donnée'!$B$14))</f>
        <v>#REF!</v>
      </c>
      <c r="S16" s="246" t="e">
        <f ca="1">SUMPRODUCT(COUNTIF(INDIRECT(plage&amp;"!D32:AH34"),'Base de donnée'!$B$18))</f>
        <v>#REF!</v>
      </c>
      <c r="T16" s="246" t="e">
        <f ca="1">SUMPRODUCT(COUNTIF(INDIRECT(plage&amp;"!D32:AH34"),'Base de donnée'!$B$27))</f>
        <v>#REF!</v>
      </c>
      <c r="U16" s="247" t="e">
        <f ca="1">SUMPRODUCT(COUNTIF(INDIRECT(plage&amp;"!D32:AH34"),'Base de donnée'!$B$28))</f>
        <v>#REF!</v>
      </c>
      <c r="V16" s="366" t="e">
        <f ca="1">SUMPRODUCT(SUM(INDIRECT(plage&amp;"!F32"),AD27))</f>
        <v>#REF!</v>
      </c>
      <c r="W16" s="367"/>
      <c r="X16" s="227" t="e">
        <f ca="1">(('Base de donnée'!N$69*9)+('Base de donnée'!P$69*24))-V16</f>
        <v>#REF!</v>
      </c>
      <c r="Y16" s="228" t="e">
        <f ca="1">SUMPRODUCT(SUM(INDIRECT(plage&amp;"!AI32"),BC13))</f>
        <v>#REF!</v>
      </c>
      <c r="Z16" s="228" t="e">
        <f ca="1">SUMPRODUCT(SUM(INDIRECT(plage&amp;"!AJ32"),BD13))</f>
        <v>#REF!</v>
      </c>
    </row>
    <row r="17" spans="3:26" ht="15.75">
      <c r="C17" s="220">
        <f>'Base de donnée'!L3</f>
        <v>10</v>
      </c>
      <c r="D17" s="238" t="e">
        <f ca="1">SUMPRODUCT(COUNTIF(INDIRECT(plage&amp;"!D35:AH37"),'Base de donnée'!$B$13))</f>
        <v>#REF!</v>
      </c>
      <c r="E17" s="239" t="e">
        <f ca="1">SUMPRODUCT(COUNTIF(INDIRECT(plage&amp;"!D35:AH37"),'Base de donnée'!$B$17))</f>
        <v>#REF!</v>
      </c>
      <c r="F17" s="239" t="e">
        <f ca="1">SUMPRODUCT(COUNTIF(INDIRECT(plage&amp;"!D35:AH37"),'Base de donnée'!$B$25))</f>
        <v>#REF!</v>
      </c>
      <c r="G17" s="239" t="e">
        <f ca="1">SUMPRODUCT(COUNTIF(INDIRECT(plage&amp;"!D35:AH37"),'Base de donnée'!$B$26))</f>
        <v>#REF!</v>
      </c>
      <c r="H17" s="239" t="e">
        <f ca="1">SUMPRODUCT(COUNTIF(INDIRECT(plage&amp;"!D35:AH37"),'Base de donnée'!$B$12))</f>
        <v>#REF!</v>
      </c>
      <c r="I17" s="239" t="e">
        <f ca="1">SUMPRODUCT(COUNTIF(INDIRECT(plage&amp;"!D35:AH37"),'Base de donnée'!$B$16))</f>
        <v>#REF!</v>
      </c>
      <c r="J17" s="239" t="e">
        <f ca="1">SUMPRODUCT(COUNTIF(INDIRECT(plage&amp;"!D35:AH37"),'Base de donnée'!$B$23))</f>
        <v>#REF!</v>
      </c>
      <c r="K17" s="239" t="e">
        <f ca="1">SUMPRODUCT(COUNTIF(INDIRECT(plage&amp;"!D35:AH37"),'Base de donnée'!$B$24))</f>
        <v>#REF!</v>
      </c>
      <c r="L17" s="239" t="e">
        <f ca="1">SUMPRODUCT(COUNTIF(INDIRECT(plage&amp;"!D35:AH37"),'Base de donnée'!$B$11))</f>
        <v>#REF!</v>
      </c>
      <c r="M17" s="239" t="e">
        <f ca="1">SUMPRODUCT(COUNTIF(INDIRECT(plage&amp;"!D35:AH37"),'Base de donnée'!$B$15))</f>
        <v>#REF!</v>
      </c>
      <c r="N17" s="239" t="e">
        <f ca="1">SUMPRODUCT(COUNTIF(INDIRECT(plage&amp;"!D35:AH37"),'Base de donnée'!$B$19))</f>
        <v>#REF!</v>
      </c>
      <c r="O17" s="239" t="e">
        <f ca="1">SUMPRODUCT(COUNTIF(INDIRECT(plage&amp;"!D35:AH37"),'Base de donnée'!$B$21))</f>
        <v>#REF!</v>
      </c>
      <c r="P17" s="239" t="e">
        <f ca="1">SUMPRODUCT(COUNTIF(INDIRECT(plage&amp;"!D35:AH37"),'Base de donnée'!$B$20))</f>
        <v>#REF!</v>
      </c>
      <c r="Q17" s="239" t="e">
        <f ca="1">SUMPRODUCT(COUNTIF(INDIRECT(plage&amp;"!D35:AH37"),'Base de donnée'!$B$22))</f>
        <v>#REF!</v>
      </c>
      <c r="R17" s="239" t="e">
        <f ca="1">SUMPRODUCT(COUNTIF(INDIRECT(plage&amp;"!D35:AH37"),'Base de donnée'!$B$14))</f>
        <v>#REF!</v>
      </c>
      <c r="S17" s="239" t="e">
        <f ca="1">SUMPRODUCT(COUNTIF(INDIRECT(plage&amp;"!D35:AH37"),'Base de donnée'!$B$18))</f>
        <v>#REF!</v>
      </c>
      <c r="T17" s="239" t="e">
        <f ca="1">SUMPRODUCT(COUNTIF(INDIRECT(plage&amp;"!D35:AH37"),'Base de donnée'!$B$27))</f>
        <v>#REF!</v>
      </c>
      <c r="U17" s="240" t="e">
        <f ca="1">SUMPRODUCT(COUNTIF(INDIRECT(plage&amp;"!D35:AH37"),'Base de donnée'!$B$28))</f>
        <v>#REF!</v>
      </c>
      <c r="V17" s="382" t="e">
        <f ca="1">SUMPRODUCT(SUM(INDIRECT(plage&amp;"!F35"),AD30))</f>
        <v>#REF!</v>
      </c>
      <c r="W17" s="383"/>
      <c r="X17" s="150" t="e">
        <f ca="1">(('Base de donnée'!N$69*9)+('Base de donnée'!P$69*24))-V17</f>
        <v>#REF!</v>
      </c>
      <c r="Y17" s="147" t="e">
        <f ca="1">SUMPRODUCT(SUM(INDIRECT(plage&amp;"!AI35"),BC14))</f>
        <v>#REF!</v>
      </c>
      <c r="Z17" s="147" t="e">
        <f ca="1">SUMPRODUCT(SUM(INDIRECT(plage&amp;"!AJ35"),BD14))</f>
        <v>#REF!</v>
      </c>
    </row>
    <row r="18" spans="3:26" ht="15.75">
      <c r="C18" s="221">
        <f>'Base de donnée'!M3</f>
        <v>11</v>
      </c>
      <c r="D18" s="245" t="e">
        <f ca="1">SUMPRODUCT(COUNTIF(INDIRECT(plage&amp;"!D38:AH40"),'Base de donnée'!$B$13))</f>
        <v>#REF!</v>
      </c>
      <c r="E18" s="246" t="e">
        <f ca="1">SUMPRODUCT(COUNTIF(INDIRECT(plage&amp;"!D38:AH40"),'Base de donnée'!$B$17))</f>
        <v>#REF!</v>
      </c>
      <c r="F18" s="246" t="e">
        <f ca="1">SUMPRODUCT(COUNTIF(INDIRECT(plage&amp;"!D38:AH40"),'Base de donnée'!$B$25))</f>
        <v>#REF!</v>
      </c>
      <c r="G18" s="246" t="e">
        <f ca="1">SUMPRODUCT(COUNTIF(INDIRECT(plage&amp;"!D38:AH40"),'Base de donnée'!$B$26))</f>
        <v>#REF!</v>
      </c>
      <c r="H18" s="246" t="e">
        <f ca="1">SUMPRODUCT(COUNTIF(INDIRECT(plage&amp;"!D38:AH40"),'Base de donnée'!$B$12))</f>
        <v>#REF!</v>
      </c>
      <c r="I18" s="246" t="e">
        <f ca="1">SUMPRODUCT(COUNTIF(INDIRECT(plage&amp;"!D38:AH40"),'Base de donnée'!$B$16))</f>
        <v>#REF!</v>
      </c>
      <c r="J18" s="246" t="e">
        <f ca="1">SUMPRODUCT(COUNTIF(INDIRECT(plage&amp;"!D38:AH40"),'Base de donnée'!$B$23))</f>
        <v>#REF!</v>
      </c>
      <c r="K18" s="246" t="e">
        <f ca="1">SUMPRODUCT(COUNTIF(INDIRECT(plage&amp;"!D38:AH40"),'Base de donnée'!$B$24))</f>
        <v>#REF!</v>
      </c>
      <c r="L18" s="246" t="e">
        <f ca="1">SUMPRODUCT(COUNTIF(INDIRECT(plage&amp;"!D38:AH40"),'Base de donnée'!$B$11))</f>
        <v>#REF!</v>
      </c>
      <c r="M18" s="246" t="e">
        <f ca="1">SUMPRODUCT(COUNTIF(INDIRECT(plage&amp;"!D38:AH40"),'Base de donnée'!$B$15))</f>
        <v>#REF!</v>
      </c>
      <c r="N18" s="246" t="e">
        <f ca="1">SUMPRODUCT(COUNTIF(INDIRECT(plage&amp;"!D38:AH40"),'Base de donnée'!$B$19))</f>
        <v>#REF!</v>
      </c>
      <c r="O18" s="246" t="e">
        <f ca="1">SUMPRODUCT(COUNTIF(INDIRECT(plage&amp;"!D38:AH40"),'Base de donnée'!$B$21))</f>
        <v>#REF!</v>
      </c>
      <c r="P18" s="246" t="e">
        <f ca="1">SUMPRODUCT(COUNTIF(INDIRECT(plage&amp;"!D38:AH40"),'Base de donnée'!$B$20))</f>
        <v>#REF!</v>
      </c>
      <c r="Q18" s="246" t="e">
        <f ca="1">SUMPRODUCT(COUNTIF(INDIRECT(plage&amp;"!D38:AH40"),'Base de donnée'!$B$22))</f>
        <v>#REF!</v>
      </c>
      <c r="R18" s="246" t="e">
        <f ca="1">SUMPRODUCT(COUNTIF(INDIRECT(plage&amp;"!D38:AH40"),'Base de donnée'!$B$14))</f>
        <v>#REF!</v>
      </c>
      <c r="S18" s="246" t="e">
        <f ca="1">SUMPRODUCT(COUNTIF(INDIRECT(plage&amp;"!D38:AH40"),'Base de donnée'!$B$18))</f>
        <v>#REF!</v>
      </c>
      <c r="T18" s="246" t="e">
        <f ca="1">SUMPRODUCT(COUNTIF(INDIRECT(plage&amp;"!D38:AH40"),'Base de donnée'!$B$27))</f>
        <v>#REF!</v>
      </c>
      <c r="U18" s="247" t="e">
        <f ca="1">SUMPRODUCT(COUNTIF(INDIRECT(plage&amp;"!D38:AH40"),'Base de donnée'!$B$28))</f>
        <v>#REF!</v>
      </c>
      <c r="V18" s="366" t="e">
        <f ca="1">SUMPRODUCT(SUM(INDIRECT(plage&amp;"!F38"),AD33))</f>
        <v>#REF!</v>
      </c>
      <c r="W18" s="367"/>
      <c r="X18" s="227" t="e">
        <f ca="1">(('Base de donnée'!N$69*9)+('Base de donnée'!P$69*24))-V18</f>
        <v>#REF!</v>
      </c>
      <c r="Y18" s="228" t="e">
        <f ca="1">SUMPRODUCT(SUM(INDIRECT(plage&amp;"!AI38"),BC15))</f>
        <v>#REF!</v>
      </c>
      <c r="Z18" s="228" t="e">
        <f ca="1">SUMPRODUCT(SUM(INDIRECT(plage&amp;"!AJ38"),BD15))</f>
        <v>#REF!</v>
      </c>
    </row>
    <row r="19" spans="3:26" ht="15.75">
      <c r="C19" s="220">
        <f>'Base de donnée'!N3</f>
        <v>12</v>
      </c>
      <c r="D19" s="238" t="e">
        <f ca="1">SUMPRODUCT(COUNTIF(INDIRECT(plage&amp;"!D41:AH43"),'Base de donnée'!$B$13))</f>
        <v>#REF!</v>
      </c>
      <c r="E19" s="239" t="e">
        <f ca="1">SUMPRODUCT(COUNTIF(INDIRECT(plage&amp;"!D41:AH43"),'Base de donnée'!$B$17))</f>
        <v>#REF!</v>
      </c>
      <c r="F19" s="239" t="e">
        <f ca="1">SUMPRODUCT(COUNTIF(INDIRECT(plage&amp;"!D41:AH43"),'Base de donnée'!$B$25))</f>
        <v>#REF!</v>
      </c>
      <c r="G19" s="239" t="e">
        <f ca="1">SUMPRODUCT(COUNTIF(INDIRECT(plage&amp;"!D41:AH43"),'Base de donnée'!$B$26))</f>
        <v>#REF!</v>
      </c>
      <c r="H19" s="239" t="e">
        <f ca="1">SUMPRODUCT(COUNTIF(INDIRECT(plage&amp;"!D41:AH43"),'Base de donnée'!$B$12))</f>
        <v>#REF!</v>
      </c>
      <c r="I19" s="239" t="e">
        <f ca="1">SUMPRODUCT(COUNTIF(INDIRECT(plage&amp;"!D41:AH43"),'Base de donnée'!$B$16))</f>
        <v>#REF!</v>
      </c>
      <c r="J19" s="239" t="e">
        <f ca="1">SUMPRODUCT(COUNTIF(INDIRECT(plage&amp;"!D41:AH43"),'Base de donnée'!$B$23))</f>
        <v>#REF!</v>
      </c>
      <c r="K19" s="239" t="e">
        <f ca="1">SUMPRODUCT(COUNTIF(INDIRECT(plage&amp;"!D41:AH43"),'Base de donnée'!$B$24))</f>
        <v>#REF!</v>
      </c>
      <c r="L19" s="239" t="e">
        <f ca="1">SUMPRODUCT(COUNTIF(INDIRECT(plage&amp;"!D41:AH43"),'Base de donnée'!$B$11))</f>
        <v>#REF!</v>
      </c>
      <c r="M19" s="239" t="e">
        <f ca="1">SUMPRODUCT(COUNTIF(INDIRECT(plage&amp;"!D41:AH43"),'Base de donnée'!$B$15))</f>
        <v>#REF!</v>
      </c>
      <c r="N19" s="239" t="e">
        <f ca="1">SUMPRODUCT(COUNTIF(INDIRECT(plage&amp;"!D41:AH43"),'Base de donnée'!$B$19))</f>
        <v>#REF!</v>
      </c>
      <c r="O19" s="239" t="e">
        <f ca="1">SUMPRODUCT(COUNTIF(INDIRECT(plage&amp;"!D41:AH43"),'Base de donnée'!$B$21))</f>
        <v>#REF!</v>
      </c>
      <c r="P19" s="239" t="e">
        <f ca="1">SUMPRODUCT(COUNTIF(INDIRECT(plage&amp;"!D41:AH43"),'Base de donnée'!$B$20))</f>
        <v>#REF!</v>
      </c>
      <c r="Q19" s="239" t="e">
        <f ca="1">SUMPRODUCT(COUNTIF(INDIRECT(plage&amp;"!D41:AH43"),'Base de donnée'!$B$22))</f>
        <v>#REF!</v>
      </c>
      <c r="R19" s="239" t="e">
        <f ca="1">SUMPRODUCT(COUNTIF(INDIRECT(plage&amp;"!D41:AH43"),'Base de donnée'!$B$14))</f>
        <v>#REF!</v>
      </c>
      <c r="S19" s="239" t="e">
        <f ca="1">SUMPRODUCT(COUNTIF(INDIRECT(plage&amp;"!D41:AH43"),'Base de donnée'!$B$18))</f>
        <v>#REF!</v>
      </c>
      <c r="T19" s="239" t="e">
        <f ca="1">SUMPRODUCT(COUNTIF(INDIRECT(plage&amp;"!D41:AH43"),'Base de donnée'!$B$27))</f>
        <v>#REF!</v>
      </c>
      <c r="U19" s="240" t="e">
        <f ca="1">SUMPRODUCT(COUNTIF(INDIRECT(plage&amp;"!D41:AH43"),'Base de donnée'!$B$28))</f>
        <v>#REF!</v>
      </c>
      <c r="V19" s="382" t="e">
        <f ca="1">SUMPRODUCT(SUM(INDIRECT(plage&amp;"!F41"),AD36))</f>
        <v>#REF!</v>
      </c>
      <c r="W19" s="383"/>
      <c r="X19" s="150" t="e">
        <f ca="1">(('Base de donnée'!N$69*9)+('Base de donnée'!P$69*24))-V19</f>
        <v>#REF!</v>
      </c>
      <c r="Y19" s="147" t="e">
        <f ca="1">SUMPRODUCT(SUM(INDIRECT(plage&amp;"!AI41"),BC16))</f>
        <v>#REF!</v>
      </c>
      <c r="Z19" s="147" t="e">
        <f ca="1">SUMPRODUCT(SUM(INDIRECT(plage&amp;"!AJ41"),BD16))</f>
        <v>#REF!</v>
      </c>
    </row>
    <row r="20" spans="3:26" ht="15.75">
      <c r="C20" s="221">
        <f>'Base de donnée'!O3</f>
        <v>13</v>
      </c>
      <c r="D20" s="245" t="e">
        <f ca="1">SUMPRODUCT(COUNTIF(INDIRECT(plage&amp;"!D44:AH46"),'Base de donnée'!$B$13))</f>
        <v>#REF!</v>
      </c>
      <c r="E20" s="246" t="e">
        <f ca="1">SUMPRODUCT(COUNTIF(INDIRECT(plage&amp;"!D44:AH46"),'Base de donnée'!$B$17))</f>
        <v>#REF!</v>
      </c>
      <c r="F20" s="246" t="e">
        <f ca="1">SUMPRODUCT(COUNTIF(INDIRECT(plage&amp;"!D44:AH46"),'Base de donnée'!$B$25))</f>
        <v>#REF!</v>
      </c>
      <c r="G20" s="246" t="e">
        <f ca="1">SUMPRODUCT(COUNTIF(INDIRECT(plage&amp;"!D44:AH46"),'Base de donnée'!$B$26))</f>
        <v>#REF!</v>
      </c>
      <c r="H20" s="246" t="e">
        <f ca="1">SUMPRODUCT(COUNTIF(INDIRECT(plage&amp;"!D44:AH46"),'Base de donnée'!$B$12))</f>
        <v>#REF!</v>
      </c>
      <c r="I20" s="246" t="e">
        <f ca="1">SUMPRODUCT(COUNTIF(INDIRECT(plage&amp;"!D44:AH46"),'Base de donnée'!$B$16))</f>
        <v>#REF!</v>
      </c>
      <c r="J20" s="246" t="e">
        <f ca="1">SUMPRODUCT(COUNTIF(INDIRECT(plage&amp;"!D44:AH46"),'Base de donnée'!$B$23))</f>
        <v>#REF!</v>
      </c>
      <c r="K20" s="246" t="e">
        <f ca="1">SUMPRODUCT(COUNTIF(INDIRECT(plage&amp;"!D44:AH46"),'Base de donnée'!$B$24))</f>
        <v>#REF!</v>
      </c>
      <c r="L20" s="246" t="e">
        <f ca="1">SUMPRODUCT(COUNTIF(INDIRECT(plage&amp;"!D44:AH46"),'Base de donnée'!$B$11))</f>
        <v>#REF!</v>
      </c>
      <c r="M20" s="246" t="e">
        <f ca="1">SUMPRODUCT(COUNTIF(INDIRECT(plage&amp;"!D44:AH46"),'Base de donnée'!$B$15))</f>
        <v>#REF!</v>
      </c>
      <c r="N20" s="246" t="e">
        <f ca="1">SUMPRODUCT(COUNTIF(INDIRECT(plage&amp;"!D44:AH46"),'Base de donnée'!$B$19))</f>
        <v>#REF!</v>
      </c>
      <c r="O20" s="246" t="e">
        <f ca="1">SUMPRODUCT(COUNTIF(INDIRECT(plage&amp;"!D44:AH46"),'Base de donnée'!$B$21))</f>
        <v>#REF!</v>
      </c>
      <c r="P20" s="246" t="e">
        <f ca="1">SUMPRODUCT(COUNTIF(INDIRECT(plage&amp;"!D44:AH46"),'Base de donnée'!$B$20))</f>
        <v>#REF!</v>
      </c>
      <c r="Q20" s="246" t="e">
        <f ca="1">SUMPRODUCT(COUNTIF(INDIRECT(plage&amp;"!D44:AH46"),'Base de donnée'!$B$22))</f>
        <v>#REF!</v>
      </c>
      <c r="R20" s="246" t="e">
        <f ca="1">SUMPRODUCT(COUNTIF(INDIRECT(plage&amp;"!D44:AH46"),'Base de donnée'!$B$14))</f>
        <v>#REF!</v>
      </c>
      <c r="S20" s="246" t="e">
        <f ca="1">SUMPRODUCT(COUNTIF(INDIRECT(plage&amp;"!D44:AH46"),'Base de donnée'!$B$18))</f>
        <v>#REF!</v>
      </c>
      <c r="T20" s="246" t="e">
        <f ca="1">SUMPRODUCT(COUNTIF(INDIRECT(plage&amp;"!D44:AH46"),'Base de donnée'!$B$27))</f>
        <v>#REF!</v>
      </c>
      <c r="U20" s="247" t="e">
        <f ca="1">SUMPRODUCT(COUNTIF(INDIRECT(plage&amp;"!D44:AH46"),'Base de donnée'!$B$28))</f>
        <v>#REF!</v>
      </c>
      <c r="V20" s="366" t="e">
        <f ca="1">SUMPRODUCT(SUM(INDIRECT(plage&amp;"!F44"),AD39))</f>
        <v>#REF!</v>
      </c>
      <c r="W20" s="367"/>
      <c r="X20" s="227" t="e">
        <f ca="1">(('Base de donnée'!N$69*9)+('Base de donnée'!P$69*24))-V20</f>
        <v>#REF!</v>
      </c>
      <c r="Y20" s="228" t="e">
        <f ca="1">SUMPRODUCT(SUM(INDIRECT(plage&amp;"!AI44"),BC17))</f>
        <v>#REF!</v>
      </c>
      <c r="Z20" s="228" t="e">
        <f ca="1">SUMPRODUCT(SUM(INDIRECT(plage&amp;"!AJ44"),BD17))</f>
        <v>#REF!</v>
      </c>
    </row>
    <row r="21" spans="3:26" ht="15.75">
      <c r="C21" s="220">
        <f>'Base de donnée'!P3</f>
        <v>14</v>
      </c>
      <c r="D21" s="238" t="e">
        <f ca="1">SUMPRODUCT(COUNTIF(INDIRECT(plage&amp;"!D47:AH49"),'Base de donnée'!$B$13))</f>
        <v>#REF!</v>
      </c>
      <c r="E21" s="239" t="e">
        <f ca="1">SUMPRODUCT(COUNTIF(INDIRECT(plage&amp;"!D47:AH49"),'Base de donnée'!$B$17))</f>
        <v>#REF!</v>
      </c>
      <c r="F21" s="239" t="e">
        <f ca="1">SUMPRODUCT(COUNTIF(INDIRECT(plage&amp;"!D47:AH49"),'Base de donnée'!$B$25))</f>
        <v>#REF!</v>
      </c>
      <c r="G21" s="239" t="e">
        <f ca="1">SUMPRODUCT(COUNTIF(INDIRECT(plage&amp;"!D47:AH49"),'Base de donnée'!$B$26))</f>
        <v>#REF!</v>
      </c>
      <c r="H21" s="239" t="e">
        <f ca="1">SUMPRODUCT(COUNTIF(INDIRECT(plage&amp;"!D47:AH49"),'Base de donnée'!$B$12))</f>
        <v>#REF!</v>
      </c>
      <c r="I21" s="239" t="e">
        <f ca="1">SUMPRODUCT(COUNTIF(INDIRECT(plage&amp;"!D47:AH49"),'Base de donnée'!$B$16))</f>
        <v>#REF!</v>
      </c>
      <c r="J21" s="239" t="e">
        <f ca="1">SUMPRODUCT(COUNTIF(INDIRECT(plage&amp;"!D47:AH49"),'Base de donnée'!$B$23))</f>
        <v>#REF!</v>
      </c>
      <c r="K21" s="239" t="e">
        <f ca="1">SUMPRODUCT(COUNTIF(INDIRECT(plage&amp;"!D47:AH49"),'Base de donnée'!$B$24))</f>
        <v>#REF!</v>
      </c>
      <c r="L21" s="239" t="e">
        <f ca="1">SUMPRODUCT(COUNTIF(INDIRECT(plage&amp;"!D47:AH49"),'Base de donnée'!$B$11))</f>
        <v>#REF!</v>
      </c>
      <c r="M21" s="239" t="e">
        <f ca="1">SUMPRODUCT(COUNTIF(INDIRECT(plage&amp;"!D47:AH49"),'Base de donnée'!$B$15))</f>
        <v>#REF!</v>
      </c>
      <c r="N21" s="239" t="e">
        <f ca="1">SUMPRODUCT(COUNTIF(INDIRECT(plage&amp;"!D47:AH49"),'Base de donnée'!$B$19))</f>
        <v>#REF!</v>
      </c>
      <c r="O21" s="239" t="e">
        <f ca="1">SUMPRODUCT(COUNTIF(INDIRECT(plage&amp;"!D47:AH49"),'Base de donnée'!$B$21))</f>
        <v>#REF!</v>
      </c>
      <c r="P21" s="239" t="e">
        <f ca="1">SUMPRODUCT(COUNTIF(INDIRECT(plage&amp;"!D47:AH49"),'Base de donnée'!$B$20))</f>
        <v>#REF!</v>
      </c>
      <c r="Q21" s="239" t="e">
        <f ca="1">SUMPRODUCT(COUNTIF(INDIRECT(plage&amp;"!D47:AH49"),'Base de donnée'!$B$22))</f>
        <v>#REF!</v>
      </c>
      <c r="R21" s="239" t="e">
        <f ca="1">SUMPRODUCT(COUNTIF(INDIRECT(plage&amp;"!D47:AH49"),'Base de donnée'!$B$14))</f>
        <v>#REF!</v>
      </c>
      <c r="S21" s="239" t="e">
        <f ca="1">SUMPRODUCT(COUNTIF(INDIRECT(plage&amp;"!D47:AH49"),'Base de donnée'!$B$18))</f>
        <v>#REF!</v>
      </c>
      <c r="T21" s="239" t="e">
        <f ca="1">SUMPRODUCT(COUNTIF(INDIRECT(plage&amp;"!D47:AH49"),'Base de donnée'!$B$27))</f>
        <v>#REF!</v>
      </c>
      <c r="U21" s="240" t="e">
        <f ca="1">SUMPRODUCT(COUNTIF(INDIRECT(plage&amp;"!D47:AH49"),'Base de donnée'!$B$28))</f>
        <v>#REF!</v>
      </c>
      <c r="V21" s="382" t="e">
        <f ca="1">SUMPRODUCT(SUM(INDIRECT(plage&amp;"!F47"),AD42))</f>
        <v>#REF!</v>
      </c>
      <c r="W21" s="383"/>
      <c r="X21" s="150" t="e">
        <f ca="1">(('Base de donnée'!N$69*9)+('Base de donnée'!P$69*24))-V21</f>
        <v>#REF!</v>
      </c>
      <c r="Y21" s="147" t="e">
        <f ca="1">SUMPRODUCT(SUM(INDIRECT(plage&amp;"!AI47"),BC18))</f>
        <v>#REF!</v>
      </c>
      <c r="Z21" s="147" t="e">
        <f ca="1">SUMPRODUCT(SUM(INDIRECT(plage&amp;"!AJ47"),BD18))</f>
        <v>#REF!</v>
      </c>
    </row>
    <row r="22" spans="3:26" ht="15.75">
      <c r="C22" s="221">
        <f>'Base de donnée'!Q3</f>
        <v>15</v>
      </c>
      <c r="D22" s="245" t="e">
        <f ca="1">SUMPRODUCT(COUNTIF(INDIRECT(plage&amp;"!D50:AH52"),'Base de donnée'!$B$13))</f>
        <v>#REF!</v>
      </c>
      <c r="E22" s="246" t="e">
        <f ca="1">SUMPRODUCT(COUNTIF(INDIRECT(plage&amp;"!D50:AH52"),'Base de donnée'!$B$17))</f>
        <v>#REF!</v>
      </c>
      <c r="F22" s="246" t="e">
        <f ca="1">SUMPRODUCT(COUNTIF(INDIRECT(plage&amp;"!D50:AH52"),'Base de donnée'!$B$25))</f>
        <v>#REF!</v>
      </c>
      <c r="G22" s="246" t="e">
        <f ca="1">SUMPRODUCT(COUNTIF(INDIRECT(plage&amp;"!D50:AH52"),'Base de donnée'!$B$26))</f>
        <v>#REF!</v>
      </c>
      <c r="H22" s="246" t="e">
        <f ca="1">SUMPRODUCT(COUNTIF(INDIRECT(plage&amp;"!D50:AH52"),'Base de donnée'!$B$12))</f>
        <v>#REF!</v>
      </c>
      <c r="I22" s="246" t="e">
        <f ca="1">SUMPRODUCT(COUNTIF(INDIRECT(plage&amp;"!D50:AH52"),'Base de donnée'!$B$16))</f>
        <v>#REF!</v>
      </c>
      <c r="J22" s="246" t="e">
        <f ca="1">SUMPRODUCT(COUNTIF(INDIRECT(plage&amp;"!D50:AH52"),'Base de donnée'!$B$23))</f>
        <v>#REF!</v>
      </c>
      <c r="K22" s="246" t="e">
        <f ca="1">SUMPRODUCT(COUNTIF(INDIRECT(plage&amp;"!D50:AH52"),'Base de donnée'!$B$24))</f>
        <v>#REF!</v>
      </c>
      <c r="L22" s="246" t="e">
        <f ca="1">SUMPRODUCT(COUNTIF(INDIRECT(plage&amp;"!D50:AH52"),'Base de donnée'!$B$11))</f>
        <v>#REF!</v>
      </c>
      <c r="M22" s="246" t="e">
        <f ca="1">SUMPRODUCT(COUNTIF(INDIRECT(plage&amp;"!D50:AH52"),'Base de donnée'!$B$15))</f>
        <v>#REF!</v>
      </c>
      <c r="N22" s="246" t="e">
        <f ca="1">SUMPRODUCT(COUNTIF(INDIRECT(plage&amp;"!D50:AH52"),'Base de donnée'!$B$19))</f>
        <v>#REF!</v>
      </c>
      <c r="O22" s="246" t="e">
        <f ca="1">SUMPRODUCT(COUNTIF(INDIRECT(plage&amp;"!D50:AH52"),'Base de donnée'!$B$21))</f>
        <v>#REF!</v>
      </c>
      <c r="P22" s="246" t="e">
        <f ca="1">SUMPRODUCT(COUNTIF(INDIRECT(plage&amp;"!D50:AH52"),'Base de donnée'!$B$20))</f>
        <v>#REF!</v>
      </c>
      <c r="Q22" s="246" t="e">
        <f ca="1">SUMPRODUCT(COUNTIF(INDIRECT(plage&amp;"!D50:AH52"),'Base de donnée'!$B$22))</f>
        <v>#REF!</v>
      </c>
      <c r="R22" s="246" t="e">
        <f ca="1">SUMPRODUCT(COUNTIF(INDIRECT(plage&amp;"!D50:AH52"),'Base de donnée'!$B$14))</f>
        <v>#REF!</v>
      </c>
      <c r="S22" s="246" t="e">
        <f ca="1">SUMPRODUCT(COUNTIF(INDIRECT(plage&amp;"!D50:AH52"),'Base de donnée'!$B$18))</f>
        <v>#REF!</v>
      </c>
      <c r="T22" s="246" t="e">
        <f ca="1">SUMPRODUCT(COUNTIF(INDIRECT(plage&amp;"!D50:AH52"),'Base de donnée'!$B$27))</f>
        <v>#REF!</v>
      </c>
      <c r="U22" s="247" t="e">
        <f ca="1">SUMPRODUCT(COUNTIF(INDIRECT(plage&amp;"!D50:AH52"),'Base de donnée'!$B$28))</f>
        <v>#REF!</v>
      </c>
      <c r="V22" s="366" t="e">
        <f ca="1">SUMPRODUCT(SUM(INDIRECT(plage&amp;"!F50"),AI45))</f>
        <v>#REF!</v>
      </c>
      <c r="W22" s="367"/>
      <c r="X22" s="227" t="e">
        <f ca="1">(('Base de donnée'!N$69*9)+('Base de donnée'!P$69*24))-V22</f>
        <v>#REF!</v>
      </c>
      <c r="Y22" s="228" t="e">
        <f ca="1">SUMPRODUCT(SUM(INDIRECT(plage&amp;"!AI50"),BC19))</f>
        <v>#REF!</v>
      </c>
      <c r="Z22" s="228" t="e">
        <f ca="1">SUMPRODUCT(SUM(INDIRECT(plage&amp;"!AJ50"),BD19))</f>
        <v>#REF!</v>
      </c>
    </row>
    <row r="23" spans="3:26" ht="15.75">
      <c r="C23" s="220">
        <f>'Base de donnée'!R3</f>
        <v>16</v>
      </c>
      <c r="D23" s="238" t="e">
        <f ca="1">SUMPRODUCT(COUNTIF(INDIRECT(plage&amp;"!D53:AH55"),'Base de donnée'!$B$13))</f>
        <v>#REF!</v>
      </c>
      <c r="E23" s="239" t="e">
        <f ca="1">SUMPRODUCT(COUNTIF(INDIRECT(plage&amp;"!D53:AH55"),'Base de donnée'!$B$17))</f>
        <v>#REF!</v>
      </c>
      <c r="F23" s="239" t="e">
        <f ca="1">SUMPRODUCT(COUNTIF(INDIRECT(plage&amp;"!D53:AH55"),'Base de donnée'!$B$25))</f>
        <v>#REF!</v>
      </c>
      <c r="G23" s="239" t="e">
        <f ca="1">SUMPRODUCT(COUNTIF(INDIRECT(plage&amp;"!D53:AH55"),'Base de donnée'!$B$26))</f>
        <v>#REF!</v>
      </c>
      <c r="H23" s="239" t="e">
        <f ca="1">SUMPRODUCT(COUNTIF(INDIRECT(plage&amp;"!D53:AH55"),'Base de donnée'!$B$12))</f>
        <v>#REF!</v>
      </c>
      <c r="I23" s="239" t="e">
        <f ca="1">SUMPRODUCT(COUNTIF(INDIRECT(plage&amp;"!D53:AH55"),'Base de donnée'!$B$16))</f>
        <v>#REF!</v>
      </c>
      <c r="J23" s="239" t="e">
        <f ca="1">SUMPRODUCT(COUNTIF(INDIRECT(plage&amp;"!D53:AH55"),'Base de donnée'!$B$23))</f>
        <v>#REF!</v>
      </c>
      <c r="K23" s="239" t="e">
        <f ca="1">SUMPRODUCT(COUNTIF(INDIRECT(plage&amp;"!D53:AH55"),'Base de donnée'!$B$24))</f>
        <v>#REF!</v>
      </c>
      <c r="L23" s="239" t="e">
        <f ca="1">SUMPRODUCT(COUNTIF(INDIRECT(plage&amp;"!D53:AH55"),'Base de donnée'!$B$11))</f>
        <v>#REF!</v>
      </c>
      <c r="M23" s="239" t="e">
        <f ca="1">SUMPRODUCT(COUNTIF(INDIRECT(plage&amp;"!D53:AH55"),'Base de donnée'!$B$15))</f>
        <v>#REF!</v>
      </c>
      <c r="N23" s="239" t="e">
        <f ca="1">SUMPRODUCT(COUNTIF(INDIRECT(plage&amp;"!D53:AH55"),'Base de donnée'!$B$19))</f>
        <v>#REF!</v>
      </c>
      <c r="O23" s="239" t="e">
        <f ca="1">SUMPRODUCT(COUNTIF(INDIRECT(plage&amp;"!D53:AH55"),'Base de donnée'!$B$21))</f>
        <v>#REF!</v>
      </c>
      <c r="P23" s="239" t="e">
        <f ca="1">SUMPRODUCT(COUNTIF(INDIRECT(plage&amp;"!D53:AH55"),'Base de donnée'!$B$20))</f>
        <v>#REF!</v>
      </c>
      <c r="Q23" s="239" t="e">
        <f ca="1">SUMPRODUCT(COUNTIF(INDIRECT(plage&amp;"!D53:AH55"),'Base de donnée'!$B$22))</f>
        <v>#REF!</v>
      </c>
      <c r="R23" s="239" t="e">
        <f ca="1">SUMPRODUCT(COUNTIF(INDIRECT(plage&amp;"!D53:AH55"),'Base de donnée'!$B$14))</f>
        <v>#REF!</v>
      </c>
      <c r="S23" s="239" t="e">
        <f ca="1">SUMPRODUCT(COUNTIF(INDIRECT(plage&amp;"!D53:AH55"),'Base de donnée'!$B$18))</f>
        <v>#REF!</v>
      </c>
      <c r="T23" s="239" t="e">
        <f ca="1">SUMPRODUCT(COUNTIF(INDIRECT(plage&amp;"!D53:AH55"),'Base de donnée'!$B$27))</f>
        <v>#REF!</v>
      </c>
      <c r="U23" s="240" t="e">
        <f ca="1">SUMPRODUCT(COUNTIF(INDIRECT(plage&amp;"!D53:AH55"),'Base de donnée'!$B$28))</f>
        <v>#REF!</v>
      </c>
      <c r="V23" s="382" t="e">
        <f ca="1">SUMPRODUCT(SUM(INDIRECT(plage&amp;"!F53"),AI48))</f>
        <v>#REF!</v>
      </c>
      <c r="W23" s="383"/>
      <c r="X23" s="150" t="e">
        <f ca="1">(('Base de donnée'!N$69*9)+('Base de donnée'!P$69*24))-V23</f>
        <v>#REF!</v>
      </c>
      <c r="Y23" s="147" t="e">
        <f ca="1">SUMPRODUCT(SUM(INDIRECT(plage&amp;"!AI53"),BC20))</f>
        <v>#REF!</v>
      </c>
      <c r="Z23" s="147" t="e">
        <f ca="1">SUMPRODUCT(SUM(INDIRECT(plage&amp;"!AJ53"),BD20))</f>
        <v>#REF!</v>
      </c>
    </row>
    <row r="24" spans="3:26" ht="15.75">
      <c r="C24" s="221">
        <f>'Base de donnée'!S3</f>
        <v>17</v>
      </c>
      <c r="D24" s="241" t="e">
        <f ca="1">SUMPRODUCT(COUNTIF(INDIRECT(plage&amp;"!D56:AH58"),'Base de donnée'!$B$13))</f>
        <v>#REF!</v>
      </c>
      <c r="E24" s="242" t="e">
        <f ca="1">SUMPRODUCT(COUNTIF(INDIRECT(plage&amp;"!D56:AH58"),'Base de donnée'!$B$17))</f>
        <v>#REF!</v>
      </c>
      <c r="F24" s="243" t="e">
        <f ca="1">SUMPRODUCT(COUNTIF(INDIRECT(plage&amp;"!D56:AH58"),'Base de donnée'!$B$25))</f>
        <v>#REF!</v>
      </c>
      <c r="G24" s="242" t="e">
        <f ca="1">SUMPRODUCT(COUNTIF(INDIRECT(plage&amp;"!D56:AH58"),'Base de donnée'!$B$26))</f>
        <v>#REF!</v>
      </c>
      <c r="H24" s="243" t="e">
        <f ca="1">SUMPRODUCT(COUNTIF(INDIRECT(plage&amp;"!D56:AH58"),'Base de donnée'!$B$12))</f>
        <v>#REF!</v>
      </c>
      <c r="I24" s="242" t="e">
        <f ca="1">SUMPRODUCT(COUNTIF(INDIRECT(plage&amp;"!D56:AH58"),'Base de donnée'!$B$16))</f>
        <v>#REF!</v>
      </c>
      <c r="J24" s="242" t="e">
        <f ca="1">SUMPRODUCT(COUNTIF(INDIRECT(plage&amp;"!D56:AH58"),'Base de donnée'!$B$23))</f>
        <v>#REF!</v>
      </c>
      <c r="K24" s="242" t="e">
        <f ca="1">SUMPRODUCT(COUNTIF(INDIRECT(plage&amp;"!D56:AH58"),'Base de donnée'!$B$24))</f>
        <v>#REF!</v>
      </c>
      <c r="L24" s="242" t="e">
        <f ca="1">SUMPRODUCT(COUNTIF(INDIRECT(plage&amp;"!D56:AH58"),'Base de donnée'!$B$11))</f>
        <v>#REF!</v>
      </c>
      <c r="M24" s="242" t="e">
        <f ca="1">SUMPRODUCT(COUNTIF(INDIRECT(plage&amp;"!D56:AH58"),'Base de donnée'!$B$15))</f>
        <v>#REF!</v>
      </c>
      <c r="N24" s="242" t="e">
        <f ca="1">SUMPRODUCT(COUNTIF(INDIRECT(plage&amp;"!D56:AH58"),'Base de donnée'!$B$19))</f>
        <v>#REF!</v>
      </c>
      <c r="O24" s="242" t="e">
        <f ca="1">SUMPRODUCT(COUNTIF(INDIRECT(plage&amp;"!D56:AH58"),'Base de donnée'!$B$21))</f>
        <v>#REF!</v>
      </c>
      <c r="P24" s="242" t="e">
        <f ca="1">SUMPRODUCT(COUNTIF(INDIRECT(plage&amp;"!D56:AH58"),'Base de donnée'!$B$20))</f>
        <v>#REF!</v>
      </c>
      <c r="Q24" s="242" t="e">
        <f ca="1">SUMPRODUCT(COUNTIF(INDIRECT(plage&amp;"!D56:AH58"),'Base de donnée'!$B$22))</f>
        <v>#REF!</v>
      </c>
      <c r="R24" s="242" t="e">
        <f ca="1">SUMPRODUCT(COUNTIF(INDIRECT(plage&amp;"!D56:AH58"),'Base de donnée'!$B$14))</f>
        <v>#REF!</v>
      </c>
      <c r="S24" s="242" t="e">
        <f ca="1">SUMPRODUCT(COUNTIF(INDIRECT(plage&amp;"!D56:AH58"),'Base de donnée'!$B$18))</f>
        <v>#REF!</v>
      </c>
      <c r="T24" s="242" t="e">
        <f ca="1">SUMPRODUCT(COUNTIF(INDIRECT(plage&amp;"!D56:AH58"),'Base de donnée'!$B$27))</f>
        <v>#REF!</v>
      </c>
      <c r="U24" s="244" t="e">
        <f ca="1">SUMPRODUCT(COUNTIF(INDIRECT(plage&amp;"!D56:AH58"),'Base de donnée'!$B$28))</f>
        <v>#REF!</v>
      </c>
      <c r="V24" s="366" t="e">
        <f ca="1">SUMPRODUCT(SUM(INDIRECT(plage&amp;"!F56"),AH54))</f>
        <v>#REF!</v>
      </c>
      <c r="W24" s="367"/>
      <c r="X24" s="151" t="e">
        <f ca="1">(('Base de donnée'!N$69*9)+('Base de donnée'!P$69*24))-V24</f>
        <v>#REF!</v>
      </c>
      <c r="Y24" s="148" t="e">
        <f ca="1">SUMPRODUCT(SUM(INDIRECT(plage&amp;"!AI56"),BC22))</f>
        <v>#REF!</v>
      </c>
      <c r="Z24" s="148" t="e">
        <f ca="1">SUMPRODUCT(SUM(INDIRECT(plage&amp;"!AJ56"),BD22))</f>
        <v>#REF!</v>
      </c>
    </row>
    <row r="25" spans="3:26" ht="15.75">
      <c r="C25" s="220">
        <f>'Base de donnée'!T3</f>
        <v>18</v>
      </c>
      <c r="D25" s="238" t="e">
        <f ca="1">SUMPRODUCT(COUNTIF(INDIRECT(plage&amp;"!D59:AH61"),'Base de donnée'!$B$13))</f>
        <v>#REF!</v>
      </c>
      <c r="E25" s="239" t="e">
        <f ca="1">SUMPRODUCT(COUNTIF(INDIRECT(plage&amp;"!D59:AH61"),'Base de donnée'!$B$17))</f>
        <v>#REF!</v>
      </c>
      <c r="F25" s="239" t="e">
        <f ca="1">SUMPRODUCT(COUNTIF(INDIRECT(plage&amp;"!D59:AH61"),'Base de donnée'!$B$25))</f>
        <v>#REF!</v>
      </c>
      <c r="G25" s="239" t="e">
        <f ca="1">SUMPRODUCT(COUNTIF(INDIRECT(plage&amp;"!D59:AH61"),'Base de donnée'!$B$26))</f>
        <v>#REF!</v>
      </c>
      <c r="H25" s="239" t="e">
        <f ca="1">SUMPRODUCT(COUNTIF(INDIRECT(plage&amp;"!D59:AH61"),'Base de donnée'!$B$12))</f>
        <v>#REF!</v>
      </c>
      <c r="I25" s="239" t="e">
        <f ca="1">SUMPRODUCT(COUNTIF(INDIRECT(plage&amp;"!D59:AH61"),'Base de donnée'!$B$16))</f>
        <v>#REF!</v>
      </c>
      <c r="J25" s="239" t="e">
        <f ca="1">SUMPRODUCT(COUNTIF(INDIRECT(plage&amp;"!D59:AH61"),'Base de donnée'!$B$23))</f>
        <v>#REF!</v>
      </c>
      <c r="K25" s="239" t="e">
        <f ca="1">SUMPRODUCT(COUNTIF(INDIRECT(plage&amp;"!D59:AH61"),'Base de donnée'!$B$24))</f>
        <v>#REF!</v>
      </c>
      <c r="L25" s="239" t="e">
        <f ca="1">SUMPRODUCT(COUNTIF(INDIRECT(plage&amp;"!D59:AH61"),'Base de donnée'!$B$11))</f>
        <v>#REF!</v>
      </c>
      <c r="M25" s="239" t="e">
        <f ca="1">SUMPRODUCT(COUNTIF(INDIRECT(plage&amp;"!D59:AH61"),'Base de donnée'!$B$15))</f>
        <v>#REF!</v>
      </c>
      <c r="N25" s="239" t="e">
        <f ca="1">SUMPRODUCT(COUNTIF(INDIRECT(plage&amp;"!D59:AH61"),'Base de donnée'!$B$19))</f>
        <v>#REF!</v>
      </c>
      <c r="O25" s="239" t="e">
        <f ca="1">SUMPRODUCT(COUNTIF(INDIRECT(plage&amp;"!D59:AH61"),'Base de donnée'!$B$21))</f>
        <v>#REF!</v>
      </c>
      <c r="P25" s="239" t="e">
        <f ca="1">SUMPRODUCT(COUNTIF(INDIRECT(plage&amp;"!D59:AH61"),'Base de donnée'!$B$20))</f>
        <v>#REF!</v>
      </c>
      <c r="Q25" s="239" t="e">
        <f ca="1">SUMPRODUCT(COUNTIF(INDIRECT(plage&amp;"!D59:AH61"),'Base de donnée'!$B$22))</f>
        <v>#REF!</v>
      </c>
      <c r="R25" s="239" t="e">
        <f ca="1">SUMPRODUCT(COUNTIF(INDIRECT(plage&amp;"!D59:AH61"),'Base de donnée'!$B$14))</f>
        <v>#REF!</v>
      </c>
      <c r="S25" s="239" t="e">
        <f ca="1">SUMPRODUCT(COUNTIF(INDIRECT(plage&amp;"!D59:AH61"),'Base de donnée'!$B$18))</f>
        <v>#REF!</v>
      </c>
      <c r="T25" s="239" t="e">
        <f ca="1">SUMPRODUCT(COUNTIF(INDIRECT(plage&amp;"!D59:AH61"),'Base de donnée'!$B$27))</f>
        <v>#REF!</v>
      </c>
      <c r="U25" s="240" t="e">
        <f ca="1">SUMPRODUCT(COUNTIF(INDIRECT(plage&amp;"!D59:AH61"),'Base de donnée'!$B$28))</f>
        <v>#REF!</v>
      </c>
      <c r="V25" s="382" t="e">
        <f ca="1">SUMPRODUCT(SUM(INDIRECT(plage&amp;"!F59"),AH57))</f>
        <v>#REF!</v>
      </c>
      <c r="W25" s="383"/>
      <c r="X25" s="150" t="e">
        <f ca="1">(('Base de donnée'!N$69*9)+('Base de donnée'!P$69*24))-V25</f>
        <v>#REF!</v>
      </c>
      <c r="Y25" s="147" t="e">
        <f ca="1">SUMPRODUCT(SUM(INDIRECT(plage&amp;"!AI59"),BC23))</f>
        <v>#REF!</v>
      </c>
      <c r="Z25" s="147" t="e">
        <f ca="1">SUMPRODUCT(SUM(INDIRECT(plage&amp;"!AJ59"),BD23))</f>
        <v>#REF!</v>
      </c>
    </row>
    <row r="26" spans="3:26" ht="15.75">
      <c r="C26" s="219">
        <f>'Base de donnée'!U3</f>
        <v>19</v>
      </c>
      <c r="D26" s="241" t="e">
        <f ca="1">SUMPRODUCT(COUNTIF(INDIRECT(plage&amp;"!D62:AH64"),'Base de donnée'!$B$13))</f>
        <v>#REF!</v>
      </c>
      <c r="E26" s="242" t="e">
        <f ca="1">SUMPRODUCT(COUNTIF(INDIRECT(plage&amp;"!D62:AH64"),'Base de donnée'!$B$17))</f>
        <v>#REF!</v>
      </c>
      <c r="F26" s="243" t="e">
        <f ca="1">SUMPRODUCT(COUNTIF(INDIRECT(plage&amp;"!D62:AH64"),'Base de donnée'!$B$25))</f>
        <v>#REF!</v>
      </c>
      <c r="G26" s="242" t="e">
        <f ca="1">SUMPRODUCT(COUNTIF(INDIRECT(plage&amp;"!D62:AH64"),'Base de donnée'!$B$26))</f>
        <v>#REF!</v>
      </c>
      <c r="H26" s="243" t="e">
        <f ca="1">SUMPRODUCT(COUNTIF(INDIRECT(plage&amp;"!D62:AH64"),'Base de donnée'!$B$12))</f>
        <v>#REF!</v>
      </c>
      <c r="I26" s="242" t="e">
        <f ca="1">SUMPRODUCT(COUNTIF(INDIRECT(plage&amp;"!D62:AH64"),'Base de donnée'!$B$16))</f>
        <v>#REF!</v>
      </c>
      <c r="J26" s="242" t="e">
        <f ca="1">SUMPRODUCT(COUNTIF(INDIRECT(plage&amp;"!D62:AH64"),'Base de donnée'!$B$23))</f>
        <v>#REF!</v>
      </c>
      <c r="K26" s="242" t="e">
        <f ca="1">SUMPRODUCT(COUNTIF(INDIRECT(plage&amp;"!D62:AH64"),'Base de donnée'!$B$24))</f>
        <v>#REF!</v>
      </c>
      <c r="L26" s="242" t="e">
        <f ca="1">SUMPRODUCT(COUNTIF(INDIRECT(plage&amp;"!D62:AH64"),'Base de donnée'!$B$11))</f>
        <v>#REF!</v>
      </c>
      <c r="M26" s="242" t="e">
        <f ca="1">SUMPRODUCT(COUNTIF(INDIRECT(plage&amp;"!D62:AH64"),'Base de donnée'!$B$15))</f>
        <v>#REF!</v>
      </c>
      <c r="N26" s="242" t="e">
        <f ca="1">SUMPRODUCT(COUNTIF(INDIRECT(plage&amp;"!D62:AH64"),'Base de donnée'!$B$19))</f>
        <v>#REF!</v>
      </c>
      <c r="O26" s="242" t="e">
        <f ca="1">SUMPRODUCT(COUNTIF(INDIRECT(plage&amp;"!D62:AH64"),'Base de donnée'!$B$21))</f>
        <v>#REF!</v>
      </c>
      <c r="P26" s="242" t="e">
        <f ca="1">SUMPRODUCT(COUNTIF(INDIRECT(plage&amp;"!D62:AH64"),'Base de donnée'!$B$20))</f>
        <v>#REF!</v>
      </c>
      <c r="Q26" s="242" t="e">
        <f ca="1">SUMPRODUCT(COUNTIF(INDIRECT(plage&amp;"!D62:AH64"),'Base de donnée'!$B$22))</f>
        <v>#REF!</v>
      </c>
      <c r="R26" s="242" t="e">
        <f ca="1">SUMPRODUCT(COUNTIF(INDIRECT(plage&amp;"!D62:AH64"),'Base de donnée'!$B$14))</f>
        <v>#REF!</v>
      </c>
      <c r="S26" s="242" t="e">
        <f ca="1">SUMPRODUCT(COUNTIF(INDIRECT(plage&amp;"!D62:AH64"),'Base de donnée'!$B$18))</f>
        <v>#REF!</v>
      </c>
      <c r="T26" s="242" t="e">
        <f ca="1">SUMPRODUCT(COUNTIF(INDIRECT(plage&amp;"!D62:AH64"),'Base de donnée'!$B$27))</f>
        <v>#REF!</v>
      </c>
      <c r="U26" s="244" t="e">
        <f ca="1">SUMPRODUCT(COUNTIF(INDIRECT(plage&amp;"!D62:AH64"),'Base de donnée'!$B$28))</f>
        <v>#REF!</v>
      </c>
      <c r="V26" s="366" t="e">
        <f ca="1">SUMPRODUCT(SUM(INDIRECT(plage&amp;"!F62"),AH60))</f>
        <v>#REF!</v>
      </c>
      <c r="W26" s="367"/>
      <c r="X26" s="151" t="e">
        <f ca="1">(('Base de donnée'!N$69*9)+('Base de donnée'!P$69*24))-V26</f>
        <v>#REF!</v>
      </c>
      <c r="Y26" s="148" t="e">
        <f ca="1">SUMPRODUCT(SUM(INDIRECT(plage&amp;"!AI62"),BC24))</f>
        <v>#REF!</v>
      </c>
      <c r="Z26" s="148" t="e">
        <f ca="1">SUMPRODUCT(SUM(INDIRECT(plage&amp;"!AJ62"),BD24))</f>
        <v>#REF!</v>
      </c>
    </row>
    <row r="27" spans="3:26" ht="15.75">
      <c r="C27" s="220">
        <f>'Base de donnée'!V3</f>
        <v>20</v>
      </c>
      <c r="D27" s="238" t="e">
        <f ca="1">SUMPRODUCT(COUNTIF(INDIRECT(plage&amp;"!D65:AH67"),'Base de donnée'!$B$13))</f>
        <v>#REF!</v>
      </c>
      <c r="E27" s="239" t="e">
        <f ca="1">SUMPRODUCT(COUNTIF(INDIRECT(plage&amp;"!D65:AH67"),'Base de donnée'!$B$17))</f>
        <v>#REF!</v>
      </c>
      <c r="F27" s="239" t="e">
        <f ca="1">SUMPRODUCT(COUNTIF(INDIRECT(plage&amp;"!D65:AH67"),'Base de donnée'!$B$25))</f>
        <v>#REF!</v>
      </c>
      <c r="G27" s="239" t="e">
        <f ca="1">SUMPRODUCT(COUNTIF(INDIRECT(plage&amp;"!D65:AH67"),'Base de donnée'!$B$26))</f>
        <v>#REF!</v>
      </c>
      <c r="H27" s="239" t="e">
        <f ca="1">SUMPRODUCT(COUNTIF(INDIRECT(plage&amp;"!D65:AH67"),'Base de donnée'!$B$12))</f>
        <v>#REF!</v>
      </c>
      <c r="I27" s="239" t="e">
        <f ca="1">SUMPRODUCT(COUNTIF(INDIRECT(plage&amp;"!D65:AH67"),'Base de donnée'!$B$16))</f>
        <v>#REF!</v>
      </c>
      <c r="J27" s="239" t="e">
        <f ca="1">SUMPRODUCT(COUNTIF(INDIRECT(plage&amp;"!D65:AH67"),'Base de donnée'!$B$23))</f>
        <v>#REF!</v>
      </c>
      <c r="K27" s="239" t="e">
        <f ca="1">SUMPRODUCT(COUNTIF(INDIRECT(plage&amp;"!D65:AH67"),'Base de donnée'!$B$24))</f>
        <v>#REF!</v>
      </c>
      <c r="L27" s="239" t="e">
        <f ca="1">SUMPRODUCT(COUNTIF(INDIRECT(plage&amp;"!D65:AH67"),'Base de donnée'!$B$11))</f>
        <v>#REF!</v>
      </c>
      <c r="M27" s="239" t="e">
        <f ca="1">SUMPRODUCT(COUNTIF(INDIRECT(plage&amp;"!D65:AH67"),'Base de donnée'!$B$15))</f>
        <v>#REF!</v>
      </c>
      <c r="N27" s="239" t="e">
        <f ca="1">SUMPRODUCT(COUNTIF(INDIRECT(plage&amp;"!D65:AH67"),'Base de donnée'!$B$19))</f>
        <v>#REF!</v>
      </c>
      <c r="O27" s="239" t="e">
        <f ca="1">SUMPRODUCT(COUNTIF(INDIRECT(plage&amp;"!D65:AH67"),'Base de donnée'!$B$21))</f>
        <v>#REF!</v>
      </c>
      <c r="P27" s="239" t="e">
        <f ca="1">SUMPRODUCT(COUNTIF(INDIRECT(plage&amp;"!D65:AH67"),'Base de donnée'!$B$20))</f>
        <v>#REF!</v>
      </c>
      <c r="Q27" s="239" t="e">
        <f ca="1">SUMPRODUCT(COUNTIF(INDIRECT(plage&amp;"!D65:AH67"),'Base de donnée'!$B$22))</f>
        <v>#REF!</v>
      </c>
      <c r="R27" s="239" t="e">
        <f ca="1">SUMPRODUCT(COUNTIF(INDIRECT(plage&amp;"!D65:AH67"),'Base de donnée'!$B$14))</f>
        <v>#REF!</v>
      </c>
      <c r="S27" s="239" t="e">
        <f ca="1">SUMPRODUCT(COUNTIF(INDIRECT(plage&amp;"!D65:AH67"),'Base de donnée'!$B$18))</f>
        <v>#REF!</v>
      </c>
      <c r="T27" s="239" t="e">
        <f ca="1">SUMPRODUCT(COUNTIF(INDIRECT(plage&amp;"!D65:AH67"),'Base de donnée'!$B$27))</f>
        <v>#REF!</v>
      </c>
      <c r="U27" s="240" t="e">
        <f ca="1">SUMPRODUCT(COUNTIF(INDIRECT(plage&amp;"!D65:AH67"),'Base de donnée'!$B$28))</f>
        <v>#REF!</v>
      </c>
      <c r="V27" s="382" t="e">
        <f ca="1">SUMPRODUCT(SUM(INDIRECT(plage&amp;"!F65"),AH63))</f>
        <v>#REF!</v>
      </c>
      <c r="W27" s="383"/>
      <c r="X27" s="150" t="e">
        <f ca="1">(('Base de donnée'!N$69*9)+('Base de donnée'!P$69*24))-V27</f>
        <v>#REF!</v>
      </c>
      <c r="Y27" s="147" t="e">
        <f ca="1">SUMPRODUCT(SUM(INDIRECT(plage&amp;"!AI65"),BC25))</f>
        <v>#REF!</v>
      </c>
      <c r="Z27" s="147" t="e">
        <f ca="1">SUMPRODUCT(SUM(INDIRECT(plage&amp;"!AJ65"),BD25))</f>
        <v>#REF!</v>
      </c>
    </row>
    <row r="28" spans="3:26" ht="15.75">
      <c r="C28" s="221">
        <f>'Base de donnée'!W3</f>
        <v>21</v>
      </c>
      <c r="D28" s="241" t="e">
        <f ca="1">SUMPRODUCT(COUNTIF(INDIRECT(plage&amp;"!D68:AH70"),'Base de donnée'!$B$13))</f>
        <v>#REF!</v>
      </c>
      <c r="E28" s="242" t="e">
        <f ca="1">SUMPRODUCT(COUNTIF(INDIRECT(plage&amp;"!D68:AH70"),'Base de donnée'!$B$17))</f>
        <v>#REF!</v>
      </c>
      <c r="F28" s="243" t="e">
        <f ca="1">SUMPRODUCT(COUNTIF(INDIRECT(plage&amp;"!D68:AH70"),'Base de donnée'!$B$25))</f>
        <v>#REF!</v>
      </c>
      <c r="G28" s="242" t="e">
        <f ca="1">SUMPRODUCT(COUNTIF(INDIRECT(plage&amp;"!D68:AH70"),'Base de donnée'!$B$26))</f>
        <v>#REF!</v>
      </c>
      <c r="H28" s="243" t="e">
        <f ca="1">SUMPRODUCT(COUNTIF(INDIRECT(plage&amp;"!D68:AH70"),'Base de donnée'!$B$12))</f>
        <v>#REF!</v>
      </c>
      <c r="I28" s="242" t="e">
        <f ca="1">SUMPRODUCT(COUNTIF(INDIRECT(plage&amp;"!D68:AH70"),'Base de donnée'!$B$16))</f>
        <v>#REF!</v>
      </c>
      <c r="J28" s="242" t="e">
        <f ca="1">SUMPRODUCT(COUNTIF(INDIRECT(plage&amp;"!D68:AH70"),'Base de donnée'!$B$23))</f>
        <v>#REF!</v>
      </c>
      <c r="K28" s="242" t="e">
        <f ca="1">SUMPRODUCT(COUNTIF(INDIRECT(plage&amp;"!D68:AH70"),'Base de donnée'!$B$24))</f>
        <v>#REF!</v>
      </c>
      <c r="L28" s="242" t="e">
        <f ca="1">SUMPRODUCT(COUNTIF(INDIRECT(plage&amp;"!D68:AH70"),'Base de donnée'!$B$11))</f>
        <v>#REF!</v>
      </c>
      <c r="M28" s="242" t="e">
        <f ca="1">SUMPRODUCT(COUNTIF(INDIRECT(plage&amp;"!D68:AH70"),'Base de donnée'!$B$15))</f>
        <v>#REF!</v>
      </c>
      <c r="N28" s="242" t="e">
        <f ca="1">SUMPRODUCT(COUNTIF(INDIRECT(plage&amp;"!D68:AH70"),'Base de donnée'!$B$19))</f>
        <v>#REF!</v>
      </c>
      <c r="O28" s="242" t="e">
        <f ca="1">SUMPRODUCT(COUNTIF(INDIRECT(plage&amp;"!D68:AH70"),'Base de donnée'!$B$21))</f>
        <v>#REF!</v>
      </c>
      <c r="P28" s="242" t="e">
        <f ca="1">SUMPRODUCT(COUNTIF(INDIRECT(plage&amp;"!D68:AH70"),'Base de donnée'!$B$20))</f>
        <v>#REF!</v>
      </c>
      <c r="Q28" s="242" t="e">
        <f ca="1">SUMPRODUCT(COUNTIF(INDIRECT(plage&amp;"!D68:AH70"),'Base de donnée'!$B$22))</f>
        <v>#REF!</v>
      </c>
      <c r="R28" s="242" t="e">
        <f ca="1">SUMPRODUCT(COUNTIF(INDIRECT(plage&amp;"!D68:AH70"),'Base de donnée'!$B$14))</f>
        <v>#REF!</v>
      </c>
      <c r="S28" s="242" t="e">
        <f ca="1">SUMPRODUCT(COUNTIF(INDIRECT(plage&amp;"!D68:AH70"),'Base de donnée'!$B$18))</f>
        <v>#REF!</v>
      </c>
      <c r="T28" s="242" t="e">
        <f ca="1">SUMPRODUCT(COUNTIF(INDIRECT(plage&amp;"!D68:AH70"),'Base de donnée'!$B$27))</f>
        <v>#REF!</v>
      </c>
      <c r="U28" s="244" t="e">
        <f ca="1">SUMPRODUCT(COUNTIF(INDIRECT(plage&amp;"!D68:AH70"),'Base de donnée'!$B$28))</f>
        <v>#REF!</v>
      </c>
      <c r="V28" s="366" t="e">
        <f ca="1">SUMPRODUCT(SUM(INDIRECT(plage&amp;"!F68"),AH72))</f>
        <v>#REF!</v>
      </c>
      <c r="W28" s="367"/>
      <c r="X28" s="151" t="e">
        <f ca="1">(('Base de donnée'!N$69*9)+('Base de donnée'!P$69*24))-V28</f>
        <v>#REF!</v>
      </c>
      <c r="Y28" s="148" t="e">
        <f ca="1">SUMPRODUCT(SUM(INDIRECT(plage&amp;"!AI68"),BC28))</f>
        <v>#REF!</v>
      </c>
      <c r="Z28" s="148" t="e">
        <f ca="1">SUMPRODUCT(SUM(INDIRECT(plage&amp;"!AJ68"),BD28))</f>
        <v>#REF!</v>
      </c>
    </row>
    <row r="29" spans="3:26" ht="15.75">
      <c r="C29" s="220">
        <f>'Base de donnée'!X3</f>
        <v>22</v>
      </c>
      <c r="D29" s="238" t="e">
        <f ca="1">SUMPRODUCT(COUNTIF(INDIRECT(plage&amp;"!D71:AH73"),'Base de donnée'!$B$13))</f>
        <v>#REF!</v>
      </c>
      <c r="E29" s="239" t="e">
        <f ca="1">SUMPRODUCT(COUNTIF(INDIRECT(plage&amp;"!D71:AH73"),'Base de donnée'!$B$17))</f>
        <v>#REF!</v>
      </c>
      <c r="F29" s="239" t="e">
        <f ca="1">SUMPRODUCT(COUNTIF(INDIRECT(plage&amp;"!D71:AH73"),'Base de donnée'!$B$25))</f>
        <v>#REF!</v>
      </c>
      <c r="G29" s="239" t="e">
        <f ca="1">SUMPRODUCT(COUNTIF(INDIRECT(plage&amp;"!D71:AH73"),'Base de donnée'!$B$26))</f>
        <v>#REF!</v>
      </c>
      <c r="H29" s="239" t="e">
        <f ca="1">SUMPRODUCT(COUNTIF(INDIRECT(plage&amp;"!D71:AH73"),'Base de donnée'!$B$12))</f>
        <v>#REF!</v>
      </c>
      <c r="I29" s="239" t="e">
        <f ca="1">SUMPRODUCT(COUNTIF(INDIRECT(plage&amp;"!D71:AH73"),'Base de donnée'!$B$16))</f>
        <v>#REF!</v>
      </c>
      <c r="J29" s="239" t="e">
        <f ca="1">SUMPRODUCT(COUNTIF(INDIRECT(plage&amp;"!D71:AH73"),'Base de donnée'!$B$23))</f>
        <v>#REF!</v>
      </c>
      <c r="K29" s="239" t="e">
        <f ca="1">SUMPRODUCT(COUNTIF(INDIRECT(plage&amp;"!D71:AH73"),'Base de donnée'!$B$24))</f>
        <v>#REF!</v>
      </c>
      <c r="L29" s="239" t="e">
        <f ca="1">SUMPRODUCT(COUNTIF(INDIRECT(plage&amp;"!D71:AH73"),'Base de donnée'!$B$11))</f>
        <v>#REF!</v>
      </c>
      <c r="M29" s="239" t="e">
        <f ca="1">SUMPRODUCT(COUNTIF(INDIRECT(plage&amp;"!D71:AH73"),'Base de donnée'!$B$15))</f>
        <v>#REF!</v>
      </c>
      <c r="N29" s="239" t="e">
        <f ca="1">SUMPRODUCT(COUNTIF(INDIRECT(plage&amp;"!D71:AH73"),'Base de donnée'!$B$19))</f>
        <v>#REF!</v>
      </c>
      <c r="O29" s="239" t="e">
        <f ca="1">SUMPRODUCT(COUNTIF(INDIRECT(plage&amp;"!D71:AH73"),'Base de donnée'!$B$21))</f>
        <v>#REF!</v>
      </c>
      <c r="P29" s="239" t="e">
        <f ca="1">SUMPRODUCT(COUNTIF(INDIRECT(plage&amp;"!D71:AH73"),'Base de donnée'!$B$20))</f>
        <v>#REF!</v>
      </c>
      <c r="Q29" s="239" t="e">
        <f ca="1">SUMPRODUCT(COUNTIF(INDIRECT(plage&amp;"!D71:AH73"),'Base de donnée'!$B$22))</f>
        <v>#REF!</v>
      </c>
      <c r="R29" s="239" t="e">
        <f ca="1">SUMPRODUCT(COUNTIF(INDIRECT(plage&amp;"!D71:AH73"),'Base de donnée'!$B$14))</f>
        <v>#REF!</v>
      </c>
      <c r="S29" s="239" t="e">
        <f ca="1">SUMPRODUCT(COUNTIF(INDIRECT(plage&amp;"!D71:AH73"),'Base de donnée'!$B$18))</f>
        <v>#REF!</v>
      </c>
      <c r="T29" s="239" t="e">
        <f ca="1">SUMPRODUCT(COUNTIF(INDIRECT(plage&amp;"!D71:AH73"),'Base de donnée'!$B$27))</f>
        <v>#REF!</v>
      </c>
      <c r="U29" s="240" t="e">
        <f ca="1">SUMPRODUCT(COUNTIF(INDIRECT(plage&amp;"!D71:AH73"),'Base de donnée'!$B$28))</f>
        <v>#REF!</v>
      </c>
      <c r="V29" s="382" t="e">
        <f ca="1">SUMPRODUCT(SUM(INDIRECT(plage&amp;"!F71"),AH75))</f>
        <v>#REF!</v>
      </c>
      <c r="W29" s="383"/>
      <c r="X29" s="150" t="e">
        <f ca="1">(('Base de donnée'!N$69*9)+('Base de donnée'!P$69*24))-V29</f>
        <v>#REF!</v>
      </c>
      <c r="Y29" s="147" t="e">
        <f ca="1">SUMPRODUCT(SUM(INDIRECT(plage&amp;"!AI71"),BC29))</f>
        <v>#REF!</v>
      </c>
      <c r="Z29" s="147" t="e">
        <f ca="1">SUMPRODUCT(SUM(INDIRECT(plage&amp;"!AJ71"),BD29))</f>
        <v>#REF!</v>
      </c>
    </row>
    <row r="30" spans="3:26" ht="15.75">
      <c r="C30" s="221">
        <f>'Base de donnée'!Y3</f>
        <v>23</v>
      </c>
      <c r="D30" s="241" t="e">
        <f ca="1">SUMPRODUCT(COUNTIF(INDIRECT(plage&amp;"!D74:AH76"),'Base de donnée'!$B$13))</f>
        <v>#REF!</v>
      </c>
      <c r="E30" s="242" t="e">
        <f ca="1">SUMPRODUCT(COUNTIF(INDIRECT(plage&amp;"!D74:AH76"),'Base de donnée'!$B$17))</f>
        <v>#REF!</v>
      </c>
      <c r="F30" s="243" t="e">
        <f ca="1">SUMPRODUCT(COUNTIF(INDIRECT(plage&amp;"!D74:AH76"),'Base de donnée'!$B$25))</f>
        <v>#REF!</v>
      </c>
      <c r="G30" s="242" t="e">
        <f ca="1">SUMPRODUCT(COUNTIF(INDIRECT(plage&amp;"!D74:AH76"),'Base de donnée'!$B$26))</f>
        <v>#REF!</v>
      </c>
      <c r="H30" s="243" t="e">
        <f ca="1">SUMPRODUCT(COUNTIF(INDIRECT(plage&amp;"!D74:AH76"),'Base de donnée'!$B$12))</f>
        <v>#REF!</v>
      </c>
      <c r="I30" s="242" t="e">
        <f ca="1">SUMPRODUCT(COUNTIF(INDIRECT(plage&amp;"!D74:AH76"),'Base de donnée'!$B$16))</f>
        <v>#REF!</v>
      </c>
      <c r="J30" s="242" t="e">
        <f ca="1">SUMPRODUCT(COUNTIF(INDIRECT(plage&amp;"!D74:AH76"),'Base de donnée'!$B$23))</f>
        <v>#REF!</v>
      </c>
      <c r="K30" s="242" t="e">
        <f ca="1">SUMPRODUCT(COUNTIF(INDIRECT(plage&amp;"!D74:AH76"),'Base de donnée'!$B$24))</f>
        <v>#REF!</v>
      </c>
      <c r="L30" s="242" t="e">
        <f ca="1">SUMPRODUCT(COUNTIF(INDIRECT(plage&amp;"!D74:AH76"),'Base de donnée'!$B$11))</f>
        <v>#REF!</v>
      </c>
      <c r="M30" s="242" t="e">
        <f ca="1">SUMPRODUCT(COUNTIF(INDIRECT(plage&amp;"!D74:AH76"),'Base de donnée'!$B$15))</f>
        <v>#REF!</v>
      </c>
      <c r="N30" s="242" t="e">
        <f ca="1">SUMPRODUCT(COUNTIF(INDIRECT(plage&amp;"!D74:AH76"),'Base de donnée'!$B$19))</f>
        <v>#REF!</v>
      </c>
      <c r="O30" s="242" t="e">
        <f ca="1">SUMPRODUCT(COUNTIF(INDIRECT(plage&amp;"!D74:AH76"),'Base de donnée'!$B$21))</f>
        <v>#REF!</v>
      </c>
      <c r="P30" s="242" t="e">
        <f ca="1">SUMPRODUCT(COUNTIF(INDIRECT(plage&amp;"!D74:AH76"),'Base de donnée'!$B$20))</f>
        <v>#REF!</v>
      </c>
      <c r="Q30" s="242" t="e">
        <f ca="1">SUMPRODUCT(COUNTIF(INDIRECT(plage&amp;"!D74:AH76"),'Base de donnée'!$B$22))</f>
        <v>#REF!</v>
      </c>
      <c r="R30" s="242" t="e">
        <f ca="1">SUMPRODUCT(COUNTIF(INDIRECT(plage&amp;"!D74:AH76"),'Base de donnée'!$B$14))</f>
        <v>#REF!</v>
      </c>
      <c r="S30" s="242" t="e">
        <f ca="1">SUMPRODUCT(COUNTIF(INDIRECT(plage&amp;"!D74:AH76"),'Base de donnée'!$B$18))</f>
        <v>#REF!</v>
      </c>
      <c r="T30" s="242" t="e">
        <f ca="1">SUMPRODUCT(COUNTIF(INDIRECT(plage&amp;"!D74:AH76"),'Base de donnée'!$B$27))</f>
        <v>#REF!</v>
      </c>
      <c r="U30" s="244" t="e">
        <f ca="1">SUMPRODUCT(COUNTIF(INDIRECT(plage&amp;"!D74:AH76"),'Base de donnée'!$B$28))</f>
        <v>#REF!</v>
      </c>
      <c r="V30" s="366" t="e">
        <f ca="1">SUMPRODUCT(SUM(INDIRECT(plage&amp;"!F74"),AH78))</f>
        <v>#REF!</v>
      </c>
      <c r="W30" s="367"/>
      <c r="X30" s="151" t="e">
        <f ca="1">(('Base de donnée'!N$69*9)+('Base de donnée'!P$69*24))-V30</f>
        <v>#REF!</v>
      </c>
      <c r="Y30" s="148" t="e">
        <f ca="1">SUMPRODUCT(SUM(INDIRECT(plage&amp;"!AI74"),BC30))</f>
        <v>#REF!</v>
      </c>
      <c r="Z30" s="148" t="e">
        <f ca="1">SUMPRODUCT(SUM(INDIRECT(plage&amp;"!AJ74"),BD30))</f>
        <v>#REF!</v>
      </c>
    </row>
    <row r="31" spans="3:26" ht="15.75">
      <c r="C31" s="222">
        <f>'Base de donnée'!Z3</f>
        <v>24</v>
      </c>
      <c r="D31" s="238" t="e">
        <f ca="1">SUMPRODUCT(COUNTIF(INDIRECT(plage&amp;"!D77:AH79"),'Base de donnée'!$B$13))</f>
        <v>#REF!</v>
      </c>
      <c r="E31" s="239" t="e">
        <f ca="1">SUMPRODUCT(COUNTIF(INDIRECT(plage&amp;"!D77:AH79"),'Base de donnée'!$B$17))</f>
        <v>#REF!</v>
      </c>
      <c r="F31" s="239" t="e">
        <f ca="1">SUMPRODUCT(COUNTIF(INDIRECT(plage&amp;"!D77:AH79"),'Base de donnée'!$B$25))</f>
        <v>#REF!</v>
      </c>
      <c r="G31" s="239" t="e">
        <f ca="1">SUMPRODUCT(COUNTIF(INDIRECT(plage&amp;"!D77:AH79"),'Base de donnée'!$B$26))</f>
        <v>#REF!</v>
      </c>
      <c r="H31" s="239" t="e">
        <f ca="1">SUMPRODUCT(COUNTIF(INDIRECT(plage&amp;"!D77:AH79"),'Base de donnée'!$B$12))</f>
        <v>#REF!</v>
      </c>
      <c r="I31" s="239" t="e">
        <f ca="1">SUMPRODUCT(COUNTIF(INDIRECT(plage&amp;"!D77:AH79"),'Base de donnée'!$B$16))</f>
        <v>#REF!</v>
      </c>
      <c r="J31" s="239" t="e">
        <f ca="1">SUMPRODUCT(COUNTIF(INDIRECT(plage&amp;"!D77:AH79"),'Base de donnée'!$B$23))</f>
        <v>#REF!</v>
      </c>
      <c r="K31" s="239" t="e">
        <f ca="1">SUMPRODUCT(COUNTIF(INDIRECT(plage&amp;"!D77:AH79"),'Base de donnée'!$B$24))</f>
        <v>#REF!</v>
      </c>
      <c r="L31" s="239" t="e">
        <f ca="1">SUMPRODUCT(COUNTIF(INDIRECT(plage&amp;"!D77:AH79"),'Base de donnée'!$B$11))</f>
        <v>#REF!</v>
      </c>
      <c r="M31" s="239" t="e">
        <f ca="1">SUMPRODUCT(COUNTIF(INDIRECT(plage&amp;"!D77:AH79"),'Base de donnée'!$B$15))</f>
        <v>#REF!</v>
      </c>
      <c r="N31" s="239" t="e">
        <f ca="1">SUMPRODUCT(COUNTIF(INDIRECT(plage&amp;"!D77:AH79"),'Base de donnée'!$B$19))</f>
        <v>#REF!</v>
      </c>
      <c r="O31" s="239" t="e">
        <f ca="1">SUMPRODUCT(COUNTIF(INDIRECT(plage&amp;"!D77:AH79"),'Base de donnée'!$B$21))</f>
        <v>#REF!</v>
      </c>
      <c r="P31" s="239" t="e">
        <f ca="1">SUMPRODUCT(COUNTIF(INDIRECT(plage&amp;"!D77:AH79"),'Base de donnée'!$B$20))</f>
        <v>#REF!</v>
      </c>
      <c r="Q31" s="239" t="e">
        <f ca="1">SUMPRODUCT(COUNTIF(INDIRECT(plage&amp;"!D77:AH79"),'Base de donnée'!$B$22))</f>
        <v>#REF!</v>
      </c>
      <c r="R31" s="239" t="e">
        <f ca="1">SUMPRODUCT(COUNTIF(INDIRECT(plage&amp;"!D77:AH79"),'Base de donnée'!$B$14))</f>
        <v>#REF!</v>
      </c>
      <c r="S31" s="239" t="e">
        <f ca="1">SUMPRODUCT(COUNTIF(INDIRECT(plage&amp;"!D77:AH79"),'Base de donnée'!$B$18))</f>
        <v>#REF!</v>
      </c>
      <c r="T31" s="239" t="e">
        <f ca="1">SUMPRODUCT(COUNTIF(INDIRECT(plage&amp;"!D77:AH79"),'Base de donnée'!$B$27))</f>
        <v>#REF!</v>
      </c>
      <c r="U31" s="240" t="e">
        <f ca="1">SUMPRODUCT(COUNTIF(INDIRECT(plage&amp;"!D77:AH79"),'Base de donnée'!$B$28))</f>
        <v>#REF!</v>
      </c>
      <c r="V31" s="382" t="e">
        <f ca="1">SUMPRODUCT(SUM(INDIRECT(plage&amp;"!F77"),AH81))</f>
        <v>#REF!</v>
      </c>
      <c r="W31" s="383"/>
      <c r="X31" s="150" t="e">
        <f ca="1">(('Base de donnée'!N$69*9)+('Base de donnée'!P$69*24))-V31</f>
        <v>#REF!</v>
      </c>
      <c r="Y31" s="147" t="e">
        <f ca="1">SUMPRODUCT(SUM(INDIRECT(plage&amp;"!AI77"),BC31))</f>
        <v>#REF!</v>
      </c>
      <c r="Z31" s="147" t="e">
        <f ca="1">SUMPRODUCT(SUM(INDIRECT(plage&amp;"!AJ77"),BD31))</f>
        <v>#REF!</v>
      </c>
    </row>
    <row r="32" spans="3:26" ht="16.5" thickBot="1">
      <c r="C32" s="223">
        <f>'Base de donnée'!AA$3</f>
        <v>25</v>
      </c>
      <c r="D32" s="241" t="e">
        <f ca="1">SUMPRODUCT(COUNTIF(INDIRECT(plage&amp;"!D80:AH82"),'Base de donnée'!$B$13))</f>
        <v>#REF!</v>
      </c>
      <c r="E32" s="242" t="e">
        <f ca="1">SUMPRODUCT(COUNTIF(INDIRECT(plage&amp;"!D80:AH82"),'Base de donnée'!$B$17))</f>
        <v>#REF!</v>
      </c>
      <c r="F32" s="243" t="e">
        <f ca="1">SUMPRODUCT(COUNTIF(INDIRECT(plage&amp;"!D80:AH82"),'Base de donnée'!$B$25))</f>
        <v>#REF!</v>
      </c>
      <c r="G32" s="242" t="e">
        <f ca="1">SUMPRODUCT(COUNTIF(INDIRECT(plage&amp;"!D80:AH82"),'Base de donnée'!$B$26))</f>
        <v>#REF!</v>
      </c>
      <c r="H32" s="243" t="e">
        <f ca="1">SUMPRODUCT(COUNTIF(INDIRECT(plage&amp;"!D80:AH82"),'Base de donnée'!$B$12))</f>
        <v>#REF!</v>
      </c>
      <c r="I32" s="242" t="e">
        <f ca="1">SUMPRODUCT(COUNTIF(INDIRECT(plage&amp;"!D80:AH82"),'Base de donnée'!$B$16))</f>
        <v>#REF!</v>
      </c>
      <c r="J32" s="242" t="e">
        <f ca="1">SUMPRODUCT(COUNTIF(INDIRECT(plage&amp;"!D80:AH82"),'Base de donnée'!$B$23))</f>
        <v>#REF!</v>
      </c>
      <c r="K32" s="242" t="e">
        <f ca="1">SUMPRODUCT(COUNTIF(INDIRECT(plage&amp;"!D80:AH82"),'Base de donnée'!$B$24))</f>
        <v>#REF!</v>
      </c>
      <c r="L32" s="242" t="e">
        <f ca="1">SUMPRODUCT(COUNTIF(INDIRECT(plage&amp;"!D80:AH82"),'Base de donnée'!$B$11))</f>
        <v>#REF!</v>
      </c>
      <c r="M32" s="242" t="e">
        <f ca="1">SUMPRODUCT(COUNTIF(INDIRECT(plage&amp;"!D80:AH82"),'Base de donnée'!$B$15))</f>
        <v>#REF!</v>
      </c>
      <c r="N32" s="242" t="e">
        <f ca="1">SUMPRODUCT(COUNTIF(INDIRECT(plage&amp;"!D80:AH82"),'Base de donnée'!$B$19))</f>
        <v>#REF!</v>
      </c>
      <c r="O32" s="242" t="e">
        <f ca="1">SUMPRODUCT(COUNTIF(INDIRECT(plage&amp;"!D80:AH82"),'Base de donnée'!$B$21))</f>
        <v>#REF!</v>
      </c>
      <c r="P32" s="242" t="e">
        <f ca="1">SUMPRODUCT(COUNTIF(INDIRECT(plage&amp;"!D80:AH82"),'Base de donnée'!$B$20))</f>
        <v>#REF!</v>
      </c>
      <c r="Q32" s="242" t="e">
        <f ca="1">SUMPRODUCT(COUNTIF(INDIRECT(plage&amp;"!D80:AH82"),'Base de donnée'!$B$22))</f>
        <v>#REF!</v>
      </c>
      <c r="R32" s="242" t="e">
        <f ca="1">SUMPRODUCT(COUNTIF(INDIRECT(plage&amp;"!D80:AH82"),'Base de donnée'!$B$14))</f>
        <v>#REF!</v>
      </c>
      <c r="S32" s="242" t="e">
        <f ca="1">SUMPRODUCT(COUNTIF(INDIRECT(plage&amp;"!D80:AH82"),'Base de donnée'!$B$18))</f>
        <v>#REF!</v>
      </c>
      <c r="T32" s="242" t="e">
        <f ca="1">SUMPRODUCT(COUNTIF(INDIRECT(plage&amp;"!D80:AH82"),'Base de donnée'!$B$27))</f>
        <v>#REF!</v>
      </c>
      <c r="U32" s="244" t="e">
        <f ca="1">SUMPRODUCT(COUNTIF(INDIRECT(plage&amp;"!D80:AH82"),'Base de donnée'!$B$28))</f>
        <v>#REF!</v>
      </c>
      <c r="V32" s="370" t="e">
        <f ca="1">SUMPRODUCT(SUM(INDIRECT(plage&amp;"!F80"),AC84))</f>
        <v>#REF!</v>
      </c>
      <c r="W32" s="371"/>
      <c r="X32" s="152" t="e">
        <f ca="1">(('Base de donnée'!N$69*9)+('Base de donnée'!P$69*24))-V32</f>
        <v>#REF!</v>
      </c>
      <c r="Y32" s="148" t="e">
        <f ca="1">SUMPRODUCT(SUM(INDIRECT(plage&amp;"!AI80"),BC32))</f>
        <v>#REF!</v>
      </c>
      <c r="Z32" s="148" t="e">
        <f ca="1">SUMPRODUCT(SUM(INDIRECT(plage&amp;"!AJ80"),BD32))</f>
        <v>#REF!</v>
      </c>
    </row>
    <row r="33" spans="3:26" ht="16.5" thickTop="1">
      <c r="C33" s="222">
        <f>'Base de donnée'!AB$3</f>
        <v>26</v>
      </c>
      <c r="D33" s="238" t="e">
        <f ca="1">SUMPRODUCT(COUNTIF(INDIRECT(plage&amp;"!D83:AH85"),'Base de donnée'!$B$13))</f>
        <v>#REF!</v>
      </c>
      <c r="E33" s="239" t="e">
        <f ca="1">SUMPRODUCT(COUNTIF(INDIRECT(plage&amp;"!D83:AH85"),'Base de donnée'!$B$17))</f>
        <v>#REF!</v>
      </c>
      <c r="F33" s="239" t="e">
        <f ca="1">SUMPRODUCT(COUNTIF(INDIRECT(plage&amp;"!D83:AH85"),'Base de donnée'!$B$25))</f>
        <v>#REF!</v>
      </c>
      <c r="G33" s="239" t="e">
        <f ca="1">SUMPRODUCT(COUNTIF(INDIRECT(plage&amp;"!D83:AH85"),'Base de donnée'!$B$26))</f>
        <v>#REF!</v>
      </c>
      <c r="H33" s="239" t="e">
        <f ca="1">SUMPRODUCT(COUNTIF(INDIRECT(plage&amp;"!D83:AH85"),'Base de donnée'!$B$12))</f>
        <v>#REF!</v>
      </c>
      <c r="I33" s="239" t="e">
        <f ca="1">SUMPRODUCT(COUNTIF(INDIRECT(plage&amp;"!D83:AH85"),'Base de donnée'!$B$16))</f>
        <v>#REF!</v>
      </c>
      <c r="J33" s="239" t="e">
        <f ca="1">SUMPRODUCT(COUNTIF(INDIRECT(plage&amp;"!D83:AH85"),'Base de donnée'!$B$23))</f>
        <v>#REF!</v>
      </c>
      <c r="K33" s="239" t="e">
        <f ca="1">SUMPRODUCT(COUNTIF(INDIRECT(plage&amp;"!D83:AH85"),'Base de donnée'!$B$24))</f>
        <v>#REF!</v>
      </c>
      <c r="L33" s="239" t="e">
        <f ca="1">SUMPRODUCT(COUNTIF(INDIRECT(plage&amp;"!D83:AH85"),'Base de donnée'!$B$11))</f>
        <v>#REF!</v>
      </c>
      <c r="M33" s="239" t="e">
        <f ca="1">SUMPRODUCT(COUNTIF(INDIRECT(plage&amp;"!D83:AH85"),'Base de donnée'!$B$15))</f>
        <v>#REF!</v>
      </c>
      <c r="N33" s="239" t="e">
        <f ca="1">SUMPRODUCT(COUNTIF(INDIRECT(plage&amp;"!D83:AH85"),'Base de donnée'!$B$19))</f>
        <v>#REF!</v>
      </c>
      <c r="O33" s="239" t="e">
        <f ca="1">SUMPRODUCT(COUNTIF(INDIRECT(plage&amp;"!D83:AH85"),'Base de donnée'!$B$21))</f>
        <v>#REF!</v>
      </c>
      <c r="P33" s="239" t="e">
        <f ca="1">SUMPRODUCT(COUNTIF(INDIRECT(plage&amp;"!D83:AH85"),'Base de donnée'!$B$20))</f>
        <v>#REF!</v>
      </c>
      <c r="Q33" s="239" t="e">
        <f ca="1">SUMPRODUCT(COUNTIF(INDIRECT(plage&amp;"!D83:AH85"),'Base de donnée'!$B$22))</f>
        <v>#REF!</v>
      </c>
      <c r="R33" s="239" t="e">
        <f ca="1">SUMPRODUCT(COUNTIF(INDIRECT(plage&amp;"!D83:AH85"),'Base de donnée'!$B$14))</f>
        <v>#REF!</v>
      </c>
      <c r="S33" s="239" t="e">
        <f ca="1">SUMPRODUCT(COUNTIF(INDIRECT(plage&amp;"!D83:AH85"),'Base de donnée'!$B$18))</f>
        <v>#REF!</v>
      </c>
      <c r="T33" s="239" t="e">
        <f ca="1">SUMPRODUCT(COUNTIF(INDIRECT(plage&amp;"!D83:AH85"),'Base de donnée'!$B$27))</f>
        <v>#REF!</v>
      </c>
      <c r="U33" s="240" t="e">
        <f ca="1">SUMPRODUCT(COUNTIF(INDIRECT(plage&amp;"!D83:AH85"),'Base de donnée'!$B$28))</f>
        <v>#REF!</v>
      </c>
      <c r="V33" s="368" t="e">
        <f ca="1">SUMPRODUCT(SUM(INDIRECT(plage&amp;"!F83"),AH63))</f>
        <v>#REF!</v>
      </c>
      <c r="W33" s="369"/>
      <c r="X33" s="150" t="e">
        <f ca="1">(('Base de donnée'!N$69*9)+('Base de donnée'!P$69*24))-V33</f>
        <v>#REF!</v>
      </c>
      <c r="Y33" s="147" t="e">
        <f ca="1">SUMPRODUCT(SUM(INDIRECT(plage&amp;"!AI83"),BC33))</f>
        <v>#REF!</v>
      </c>
      <c r="Z33" s="147" t="e">
        <f ca="1">SUMPRODUCT(SUM(INDIRECT(plage&amp;"!AJ83"),BD33))</f>
        <v>#REF!</v>
      </c>
    </row>
    <row r="34" spans="3:26" ht="16.5" thickBot="1">
      <c r="C34" s="223">
        <f>'Base de donnée'!AC$3</f>
        <v>27</v>
      </c>
      <c r="D34" s="245" t="e">
        <f ca="1">SUMPRODUCT(COUNTIF(INDIRECT(plage&amp;"!D86:AH88"),'Base de donnée'!$B$13))</f>
        <v>#REF!</v>
      </c>
      <c r="E34" s="246" t="e">
        <f ca="1">SUMPRODUCT(COUNTIF(INDIRECT(plage&amp;"!D86:AH88"),'Base de donnée'!$B$17))</f>
        <v>#REF!</v>
      </c>
      <c r="F34" s="246" t="e">
        <f ca="1">SUMPRODUCT(COUNTIF(INDIRECT(plage&amp;"!D86:AH88"),'Base de donnée'!$B$25))</f>
        <v>#REF!</v>
      </c>
      <c r="G34" s="246" t="e">
        <f ca="1">SUMPRODUCT(COUNTIF(INDIRECT(plage&amp;"!D86:AH88"),'Base de donnée'!$B$26))</f>
        <v>#REF!</v>
      </c>
      <c r="H34" s="246" t="e">
        <f ca="1">SUMPRODUCT(COUNTIF(INDIRECT(plage&amp;"!D86:AH88"),'Base de donnée'!$B$12))</f>
        <v>#REF!</v>
      </c>
      <c r="I34" s="246" t="e">
        <f ca="1">SUMPRODUCT(COUNTIF(INDIRECT(plage&amp;"!D86:AH88"),'Base de donnée'!$B$16))</f>
        <v>#REF!</v>
      </c>
      <c r="J34" s="246" t="e">
        <f ca="1">SUMPRODUCT(COUNTIF(INDIRECT(plage&amp;"!D86:AH88"),'Base de donnée'!$B$23))</f>
        <v>#REF!</v>
      </c>
      <c r="K34" s="246" t="e">
        <f ca="1">SUMPRODUCT(COUNTIF(INDIRECT(plage&amp;"!D86:AH88"),'Base de donnée'!$B$24))</f>
        <v>#REF!</v>
      </c>
      <c r="L34" s="246" t="e">
        <f ca="1">SUMPRODUCT(COUNTIF(INDIRECT(plage&amp;"!D86:AH88"),'Base de donnée'!$B$11))</f>
        <v>#REF!</v>
      </c>
      <c r="M34" s="246" t="e">
        <f ca="1">SUMPRODUCT(COUNTIF(INDIRECT(plage&amp;"!D86:AH88"),'Base de donnée'!$B$15))</f>
        <v>#REF!</v>
      </c>
      <c r="N34" s="246" t="e">
        <f ca="1">SUMPRODUCT(COUNTIF(INDIRECT(plage&amp;"!D86:AH88"),'Base de donnée'!$B$19))</f>
        <v>#REF!</v>
      </c>
      <c r="O34" s="246" t="e">
        <f ca="1">SUMPRODUCT(COUNTIF(INDIRECT(plage&amp;"!D86:AH88"),'Base de donnée'!$B$21))</f>
        <v>#REF!</v>
      </c>
      <c r="P34" s="246" t="e">
        <f ca="1">SUMPRODUCT(COUNTIF(INDIRECT(plage&amp;"!D86:AH88"),'Base de donnée'!$B$20))</f>
        <v>#REF!</v>
      </c>
      <c r="Q34" s="246" t="e">
        <f ca="1">SUMPRODUCT(COUNTIF(INDIRECT(plage&amp;"!D86:AH88"),'Base de donnée'!$B$22))</f>
        <v>#REF!</v>
      </c>
      <c r="R34" s="246" t="e">
        <f ca="1">SUMPRODUCT(COUNTIF(INDIRECT(plage&amp;"!D86:AH88"),'Base de donnée'!$B$14))</f>
        <v>#REF!</v>
      </c>
      <c r="S34" s="246" t="e">
        <f ca="1">SUMPRODUCT(COUNTIF(INDIRECT(plage&amp;"!D86:AH88"),'Base de donnée'!$B$18))</f>
        <v>#REF!</v>
      </c>
      <c r="T34" s="246" t="e">
        <f ca="1">SUMPRODUCT(COUNTIF(INDIRECT(plage&amp;"!D86:AH88"),'Base de donnée'!$B$27))</f>
        <v>#REF!</v>
      </c>
      <c r="U34" s="247" t="e">
        <f ca="1">SUMPRODUCT(COUNTIF(INDIRECT(plage&amp;"!D86:AH88"),'Base de donnée'!$B$28))</f>
        <v>#REF!</v>
      </c>
      <c r="V34" s="370" t="e">
        <f ca="1">SUMPRODUCT(SUM(INDIRECT(plage&amp;"!F86"),AI87))</f>
        <v>#REF!</v>
      </c>
      <c r="W34" s="371"/>
      <c r="X34" s="154" t="e">
        <f ca="1">(('Base de donnée'!N$69*9)+('Base de donnée'!P$69*24))-V34</f>
        <v>#REF!</v>
      </c>
      <c r="Y34" s="228" t="e">
        <f ca="1">SUMPRODUCT(SUM(INDIRECT(plage&amp;"!AI86"),BC33))</f>
        <v>#REF!</v>
      </c>
      <c r="Z34" s="228" t="e">
        <f ca="1">SUMPRODUCT(SUM(INDIRECT(plage&amp;"!AJ86"),BD33))</f>
        <v>#REF!</v>
      </c>
    </row>
    <row r="35" spans="3:26" ht="17.25" thickTop="1" thickBot="1">
      <c r="C35" s="222">
        <f>'Base de donnée'!AD$3</f>
        <v>28</v>
      </c>
      <c r="D35" s="61" t="e">
        <f ca="1">SUMPRODUCT(COUNTIF(INDIRECT(plage&amp;"!D89:AH91"),'Base de donnée'!$B$13))</f>
        <v>#REF!</v>
      </c>
      <c r="E35" s="62" t="e">
        <f ca="1">SUMPRODUCT(COUNTIF(INDIRECT(plage&amp;"!D89:AH91"),'Base de donnée'!$B$17))</f>
        <v>#REF!</v>
      </c>
      <c r="F35" s="62" t="e">
        <f ca="1">SUMPRODUCT(COUNTIF(INDIRECT(plage&amp;"!D89:AH91"),'Base de donnée'!$B$25))</f>
        <v>#REF!</v>
      </c>
      <c r="G35" s="62" t="e">
        <f ca="1">SUMPRODUCT(COUNTIF(INDIRECT(plage&amp;"!D89:AH91"),'Base de donnée'!$B$26))</f>
        <v>#REF!</v>
      </c>
      <c r="H35" s="62" t="e">
        <f ca="1">SUMPRODUCT(COUNTIF(INDIRECT(plage&amp;"!D89:AH91"),'Base de donnée'!$B$12))</f>
        <v>#REF!</v>
      </c>
      <c r="I35" s="62" t="e">
        <f ca="1">SUMPRODUCT(COUNTIF(INDIRECT(plage&amp;"!D89:AH91"),'Base de donnée'!$B$16))</f>
        <v>#REF!</v>
      </c>
      <c r="J35" s="62" t="e">
        <f ca="1">SUMPRODUCT(COUNTIF(INDIRECT(plage&amp;"!D89:AH91"),'Base de donnée'!$B$23))</f>
        <v>#REF!</v>
      </c>
      <c r="K35" s="62" t="e">
        <f ca="1">SUMPRODUCT(COUNTIF(INDIRECT(plage&amp;"!D89:AH91"),'Base de donnée'!$B$24))</f>
        <v>#REF!</v>
      </c>
      <c r="L35" s="62" t="e">
        <f ca="1">SUMPRODUCT(COUNTIF(INDIRECT(plage&amp;"!D89:AH91"),'Base de donnée'!$B$11))</f>
        <v>#REF!</v>
      </c>
      <c r="M35" s="62" t="e">
        <f ca="1">SUMPRODUCT(COUNTIF(INDIRECT(plage&amp;"!D89:AH91"),'Base de donnée'!$B$15))</f>
        <v>#REF!</v>
      </c>
      <c r="N35" s="62" t="e">
        <f ca="1">SUMPRODUCT(COUNTIF(INDIRECT(plage&amp;"!D89:AH91"),'Base de donnée'!$B$19))</f>
        <v>#REF!</v>
      </c>
      <c r="O35" s="62" t="e">
        <f ca="1">SUMPRODUCT(COUNTIF(INDIRECT(plage&amp;"!D89:AH91"),'Base de donnée'!$B$21))</f>
        <v>#REF!</v>
      </c>
      <c r="P35" s="62" t="e">
        <f ca="1">SUMPRODUCT(COUNTIF(INDIRECT(plage&amp;"!D89:AH91"),'Base de donnée'!$B$20))</f>
        <v>#REF!</v>
      </c>
      <c r="Q35" s="62" t="e">
        <f ca="1">SUMPRODUCT(COUNTIF(INDIRECT(plage&amp;"!D89:AH91"),'Base de donnée'!$B$22))</f>
        <v>#REF!</v>
      </c>
      <c r="R35" s="62" t="e">
        <f ca="1">SUMPRODUCT(COUNTIF(INDIRECT(plage&amp;"!D89:AH91"),'Base de donnée'!$B$14))</f>
        <v>#REF!</v>
      </c>
      <c r="S35" s="62" t="e">
        <f ca="1">SUMPRODUCT(COUNTIF(INDIRECT(plage&amp;"!D89:AH91"),'Base de donnée'!$B$18))</f>
        <v>#REF!</v>
      </c>
      <c r="T35" s="62" t="e">
        <f ca="1">SUMPRODUCT(COUNTIF(INDIRECT(plage&amp;"!D89:AH91"),'Base de donnée'!$B$27))</f>
        <v>#REF!</v>
      </c>
      <c r="U35" s="63" t="e">
        <f ca="1">SUMPRODUCT(COUNTIF(INDIRECT(plage&amp;"!D89:AH91"),'Base de donnée'!$B$28))</f>
        <v>#REF!</v>
      </c>
      <c r="V35" s="372" t="e">
        <f ca="1">SUMPRODUCT(SUM(INDIRECT(plage&amp;"!F89"),AI90))</f>
        <v>#REF!</v>
      </c>
      <c r="W35" s="373"/>
      <c r="X35" s="153" t="e">
        <f ca="1">(('Base de donnée'!N$69*9)+('Base de donnée'!P$69*24))-V35</f>
        <v>#REF!</v>
      </c>
      <c r="Y35" s="147" t="e">
        <f ca="1">SUMPRODUCT(SUM(INDIRECT(plage&amp;"!AI89"),BC34))</f>
        <v>#REF!</v>
      </c>
      <c r="Z35" s="147" t="e">
        <f ca="1">SUMPRODUCT(SUM(INDIRECT(plage&amp;"!AJ89"),BD34))</f>
        <v>#REF!</v>
      </c>
    </row>
    <row r="36" spans="3:26" ht="17.25" thickTop="1" thickBot="1">
      <c r="C36" s="223">
        <f>'Base de donnée'!AE$3</f>
        <v>29</v>
      </c>
      <c r="D36" s="119" t="e">
        <f ca="1">SUMPRODUCT(COUNTIF(INDIRECT(plage&amp;"!D92:AH94"),'Base de donnée'!$B$13))</f>
        <v>#REF!</v>
      </c>
      <c r="E36" s="120" t="e">
        <f ca="1">SUMPRODUCT(COUNTIF(INDIRECT(plage&amp;"!D92:AH94"),'Base de donnée'!$B$17))</f>
        <v>#REF!</v>
      </c>
      <c r="F36" s="120" t="e">
        <f ca="1">SUMPRODUCT(COUNTIF(INDIRECT(plage&amp;"!D92:AH94"),'Base de donnée'!$B$25))</f>
        <v>#REF!</v>
      </c>
      <c r="G36" s="120" t="e">
        <f ca="1">SUMPRODUCT(COUNTIF(INDIRECT(plage&amp;"!D92:AH94"),'Base de donnée'!$B$26))</f>
        <v>#REF!</v>
      </c>
      <c r="H36" s="120" t="e">
        <f ca="1">SUMPRODUCT(COUNTIF(INDIRECT(plage&amp;"!D92:AH94"),'Base de donnée'!$B$12))</f>
        <v>#REF!</v>
      </c>
      <c r="I36" s="120" t="e">
        <f ca="1">SUMPRODUCT(COUNTIF(INDIRECT(plage&amp;"!D92:AH94"),'Base de donnée'!$B$16))</f>
        <v>#REF!</v>
      </c>
      <c r="J36" s="120" t="e">
        <f ca="1">SUMPRODUCT(COUNTIF(INDIRECT(plage&amp;"!D92:AH94"),'Base de donnée'!$B$23))</f>
        <v>#REF!</v>
      </c>
      <c r="K36" s="120" t="e">
        <f ca="1">SUMPRODUCT(COUNTIF(INDIRECT(plage&amp;"!D92:AH94"),'Base de donnée'!$B$24))</f>
        <v>#REF!</v>
      </c>
      <c r="L36" s="120" t="e">
        <f ca="1">SUMPRODUCT(COUNTIF(INDIRECT(plage&amp;"!D92:AH94"),'Base de donnée'!$B$11))</f>
        <v>#REF!</v>
      </c>
      <c r="M36" s="120" t="e">
        <f ca="1">SUMPRODUCT(COUNTIF(INDIRECT(plage&amp;"!D92:AH94"),'Base de donnée'!$B$15))</f>
        <v>#REF!</v>
      </c>
      <c r="N36" s="120" t="e">
        <f ca="1">SUMPRODUCT(COUNTIF(INDIRECT(plage&amp;"!D92:AH94"),'Base de donnée'!$B$19))</f>
        <v>#REF!</v>
      </c>
      <c r="O36" s="120" t="e">
        <f ca="1">SUMPRODUCT(COUNTIF(INDIRECT(plage&amp;"!D92:AH94"),'Base de donnée'!$B$21))</f>
        <v>#REF!</v>
      </c>
      <c r="P36" s="120" t="e">
        <f ca="1">SUMPRODUCT(COUNTIF(INDIRECT(plage&amp;"!D92:AH94"),'Base de donnée'!$B$20))</f>
        <v>#REF!</v>
      </c>
      <c r="Q36" s="120" t="e">
        <f ca="1">SUMPRODUCT(COUNTIF(INDIRECT(plage&amp;"!D92:AH94"),'Base de donnée'!$B$22))</f>
        <v>#REF!</v>
      </c>
      <c r="R36" s="120" t="e">
        <f ca="1">SUMPRODUCT(COUNTIF(INDIRECT(plage&amp;"!D92:AH94"),'Base de donnée'!$B$14))</f>
        <v>#REF!</v>
      </c>
      <c r="S36" s="120" t="e">
        <f ca="1">SUMPRODUCT(COUNTIF(INDIRECT(plage&amp;"!D92:AH94"),'Base de donnée'!$B$18))</f>
        <v>#REF!</v>
      </c>
      <c r="T36" s="120" t="e">
        <f ca="1">SUMPRODUCT(COUNTIF(INDIRECT(plage&amp;"!D92:AH94"),'Base de donnée'!$B$27))</f>
        <v>#REF!</v>
      </c>
      <c r="U36" s="121" t="e">
        <f ca="1">SUMPRODUCT(COUNTIF(INDIRECT(plage&amp;"!D92:AH94"),'Base de donnée'!$B$28))</f>
        <v>#REF!</v>
      </c>
      <c r="V36" s="406" t="e">
        <f ca="1">SUMPRODUCT(SUM(INDIRECT(plage&amp;"!F92"),AI93))</f>
        <v>#VALUE!</v>
      </c>
      <c r="W36" s="407"/>
      <c r="X36" s="154" t="e">
        <f ca="1">(('Base de donnée'!N$69*9)+('Base de donnée'!P$69*24))-V36</f>
        <v>#VALUE!</v>
      </c>
      <c r="Y36" s="228" t="e">
        <f ca="1">SUMPRODUCT(SUM(INDIRECT(plage&amp;"!AI92"),BC35))</f>
        <v>#REF!</v>
      </c>
      <c r="Z36" s="228" t="e">
        <f ca="1">SUMPRODUCT(SUM(INDIRECT(plage&amp;"!AJ89"),BD35))</f>
        <v>#REF!</v>
      </c>
    </row>
    <row r="37" spans="3:26" ht="17.25" thickTop="1" thickBot="1">
      <c r="C37" s="222">
        <f>'Base de donnée'!AF$3</f>
        <v>30</v>
      </c>
      <c r="D37" s="61" t="e">
        <f ca="1">SUMPRODUCT(COUNTIF(INDIRECT(plage&amp;"!D95:AH97"),'Base de donnée'!$B$13))</f>
        <v>#REF!</v>
      </c>
      <c r="E37" s="62" t="e">
        <f ca="1">SUMPRODUCT(COUNTIF(INDIRECT(plage&amp;"!D95:AH97"),'Base de donnée'!$B$17))</f>
        <v>#REF!</v>
      </c>
      <c r="F37" s="62" t="e">
        <f ca="1">SUMPRODUCT(COUNTIF(INDIRECT(plage&amp;"!D95:AH97"),'Base de donnée'!$B$25))</f>
        <v>#REF!</v>
      </c>
      <c r="G37" s="62" t="e">
        <f ca="1">SUMPRODUCT(COUNTIF(INDIRECT(plage&amp;"!D95:AH97"),'Base de donnée'!$B$26))</f>
        <v>#REF!</v>
      </c>
      <c r="H37" s="62" t="e">
        <f ca="1">SUMPRODUCT(COUNTIF(INDIRECT(plage&amp;"!D95:AH97"),'Base de donnée'!$B$12))</f>
        <v>#REF!</v>
      </c>
      <c r="I37" s="62" t="e">
        <f ca="1">SUMPRODUCT(COUNTIF(INDIRECT(plage&amp;"!D95:AH97"),'Base de donnée'!$B$16))</f>
        <v>#REF!</v>
      </c>
      <c r="J37" s="62" t="e">
        <f ca="1">SUMPRODUCT(COUNTIF(INDIRECT(plage&amp;"!D95:AH97"),'Base de donnée'!$B$23))</f>
        <v>#REF!</v>
      </c>
      <c r="K37" s="62" t="e">
        <f ca="1">SUMPRODUCT(COUNTIF(INDIRECT(plage&amp;"!D95:AH97"),'Base de donnée'!$B$24))</f>
        <v>#REF!</v>
      </c>
      <c r="L37" s="62" t="e">
        <f ca="1">SUMPRODUCT(COUNTIF(INDIRECT(plage&amp;"!D95:AH97"),'Base de donnée'!$B$11))</f>
        <v>#REF!</v>
      </c>
      <c r="M37" s="62" t="e">
        <f ca="1">SUMPRODUCT(COUNTIF(INDIRECT(plage&amp;"!D95:AH97"),'Base de donnée'!$B$15))</f>
        <v>#REF!</v>
      </c>
      <c r="N37" s="62" t="e">
        <f ca="1">SUMPRODUCT(COUNTIF(INDIRECT(plage&amp;"!D95:AH97"),'Base de donnée'!$B$19))</f>
        <v>#REF!</v>
      </c>
      <c r="O37" s="62" t="e">
        <f ca="1">SUMPRODUCT(COUNTIF(INDIRECT(plage&amp;"!D95:AH97"),'Base de donnée'!$B$21))</f>
        <v>#REF!</v>
      </c>
      <c r="P37" s="62" t="e">
        <f ca="1">SUMPRODUCT(COUNTIF(INDIRECT(plage&amp;"!D95:AH97"),'Base de donnée'!$B$20))</f>
        <v>#REF!</v>
      </c>
      <c r="Q37" s="62" t="e">
        <f ca="1">SUMPRODUCT(COUNTIF(INDIRECT(plage&amp;"!D95:AH97"),'Base de donnée'!$B$22))</f>
        <v>#REF!</v>
      </c>
      <c r="R37" s="62" t="e">
        <f ca="1">SUMPRODUCT(COUNTIF(INDIRECT(plage&amp;"!D95:AH97"),'Base de donnée'!$B$14))</f>
        <v>#REF!</v>
      </c>
      <c r="S37" s="62" t="e">
        <f ca="1">SUMPRODUCT(COUNTIF(INDIRECT(plage&amp;"!D95:AH97"),'Base de donnée'!$B$18))</f>
        <v>#REF!</v>
      </c>
      <c r="T37" s="62" t="e">
        <f ca="1">SUMPRODUCT(COUNTIF(INDIRECT(plage&amp;"!D95:AH97"),'Base de donnée'!$B$27))</f>
        <v>#REF!</v>
      </c>
      <c r="U37" s="63" t="e">
        <f ca="1">SUMPRODUCT(COUNTIF(INDIRECT(plage&amp;"!D95:AH97"),'Base de donnée'!$B$28))</f>
        <v>#REF!</v>
      </c>
      <c r="V37" s="372" t="e">
        <f ca="1">SUMPRODUCT(SUM(INDIRECT(plage&amp;"!F95"),AI96))</f>
        <v>#VALUE!</v>
      </c>
      <c r="W37" s="373"/>
      <c r="X37" s="153" t="e">
        <f ca="1">(('Base de donnée'!N$69*9)+('Base de donnée'!P$69*24))-V37</f>
        <v>#VALUE!</v>
      </c>
      <c r="Y37" s="147" t="e">
        <f ca="1">SUMPRODUCT(SUM(INDIRECT(plage&amp;"!AI95"),BC36))</f>
        <v>#REF!</v>
      </c>
      <c r="Z37" s="147" t="e">
        <f ca="1">SUMPRODUCT(SUM(INDIRECT(plage&amp;"!AJ98"),BD36))</f>
        <v>#REF!</v>
      </c>
    </row>
    <row r="38" spans="3:26" ht="17.25" thickTop="1" thickBot="1">
      <c r="C38" s="223">
        <f>'Base de donnée'!AG$3</f>
        <v>31</v>
      </c>
      <c r="D38" s="119" t="e">
        <f ca="1">SUMPRODUCT(COUNTIF(INDIRECT(plage&amp;"!D98:AH99"),'Base de donnée'!$B$13))</f>
        <v>#REF!</v>
      </c>
      <c r="E38" s="120" t="e">
        <f ca="1">SUMPRODUCT(COUNTIF(INDIRECT(plage&amp;"!D98:AH99"),'Base de donnée'!$B$17))</f>
        <v>#REF!</v>
      </c>
      <c r="F38" s="120" t="e">
        <f ca="1">SUMPRODUCT(COUNTIF(INDIRECT(plage&amp;"!D98:AH99"),'Base de donnée'!$B$25))</f>
        <v>#REF!</v>
      </c>
      <c r="G38" s="120" t="e">
        <f ca="1">SUMPRODUCT(COUNTIF(INDIRECT(plage&amp;"!D98:AH99"),'Base de donnée'!$B$26))</f>
        <v>#REF!</v>
      </c>
      <c r="H38" s="120" t="e">
        <f ca="1">SUMPRODUCT(COUNTIF(INDIRECT(plage&amp;"!D98:AH99"),'Base de donnée'!$B$12))</f>
        <v>#REF!</v>
      </c>
      <c r="I38" s="120" t="e">
        <f ca="1">SUMPRODUCT(COUNTIF(INDIRECT(plage&amp;"!D98:AH99"),'Base de donnée'!$B$16))</f>
        <v>#REF!</v>
      </c>
      <c r="J38" s="120" t="e">
        <f ca="1">SUMPRODUCT(COUNTIF(INDIRECT(plage&amp;"!D98:AH99"),'Base de donnée'!$B$23))</f>
        <v>#REF!</v>
      </c>
      <c r="K38" s="120" t="e">
        <f ca="1">SUMPRODUCT(COUNTIF(INDIRECT(plage&amp;"!D98:AH99"),'Base de donnée'!$B$24))</f>
        <v>#REF!</v>
      </c>
      <c r="L38" s="120" t="e">
        <f ca="1">SUMPRODUCT(COUNTIF(INDIRECT(plage&amp;"!D98:AH99"),'Base de donnée'!$B$11))</f>
        <v>#REF!</v>
      </c>
      <c r="M38" s="120" t="e">
        <f ca="1">SUMPRODUCT(COUNTIF(INDIRECT(plage&amp;"!D98:AH99"),'Base de donnée'!$B$15))</f>
        <v>#REF!</v>
      </c>
      <c r="N38" s="120" t="e">
        <f ca="1">SUMPRODUCT(COUNTIF(INDIRECT(plage&amp;"!D98:AH99"),'Base de donnée'!$B$19))</f>
        <v>#REF!</v>
      </c>
      <c r="O38" s="120" t="e">
        <f ca="1">SUMPRODUCT(COUNTIF(INDIRECT(plage&amp;"!D98:AH99"),'Base de donnée'!$B$21))</f>
        <v>#REF!</v>
      </c>
      <c r="P38" s="120" t="e">
        <f ca="1">SUMPRODUCT(COUNTIF(INDIRECT(plage&amp;"!D98:AH99"),'Base de donnée'!$B$20))</f>
        <v>#REF!</v>
      </c>
      <c r="Q38" s="120" t="e">
        <f ca="1">SUMPRODUCT(COUNTIF(INDIRECT(plage&amp;"!D98:AH99"),'Base de donnée'!$B$22))</f>
        <v>#REF!</v>
      </c>
      <c r="R38" s="120" t="e">
        <f ca="1">SUMPRODUCT(COUNTIF(INDIRECT(plage&amp;"!D98:AH99"),'Base de donnée'!$B$14))</f>
        <v>#REF!</v>
      </c>
      <c r="S38" s="120" t="e">
        <f ca="1">SUMPRODUCT(COUNTIF(INDIRECT(plage&amp;"!D98:AH99"),'Base de donnée'!$B$18))</f>
        <v>#REF!</v>
      </c>
      <c r="T38" s="120" t="e">
        <f ca="1">SUMPRODUCT(COUNTIF(INDIRECT(plage&amp;"!D98:AH99"),'Base de donnée'!$B$27))</f>
        <v>#REF!</v>
      </c>
      <c r="U38" s="121" t="e">
        <f ca="1">SUMPRODUCT(COUNTIF(INDIRECT(plage&amp;"!D98:AH99"),'Base de donnée'!$B$28))</f>
        <v>#REF!</v>
      </c>
      <c r="V38" s="406" t="e">
        <f ca="1">SUMPRODUCT(SUM(INDIRECT(plage&amp;"!F98"),AI99))</f>
        <v>#VALUE!</v>
      </c>
      <c r="W38" s="407"/>
      <c r="X38" s="154" t="e">
        <f ca="1">(('Base de donnée'!N$69*9)+('Base de donnée'!P$69*24))-V38</f>
        <v>#VALUE!</v>
      </c>
      <c r="Y38" s="228" t="e">
        <f ca="1">SUMPRODUCT(SUM(INDIRECT(plage&amp;"!AG99"),BC37))</f>
        <v>#REF!</v>
      </c>
      <c r="Z38" s="228" t="e">
        <f ca="1">SUMPRODUCT(SUM(INDIRECT(plage&amp;"!AJ99"),BD37))</f>
        <v>#REF!</v>
      </c>
    </row>
    <row r="39" spans="3:26" ht="17.25" thickTop="1" thickBot="1">
      <c r="C39" s="222">
        <f>'Base de donnée'!AH$3</f>
        <v>32</v>
      </c>
      <c r="D39" s="61" t="e">
        <f ca="1">SUMPRODUCT(COUNTIF(INDIRECT(plage&amp;"!D100:AH102"),'Base de donnée'!$B$13))</f>
        <v>#REF!</v>
      </c>
      <c r="E39" s="62" t="e">
        <f ca="1">SUMPRODUCT(COUNTIF(INDIRECT(plage&amp;"!D100:AH102"),'Base de donnée'!$B$17))</f>
        <v>#REF!</v>
      </c>
      <c r="F39" s="62" t="e">
        <f ca="1">SUMPRODUCT(COUNTIF(INDIRECT(plage&amp;"!D100:AH102"),'Base de donnée'!$B$25))</f>
        <v>#REF!</v>
      </c>
      <c r="G39" s="62" t="e">
        <f ca="1">SUMPRODUCT(COUNTIF(INDIRECT(plage&amp;"!D100:AH102"),'Base de donnée'!$B$26))</f>
        <v>#REF!</v>
      </c>
      <c r="H39" s="62" t="e">
        <f ca="1">SUMPRODUCT(COUNTIF(INDIRECT(plage&amp;"!D100:AH102"),'Base de donnée'!$B$12))</f>
        <v>#REF!</v>
      </c>
      <c r="I39" s="62" t="e">
        <f ca="1">SUMPRODUCT(COUNTIF(INDIRECT(plage&amp;"!D100:AH102"),'Base de donnée'!$B$16))</f>
        <v>#REF!</v>
      </c>
      <c r="J39" s="62" t="e">
        <f ca="1">SUMPRODUCT(COUNTIF(INDIRECT(plage&amp;"!D100:AH102"),'Base de donnée'!$B$23))</f>
        <v>#REF!</v>
      </c>
      <c r="K39" s="62" t="e">
        <f ca="1">SUMPRODUCT(COUNTIF(INDIRECT(plage&amp;"!D100:AH102"),'Base de donnée'!$B$24))</f>
        <v>#REF!</v>
      </c>
      <c r="L39" s="62" t="e">
        <f ca="1">SUMPRODUCT(COUNTIF(INDIRECT(plage&amp;"!D100:AH102"),'Base de donnée'!$B$11))</f>
        <v>#REF!</v>
      </c>
      <c r="M39" s="62" t="e">
        <f ca="1">SUMPRODUCT(COUNTIF(INDIRECT(plage&amp;"!D100:AH102"),'Base de donnée'!$B$15))</f>
        <v>#REF!</v>
      </c>
      <c r="N39" s="62" t="e">
        <f ca="1">SUMPRODUCT(COUNTIF(INDIRECT(plage&amp;"!D100:AH102"),'Base de donnée'!$B$19))</f>
        <v>#REF!</v>
      </c>
      <c r="O39" s="62" t="e">
        <f ca="1">SUMPRODUCT(COUNTIF(INDIRECT(plage&amp;"!D100:AH102"),'Base de donnée'!$B$21))</f>
        <v>#REF!</v>
      </c>
      <c r="P39" s="62" t="e">
        <f ca="1">SUMPRODUCT(COUNTIF(INDIRECT(plage&amp;"!D100:AH102"),'Base de donnée'!$B$20))</f>
        <v>#REF!</v>
      </c>
      <c r="Q39" s="62" t="e">
        <f ca="1">SUMPRODUCT(COUNTIF(INDIRECT(plage&amp;"!D100:AH102"),'Base de donnée'!$B$22))</f>
        <v>#REF!</v>
      </c>
      <c r="R39" s="62" t="e">
        <f ca="1">SUMPRODUCT(COUNTIF(INDIRECT(plage&amp;"!D100:AH102"),'Base de donnée'!$B$14))</f>
        <v>#REF!</v>
      </c>
      <c r="S39" s="62" t="e">
        <f ca="1">SUMPRODUCT(COUNTIF(INDIRECT(plage&amp;"!D100:AH102"),'Base de donnée'!$B$18))</f>
        <v>#REF!</v>
      </c>
      <c r="T39" s="62" t="e">
        <f ca="1">SUMPRODUCT(COUNTIF(INDIRECT(plage&amp;"!D100:AH102"),'Base de donnée'!$B$27))</f>
        <v>#REF!</v>
      </c>
      <c r="U39" s="63" t="e">
        <f ca="1">SUMPRODUCT(COUNTIF(INDIRECT(plage&amp;"!D100:AH102"),'Base de donnée'!$B$28))</f>
        <v>#REF!</v>
      </c>
      <c r="V39" s="372" t="e">
        <f ca="1">SUMPRODUCT(SUM(INDIRECT(plage&amp;"!F101"),AI102))</f>
        <v>#VALUE!</v>
      </c>
      <c r="W39" s="373"/>
      <c r="X39" s="153" t="e">
        <f ca="1">(('Base de donnée'!N$69*9)+('Base de donnée'!P$69*24))-V39</f>
        <v>#VALUE!</v>
      </c>
      <c r="Y39" s="147" t="e">
        <f ca="1">SUMPRODUCT(SUM(INDIRECT(plage&amp;"!AG102"),BC38))</f>
        <v>#REF!</v>
      </c>
      <c r="Z39" s="147" t="e">
        <f ca="1">SUMPRODUCT(SUM(INDIRECT(plage&amp;"!AJ102"),BD38))</f>
        <v>#REF!</v>
      </c>
    </row>
    <row r="40" spans="3:26" ht="17.25" thickTop="1" thickBot="1">
      <c r="C40" s="223">
        <f>'Base de donnée'!AI$3</f>
        <v>33</v>
      </c>
      <c r="D40" s="119" t="e">
        <f ca="1">SUMPRODUCT(COUNTIF(INDIRECT(plage&amp;"!D103:AH105"),'Base de donnée'!$B$13))</f>
        <v>#REF!</v>
      </c>
      <c r="E40" s="120" t="e">
        <f ca="1">SUMPRODUCT(COUNTIF(INDIRECT(plage&amp;"!D103:AH105"),'Base de donnée'!$B$17))</f>
        <v>#REF!</v>
      </c>
      <c r="F40" s="120" t="e">
        <f ca="1">SUMPRODUCT(COUNTIF(INDIRECT(plage&amp;"!D103:AH105"),'Base de donnée'!$B$25))</f>
        <v>#REF!</v>
      </c>
      <c r="G40" s="120" t="e">
        <f ca="1">SUMPRODUCT(COUNTIF(INDIRECT(plage&amp;"!D103:AH105"),'Base de donnée'!$B$26))</f>
        <v>#REF!</v>
      </c>
      <c r="H40" s="120" t="e">
        <f ca="1">SUMPRODUCT(COUNTIF(INDIRECT(plage&amp;"!D103:AH105"),'Base de donnée'!$B$12))</f>
        <v>#REF!</v>
      </c>
      <c r="I40" s="120" t="e">
        <f ca="1">SUMPRODUCT(COUNTIF(INDIRECT(plage&amp;"!D103:AH105"),'Base de donnée'!$B$16))</f>
        <v>#REF!</v>
      </c>
      <c r="J40" s="120" t="e">
        <f ca="1">SUMPRODUCT(COUNTIF(INDIRECT(plage&amp;"!D103:AH105"),'Base de donnée'!$B$23))</f>
        <v>#REF!</v>
      </c>
      <c r="K40" s="120" t="e">
        <f ca="1">SUMPRODUCT(COUNTIF(INDIRECT(plage&amp;"!D103:AH105"),'Base de donnée'!$B$24))</f>
        <v>#REF!</v>
      </c>
      <c r="L40" s="120" t="e">
        <f ca="1">SUMPRODUCT(COUNTIF(INDIRECT(plage&amp;"!D103:AH105"),'Base de donnée'!$B$11))</f>
        <v>#REF!</v>
      </c>
      <c r="M40" s="120" t="e">
        <f ca="1">SUMPRODUCT(COUNTIF(INDIRECT(plage&amp;"!D103:AH105"),'Base de donnée'!$B$15))</f>
        <v>#REF!</v>
      </c>
      <c r="N40" s="120" t="e">
        <f ca="1">SUMPRODUCT(COUNTIF(INDIRECT(plage&amp;"!D103:AH105"),'Base de donnée'!$B$19))</f>
        <v>#REF!</v>
      </c>
      <c r="O40" s="120" t="e">
        <f ca="1">SUMPRODUCT(COUNTIF(INDIRECT(plage&amp;"!D103:AH105"),'Base de donnée'!$B$21))</f>
        <v>#REF!</v>
      </c>
      <c r="P40" s="120" t="e">
        <f ca="1">SUMPRODUCT(COUNTIF(INDIRECT(plage&amp;"!D103:AH105"),'Base de donnée'!$B$20))</f>
        <v>#REF!</v>
      </c>
      <c r="Q40" s="120" t="e">
        <f ca="1">SUMPRODUCT(COUNTIF(INDIRECT(plage&amp;"!D103:AH105"),'Base de donnée'!$B$22))</f>
        <v>#REF!</v>
      </c>
      <c r="R40" s="120" t="e">
        <f ca="1">SUMPRODUCT(COUNTIF(INDIRECT(plage&amp;"!D103:AH105"),'Base de donnée'!$B$14))</f>
        <v>#REF!</v>
      </c>
      <c r="S40" s="120" t="e">
        <f ca="1">SUMPRODUCT(COUNTIF(INDIRECT(plage&amp;"!D103:AH105"),'Base de donnée'!$B$18))</f>
        <v>#REF!</v>
      </c>
      <c r="T40" s="120" t="e">
        <f ca="1">SUMPRODUCT(COUNTIF(INDIRECT(plage&amp;"!D103:AH105"),'Base de donnée'!$B$27))</f>
        <v>#REF!</v>
      </c>
      <c r="U40" s="121" t="e">
        <f ca="1">SUMPRODUCT(COUNTIF(INDIRECT(plage&amp;"!D103:AH105"),'Base de donnée'!$B$28))</f>
        <v>#REF!</v>
      </c>
      <c r="V40" s="406" t="e">
        <f ca="1">SUMPRODUCT(SUM(INDIRECT(plage&amp;"!F104"),AI105))</f>
        <v>#VALUE!</v>
      </c>
      <c r="W40" s="407"/>
      <c r="X40" s="154" t="e">
        <f ca="1">(('Base de donnée'!N$69*9)+('Base de donnée'!P$69*24))-V40</f>
        <v>#VALUE!</v>
      </c>
      <c r="Y40" s="228" t="e">
        <f ca="1">SUMPRODUCT(SUM(INDIRECT(plage&amp;"!AG105"),BC39))</f>
        <v>#REF!</v>
      </c>
      <c r="Z40" s="228" t="e">
        <f ca="1">SUMPRODUCT(SUM(INDIRECT(plage&amp;"!AJ105"),BD39))</f>
        <v>#REF!</v>
      </c>
    </row>
    <row r="41" spans="3:26" ht="17.25" thickTop="1" thickBot="1">
      <c r="C41" s="222">
        <f>'Base de donnée'!AJ$3</f>
        <v>34</v>
      </c>
      <c r="D41" s="61" t="e">
        <f ca="1">SUMPRODUCT(COUNTIF(INDIRECT(plage&amp;"!D103:AH105"),'Base de donnée'!$B$13))</f>
        <v>#REF!</v>
      </c>
      <c r="E41" s="62" t="e">
        <f ca="1">SUMPRODUCT(COUNTIF(INDIRECT(plage&amp;"!D103:AH105"),'Base de donnée'!$B$17))</f>
        <v>#REF!</v>
      </c>
      <c r="F41" s="62" t="e">
        <f ca="1">SUMPRODUCT(COUNTIF(INDIRECT(plage&amp;"!D103:AH105"),'Base de donnée'!$B$25))</f>
        <v>#REF!</v>
      </c>
      <c r="G41" s="62" t="e">
        <f ca="1">SUMPRODUCT(COUNTIF(INDIRECT(plage&amp;"!D103:AH105"),'Base de donnée'!$B$26))</f>
        <v>#REF!</v>
      </c>
      <c r="H41" s="62" t="e">
        <f ca="1">SUMPRODUCT(COUNTIF(INDIRECT(plage&amp;"!D103:AH105"),'Base de donnée'!$B$12))</f>
        <v>#REF!</v>
      </c>
      <c r="I41" s="62" t="e">
        <f ca="1">SUMPRODUCT(COUNTIF(INDIRECT(plage&amp;"!D103:AH105"),'Base de donnée'!$B$16))</f>
        <v>#REF!</v>
      </c>
      <c r="J41" s="62" t="e">
        <f ca="1">SUMPRODUCT(COUNTIF(INDIRECT(plage&amp;"!D103:AH105"),'Base de donnée'!$B$23))</f>
        <v>#REF!</v>
      </c>
      <c r="K41" s="62" t="e">
        <f ca="1">SUMPRODUCT(COUNTIF(INDIRECT(plage&amp;"!D103:AH105"),'Base de donnée'!$B$24))</f>
        <v>#REF!</v>
      </c>
      <c r="L41" s="62" t="e">
        <f ca="1">SUMPRODUCT(COUNTIF(INDIRECT(plage&amp;"!D103:AH105"),'Base de donnée'!$B$11))</f>
        <v>#REF!</v>
      </c>
      <c r="M41" s="62" t="e">
        <f ca="1">SUMPRODUCT(COUNTIF(INDIRECT(plage&amp;"!D103:AH105"),'Base de donnée'!$B$15))</f>
        <v>#REF!</v>
      </c>
      <c r="N41" s="62" t="e">
        <f ca="1">SUMPRODUCT(COUNTIF(INDIRECT(plage&amp;"!D103:AH105"),'Base de donnée'!$B$19))</f>
        <v>#REF!</v>
      </c>
      <c r="O41" s="62" t="e">
        <f ca="1">SUMPRODUCT(COUNTIF(INDIRECT(plage&amp;"!D103:AH105"),'Base de donnée'!$B$21))</f>
        <v>#REF!</v>
      </c>
      <c r="P41" s="62" t="e">
        <f ca="1">SUMPRODUCT(COUNTIF(INDIRECT(plage&amp;"!D103:AH105"),'Base de donnée'!$B$20))</f>
        <v>#REF!</v>
      </c>
      <c r="Q41" s="62" t="e">
        <f ca="1">SUMPRODUCT(COUNTIF(INDIRECT(plage&amp;"!D103:AH105"),'Base de donnée'!$B$22))</f>
        <v>#REF!</v>
      </c>
      <c r="R41" s="62" t="e">
        <f ca="1">SUMPRODUCT(COUNTIF(INDIRECT(plage&amp;"!D103:AH105"),'Base de donnée'!$B$14))</f>
        <v>#REF!</v>
      </c>
      <c r="S41" s="62" t="e">
        <f ca="1">SUMPRODUCT(COUNTIF(INDIRECT(plage&amp;"!D103:AH105"),'Base de donnée'!$B$18))</f>
        <v>#REF!</v>
      </c>
      <c r="T41" s="62" t="e">
        <f ca="1">SUMPRODUCT(COUNTIF(INDIRECT(plage&amp;"!D103:AH105"),'Base de donnée'!$B$27))</f>
        <v>#REF!</v>
      </c>
      <c r="U41" s="63" t="e">
        <f ca="1">SUMPRODUCT(COUNTIF(INDIRECT(plage&amp;"!D103:AH105"),'Base de donnée'!$B$28))</f>
        <v>#REF!</v>
      </c>
      <c r="V41" s="372" t="e">
        <f ca="1">SUMPRODUCT(SUM(INDIRECT(plage&amp;"!F104"),AI106))</f>
        <v>#VALUE!</v>
      </c>
      <c r="W41" s="373"/>
      <c r="X41" s="153" t="e">
        <f ca="1">(('Base de donnée'!N$69*9)+('Base de donnée'!P$69*24))-V41</f>
        <v>#VALUE!</v>
      </c>
      <c r="Y41" s="147" t="e">
        <f ca="1">SUMPRODUCT(SUM(INDIRECT(plage&amp;"!AG105"),BC40))</f>
        <v>#REF!</v>
      </c>
      <c r="Z41" s="147" t="e">
        <f ca="1">SUMPRODUCT(SUM(INDIRECT(plage&amp;"!AJ105"),BD40))</f>
        <v>#REF!</v>
      </c>
    </row>
    <row r="42" spans="3:26" ht="17.25" thickTop="1" thickBot="1">
      <c r="C42" s="229">
        <f>'Base de donnée'!AK$3</f>
        <v>35</v>
      </c>
      <c r="D42" s="230" t="e">
        <f ca="1">SUMPRODUCT(COUNTIF(INDIRECT(plage&amp;"!D106:AH108"),'Base de donnée'!$B$13))</f>
        <v>#REF!</v>
      </c>
      <c r="E42" s="231" t="e">
        <f ca="1">SUMPRODUCT(COUNTIF(INDIRECT(plage&amp;"!D106:AH108"),'Base de donnée'!$B$17))</f>
        <v>#REF!</v>
      </c>
      <c r="F42" s="231" t="e">
        <f ca="1">SUMPRODUCT(COUNTIF(INDIRECT(plage&amp;"!D106:AH108"),'Base de donnée'!$B$25))</f>
        <v>#REF!</v>
      </c>
      <c r="G42" s="231" t="e">
        <f ca="1">SUMPRODUCT(COUNTIF(INDIRECT(plage&amp;"!D106:AH108"),'Base de donnée'!$B$26))</f>
        <v>#REF!</v>
      </c>
      <c r="H42" s="231" t="e">
        <f ca="1">SUMPRODUCT(COUNTIF(INDIRECT(plage&amp;"!D106:AH108"),'Base de donnée'!$B$12))</f>
        <v>#REF!</v>
      </c>
      <c r="I42" s="231" t="e">
        <f ca="1">SUMPRODUCT(COUNTIF(INDIRECT(plage&amp;"!D106:AH108"),'Base de donnée'!$B$16))</f>
        <v>#REF!</v>
      </c>
      <c r="J42" s="231" t="e">
        <f ca="1">SUMPRODUCT(COUNTIF(INDIRECT(plage&amp;"!D106:AH108"),'Base de donnée'!$B$23))</f>
        <v>#REF!</v>
      </c>
      <c r="K42" s="231" t="e">
        <f ca="1">SUMPRODUCT(COUNTIF(INDIRECT(plage&amp;"!D106:AH108"),'Base de donnée'!$B$24))</f>
        <v>#REF!</v>
      </c>
      <c r="L42" s="231" t="e">
        <f ca="1">SUMPRODUCT(COUNTIF(INDIRECT(plage&amp;"!D106:AH108"),'Base de donnée'!$B$11))</f>
        <v>#REF!</v>
      </c>
      <c r="M42" s="231" t="e">
        <f ca="1">SUMPRODUCT(COUNTIF(INDIRECT(plage&amp;"!D106:AH108"),'Base de donnée'!$B$15))</f>
        <v>#REF!</v>
      </c>
      <c r="N42" s="231" t="e">
        <f ca="1">SUMPRODUCT(COUNTIF(INDIRECT(plage&amp;"!D106:AH108"),'Base de donnée'!$B$19))</f>
        <v>#REF!</v>
      </c>
      <c r="O42" s="231" t="e">
        <f ca="1">SUMPRODUCT(COUNTIF(INDIRECT(plage&amp;"!D106:AH108"),'Base de donnée'!$B$21))</f>
        <v>#REF!</v>
      </c>
      <c r="P42" s="231" t="e">
        <f ca="1">SUMPRODUCT(COUNTIF(INDIRECT(plage&amp;"!D106:AH108"),'Base de donnée'!$B$20))</f>
        <v>#REF!</v>
      </c>
      <c r="Q42" s="231" t="e">
        <f ca="1">SUMPRODUCT(COUNTIF(INDIRECT(plage&amp;"!D106:AH108"),'Base de donnée'!$B$22))</f>
        <v>#REF!</v>
      </c>
      <c r="R42" s="231" t="e">
        <f ca="1">SUMPRODUCT(COUNTIF(INDIRECT(plage&amp;"!D106:AH108"),'Base de donnée'!$B$14))</f>
        <v>#REF!</v>
      </c>
      <c r="S42" s="231" t="e">
        <f ca="1">SUMPRODUCT(COUNTIF(INDIRECT(plage&amp;"!D106:AH108"),'Base de donnée'!$B$18))</f>
        <v>#REF!</v>
      </c>
      <c r="T42" s="231" t="e">
        <f ca="1">SUMPRODUCT(COUNTIF(INDIRECT(plage&amp;"!D106:AH108"),'Base de donnée'!$B$27))</f>
        <v>#REF!</v>
      </c>
      <c r="U42" s="232" t="e">
        <f ca="1">SUMPRODUCT(COUNTIF(INDIRECT(plage&amp;"!D106:AH108"),'Base de donnée'!$B$28))</f>
        <v>#REF!</v>
      </c>
      <c r="V42" s="406" t="e">
        <f ca="1">SUMPRODUCT(SUM(INDIRECT(plage&amp;"!F107"),AI108))</f>
        <v>#VALUE!</v>
      </c>
      <c r="W42" s="407"/>
      <c r="X42" s="154" t="e">
        <f ca="1">(('Base de donnée'!N$69*9)+('Base de donnée'!P$69*24))-V42</f>
        <v>#VALUE!</v>
      </c>
      <c r="Y42" s="233" t="e">
        <f ca="1">SUMPRODUCT(SUM(INDIRECT(plage&amp;"!AG108"),BC40))</f>
        <v>#REF!</v>
      </c>
      <c r="Z42" s="233" t="e">
        <f ca="1">SUMPRODUCT(SUM(INDIRECT(plage&amp;"!AJ108"),BD40))</f>
        <v>#REF!</v>
      </c>
    </row>
    <row r="44" spans="3:26">
      <c r="C44" s="384"/>
      <c r="D44" s="384"/>
      <c r="E44" s="384"/>
      <c r="F44" s="384"/>
    </row>
    <row r="45" spans="3:26">
      <c r="C45" s="384"/>
      <c r="D45" s="384"/>
      <c r="E45" s="384"/>
      <c r="F45" s="384"/>
    </row>
    <row r="46" spans="3:26">
      <c r="C46" s="384"/>
      <c r="D46" s="384"/>
      <c r="E46" s="384"/>
      <c r="F46" s="384"/>
    </row>
    <row r="47" spans="3:26">
      <c r="C47" s="384"/>
      <c r="D47" s="384"/>
      <c r="E47" s="384"/>
      <c r="F47" s="384"/>
    </row>
    <row r="48" spans="3:26">
      <c r="C48" s="384"/>
      <c r="D48" s="384"/>
      <c r="E48" s="384"/>
      <c r="F48" s="384"/>
    </row>
    <row r="49" spans="3:28" ht="15.75" thickBot="1">
      <c r="C49" s="385"/>
      <c r="D49" s="385"/>
      <c r="E49" s="385"/>
      <c r="F49" s="385"/>
    </row>
    <row r="50" spans="3:28" ht="81" thickTop="1" thickBot="1">
      <c r="C50" s="64"/>
      <c r="D50" s="65" t="s">
        <v>44</v>
      </c>
      <c r="E50" s="66" t="s">
        <v>45</v>
      </c>
      <c r="F50" s="67" t="s">
        <v>80</v>
      </c>
      <c r="G50" s="68" t="s">
        <v>46</v>
      </c>
      <c r="H50" s="69"/>
      <c r="I50" s="69"/>
      <c r="J50" s="70"/>
    </row>
    <row r="51" spans="3:28" ht="17.25" thickTop="1" thickBot="1">
      <c r="C51" s="135">
        <f t="shared" ref="C51:C83" si="0" xml:space="preserve"> $C8</f>
        <v>1</v>
      </c>
      <c r="D51" s="115" t="e">
        <f t="shared" ref="D51:D83" ca="1" si="1">SUM(D8:G8)</f>
        <v>#REF!</v>
      </c>
      <c r="E51" s="116" t="e">
        <f t="shared" ref="E51:E83" ca="1" si="2">SUM(H8:K8)</f>
        <v>#REF!</v>
      </c>
      <c r="F51" s="117" t="e">
        <f t="shared" ref="F51:F83" ca="1" si="3">SUM(L8:Q8)</f>
        <v>#REF!</v>
      </c>
      <c r="G51" s="118" t="e">
        <f t="shared" ref="G51:G83" ca="1" si="4">SUM(R8:T8)</f>
        <v>#REF!</v>
      </c>
    </row>
    <row r="52" spans="3:28" ht="17.25" thickTop="1" thickBot="1">
      <c r="C52" s="135">
        <f t="shared" si="0"/>
        <v>2</v>
      </c>
      <c r="D52" s="115" t="e">
        <f t="shared" ca="1" si="1"/>
        <v>#REF!</v>
      </c>
      <c r="E52" s="116" t="e">
        <f t="shared" ca="1" si="2"/>
        <v>#REF!</v>
      </c>
      <c r="F52" s="117" t="e">
        <f t="shared" ca="1" si="3"/>
        <v>#REF!</v>
      </c>
      <c r="G52" s="118" t="e">
        <f t="shared" ca="1" si="4"/>
        <v>#REF!</v>
      </c>
    </row>
    <row r="53" spans="3:28" ht="17.25" thickTop="1" thickBot="1">
      <c r="C53" s="135">
        <f t="shared" si="0"/>
        <v>3</v>
      </c>
      <c r="D53" s="115" t="e">
        <f t="shared" ca="1" si="1"/>
        <v>#REF!</v>
      </c>
      <c r="E53" s="116" t="e">
        <f t="shared" ca="1" si="2"/>
        <v>#REF!</v>
      </c>
      <c r="F53" s="117" t="e">
        <f t="shared" ca="1" si="3"/>
        <v>#REF!</v>
      </c>
      <c r="G53" s="118" t="e">
        <f t="shared" ca="1" si="4"/>
        <v>#REF!</v>
      </c>
    </row>
    <row r="54" spans="3:28" ht="17.25" thickTop="1" thickBot="1">
      <c r="C54" s="135">
        <f t="shared" si="0"/>
        <v>4</v>
      </c>
      <c r="D54" s="115" t="e">
        <f t="shared" ca="1" si="1"/>
        <v>#REF!</v>
      </c>
      <c r="E54" s="116" t="e">
        <f t="shared" ca="1" si="2"/>
        <v>#REF!</v>
      </c>
      <c r="F54" s="117" t="e">
        <f t="shared" ca="1" si="3"/>
        <v>#REF!</v>
      </c>
      <c r="G54" s="118" t="e">
        <f t="shared" ca="1" si="4"/>
        <v>#REF!</v>
      </c>
    </row>
    <row r="55" spans="3:28" ht="17.25" thickTop="1" thickBot="1">
      <c r="C55" s="135">
        <f t="shared" si="0"/>
        <v>5</v>
      </c>
      <c r="D55" s="115" t="e">
        <f t="shared" ca="1" si="1"/>
        <v>#REF!</v>
      </c>
      <c r="E55" s="116" t="e">
        <f t="shared" ca="1" si="2"/>
        <v>#REF!</v>
      </c>
      <c r="F55" s="117" t="e">
        <f t="shared" ca="1" si="3"/>
        <v>#REF!</v>
      </c>
      <c r="G55" s="118" t="e">
        <f t="shared" ca="1" si="4"/>
        <v>#REF!</v>
      </c>
    </row>
    <row r="56" spans="3:28" ht="17.25" thickTop="1" thickBot="1">
      <c r="C56" s="135">
        <f t="shared" si="0"/>
        <v>6</v>
      </c>
      <c r="D56" s="115" t="e">
        <f t="shared" ca="1" si="1"/>
        <v>#REF!</v>
      </c>
      <c r="E56" s="116" t="e">
        <f t="shared" ca="1" si="2"/>
        <v>#REF!</v>
      </c>
      <c r="F56" s="117" t="e">
        <f t="shared" ca="1" si="3"/>
        <v>#REF!</v>
      </c>
      <c r="G56" s="118" t="e">
        <f t="shared" ca="1" si="4"/>
        <v>#REF!</v>
      </c>
      <c r="I56" s="136"/>
      <c r="J56" s="136"/>
      <c r="K56" s="136"/>
      <c r="L56" s="400"/>
      <c r="M56" s="400"/>
      <c r="N56" s="400"/>
      <c r="O56" s="400"/>
      <c r="P56" s="400"/>
      <c r="Q56" s="400"/>
      <c r="R56" s="400"/>
      <c r="S56" s="400"/>
      <c r="T56" s="400"/>
      <c r="U56" s="400"/>
      <c r="V56" s="400"/>
      <c r="W56" s="136"/>
      <c r="X56" s="136"/>
      <c r="Y56" s="136"/>
    </row>
    <row r="57" spans="3:28" ht="17.25" thickTop="1" thickBot="1">
      <c r="C57" s="135">
        <f t="shared" si="0"/>
        <v>7</v>
      </c>
      <c r="D57" s="115" t="e">
        <f t="shared" ca="1" si="1"/>
        <v>#REF!</v>
      </c>
      <c r="E57" s="116" t="e">
        <f t="shared" ca="1" si="2"/>
        <v>#REF!</v>
      </c>
      <c r="F57" s="117" t="e">
        <f t="shared" ca="1" si="3"/>
        <v>#REF!</v>
      </c>
      <c r="G57" s="118" t="e">
        <f t="shared" ca="1" si="4"/>
        <v>#REF!</v>
      </c>
      <c r="I57" s="136"/>
      <c r="J57" s="136"/>
      <c r="K57" s="136"/>
      <c r="L57" s="400"/>
      <c r="M57" s="400"/>
      <c r="N57" s="400"/>
      <c r="O57" s="400"/>
      <c r="P57" s="400"/>
      <c r="Q57" s="400"/>
      <c r="R57" s="400"/>
      <c r="S57" s="400"/>
      <c r="T57" s="400"/>
      <c r="U57" s="400"/>
      <c r="V57" s="400"/>
      <c r="W57" s="136"/>
      <c r="X57" s="136"/>
      <c r="Y57" s="136"/>
      <c r="Z57" s="136"/>
      <c r="AA57" s="136"/>
      <c r="AB57" s="136"/>
    </row>
    <row r="58" spans="3:28" ht="17.25" thickTop="1" thickBot="1">
      <c r="C58" s="135">
        <f t="shared" si="0"/>
        <v>8</v>
      </c>
      <c r="D58" s="115" t="e">
        <f t="shared" ca="1" si="1"/>
        <v>#REF!</v>
      </c>
      <c r="E58" s="116" t="e">
        <f t="shared" ca="1" si="2"/>
        <v>#REF!</v>
      </c>
      <c r="F58" s="117" t="e">
        <f t="shared" ca="1" si="3"/>
        <v>#REF!</v>
      </c>
      <c r="G58" s="118" t="e">
        <f t="shared" ca="1" si="4"/>
        <v>#REF!</v>
      </c>
      <c r="I58" s="136"/>
      <c r="J58" s="136"/>
      <c r="K58" s="136"/>
      <c r="L58" s="136"/>
      <c r="M58" s="136"/>
      <c r="N58" s="136"/>
      <c r="O58" s="136"/>
      <c r="P58" s="136"/>
      <c r="Q58" s="136"/>
      <c r="R58" s="136"/>
      <c r="S58" s="136"/>
      <c r="T58" s="136"/>
      <c r="U58" s="136"/>
      <c r="V58" s="136"/>
      <c r="W58" s="136"/>
      <c r="X58" s="136"/>
      <c r="Y58" s="136"/>
      <c r="Z58" s="136"/>
      <c r="AA58" s="136"/>
      <c r="AB58" s="136"/>
    </row>
    <row r="59" spans="3:28" ht="17.25" thickTop="1" thickBot="1">
      <c r="C59" s="224">
        <f t="shared" si="0"/>
        <v>9</v>
      </c>
      <c r="D59" s="115" t="e">
        <f t="shared" ca="1" si="1"/>
        <v>#REF!</v>
      </c>
      <c r="E59" s="116" t="e">
        <f t="shared" ca="1" si="2"/>
        <v>#REF!</v>
      </c>
      <c r="F59" s="117" t="e">
        <f t="shared" ca="1" si="3"/>
        <v>#REF!</v>
      </c>
      <c r="G59" s="118" t="e">
        <f t="shared" ca="1" si="4"/>
        <v>#REF!</v>
      </c>
      <c r="I59" s="136"/>
      <c r="J59" s="136"/>
      <c r="K59" s="136"/>
      <c r="L59" s="136"/>
      <c r="M59" s="136"/>
      <c r="N59" s="136"/>
      <c r="O59" s="136"/>
      <c r="P59" s="136"/>
      <c r="Q59" s="136"/>
      <c r="R59" s="136"/>
      <c r="S59" s="136"/>
      <c r="T59" s="136"/>
      <c r="U59" s="136"/>
      <c r="V59" s="136"/>
      <c r="W59" s="136"/>
      <c r="X59" s="136"/>
      <c r="Y59" s="136"/>
      <c r="Z59" s="136"/>
      <c r="AA59" s="136"/>
      <c r="AB59" s="136"/>
    </row>
    <row r="60" spans="3:28" ht="17.25" thickTop="1" thickBot="1">
      <c r="C60" s="224">
        <f t="shared" si="0"/>
        <v>10</v>
      </c>
      <c r="D60" s="115" t="e">
        <f t="shared" ca="1" si="1"/>
        <v>#REF!</v>
      </c>
      <c r="E60" s="116" t="e">
        <f t="shared" ca="1" si="2"/>
        <v>#REF!</v>
      </c>
      <c r="F60" s="117" t="e">
        <f t="shared" ca="1" si="3"/>
        <v>#REF!</v>
      </c>
      <c r="G60" s="118" t="e">
        <f t="shared" ca="1" si="4"/>
        <v>#REF!</v>
      </c>
      <c r="I60" s="136"/>
      <c r="J60" s="401"/>
      <c r="K60" s="401"/>
      <c r="L60" s="136"/>
      <c r="M60" s="136"/>
      <c r="N60" s="136"/>
      <c r="O60" s="401"/>
      <c r="P60" s="401"/>
      <c r="Q60" s="136"/>
      <c r="R60" s="136"/>
      <c r="S60" s="401"/>
      <c r="T60" s="401"/>
      <c r="U60" s="136"/>
      <c r="V60" s="136"/>
      <c r="W60" s="401"/>
      <c r="X60" s="401"/>
      <c r="Y60" s="136"/>
      <c r="Z60" s="136"/>
      <c r="AA60" s="136"/>
      <c r="AB60" s="136"/>
    </row>
    <row r="61" spans="3:28" ht="17.25" thickTop="1" thickBot="1">
      <c r="C61" s="135">
        <f t="shared" si="0"/>
        <v>11</v>
      </c>
      <c r="D61" s="115" t="e">
        <f t="shared" ca="1" si="1"/>
        <v>#REF!</v>
      </c>
      <c r="E61" s="116" t="e">
        <f t="shared" ca="1" si="2"/>
        <v>#REF!</v>
      </c>
      <c r="F61" s="117" t="e">
        <f t="shared" ca="1" si="3"/>
        <v>#REF!</v>
      </c>
      <c r="G61" s="118" t="e">
        <f t="shared" ca="1" si="4"/>
        <v>#REF!</v>
      </c>
      <c r="I61" s="136"/>
      <c r="J61" s="136"/>
      <c r="K61" s="136"/>
      <c r="L61" s="136"/>
      <c r="M61" s="136"/>
      <c r="N61" s="136"/>
      <c r="O61" s="136"/>
      <c r="P61" s="136"/>
      <c r="Q61" s="136"/>
      <c r="R61" s="136"/>
      <c r="S61" s="136"/>
      <c r="T61" s="136"/>
      <c r="U61" s="136"/>
      <c r="V61" s="136"/>
      <c r="W61" s="136"/>
      <c r="X61" s="136"/>
      <c r="Y61" s="136"/>
      <c r="Z61" s="136"/>
      <c r="AA61" s="207"/>
      <c r="AB61" s="136"/>
    </row>
    <row r="62" spans="3:28" ht="17.25" thickTop="1" thickBot="1">
      <c r="C62" s="224">
        <f t="shared" si="0"/>
        <v>12</v>
      </c>
      <c r="D62" s="115" t="e">
        <f t="shared" ca="1" si="1"/>
        <v>#REF!</v>
      </c>
      <c r="E62" s="116" t="e">
        <f t="shared" ca="1" si="2"/>
        <v>#REF!</v>
      </c>
      <c r="F62" s="117" t="e">
        <f t="shared" ca="1" si="3"/>
        <v>#REF!</v>
      </c>
      <c r="G62" s="118" t="e">
        <f t="shared" ca="1" si="4"/>
        <v>#REF!</v>
      </c>
      <c r="I62" s="136"/>
      <c r="J62" s="136"/>
      <c r="K62" s="136"/>
      <c r="L62" s="136"/>
      <c r="M62" s="136"/>
      <c r="N62" s="136"/>
      <c r="O62" s="136"/>
      <c r="P62" s="136"/>
      <c r="Q62" s="136"/>
      <c r="R62" s="136"/>
      <c r="S62" s="136"/>
      <c r="T62" s="136"/>
      <c r="U62" s="136"/>
      <c r="V62" s="136"/>
      <c r="W62" s="136"/>
      <c r="X62" s="136"/>
      <c r="Y62" s="136"/>
      <c r="Z62" s="136"/>
      <c r="AA62" s="136"/>
      <c r="AB62" s="136"/>
    </row>
    <row r="63" spans="3:28" ht="17.25" thickTop="1" thickBot="1">
      <c r="C63" s="226">
        <f t="shared" si="0"/>
        <v>13</v>
      </c>
      <c r="D63" s="115" t="e">
        <f t="shared" ca="1" si="1"/>
        <v>#REF!</v>
      </c>
      <c r="E63" s="116" t="e">
        <f t="shared" ca="1" si="2"/>
        <v>#REF!</v>
      </c>
      <c r="F63" s="117" t="e">
        <f t="shared" ca="1" si="3"/>
        <v>#REF!</v>
      </c>
      <c r="G63" s="118" t="e">
        <f t="shared" ca="1" si="4"/>
        <v>#REF!</v>
      </c>
      <c r="I63" s="136"/>
      <c r="J63" s="136"/>
      <c r="K63" s="136"/>
      <c r="L63" s="136"/>
      <c r="M63" s="136"/>
      <c r="N63" s="136"/>
      <c r="O63" s="136"/>
      <c r="P63" s="136"/>
      <c r="Q63" s="136"/>
      <c r="R63" s="136"/>
      <c r="S63" s="136"/>
      <c r="T63" s="136"/>
      <c r="U63" s="136"/>
      <c r="V63" s="136"/>
      <c r="W63" s="136"/>
      <c r="X63" s="136"/>
      <c r="Y63" s="136"/>
      <c r="Z63" s="136"/>
      <c r="AA63" s="136"/>
      <c r="AB63" s="136"/>
    </row>
    <row r="64" spans="3:28" ht="17.25" thickTop="1" thickBot="1">
      <c r="C64" s="226">
        <f t="shared" si="0"/>
        <v>14</v>
      </c>
      <c r="D64" s="115" t="e">
        <f t="shared" ca="1" si="1"/>
        <v>#REF!</v>
      </c>
      <c r="E64" s="116" t="e">
        <f t="shared" ca="1" si="2"/>
        <v>#REF!</v>
      </c>
      <c r="F64" s="117" t="e">
        <f t="shared" ca="1" si="3"/>
        <v>#REF!</v>
      </c>
      <c r="G64" s="118" t="e">
        <f t="shared" ca="1" si="4"/>
        <v>#REF!</v>
      </c>
      <c r="I64" s="136"/>
      <c r="J64" s="136"/>
      <c r="K64" s="136"/>
      <c r="L64" s="136"/>
      <c r="M64" s="136"/>
      <c r="N64" s="136"/>
      <c r="O64" s="136"/>
      <c r="P64" s="136"/>
      <c r="Q64" s="136"/>
      <c r="R64" s="136"/>
      <c r="S64" s="136"/>
      <c r="T64" s="136"/>
      <c r="U64" s="136"/>
      <c r="V64" s="136"/>
      <c r="W64" s="136"/>
      <c r="X64" s="136"/>
      <c r="Y64" s="136"/>
      <c r="Z64" s="136"/>
      <c r="AA64" s="136"/>
      <c r="AB64" s="136"/>
    </row>
    <row r="65" spans="3:28" ht="17.25" thickTop="1" thickBot="1">
      <c r="C65" s="226">
        <f t="shared" si="0"/>
        <v>15</v>
      </c>
      <c r="D65" s="115" t="e">
        <f t="shared" ca="1" si="1"/>
        <v>#REF!</v>
      </c>
      <c r="E65" s="116" t="e">
        <f t="shared" ca="1" si="2"/>
        <v>#REF!</v>
      </c>
      <c r="F65" s="117" t="e">
        <f t="shared" ca="1" si="3"/>
        <v>#REF!</v>
      </c>
      <c r="G65" s="118" t="e">
        <f t="shared" ca="1" si="4"/>
        <v>#REF!</v>
      </c>
      <c r="I65" s="136"/>
      <c r="J65" s="136"/>
      <c r="K65" s="136"/>
      <c r="L65" s="136"/>
      <c r="M65" s="136"/>
      <c r="N65" s="136"/>
      <c r="O65" s="136"/>
      <c r="P65" s="136"/>
      <c r="Q65" s="136"/>
      <c r="R65" s="136"/>
      <c r="S65" s="136"/>
      <c r="T65" s="136"/>
      <c r="U65" s="136"/>
      <c r="V65" s="136"/>
      <c r="W65" s="136"/>
      <c r="X65" s="136"/>
      <c r="Y65" s="136"/>
      <c r="Z65" s="136"/>
      <c r="AA65" s="136"/>
      <c r="AB65" s="136"/>
    </row>
    <row r="66" spans="3:28" ht="17.25" thickTop="1" thickBot="1">
      <c r="C66" s="226">
        <f t="shared" si="0"/>
        <v>16</v>
      </c>
      <c r="D66" s="115" t="e">
        <f t="shared" ca="1" si="1"/>
        <v>#REF!</v>
      </c>
      <c r="E66" s="116" t="e">
        <f t="shared" ca="1" si="2"/>
        <v>#REF!</v>
      </c>
      <c r="F66" s="117" t="e">
        <f t="shared" ca="1" si="3"/>
        <v>#REF!</v>
      </c>
      <c r="G66" s="118" t="e">
        <f t="shared" ca="1" si="4"/>
        <v>#REF!</v>
      </c>
      <c r="I66" s="136"/>
      <c r="J66" s="136"/>
      <c r="K66" s="136"/>
      <c r="L66" s="136"/>
      <c r="M66" s="136"/>
      <c r="N66" s="136"/>
      <c r="O66" s="136"/>
      <c r="P66" s="136"/>
      <c r="Q66" s="136"/>
      <c r="R66" s="136"/>
      <c r="S66" s="136"/>
      <c r="T66" s="136"/>
      <c r="U66" s="136"/>
      <c r="V66" s="136"/>
      <c r="W66" s="136"/>
      <c r="X66" s="136"/>
      <c r="Y66" s="136"/>
      <c r="Z66" s="136"/>
      <c r="AA66" s="136"/>
      <c r="AB66" s="136"/>
    </row>
    <row r="67" spans="3:28" ht="17.25" thickTop="1" thickBot="1">
      <c r="C67" s="226">
        <f t="shared" si="0"/>
        <v>17</v>
      </c>
      <c r="D67" s="115" t="e">
        <f t="shared" ca="1" si="1"/>
        <v>#REF!</v>
      </c>
      <c r="E67" s="116" t="e">
        <f t="shared" ca="1" si="2"/>
        <v>#REF!</v>
      </c>
      <c r="F67" s="117" t="e">
        <f t="shared" ca="1" si="3"/>
        <v>#REF!</v>
      </c>
      <c r="G67" s="118" t="e">
        <f t="shared" ca="1" si="4"/>
        <v>#REF!</v>
      </c>
      <c r="I67" s="136"/>
      <c r="J67" s="136"/>
      <c r="K67" s="136"/>
      <c r="L67" s="136"/>
      <c r="M67" s="136"/>
      <c r="N67" s="136"/>
      <c r="O67" s="136"/>
      <c r="P67" s="136"/>
      <c r="Q67" s="136"/>
      <c r="R67" s="136"/>
      <c r="S67" s="136"/>
      <c r="T67" s="136"/>
      <c r="U67" s="136"/>
      <c r="V67" s="136"/>
      <c r="W67" s="136"/>
      <c r="X67" s="136"/>
      <c r="Y67" s="136"/>
      <c r="Z67" s="136"/>
      <c r="AA67" s="136"/>
      <c r="AB67" s="136"/>
    </row>
    <row r="68" spans="3:28" ht="17.25" thickTop="1" thickBot="1">
      <c r="C68" s="226">
        <f t="shared" si="0"/>
        <v>18</v>
      </c>
      <c r="D68" s="115" t="e">
        <f t="shared" ca="1" si="1"/>
        <v>#REF!</v>
      </c>
      <c r="E68" s="116" t="e">
        <f t="shared" ca="1" si="2"/>
        <v>#REF!</v>
      </c>
      <c r="F68" s="117" t="e">
        <f t="shared" ca="1" si="3"/>
        <v>#REF!</v>
      </c>
      <c r="G68" s="118" t="e">
        <f t="shared" ca="1" si="4"/>
        <v>#REF!</v>
      </c>
      <c r="I68" s="136"/>
      <c r="J68" s="136"/>
      <c r="K68" s="136"/>
      <c r="L68" s="136"/>
      <c r="M68" s="136"/>
      <c r="N68" s="136"/>
      <c r="O68" s="136"/>
      <c r="P68" s="136"/>
      <c r="Q68" s="136"/>
      <c r="R68" s="136"/>
      <c r="S68" s="136"/>
      <c r="T68" s="136"/>
      <c r="U68" s="136"/>
      <c r="V68" s="136"/>
      <c r="W68" s="136"/>
      <c r="X68" s="136"/>
      <c r="Y68" s="136"/>
      <c r="Z68" s="136"/>
      <c r="AA68" s="136"/>
      <c r="AB68" s="136"/>
    </row>
    <row r="69" spans="3:28" ht="17.25" thickTop="1" thickBot="1">
      <c r="C69" s="225">
        <f t="shared" si="0"/>
        <v>19</v>
      </c>
      <c r="D69" s="115" t="e">
        <f t="shared" ca="1" si="1"/>
        <v>#REF!</v>
      </c>
      <c r="E69" s="116" t="e">
        <f t="shared" ca="1" si="2"/>
        <v>#REF!</v>
      </c>
      <c r="F69" s="117" t="e">
        <f t="shared" ca="1" si="3"/>
        <v>#REF!</v>
      </c>
      <c r="G69" s="118" t="e">
        <f t="shared" ca="1" si="4"/>
        <v>#REF!</v>
      </c>
      <c r="I69" s="136"/>
      <c r="J69" s="136"/>
      <c r="K69" s="136"/>
      <c r="L69" s="136"/>
      <c r="M69" s="136"/>
      <c r="N69" s="136"/>
      <c r="O69" s="136"/>
      <c r="P69" s="136"/>
      <c r="Q69" s="136"/>
      <c r="R69" s="136"/>
      <c r="S69" s="136"/>
      <c r="T69" s="136"/>
      <c r="U69" s="136"/>
      <c r="V69" s="136"/>
      <c r="W69" s="136"/>
      <c r="X69" s="136"/>
      <c r="Y69" s="136"/>
      <c r="Z69" s="136"/>
      <c r="AA69" s="136"/>
      <c r="AB69" s="136"/>
    </row>
    <row r="70" spans="3:28" ht="17.25" thickTop="1" thickBot="1">
      <c r="C70" s="225">
        <f t="shared" si="0"/>
        <v>20</v>
      </c>
      <c r="D70" s="115" t="e">
        <f t="shared" ca="1" si="1"/>
        <v>#REF!</v>
      </c>
      <c r="E70" s="116" t="e">
        <f t="shared" ca="1" si="2"/>
        <v>#REF!</v>
      </c>
      <c r="F70" s="117" t="e">
        <f t="shared" ca="1" si="3"/>
        <v>#REF!</v>
      </c>
      <c r="G70" s="118" t="e">
        <f t="shared" ca="1" si="4"/>
        <v>#REF!</v>
      </c>
      <c r="Z70" s="136"/>
      <c r="AA70" s="136"/>
      <c r="AB70" s="136"/>
    </row>
    <row r="71" spans="3:28" ht="17.25" thickTop="1" thickBot="1">
      <c r="C71" s="225">
        <f t="shared" si="0"/>
        <v>21</v>
      </c>
      <c r="D71" s="115" t="e">
        <f t="shared" ca="1" si="1"/>
        <v>#REF!</v>
      </c>
      <c r="E71" s="116" t="e">
        <f t="shared" ca="1" si="2"/>
        <v>#REF!</v>
      </c>
      <c r="F71" s="117" t="e">
        <f t="shared" ca="1" si="3"/>
        <v>#REF!</v>
      </c>
      <c r="G71" s="118" t="e">
        <f t="shared" ca="1" si="4"/>
        <v>#REF!</v>
      </c>
    </row>
    <row r="72" spans="3:28" ht="17.25" thickTop="1" thickBot="1">
      <c r="C72" s="225">
        <f t="shared" si="0"/>
        <v>22</v>
      </c>
      <c r="D72" s="115" t="e">
        <f t="shared" ca="1" si="1"/>
        <v>#REF!</v>
      </c>
      <c r="E72" s="116" t="e">
        <f t="shared" ca="1" si="2"/>
        <v>#REF!</v>
      </c>
      <c r="F72" s="117" t="e">
        <f t="shared" ca="1" si="3"/>
        <v>#REF!</v>
      </c>
      <c r="G72" s="118" t="e">
        <f t="shared" ca="1" si="4"/>
        <v>#REF!</v>
      </c>
    </row>
    <row r="73" spans="3:28" ht="17.25" thickTop="1" thickBot="1">
      <c r="C73" s="225">
        <f t="shared" si="0"/>
        <v>23</v>
      </c>
      <c r="D73" s="115" t="e">
        <f t="shared" ca="1" si="1"/>
        <v>#REF!</v>
      </c>
      <c r="E73" s="116" t="e">
        <f t="shared" ca="1" si="2"/>
        <v>#REF!</v>
      </c>
      <c r="F73" s="117" t="e">
        <f t="shared" ca="1" si="3"/>
        <v>#REF!</v>
      </c>
      <c r="G73" s="118" t="e">
        <f t="shared" ca="1" si="4"/>
        <v>#REF!</v>
      </c>
    </row>
    <row r="74" spans="3:28" ht="17.25" thickTop="1" thickBot="1">
      <c r="C74" s="225">
        <f t="shared" si="0"/>
        <v>24</v>
      </c>
      <c r="D74" s="115" t="e">
        <f t="shared" ca="1" si="1"/>
        <v>#REF!</v>
      </c>
      <c r="E74" s="116" t="e">
        <f t="shared" ca="1" si="2"/>
        <v>#REF!</v>
      </c>
      <c r="F74" s="117" t="e">
        <f t="shared" ca="1" si="3"/>
        <v>#REF!</v>
      </c>
      <c r="G74" s="118" t="e">
        <f t="shared" ca="1" si="4"/>
        <v>#REF!</v>
      </c>
    </row>
    <row r="75" spans="3:28" ht="17.25" thickTop="1" thickBot="1">
      <c r="C75" s="225">
        <f t="shared" si="0"/>
        <v>25</v>
      </c>
      <c r="D75" s="115" t="e">
        <f t="shared" ca="1" si="1"/>
        <v>#REF!</v>
      </c>
      <c r="E75" s="116" t="e">
        <f t="shared" ca="1" si="2"/>
        <v>#REF!</v>
      </c>
      <c r="F75" s="117" t="e">
        <f t="shared" ca="1" si="3"/>
        <v>#REF!</v>
      </c>
      <c r="G75" s="118" t="e">
        <f t="shared" ca="1" si="4"/>
        <v>#REF!</v>
      </c>
    </row>
    <row r="76" spans="3:28" ht="17.25" thickTop="1" thickBot="1">
      <c r="C76" s="225">
        <f t="shared" si="0"/>
        <v>26</v>
      </c>
      <c r="D76" s="115" t="e">
        <f t="shared" ca="1" si="1"/>
        <v>#REF!</v>
      </c>
      <c r="E76" s="116" t="e">
        <f t="shared" ca="1" si="2"/>
        <v>#REF!</v>
      </c>
      <c r="F76" s="117" t="e">
        <f t="shared" ca="1" si="3"/>
        <v>#REF!</v>
      </c>
      <c r="G76" s="118" t="e">
        <f t="shared" ca="1" si="4"/>
        <v>#REF!</v>
      </c>
    </row>
    <row r="77" spans="3:28" ht="17.25" thickTop="1" thickBot="1">
      <c r="C77" s="225">
        <f t="shared" si="0"/>
        <v>27</v>
      </c>
      <c r="D77" s="115" t="e">
        <f t="shared" ca="1" si="1"/>
        <v>#REF!</v>
      </c>
      <c r="E77" s="116" t="e">
        <f t="shared" ca="1" si="2"/>
        <v>#REF!</v>
      </c>
      <c r="F77" s="117" t="e">
        <f t="shared" ca="1" si="3"/>
        <v>#REF!</v>
      </c>
      <c r="G77" s="118" t="e">
        <f t="shared" ca="1" si="4"/>
        <v>#REF!</v>
      </c>
    </row>
    <row r="78" spans="3:28" ht="17.25" thickTop="1" thickBot="1">
      <c r="C78" s="225">
        <f t="shared" si="0"/>
        <v>28</v>
      </c>
      <c r="D78" s="115" t="e">
        <f t="shared" ca="1" si="1"/>
        <v>#REF!</v>
      </c>
      <c r="E78" s="116" t="e">
        <f t="shared" ca="1" si="2"/>
        <v>#REF!</v>
      </c>
      <c r="F78" s="117" t="e">
        <f t="shared" ca="1" si="3"/>
        <v>#REF!</v>
      </c>
      <c r="G78" s="118" t="e">
        <f t="shared" ca="1" si="4"/>
        <v>#REF!</v>
      </c>
    </row>
    <row r="79" spans="3:28" ht="17.25" thickTop="1" thickBot="1">
      <c r="C79" s="225">
        <f t="shared" si="0"/>
        <v>29</v>
      </c>
      <c r="D79" s="115" t="e">
        <f t="shared" ca="1" si="1"/>
        <v>#REF!</v>
      </c>
      <c r="E79" s="116" t="e">
        <f t="shared" ca="1" si="2"/>
        <v>#REF!</v>
      </c>
      <c r="F79" s="117" t="e">
        <f t="shared" ca="1" si="3"/>
        <v>#REF!</v>
      </c>
      <c r="G79" s="118" t="e">
        <f t="shared" ca="1" si="4"/>
        <v>#REF!</v>
      </c>
    </row>
    <row r="80" spans="3:28" ht="17.25" thickTop="1" thickBot="1">
      <c r="C80" s="225">
        <f t="shared" si="0"/>
        <v>30</v>
      </c>
      <c r="D80" s="115" t="e">
        <f t="shared" ca="1" si="1"/>
        <v>#REF!</v>
      </c>
      <c r="E80" s="116" t="e">
        <f t="shared" ca="1" si="2"/>
        <v>#REF!</v>
      </c>
      <c r="F80" s="117" t="e">
        <f t="shared" ca="1" si="3"/>
        <v>#REF!</v>
      </c>
      <c r="G80" s="118" t="e">
        <f t="shared" ca="1" si="4"/>
        <v>#REF!</v>
      </c>
    </row>
    <row r="81" spans="3:7" ht="17.25" thickTop="1" thickBot="1">
      <c r="C81" s="225">
        <f t="shared" si="0"/>
        <v>31</v>
      </c>
      <c r="D81" s="115" t="e">
        <f t="shared" ca="1" si="1"/>
        <v>#REF!</v>
      </c>
      <c r="E81" s="116" t="e">
        <f t="shared" ca="1" si="2"/>
        <v>#REF!</v>
      </c>
      <c r="F81" s="117" t="e">
        <f t="shared" ca="1" si="3"/>
        <v>#REF!</v>
      </c>
      <c r="G81" s="118" t="e">
        <f t="shared" ca="1" si="4"/>
        <v>#REF!</v>
      </c>
    </row>
    <row r="82" spans="3:7" ht="17.25" thickTop="1" thickBot="1">
      <c r="C82" s="225">
        <f t="shared" si="0"/>
        <v>32</v>
      </c>
      <c r="D82" s="115" t="e">
        <f t="shared" ca="1" si="1"/>
        <v>#REF!</v>
      </c>
      <c r="E82" s="116" t="e">
        <f t="shared" ca="1" si="2"/>
        <v>#REF!</v>
      </c>
      <c r="F82" s="117" t="e">
        <f t="shared" ca="1" si="3"/>
        <v>#REF!</v>
      </c>
      <c r="G82" s="118" t="e">
        <f t="shared" ca="1" si="4"/>
        <v>#REF!</v>
      </c>
    </row>
    <row r="83" spans="3:7" ht="17.25" thickTop="1" thickBot="1">
      <c r="C83" s="225">
        <f t="shared" si="0"/>
        <v>33</v>
      </c>
      <c r="D83" s="115" t="e">
        <f t="shared" ca="1" si="1"/>
        <v>#REF!</v>
      </c>
      <c r="E83" s="116" t="e">
        <f t="shared" ca="1" si="2"/>
        <v>#REF!</v>
      </c>
      <c r="F83" s="117" t="e">
        <f t="shared" ca="1" si="3"/>
        <v>#REF!</v>
      </c>
      <c r="G83" s="118" t="e">
        <f t="shared" ca="1" si="4"/>
        <v>#REF!</v>
      </c>
    </row>
    <row r="84" spans="3:7" ht="17.25" thickTop="1" thickBot="1">
      <c r="C84" s="225">
        <f xml:space="preserve"> $C42</f>
        <v>35</v>
      </c>
      <c r="D84" s="115" t="e">
        <f ca="1">SUM(D42:G42)</f>
        <v>#REF!</v>
      </c>
      <c r="E84" s="116" t="e">
        <f ca="1">SUM(H42:K42)</f>
        <v>#REF!</v>
      </c>
      <c r="F84" s="117" t="e">
        <f ca="1">SUM(L42:Q42)</f>
        <v>#REF!</v>
      </c>
      <c r="G84" s="118" t="e">
        <f ca="1">SUM(R42:T42)</f>
        <v>#REF!</v>
      </c>
    </row>
  </sheetData>
  <mergeCells count="55">
    <mergeCell ref="Y6:Y7"/>
    <mergeCell ref="Z6:Z7"/>
    <mergeCell ref="V42:W42"/>
    <mergeCell ref="V36:W36"/>
    <mergeCell ref="V37:W37"/>
    <mergeCell ref="V38:W38"/>
    <mergeCell ref="V39:W39"/>
    <mergeCell ref="V40:W40"/>
    <mergeCell ref="V25:W25"/>
    <mergeCell ref="V26:W26"/>
    <mergeCell ref="V27:W27"/>
    <mergeCell ref="V28:W28"/>
    <mergeCell ref="V32:W32"/>
    <mergeCell ref="V29:W29"/>
    <mergeCell ref="V41:W41"/>
    <mergeCell ref="V22:W22"/>
    <mergeCell ref="V23:W23"/>
    <mergeCell ref="V24:W24"/>
    <mergeCell ref="L56:V57"/>
    <mergeCell ref="J60:K60"/>
    <mergeCell ref="O60:P60"/>
    <mergeCell ref="S60:T60"/>
    <mergeCell ref="W60:X60"/>
    <mergeCell ref="V19:W19"/>
    <mergeCell ref="V20:W20"/>
    <mergeCell ref="C48:F48"/>
    <mergeCell ref="C49:F49"/>
    <mergeCell ref="U6:U7"/>
    <mergeCell ref="C44:F44"/>
    <mergeCell ref="C45:F45"/>
    <mergeCell ref="C46:F46"/>
    <mergeCell ref="C47:F47"/>
    <mergeCell ref="D6:G6"/>
    <mergeCell ref="H6:K6"/>
    <mergeCell ref="L6:Q6"/>
    <mergeCell ref="R6:T6"/>
    <mergeCell ref="V30:W30"/>
    <mergeCell ref="V31:W31"/>
    <mergeCell ref="V21:W21"/>
    <mergeCell ref="V12:W12"/>
    <mergeCell ref="V33:W33"/>
    <mergeCell ref="V34:W34"/>
    <mergeCell ref="V35:W35"/>
    <mergeCell ref="X6:X7"/>
    <mergeCell ref="V6:W7"/>
    <mergeCell ref="V8:W8"/>
    <mergeCell ref="V9:W9"/>
    <mergeCell ref="V10:W10"/>
    <mergeCell ref="V11:W11"/>
    <mergeCell ref="V13:W13"/>
    <mergeCell ref="V14:W14"/>
    <mergeCell ref="V15:W15"/>
    <mergeCell ref="V16:W16"/>
    <mergeCell ref="V17:W17"/>
    <mergeCell ref="V18:W18"/>
  </mergeCells>
  <conditionalFormatting sqref="X8:X11 X13:X32 X34:X40 X42">
    <cfRule type="cellIs" dxfId="956" priority="26" operator="lessThan">
      <formula>0</formula>
    </cfRule>
  </conditionalFormatting>
  <conditionalFormatting sqref="X12">
    <cfRule type="cellIs" dxfId="955" priority="14" operator="lessThan">
      <formula>0</formula>
    </cfRule>
  </conditionalFormatting>
  <conditionalFormatting sqref="X33">
    <cfRule type="cellIs" dxfId="954" priority="10" operator="lessThan">
      <formula>0</formula>
    </cfRule>
  </conditionalFormatting>
  <conditionalFormatting sqref="D51:D84">
    <cfRule type="iconSet" priority="9945">
      <iconSet iconSet="5Quarters">
        <cfvo type="percent" val="0"/>
        <cfvo type="percent" val="20"/>
        <cfvo type="percent" val="40"/>
        <cfvo type="percent" val="60"/>
        <cfvo type="percent" val="80"/>
      </iconSet>
    </cfRule>
  </conditionalFormatting>
  <conditionalFormatting sqref="E51:E84">
    <cfRule type="iconSet" priority="9946">
      <iconSet iconSet="5Quarters">
        <cfvo type="percent" val="0"/>
        <cfvo type="percent" val="20"/>
        <cfvo type="percent" val="40"/>
        <cfvo type="percent" val="60"/>
        <cfvo type="percent" val="80"/>
      </iconSet>
    </cfRule>
  </conditionalFormatting>
  <conditionalFormatting sqref="F51:F84">
    <cfRule type="iconSet" priority="9947">
      <iconSet iconSet="5Quarters">
        <cfvo type="percent" val="0"/>
        <cfvo type="percent" val="20"/>
        <cfvo type="percent" val="40"/>
        <cfvo type="percent" val="60"/>
        <cfvo type="percent" val="80"/>
      </iconSet>
    </cfRule>
  </conditionalFormatting>
  <conditionalFormatting sqref="G51:G84">
    <cfRule type="iconSet" priority="9948">
      <iconSet iconSet="5Quarters">
        <cfvo type="percent" val="0"/>
        <cfvo type="percent" val="20"/>
        <cfvo type="percent" val="40"/>
        <cfvo type="percent" val="60"/>
        <cfvo type="percent" val="80"/>
      </iconSet>
    </cfRule>
  </conditionalFormatting>
  <conditionalFormatting sqref="X41">
    <cfRule type="cellIs" dxfId="953" priority="6" operator="lessThan">
      <formula>0</formula>
    </cfRule>
  </conditionalFormatting>
  <conditionalFormatting sqref="V41:W41">
    <cfRule type="dataBar" priority="2">
      <dataBar>
        <cfvo type="min"/>
        <cfvo type="max"/>
        <color rgb="FF638EC6"/>
      </dataBar>
      <extLst>
        <ext xmlns:x14="http://schemas.microsoft.com/office/spreadsheetml/2009/9/main" uri="{B025F937-C7B1-47D3-B67F-A62EFF666E3E}">
          <x14:id>{E52BA067-0964-48C4-9327-507CE3461063}</x14:id>
        </ext>
      </extLst>
    </cfRule>
  </conditionalFormatting>
  <conditionalFormatting sqref="V8:W35">
    <cfRule type="iconSet" priority="1">
      <iconSet iconSet="5Rating">
        <cfvo type="percent" val="0"/>
        <cfvo type="percent" val="20"/>
        <cfvo type="percent" val="40"/>
        <cfvo type="percent" val="60"/>
        <cfvo type="percent" val="80"/>
      </iconSet>
    </cfRule>
  </conditionalFormatting>
  <dataValidations count="1">
    <dataValidation type="list" allowBlank="1" showInputMessage="1" showErrorMessage="1" sqref="J62:J74 O62:O74 S62:S74 W62:W69 V70:V74 AA63:AA70">
      <formula1>$C$51:$C$75</formula1>
    </dataValidation>
  </dataValidations>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dataBar" id="{E52BA067-0964-48C4-9327-507CE3461063}">
            <x14:dataBar minLength="0" maxLength="100" border="1" negativeBarBorderColorSameAsPositive="0">
              <x14:cfvo type="autoMin"/>
              <x14:cfvo type="autoMax"/>
              <x14:borderColor rgb="FF638EC6"/>
              <x14:negativeFillColor rgb="FFFF0000"/>
              <x14:negativeBorderColor rgb="FFFF0000"/>
              <x14:axisColor rgb="FF000000"/>
            </x14:dataBar>
          </x14:cfRule>
          <xm:sqref>V41:W41</xm:sqref>
        </x14:conditionalFormatting>
        <x14:conditionalFormatting xmlns:xm="http://schemas.microsoft.com/office/excel/2006/main">
          <x14:cfRule type="iconSet" priority="16" id="{F2E2E538-3E5A-4EE6-910F-01CA6792FEE1}">
            <x14:iconSet iconSet="5Boxes">
              <x14:cfvo type="percent">
                <xm:f>0</xm:f>
              </x14:cfvo>
              <x14:cfvo type="percent">
                <xm:f>20</xm:f>
              </x14:cfvo>
              <x14:cfvo type="percent">
                <xm:f>40</xm:f>
              </x14:cfvo>
              <x14:cfvo type="percent">
                <xm:f>60</xm:f>
              </x14:cfvo>
              <x14:cfvo type="percent">
                <xm:f>80</xm:f>
              </x14:cfvo>
            </x14:iconSet>
          </x14:cfRule>
          <xm:sqref>Y12</xm:sqref>
        </x14:conditionalFormatting>
        <x14:conditionalFormatting xmlns:xm="http://schemas.microsoft.com/office/excel/2006/main">
          <x14:cfRule type="iconSet" priority="17" id="{30FAD50A-62E7-4305-BB7F-D43342D3DF9F}">
            <x14:iconSet iconSet="5Boxes">
              <x14:cfvo type="percent">
                <xm:f>0</xm:f>
              </x14:cfvo>
              <x14:cfvo type="percent">
                <xm:f>20</xm:f>
              </x14:cfvo>
              <x14:cfvo type="percent">
                <xm:f>40</xm:f>
              </x14:cfvo>
              <x14:cfvo type="percent">
                <xm:f>60</xm:f>
              </x14:cfvo>
              <x14:cfvo type="percent">
                <xm:f>80</xm:f>
              </x14:cfvo>
            </x14:iconSet>
          </x14:cfRule>
          <xm:sqref>Z12</xm:sqref>
        </x14:conditionalFormatting>
        <x14:conditionalFormatting xmlns:xm="http://schemas.microsoft.com/office/excel/2006/main">
          <x14:cfRule type="iconSet" priority="12" id="{DB58F7F9-CD93-482A-9169-04E6A3066BF4}">
            <x14:iconSet iconSet="5Boxes">
              <x14:cfvo type="percent">
                <xm:f>0</xm:f>
              </x14:cfvo>
              <x14:cfvo type="percent">
                <xm:f>20</xm:f>
              </x14:cfvo>
              <x14:cfvo type="percent">
                <xm:f>40</xm:f>
              </x14:cfvo>
              <x14:cfvo type="percent">
                <xm:f>60</xm:f>
              </x14:cfvo>
              <x14:cfvo type="percent">
                <xm:f>80</xm:f>
              </x14:cfvo>
            </x14:iconSet>
          </x14:cfRule>
          <xm:sqref>Y33</xm:sqref>
        </x14:conditionalFormatting>
        <x14:conditionalFormatting xmlns:xm="http://schemas.microsoft.com/office/excel/2006/main">
          <x14:cfRule type="iconSet" priority="13" id="{94BE3C1C-EA81-425E-8D89-D437A03F7562}">
            <x14:iconSet iconSet="5Boxes">
              <x14:cfvo type="percent">
                <xm:f>0</xm:f>
              </x14:cfvo>
              <x14:cfvo type="percent">
                <xm:f>20</xm:f>
              </x14:cfvo>
              <x14:cfvo type="percent">
                <xm:f>40</xm:f>
              </x14:cfvo>
              <x14:cfvo type="percent">
                <xm:f>60</xm:f>
              </x14:cfvo>
              <x14:cfvo type="percent">
                <xm:f>80</xm:f>
              </x14:cfvo>
            </x14:iconSet>
          </x14:cfRule>
          <xm:sqref>Z33</xm:sqref>
        </x14:conditionalFormatting>
        <x14:conditionalFormatting xmlns:xm="http://schemas.microsoft.com/office/excel/2006/main">
          <x14:cfRule type="iconSet" priority="9955" id="{D8851BB6-C9F5-4AD5-9CB8-B65775242AE8}">
            <x14:iconSet iconSet="5Boxes">
              <x14:cfvo type="percent">
                <xm:f>0</xm:f>
              </x14:cfvo>
              <x14:cfvo type="percent">
                <xm:f>20</xm:f>
              </x14:cfvo>
              <x14:cfvo type="percent">
                <xm:f>40</xm:f>
              </x14:cfvo>
              <x14:cfvo type="percent">
                <xm:f>60</xm:f>
              </x14:cfvo>
              <x14:cfvo type="percent">
                <xm:f>80</xm:f>
              </x14:cfvo>
            </x14:iconSet>
          </x14:cfRule>
          <xm:sqref>Y34:Y40 Y8:Y11 Y13:Y32 Y42</xm:sqref>
        </x14:conditionalFormatting>
        <x14:conditionalFormatting xmlns:xm="http://schemas.microsoft.com/office/excel/2006/main">
          <x14:cfRule type="iconSet" priority="9959" id="{8F25B8DA-BBC0-4E8A-A2A2-CEB16CDB95DF}">
            <x14:iconSet iconSet="5Boxes">
              <x14:cfvo type="percent">
                <xm:f>0</xm:f>
              </x14:cfvo>
              <x14:cfvo type="percent">
                <xm:f>20</xm:f>
              </x14:cfvo>
              <x14:cfvo type="percent">
                <xm:f>40</xm:f>
              </x14:cfvo>
              <x14:cfvo type="percent">
                <xm:f>60</xm:f>
              </x14:cfvo>
              <x14:cfvo type="percent">
                <xm:f>80</xm:f>
              </x14:cfvo>
            </x14:iconSet>
          </x14:cfRule>
          <xm:sqref>Z34:Z40 Z8:Z11 Z13:Z32 Z42</xm:sqref>
        </x14:conditionalFormatting>
        <x14:conditionalFormatting xmlns:xm="http://schemas.microsoft.com/office/excel/2006/main">
          <x14:cfRule type="iconSet" priority="8" id="{66534CB8-6722-4AC9-94CC-1273B04479A7}">
            <x14:iconSet iconSet="5Boxes">
              <x14:cfvo type="percent">
                <xm:f>0</xm:f>
              </x14:cfvo>
              <x14:cfvo type="percent">
                <xm:f>20</xm:f>
              </x14:cfvo>
              <x14:cfvo type="percent">
                <xm:f>40</xm:f>
              </x14:cfvo>
              <x14:cfvo type="percent">
                <xm:f>60</xm:f>
              </x14:cfvo>
              <x14:cfvo type="percent">
                <xm:f>80</xm:f>
              </x14:cfvo>
            </x14:iconSet>
          </x14:cfRule>
          <xm:sqref>Y41</xm:sqref>
        </x14:conditionalFormatting>
        <x14:conditionalFormatting xmlns:xm="http://schemas.microsoft.com/office/excel/2006/main">
          <x14:cfRule type="iconSet" priority="9" id="{FE7C161B-7314-4914-9F56-42310C8C096A}">
            <x14:iconSet iconSet="5Boxes">
              <x14:cfvo type="percent">
                <xm:f>0</xm:f>
              </x14:cfvo>
              <x14:cfvo type="percent">
                <xm:f>20</xm:f>
              </x14:cfvo>
              <x14:cfvo type="percent">
                <xm:f>40</xm:f>
              </x14:cfvo>
              <x14:cfvo type="percent">
                <xm:f>60</xm:f>
              </x14:cfvo>
              <x14:cfvo type="percent">
                <xm:f>80</xm:f>
              </x14:cfvo>
            </x14:iconSet>
          </x14:cfRule>
          <xm:sqref>Z41</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6"/>
  </sheetPr>
  <dimension ref="A1:AR609"/>
  <sheetViews>
    <sheetView workbookViewId="0"/>
  </sheetViews>
  <sheetFormatPr baseColWidth="10" defaultColWidth="6.42578125" defaultRowHeight="12" customHeight="1"/>
  <cols>
    <col min="1" max="1" width="4.85546875" style="83" customWidth="1"/>
    <col min="2" max="2" width="3" style="83" bestFit="1" customWidth="1"/>
    <col min="3" max="3" width="9" style="86" customWidth="1"/>
    <col min="4" max="4" width="4.42578125" style="83" bestFit="1" customWidth="1"/>
    <col min="5" max="5" width="3" style="83" bestFit="1" customWidth="1"/>
    <col min="6" max="6" width="9" style="86" customWidth="1"/>
    <col min="7" max="7" width="4.42578125" style="84" bestFit="1" customWidth="1"/>
    <col min="8" max="8" width="3" style="84" bestFit="1" customWidth="1"/>
    <col min="9" max="9" width="9.140625" style="84" customWidth="1"/>
    <col min="10" max="10" width="4.42578125" style="84" bestFit="1" customWidth="1"/>
    <col min="11" max="11" width="3" style="84" bestFit="1" customWidth="1"/>
    <col min="12" max="12" width="9" style="85" customWidth="1"/>
    <col min="13" max="13" width="4.42578125" style="84" bestFit="1" customWidth="1"/>
    <col min="14" max="14" width="3" style="84" bestFit="1" customWidth="1"/>
    <col min="15" max="15" width="9" style="84" customWidth="1"/>
    <col min="16" max="16" width="4.42578125" style="84" bestFit="1" customWidth="1"/>
    <col min="17" max="17" width="3" style="84" bestFit="1" customWidth="1"/>
    <col min="18" max="18" width="10" style="84" customWidth="1"/>
    <col min="19" max="19" width="4.42578125" style="84" bestFit="1" customWidth="1"/>
    <col min="20" max="20" width="3" style="84" bestFit="1" customWidth="1"/>
    <col min="21" max="21" width="9" style="84" customWidth="1"/>
    <col min="22" max="22" width="4.42578125" style="84" bestFit="1" customWidth="1"/>
    <col min="23" max="23" width="3" style="84" bestFit="1" customWidth="1"/>
    <col min="24" max="24" width="9" style="84" customWidth="1"/>
    <col min="25" max="25" width="4.42578125" style="84" bestFit="1" customWidth="1"/>
    <col min="26" max="26" width="3" style="84" bestFit="1" customWidth="1"/>
    <col min="27" max="27" width="9.140625" style="84" customWidth="1"/>
    <col min="28" max="28" width="4.42578125" style="84" bestFit="1" customWidth="1"/>
    <col min="29" max="29" width="3" style="84" bestFit="1" customWidth="1"/>
    <col min="30" max="30" width="8.28515625" style="84" customWidth="1"/>
    <col min="31" max="31" width="4.42578125" style="84" bestFit="1" customWidth="1"/>
    <col min="32" max="32" width="3" style="84" bestFit="1" customWidth="1"/>
    <col min="33" max="33" width="9" style="84" customWidth="1"/>
    <col min="34" max="34" width="4.42578125" style="84" bestFit="1" customWidth="1"/>
    <col min="35" max="35" width="3" style="84" bestFit="1" customWidth="1"/>
    <col min="36" max="36" width="9" style="84" customWidth="1"/>
    <col min="37" max="37" width="2" style="84" customWidth="1"/>
    <col min="38" max="38" width="2.42578125" style="84" bestFit="1" customWidth="1"/>
    <col min="39" max="39" width="4.42578125" style="84" bestFit="1" customWidth="1"/>
    <col min="40" max="40" width="8.5703125" style="84" customWidth="1"/>
    <col min="41" max="41" width="11.5703125" style="83" customWidth="1"/>
    <col min="42" max="42" width="14" style="83" customWidth="1"/>
    <col min="43" max="43" width="15.28515625" style="83" customWidth="1"/>
    <col min="44" max="44" width="15.5703125" style="83" customWidth="1"/>
    <col min="45" max="45" width="13.140625" style="83" customWidth="1"/>
    <col min="46" max="46" width="8.5703125" style="83" customWidth="1"/>
    <col min="47" max="16384" width="6.42578125" style="83"/>
  </cols>
  <sheetData>
    <row r="1" spans="1:43" ht="12" customHeight="1">
      <c r="A1" s="83" t="s">
        <v>28</v>
      </c>
      <c r="C1" s="107">
        <v>2016</v>
      </c>
      <c r="F1" s="106"/>
    </row>
    <row r="2" spans="1:43" s="87" customFormat="1" ht="12" customHeight="1">
      <c r="C2" s="88"/>
      <c r="F2" s="88"/>
      <c r="G2" s="84"/>
      <c r="H2" s="84"/>
      <c r="I2" s="84"/>
      <c r="J2" s="84"/>
      <c r="K2" s="84"/>
      <c r="L2" s="85"/>
      <c r="M2" s="84"/>
      <c r="N2" s="84"/>
      <c r="O2" s="84"/>
      <c r="P2" s="84"/>
      <c r="Q2" s="84"/>
      <c r="R2" s="84"/>
      <c r="S2" s="84"/>
      <c r="T2" s="84"/>
      <c r="U2" s="84"/>
      <c r="V2" s="84"/>
      <c r="W2" s="84"/>
      <c r="X2" s="84"/>
      <c r="Y2" s="84"/>
      <c r="Z2" s="84"/>
      <c r="AA2" s="84"/>
      <c r="AB2" s="84"/>
      <c r="AC2" s="84"/>
      <c r="AD2" s="84"/>
      <c r="AE2" s="84"/>
      <c r="AF2" s="84"/>
      <c r="AG2" s="84"/>
      <c r="AH2" s="84"/>
      <c r="AI2" s="84"/>
      <c r="AJ2" s="84"/>
      <c r="AK2" s="84"/>
      <c r="AL2" s="84"/>
      <c r="AM2" s="84"/>
      <c r="AN2" s="84"/>
      <c r="AP2" s="83"/>
    </row>
    <row r="3" spans="1:43" s="100" customFormat="1" ht="12" customHeight="1" thickBot="1">
      <c r="A3" s="408" t="str">
        <f>PROPER(TEXT(DATE($C$1,B$4,1),"mmmm aa"))</f>
        <v>Janvier 16</v>
      </c>
      <c r="B3" s="408"/>
      <c r="C3" s="408"/>
      <c r="D3" s="409" t="str">
        <f>PROPER(TEXT(DATE($C$1,E$4,1),"mmmm aa"))</f>
        <v>Février 16</v>
      </c>
      <c r="E3" s="409"/>
      <c r="F3" s="409"/>
      <c r="G3" s="408" t="str">
        <f>PROPER(TEXT(DATE($C$1,H$4,1),"mmmm aa"))</f>
        <v>Mars 16</v>
      </c>
      <c r="H3" s="408"/>
      <c r="I3" s="408"/>
      <c r="J3" s="408" t="str">
        <f>PROPER(TEXT(DATE($C$1,K$4,1),"mmmm aa"))</f>
        <v>Avril 16</v>
      </c>
      <c r="K3" s="408"/>
      <c r="L3" s="408"/>
      <c r="M3" s="408" t="str">
        <f>PROPER(TEXT(DATE($C$1,N$4,1),"mmmm aa"))</f>
        <v>Mai 16</v>
      </c>
      <c r="N3" s="408"/>
      <c r="O3" s="408"/>
      <c r="P3" s="408" t="str">
        <f>PROPER(TEXT(DATE($C$1,Q$4,1),"mmmm aa"))</f>
        <v>Juin 16</v>
      </c>
      <c r="Q3" s="408"/>
      <c r="R3" s="408"/>
      <c r="S3" s="408" t="str">
        <f>PROPER(TEXT(DATE($C$1,T$4,1),"mmmm aa"))</f>
        <v>Juillet 16</v>
      </c>
      <c r="T3" s="408"/>
      <c r="U3" s="408"/>
      <c r="V3" s="408" t="str">
        <f>PROPER(TEXT(DATE($C$1,W$4,1),"mmmm aa"))</f>
        <v>Août 16</v>
      </c>
      <c r="W3" s="408"/>
      <c r="X3" s="408"/>
      <c r="Y3" s="408" t="str">
        <f>PROPER(TEXT(DATE($C$1,Z$4,1),"mmmm aa"))</f>
        <v>Septembre 16</v>
      </c>
      <c r="Z3" s="408"/>
      <c r="AA3" s="408"/>
      <c r="AB3" s="408" t="str">
        <f>PROPER(TEXT(DATE($C$1,AC$4,1),"mmmm aa"))</f>
        <v>Octobre 16</v>
      </c>
      <c r="AC3" s="408"/>
      <c r="AD3" s="408"/>
      <c r="AE3" s="408" t="str">
        <f>PROPER(TEXT(DATE($C$1,AF$4,1),"mmmm aa"))</f>
        <v>Novembre 16</v>
      </c>
      <c r="AF3" s="408"/>
      <c r="AG3" s="408"/>
      <c r="AH3" s="408" t="str">
        <f>PROPER(TEXT(DATE($C$1,AI$4,1),"mmmm aa"))</f>
        <v>Décembre 16</v>
      </c>
      <c r="AI3" s="408"/>
      <c r="AJ3" s="408"/>
      <c r="AK3" s="105"/>
      <c r="AL3" s="105"/>
      <c r="AM3" s="105"/>
      <c r="AN3" s="105"/>
      <c r="AP3" s="83"/>
    </row>
    <row r="4" spans="1:43" ht="12" customHeight="1" thickBot="1">
      <c r="A4" s="103"/>
      <c r="B4" s="102">
        <v>1</v>
      </c>
      <c r="C4" s="104"/>
      <c r="D4" s="103"/>
      <c r="E4" s="102">
        <f>B4+1</f>
        <v>2</v>
      </c>
      <c r="F4" s="104"/>
      <c r="G4" s="103"/>
      <c r="H4" s="102">
        <f>E4+1</f>
        <v>3</v>
      </c>
      <c r="I4" s="101"/>
      <c r="J4" s="103"/>
      <c r="K4" s="102">
        <f>H4+1</f>
        <v>4</v>
      </c>
      <c r="L4" s="104"/>
      <c r="M4" s="103"/>
      <c r="N4" s="102">
        <f>K4+1</f>
        <v>5</v>
      </c>
      <c r="O4" s="101"/>
      <c r="P4" s="103"/>
      <c r="Q4" s="102">
        <f>N4+1</f>
        <v>6</v>
      </c>
      <c r="R4" s="101"/>
      <c r="S4" s="103"/>
      <c r="T4" s="102">
        <f>Q4+1</f>
        <v>7</v>
      </c>
      <c r="U4" s="101"/>
      <c r="V4" s="103"/>
      <c r="W4" s="102">
        <f>T4+1</f>
        <v>8</v>
      </c>
      <c r="X4" s="101"/>
      <c r="Y4" s="103"/>
      <c r="Z4" s="102">
        <f>W4+1</f>
        <v>9</v>
      </c>
      <c r="AA4" s="101"/>
      <c r="AB4" s="103"/>
      <c r="AC4" s="102">
        <f>Z4+1</f>
        <v>10</v>
      </c>
      <c r="AD4" s="101"/>
      <c r="AE4" s="103"/>
      <c r="AF4" s="102">
        <f>AC4+1</f>
        <v>11</v>
      </c>
      <c r="AG4" s="101"/>
      <c r="AH4" s="103"/>
      <c r="AI4" s="102">
        <f>AF4+1</f>
        <v>12</v>
      </c>
      <c r="AJ4" s="101"/>
      <c r="AQ4" s="100"/>
    </row>
    <row r="5" spans="1:43" ht="12" customHeight="1" thickBot="1">
      <c r="A5" s="99">
        <f>DATE($C$1,B4,1)</f>
        <v>42370</v>
      </c>
      <c r="B5" s="98">
        <f>DATE($C$1,B4,1)</f>
        <v>42370</v>
      </c>
      <c r="C5" s="91" t="str">
        <f t="array" ref="C5">IF(SUMPRODUCT((B5&gt;=debut)*(B5&lt;=fin))&gt;0,INDEX(equipe,MIN(IF((B5&gt;=debut)*(B5&lt;=fin),ROW(equipe)))-1),"")</f>
        <v>EQUIPE 1</v>
      </c>
      <c r="D5" s="99">
        <f>DATE($C$1,E4,1)</f>
        <v>42401</v>
      </c>
      <c r="E5" s="98">
        <f>DATE($C$1,E4,1)</f>
        <v>42401</v>
      </c>
      <c r="F5" s="91" t="str">
        <f t="array" ref="F5">IF(SUMPRODUCT((E5&gt;=debut)*(E5&lt;=fin))&gt;0,INDEX(equipe,MIN(IF((E5&gt;=debut)*(E5&lt;=fin),ROW(equipe)))-1),"")</f>
        <v>EQUIPE 3</v>
      </c>
      <c r="G5" s="99">
        <f>DATE($C$1,H4,1)</f>
        <v>42430</v>
      </c>
      <c r="H5" s="98">
        <f>DATE($C$1,H4,1)</f>
        <v>42430</v>
      </c>
      <c r="I5" s="91" t="str">
        <f t="array" ref="I5">IF(SUMPRODUCT((H5&gt;=debut)*(H5&lt;=fin))&gt;0,INDEX(equipe,MIN(IF((H5&gt;=debut)*(H5&lt;=fin),ROW(equipe)))-1),"")</f>
        <v>EQUIPE 2</v>
      </c>
      <c r="J5" s="99">
        <f>DATE($C$1,K4,1)</f>
        <v>42461</v>
      </c>
      <c r="K5" s="98">
        <f>DATE($C$1,K4,1)</f>
        <v>42461</v>
      </c>
      <c r="L5" s="91" t="str">
        <f t="array" ref="L5">IF(SUMPRODUCT((K5&gt;=debut)*(K5&lt;=fin))&gt;0,INDEX(equipe,MIN(IF((K5&gt;=debut)*(K5&lt;=fin),ROW(equipe)))-1),"")</f>
        <v>EQUIPE 3</v>
      </c>
      <c r="M5" s="99">
        <f>DATE($C$1,N4,1)</f>
        <v>42491</v>
      </c>
      <c r="N5" s="98">
        <f>DATE($C$1,N4,1)</f>
        <v>42491</v>
      </c>
      <c r="O5" s="91" t="str">
        <f t="array" ref="O5">IF(SUMPRODUCT((N5&gt;=debut)*(N5&lt;=fin))&gt;0,INDEX(equipe,MIN(IF((N5&gt;=debut)*(N5&lt;=fin),ROW(equipe)))-1),"")</f>
        <v>EQUIPE 2</v>
      </c>
      <c r="P5" s="99">
        <f>DATE($C$1,Q4,1)</f>
        <v>42522</v>
      </c>
      <c r="Q5" s="98">
        <f>DATE($C$1,Q4,1)</f>
        <v>42522</v>
      </c>
      <c r="R5" s="91" t="str">
        <f t="array" ref="R5">IF(SUMPRODUCT((Q5&gt;=debut)*(Q5&lt;=fin))&gt;0,INDEX(equipe,MIN(IF((Q5&gt;=debut)*(Q5&lt;=fin),ROW(equipe)))-1),"")</f>
        <v>EQUIPE 1</v>
      </c>
      <c r="S5" s="99">
        <f>DATE($C$1,T4,1)</f>
        <v>42552</v>
      </c>
      <c r="T5" s="98">
        <f>DATE($C$1,T4,1)</f>
        <v>42552</v>
      </c>
      <c r="U5" s="91" t="str">
        <f t="array" ref="U5">IF(SUMPRODUCT((T5&gt;=debut)*(T5&lt;=fin))&gt;0,INDEX(equipe,MIN(IF((T5&gt;=debut)*(T5&lt;=fin),ROW(equipe)))-1),"")</f>
        <v>EQUIPE 3</v>
      </c>
      <c r="V5" s="99">
        <f>DATE($C$1,W4,1)</f>
        <v>42583</v>
      </c>
      <c r="W5" s="98">
        <f>DATE($C$1,W4,1)</f>
        <v>42583</v>
      </c>
      <c r="X5" s="91" t="str">
        <f t="array" ref="X5">IF(SUMPRODUCT((W5&gt;=debut)*(W5&lt;=fin))&gt;0,INDEX(equipe,MIN(IF((W5&gt;=debut)*(W5&lt;=fin),ROW(equipe)))-1),"")</f>
        <v>EQUIPE 2</v>
      </c>
      <c r="Y5" s="99">
        <f>DATE($C$1,Z4,1)</f>
        <v>42614</v>
      </c>
      <c r="Z5" s="98">
        <f>DATE($C$1,Z4,1)</f>
        <v>42614</v>
      </c>
      <c r="AA5" s="91" t="str">
        <f t="array" ref="AA5">IF(SUMPRODUCT((Z5&gt;=debut)*(Z5&lt;=fin))&gt;0,INDEX(equipe,MIN(IF((Z5&gt;=debut)*(Z5&lt;=fin),ROW(equipe)))-1),"")</f>
        <v>EQUIPE 1</v>
      </c>
      <c r="AB5" s="99">
        <f>DATE($C$1,AC4,1)</f>
        <v>42644</v>
      </c>
      <c r="AC5" s="98">
        <f>DATE($C$1,AC4,1)</f>
        <v>42644</v>
      </c>
      <c r="AD5" s="91" t="str">
        <f t="array" ref="AD5">IF(SUMPRODUCT((AC5&gt;=debut)*(AC5&lt;=fin))&gt;0,INDEX(equipe,MIN(IF((AC5&gt;=debut)*(AC5&lt;=fin),ROW(equipe)))-1),"")</f>
        <v>EQUIPE 2</v>
      </c>
      <c r="AE5" s="99">
        <f>DATE($C$1,AF4,1)</f>
        <v>42675</v>
      </c>
      <c r="AF5" s="98">
        <f>DATE($C$1,AF4,1)</f>
        <v>42675</v>
      </c>
      <c r="AG5" s="91" t="str">
        <f t="array" ref="AG5">IF(SUMPRODUCT((AF5&gt;=debut)*(AF5&lt;=fin))&gt;0,INDEX(equipe,MIN(IF((AF5&gt;=debut)*(AF5&lt;=fin),ROW(equipe)))-1),"")</f>
        <v>EQUIPE 2</v>
      </c>
      <c r="AH5" s="99">
        <f>DATE($C$1,AI4,1)</f>
        <v>42705</v>
      </c>
      <c r="AI5" s="98">
        <f>DATE($C$1,AI4,1)</f>
        <v>42705</v>
      </c>
      <c r="AJ5" s="91" t="str">
        <f t="array" ref="AJ5">IF(SUMPRODUCT((AI5&gt;=debut)*(AI5&lt;=fin))&gt;0,INDEX(equipe,MIN(IF((AI5&gt;=debut)*(AI5&lt;=fin),ROW(equipe)))-1),"")</f>
        <v>EQUIPE 1</v>
      </c>
      <c r="AO5" s="108" t="s">
        <v>61</v>
      </c>
      <c r="AP5" s="111">
        <v>40903</v>
      </c>
      <c r="AQ5" s="109">
        <f>AP5+6</f>
        <v>40909</v>
      </c>
    </row>
    <row r="6" spans="1:43" ht="12" customHeight="1">
      <c r="A6" s="93">
        <f t="shared" ref="A6:A35" si="0">IF(MONTH(A5+1)=B$4,A5+1,"")</f>
        <v>42371</v>
      </c>
      <c r="B6" s="92">
        <f t="shared" ref="B6:B35" si="1">B5+1</f>
        <v>42371</v>
      </c>
      <c r="C6" s="91" t="str">
        <f t="array" ref="C6">IF(SUMPRODUCT((B6&gt;=debut)*(B6&lt;=fin))&gt;0,INDEX(equipe,MIN(IF((B6&gt;=debut)*(B6&lt;=fin),ROW(equipe)))-1),"")</f>
        <v>EQUIPE 1</v>
      </c>
      <c r="D6" s="93">
        <f t="shared" ref="D6:D35" si="2">IF(D5="","",IF(MONTH(D5+1)=E$4,D5+1,""))</f>
        <v>42402</v>
      </c>
      <c r="E6" s="92">
        <f t="shared" ref="E6:E35" si="3">IF(E5="","",IF(MONTH(E5+1)=E$4,E5+1,""))</f>
        <v>42402</v>
      </c>
      <c r="F6" s="91" t="str">
        <f t="array" ref="F6">IF(SUMPRODUCT((E6&gt;=debut)*(E6&lt;=fin))&gt;0,INDEX(equipe,MIN(IF((E6&gt;=debut)*(E6&lt;=fin),ROW(equipe)))-1),"")</f>
        <v>EQUIPE 3</v>
      </c>
      <c r="G6" s="93">
        <f t="shared" ref="G6:G35" si="4">IF(G5="","",IF(MONTH(G5+1)=H$4,G5+1,""))</f>
        <v>42431</v>
      </c>
      <c r="H6" s="92">
        <f t="shared" ref="H6:H35" si="5">IF(H5="","",IF(MONTH(H5+1)=H$4,H5+1,""))</f>
        <v>42431</v>
      </c>
      <c r="I6" s="91" t="str">
        <f t="array" ref="I6">IF(SUMPRODUCT((H6&gt;=debut)*(H6&lt;=fin))&gt;0,INDEX(equipe,MIN(IF((H6&gt;=debut)*(H6&lt;=fin),ROW(equipe)))-1),"")</f>
        <v>EQUIPE 2</v>
      </c>
      <c r="J6" s="93">
        <f t="shared" ref="J6:J35" si="6">IF(J5="","",IF(MONTH(J5+1)=K$4,J5+1,""))</f>
        <v>42462</v>
      </c>
      <c r="K6" s="92">
        <f t="shared" ref="K6:K35" si="7">IF(K5="","",IF(MONTH(K5+1)=K$4,K5+1,""))</f>
        <v>42462</v>
      </c>
      <c r="L6" s="91" t="str">
        <f t="array" ref="L6">IF(SUMPRODUCT((K6&gt;=debut)*(K6&lt;=fin))&gt;0,INDEX(equipe,MIN(IF((K6&gt;=debut)*(K6&lt;=fin),ROW(equipe)))-1),"")</f>
        <v>EQUIPE 3</v>
      </c>
      <c r="M6" s="93">
        <f t="shared" ref="M6:M35" si="8">IF(M5="","",IF(MONTH(M5+1)=N$4,M5+1,""))</f>
        <v>42492</v>
      </c>
      <c r="N6" s="92">
        <f t="shared" ref="N6:N35" si="9">IF(N5="","",IF(MONTH(N5+1)=N$4,N5+1,""))</f>
        <v>42492</v>
      </c>
      <c r="O6" s="91" t="str">
        <f t="array" ref="O6">IF(SUMPRODUCT((N6&gt;=debut)*(N6&lt;=fin))&gt;0,INDEX(equipe,MIN(IF((N6&gt;=debut)*(N6&lt;=fin),ROW(equipe)))-1),"")</f>
        <v>EQUIPE 3</v>
      </c>
      <c r="P6" s="93">
        <f t="shared" ref="P6:P35" si="10">IF(P5="","",IF(MONTH(P5+1)=Q$4,P5+1,""))</f>
        <v>42523</v>
      </c>
      <c r="Q6" s="92">
        <f t="shared" ref="Q6:Q35" si="11">IF(Q5="","",IF(MONTH(Q5+1)=Q$4,Q5+1,""))</f>
        <v>42523</v>
      </c>
      <c r="R6" s="91" t="str">
        <f t="array" ref="R6">IF(SUMPRODUCT((Q6&gt;=debut)*(Q6&lt;=fin))&gt;0,INDEX(equipe,MIN(IF((Q6&gt;=debut)*(Q6&lt;=fin),ROW(equipe)))-1),"")</f>
        <v>EQUIPE 1</v>
      </c>
      <c r="S6" s="93">
        <f t="shared" ref="S6:S35" si="12">IF(S5="","",IF(MONTH(S5+1)=T$4,S5+1,""))</f>
        <v>42553</v>
      </c>
      <c r="T6" s="92">
        <f t="shared" ref="T6:T35" si="13">IF(T5="","",IF(MONTH(T5+1)=T$4,T5+1,""))</f>
        <v>42553</v>
      </c>
      <c r="U6" s="91" t="str">
        <f t="array" ref="U6">IF(SUMPRODUCT((T6&gt;=debut)*(T6&lt;=fin))&gt;0,INDEX(equipe,MIN(IF((T6&gt;=debut)*(T6&lt;=fin),ROW(equipe)))-1),"")</f>
        <v>EQUIPE 3</v>
      </c>
      <c r="V6" s="93">
        <f t="shared" ref="V6:V35" si="14">IF(V5="","",IF(MONTH(V5+1)=W$4,V5+1,""))</f>
        <v>42584</v>
      </c>
      <c r="W6" s="92">
        <f t="shared" ref="W6:W35" si="15">IF(W5="","",IF(MONTH(W5+1)=W$4,W5+1,""))</f>
        <v>42584</v>
      </c>
      <c r="X6" s="91" t="str">
        <f t="array" ref="X6">IF(SUMPRODUCT((W6&gt;=debut)*(W6&lt;=fin))&gt;0,INDEX(equipe,MIN(IF((W6&gt;=debut)*(W6&lt;=fin),ROW(equipe)))-1),"")</f>
        <v>EQUIPE 2</v>
      </c>
      <c r="Y6" s="93">
        <f t="shared" ref="Y6:Y35" si="16">IF(Y5="","",IF(MONTH(Y5+1)=Z$4,Y5+1,""))</f>
        <v>42615</v>
      </c>
      <c r="Z6" s="92">
        <f t="shared" ref="Z6:Z35" si="17">IF(Z5="","",IF(MONTH(Z5+1)=Z$4,Z5+1,""))</f>
        <v>42615</v>
      </c>
      <c r="AA6" s="91" t="str">
        <f t="array" ref="AA6">IF(SUMPRODUCT((Z6&gt;=debut)*(Z6&lt;=fin))&gt;0,INDEX(equipe,MIN(IF((Z6&gt;=debut)*(Z6&lt;=fin),ROW(equipe)))-1),"")</f>
        <v>EQUIPE 1</v>
      </c>
      <c r="AB6" s="93">
        <f t="shared" ref="AB6:AB35" si="18">IF(AB5="","",IF(MONTH(AB5+1)=AC$4,AB5+1,""))</f>
        <v>42645</v>
      </c>
      <c r="AC6" s="92">
        <f t="shared" ref="AC6:AC35" si="19">IF(AC5="","",IF(MONTH(AC5+1)=AC$4,AC5+1,""))</f>
        <v>42645</v>
      </c>
      <c r="AD6" s="91" t="str">
        <f t="array" ref="AD6">IF(SUMPRODUCT((AC6&gt;=debut)*(AC6&lt;=fin))&gt;0,INDEX(equipe,MIN(IF((AC6&gt;=debut)*(AC6&lt;=fin),ROW(equipe)))-1),"")</f>
        <v>EQUIPE 2</v>
      </c>
      <c r="AE6" s="93">
        <f t="shared" ref="AE6:AE35" si="20">IF(AE5="","",IF(MONTH(AE5+1)=AF$4,AE5+1,""))</f>
        <v>42676</v>
      </c>
      <c r="AF6" s="92">
        <f t="shared" ref="AF6:AF35" si="21">IF(AF5="","",IF(MONTH(AF5+1)=AF$4,AF5+1,""))</f>
        <v>42676</v>
      </c>
      <c r="AG6" s="91" t="str">
        <f t="array" ref="AG6">IF(SUMPRODUCT((AF6&gt;=debut)*(AF6&lt;=fin))&gt;0,INDEX(equipe,MIN(IF((AF6&gt;=debut)*(AF6&lt;=fin),ROW(equipe)))-1),"")</f>
        <v>EQUIPE 2</v>
      </c>
      <c r="AH6" s="93">
        <f t="shared" ref="AH6:AH27" si="22">IF(AH5="","",IF(MONTH(AH5+1)=AI$4,AH5+1,""))</f>
        <v>42706</v>
      </c>
      <c r="AI6" s="92">
        <f t="shared" ref="AI6:AI35" si="23">IF(AI5="","",IF(MONTH(AI5+1)=AI$4,AI5+1,""))</f>
        <v>42706</v>
      </c>
      <c r="AJ6" s="91" t="str">
        <f t="array" ref="AJ6">IF(SUMPRODUCT((AI6&gt;=debut)*(AI6&lt;=fin))&gt;0,INDEX(equipe,MIN(IF((AI6&gt;=debut)*(AI6&lt;=fin),ROW(equipe)))-1),"")</f>
        <v>EQUIPE 1</v>
      </c>
      <c r="AO6" s="96" t="s">
        <v>62</v>
      </c>
      <c r="AP6" s="110">
        <f>AQ5+1</f>
        <v>40910</v>
      </c>
      <c r="AQ6" s="97">
        <f>AP6+6</f>
        <v>40916</v>
      </c>
    </row>
    <row r="7" spans="1:43" ht="12" customHeight="1">
      <c r="A7" s="93">
        <f t="shared" si="0"/>
        <v>42372</v>
      </c>
      <c r="B7" s="92">
        <f t="shared" si="1"/>
        <v>42372</v>
      </c>
      <c r="C7" s="91" t="str">
        <f t="array" ref="C7">IF(SUMPRODUCT((B7&gt;=debut)*(B7&lt;=fin))&gt;0,INDEX(equipe,MIN(IF((B7&gt;=debut)*(B7&lt;=fin),ROW(equipe)))-1),"")</f>
        <v>EQUIPE 1</v>
      </c>
      <c r="D7" s="93">
        <f t="shared" si="2"/>
        <v>42403</v>
      </c>
      <c r="E7" s="92">
        <f t="shared" si="3"/>
        <v>42403</v>
      </c>
      <c r="F7" s="91" t="str">
        <f t="array" ref="F7">IF(SUMPRODUCT((E7&gt;=debut)*(E7&lt;=fin))&gt;0,INDEX(equipe,MIN(IF((E7&gt;=debut)*(E7&lt;=fin),ROW(equipe)))-1),"")</f>
        <v>EQUIPE 3</v>
      </c>
      <c r="G7" s="93">
        <f t="shared" si="4"/>
        <v>42432</v>
      </c>
      <c r="H7" s="92">
        <f t="shared" si="5"/>
        <v>42432</v>
      </c>
      <c r="I7" s="91" t="str">
        <f t="array" ref="I7">IF(SUMPRODUCT((H7&gt;=debut)*(H7&lt;=fin))&gt;0,INDEX(equipe,MIN(IF((H7&gt;=debut)*(H7&lt;=fin),ROW(equipe)))-1),"")</f>
        <v>EQUIPE 2</v>
      </c>
      <c r="J7" s="93">
        <f t="shared" si="6"/>
        <v>42463</v>
      </c>
      <c r="K7" s="92">
        <f t="shared" si="7"/>
        <v>42463</v>
      </c>
      <c r="L7" s="91" t="str">
        <f t="array" ref="L7">IF(SUMPRODUCT((K7&gt;=debut)*(K7&lt;=fin))&gt;0,INDEX(equipe,MIN(IF((K7&gt;=debut)*(K7&lt;=fin),ROW(equipe)))-1),"")</f>
        <v>EQUIPE 3</v>
      </c>
      <c r="M7" s="93">
        <f t="shared" si="8"/>
        <v>42493</v>
      </c>
      <c r="N7" s="92">
        <f t="shared" si="9"/>
        <v>42493</v>
      </c>
      <c r="O7" s="91" t="str">
        <f t="array" ref="O7">IF(SUMPRODUCT((N7&gt;=debut)*(N7&lt;=fin))&gt;0,INDEX(equipe,MIN(IF((N7&gt;=debut)*(N7&lt;=fin),ROW(equipe)))-1),"")</f>
        <v>EQUIPE 3</v>
      </c>
      <c r="P7" s="93">
        <f t="shared" si="10"/>
        <v>42524</v>
      </c>
      <c r="Q7" s="92">
        <f t="shared" si="11"/>
        <v>42524</v>
      </c>
      <c r="R7" s="91" t="str">
        <f t="array" ref="R7">IF(SUMPRODUCT((Q7&gt;=debut)*(Q7&lt;=fin))&gt;0,INDEX(equipe,MIN(IF((Q7&gt;=debut)*(Q7&lt;=fin),ROW(equipe)))-1),"")</f>
        <v>EQUIPE 1</v>
      </c>
      <c r="S7" s="93">
        <f t="shared" si="12"/>
        <v>42554</v>
      </c>
      <c r="T7" s="92">
        <f t="shared" si="13"/>
        <v>42554</v>
      </c>
      <c r="U7" s="91" t="str">
        <f t="array" ref="U7">IF(SUMPRODUCT((T7&gt;=debut)*(T7&lt;=fin))&gt;0,INDEX(equipe,MIN(IF((T7&gt;=debut)*(T7&lt;=fin),ROW(equipe)))-1),"")</f>
        <v>EQUIPE 3</v>
      </c>
      <c r="V7" s="93">
        <f t="shared" si="14"/>
        <v>42585</v>
      </c>
      <c r="W7" s="92">
        <f t="shared" si="15"/>
        <v>42585</v>
      </c>
      <c r="X7" s="91" t="str">
        <f t="array" ref="X7">IF(SUMPRODUCT((W7&gt;=debut)*(W7&lt;=fin))&gt;0,INDEX(equipe,MIN(IF((W7&gt;=debut)*(W7&lt;=fin),ROW(equipe)))-1),"")</f>
        <v>EQUIPE 2</v>
      </c>
      <c r="Y7" s="93">
        <f t="shared" si="16"/>
        <v>42616</v>
      </c>
      <c r="Z7" s="92">
        <f t="shared" si="17"/>
        <v>42616</v>
      </c>
      <c r="AA7" s="91" t="str">
        <f t="array" ref="AA7">IF(SUMPRODUCT((Z7&gt;=debut)*(Z7&lt;=fin))&gt;0,INDEX(equipe,MIN(IF((Z7&gt;=debut)*(Z7&lt;=fin),ROW(equipe)))-1),"")</f>
        <v>EQUIPE 1</v>
      </c>
      <c r="AB7" s="93">
        <f t="shared" si="18"/>
        <v>42646</v>
      </c>
      <c r="AC7" s="92">
        <f t="shared" si="19"/>
        <v>42646</v>
      </c>
      <c r="AD7" s="91" t="str">
        <f t="array" ref="AD7">IF(SUMPRODUCT((AC7&gt;=debut)*(AC7&lt;=fin))&gt;0,INDEX(equipe,MIN(IF((AC7&gt;=debut)*(AC7&lt;=fin),ROW(equipe)))-1),"")</f>
        <v>EQUIPE 1</v>
      </c>
      <c r="AE7" s="93">
        <f t="shared" si="20"/>
        <v>42677</v>
      </c>
      <c r="AF7" s="92">
        <f t="shared" si="21"/>
        <v>42677</v>
      </c>
      <c r="AG7" s="91" t="str">
        <f t="array" ref="AG7">IF(SUMPRODUCT((AF7&gt;=debut)*(AF7&lt;=fin))&gt;0,INDEX(equipe,MIN(IF((AF7&gt;=debut)*(AF7&lt;=fin),ROW(equipe)))-1),"")</f>
        <v>EQUIPE 2</v>
      </c>
      <c r="AH7" s="93">
        <f t="shared" si="22"/>
        <v>42707</v>
      </c>
      <c r="AI7" s="92">
        <f t="shared" si="23"/>
        <v>42707</v>
      </c>
      <c r="AJ7" s="91" t="str">
        <f t="array" ref="AJ7">IF(SUMPRODUCT((AI7&gt;=debut)*(AI7&lt;=fin))&gt;0,INDEX(equipe,MIN(IF((AI7&gt;=debut)*(AI7&lt;=fin),ROW(equipe)))-1),"")</f>
        <v>EQUIPE 1</v>
      </c>
      <c r="AO7" s="96" t="s">
        <v>63</v>
      </c>
      <c r="AP7" s="97">
        <f>AQ6+1</f>
        <v>40917</v>
      </c>
      <c r="AQ7" s="97">
        <f>AP7+6</f>
        <v>40923</v>
      </c>
    </row>
    <row r="8" spans="1:43" ht="12" customHeight="1">
      <c r="A8" s="93">
        <f t="shared" si="0"/>
        <v>42373</v>
      </c>
      <c r="B8" s="92">
        <f t="shared" si="1"/>
        <v>42373</v>
      </c>
      <c r="C8" s="91" t="str">
        <f t="array" ref="C8">IF(SUMPRODUCT((B8&gt;=debut)*(B8&lt;=fin))&gt;0,INDEX(equipe,MIN(IF((B8&gt;=debut)*(B8&lt;=fin),ROW(equipe)))-1),"")</f>
        <v>EQUIPE 2</v>
      </c>
      <c r="D8" s="93">
        <f t="shared" si="2"/>
        <v>42404</v>
      </c>
      <c r="E8" s="92">
        <f t="shared" si="3"/>
        <v>42404</v>
      </c>
      <c r="F8" s="91" t="str">
        <f t="array" ref="F8">IF(SUMPRODUCT((E8&gt;=debut)*(E8&lt;=fin))&gt;0,INDEX(equipe,MIN(IF((E8&gt;=debut)*(E8&lt;=fin),ROW(equipe)))-1),"")</f>
        <v>EQUIPE 3</v>
      </c>
      <c r="G8" s="93">
        <f t="shared" si="4"/>
        <v>42433</v>
      </c>
      <c r="H8" s="92">
        <f t="shared" si="5"/>
        <v>42433</v>
      </c>
      <c r="I8" s="91" t="str">
        <f t="array" ref="I8">IF(SUMPRODUCT((H8&gt;=debut)*(H8&lt;=fin))&gt;0,INDEX(equipe,MIN(IF((H8&gt;=debut)*(H8&lt;=fin),ROW(equipe)))-1),"")</f>
        <v>EQUIPE 2</v>
      </c>
      <c r="J8" s="93">
        <f t="shared" si="6"/>
        <v>42464</v>
      </c>
      <c r="K8" s="92">
        <f t="shared" si="7"/>
        <v>42464</v>
      </c>
      <c r="L8" s="91" t="str">
        <f t="array" ref="L8">IF(SUMPRODUCT((K8&gt;=debut)*(K8&lt;=fin))&gt;0,INDEX(equipe,MIN(IF((K8&gt;=debut)*(K8&lt;=fin),ROW(equipe)))-1),"")</f>
        <v>EQUIPE 1</v>
      </c>
      <c r="M8" s="93">
        <f t="shared" si="8"/>
        <v>42494</v>
      </c>
      <c r="N8" s="92">
        <f t="shared" si="9"/>
        <v>42494</v>
      </c>
      <c r="O8" s="91" t="str">
        <f t="array" ref="O8">IF(SUMPRODUCT((N8&gt;=debut)*(N8&lt;=fin))&gt;0,INDEX(equipe,MIN(IF((N8&gt;=debut)*(N8&lt;=fin),ROW(equipe)))-1),"")</f>
        <v>EQUIPE 3</v>
      </c>
      <c r="P8" s="93">
        <f t="shared" si="10"/>
        <v>42525</v>
      </c>
      <c r="Q8" s="92">
        <f t="shared" si="11"/>
        <v>42525</v>
      </c>
      <c r="R8" s="91" t="str">
        <f t="array" ref="R8">IF(SUMPRODUCT((Q8&gt;=debut)*(Q8&lt;=fin))&gt;0,INDEX(equipe,MIN(IF((Q8&gt;=debut)*(Q8&lt;=fin),ROW(equipe)))-1),"")</f>
        <v>EQUIPE 1</v>
      </c>
      <c r="S8" s="93">
        <f t="shared" si="12"/>
        <v>42555</v>
      </c>
      <c r="T8" s="92">
        <f t="shared" si="13"/>
        <v>42555</v>
      </c>
      <c r="U8" s="91" t="str">
        <f t="array" ref="U8">IF(SUMPRODUCT((T8&gt;=debut)*(T8&lt;=fin))&gt;0,INDEX(equipe,MIN(IF((T8&gt;=debut)*(T8&lt;=fin),ROW(equipe)))-1),"")</f>
        <v>EQUIPE 1</v>
      </c>
      <c r="V8" s="93">
        <f t="shared" si="14"/>
        <v>42586</v>
      </c>
      <c r="W8" s="92">
        <f t="shared" si="15"/>
        <v>42586</v>
      </c>
      <c r="X8" s="91" t="str">
        <f t="array" ref="X8">IF(SUMPRODUCT((W8&gt;=debut)*(W8&lt;=fin))&gt;0,INDEX(equipe,MIN(IF((W8&gt;=debut)*(W8&lt;=fin),ROW(equipe)))-1),"")</f>
        <v>EQUIPE 2</v>
      </c>
      <c r="Y8" s="93">
        <f t="shared" si="16"/>
        <v>42617</v>
      </c>
      <c r="Z8" s="92">
        <f t="shared" si="17"/>
        <v>42617</v>
      </c>
      <c r="AA8" s="91" t="str">
        <f t="array" ref="AA8">IF(SUMPRODUCT((Z8&gt;=debut)*(Z8&lt;=fin))&gt;0,INDEX(equipe,MIN(IF((Z8&gt;=debut)*(Z8&lt;=fin),ROW(equipe)))-1),"")</f>
        <v>EQUIPE 1</v>
      </c>
      <c r="AB8" s="93">
        <f t="shared" si="18"/>
        <v>42647</v>
      </c>
      <c r="AC8" s="92">
        <f t="shared" si="19"/>
        <v>42647</v>
      </c>
      <c r="AD8" s="91" t="str">
        <f t="array" ref="AD8">IF(SUMPRODUCT((AC8&gt;=debut)*(AC8&lt;=fin))&gt;0,INDEX(equipe,MIN(IF((AC8&gt;=debut)*(AC8&lt;=fin),ROW(equipe)))-1),"")</f>
        <v>EQUIPE 1</v>
      </c>
      <c r="AE8" s="93">
        <f t="shared" si="20"/>
        <v>42678</v>
      </c>
      <c r="AF8" s="92">
        <f t="shared" si="21"/>
        <v>42678</v>
      </c>
      <c r="AG8" s="91" t="str">
        <f t="array" ref="AG8">IF(SUMPRODUCT((AF8&gt;=debut)*(AF8&lt;=fin))&gt;0,INDEX(equipe,MIN(IF((AF8&gt;=debut)*(AF8&lt;=fin),ROW(equipe)))-1),"")</f>
        <v>EQUIPE 2</v>
      </c>
      <c r="AH8" s="93">
        <f t="shared" si="22"/>
        <v>42708</v>
      </c>
      <c r="AI8" s="92">
        <f t="shared" si="23"/>
        <v>42708</v>
      </c>
      <c r="AJ8" s="91" t="str">
        <f t="array" ref="AJ8">IF(SUMPRODUCT((AI8&gt;=debut)*(AI8&lt;=fin))&gt;0,INDEX(equipe,MIN(IF((AI8&gt;=debut)*(AI8&lt;=fin),ROW(equipe)))-1),"")</f>
        <v>EQUIPE 1</v>
      </c>
      <c r="AO8" s="96" t="s">
        <v>61</v>
      </c>
      <c r="AP8" s="97">
        <f t="shared" ref="AP8:AP59" si="24">AQ7+1</f>
        <v>40924</v>
      </c>
      <c r="AQ8" s="97">
        <f t="shared" ref="AQ8:AQ59" si="25">AP8+6</f>
        <v>40930</v>
      </c>
    </row>
    <row r="9" spans="1:43" ht="12" customHeight="1">
      <c r="A9" s="93">
        <f t="shared" si="0"/>
        <v>42374</v>
      </c>
      <c r="B9" s="92">
        <f t="shared" si="1"/>
        <v>42374</v>
      </c>
      <c r="C9" s="91" t="str">
        <f t="array" ref="C9">IF(SUMPRODUCT((B9&gt;=debut)*(B9&lt;=fin))&gt;0,INDEX(equipe,MIN(IF((B9&gt;=debut)*(B9&lt;=fin),ROW(equipe)))-1),"")</f>
        <v>EQUIPE 2</v>
      </c>
      <c r="D9" s="93">
        <f t="shared" si="2"/>
        <v>42405</v>
      </c>
      <c r="E9" s="92">
        <f t="shared" si="3"/>
        <v>42405</v>
      </c>
      <c r="F9" s="91" t="str">
        <f t="array" ref="F9">IF(SUMPRODUCT((E9&gt;=debut)*(E9&lt;=fin))&gt;0,INDEX(equipe,MIN(IF((E9&gt;=debut)*(E9&lt;=fin),ROW(equipe)))-1),"")</f>
        <v>EQUIPE 3</v>
      </c>
      <c r="G9" s="93">
        <f t="shared" si="4"/>
        <v>42434</v>
      </c>
      <c r="H9" s="92">
        <f t="shared" si="5"/>
        <v>42434</v>
      </c>
      <c r="I9" s="91" t="str">
        <f t="array" ref="I9">IF(SUMPRODUCT((H9&gt;=debut)*(H9&lt;=fin))&gt;0,INDEX(equipe,MIN(IF((H9&gt;=debut)*(H9&lt;=fin),ROW(equipe)))-1),"")</f>
        <v>EQUIPE 2</v>
      </c>
      <c r="J9" s="93">
        <f t="shared" si="6"/>
        <v>42465</v>
      </c>
      <c r="K9" s="92">
        <f t="shared" si="7"/>
        <v>42465</v>
      </c>
      <c r="L9" s="91" t="str">
        <f t="array" ref="L9">IF(SUMPRODUCT((K9&gt;=debut)*(K9&lt;=fin))&gt;0,INDEX(equipe,MIN(IF((K9&gt;=debut)*(K9&lt;=fin),ROW(equipe)))-1),"")</f>
        <v>EQUIPE 1</v>
      </c>
      <c r="M9" s="93">
        <f t="shared" si="8"/>
        <v>42495</v>
      </c>
      <c r="N9" s="92">
        <f t="shared" si="9"/>
        <v>42495</v>
      </c>
      <c r="O9" s="91" t="str">
        <f t="array" ref="O9">IF(SUMPRODUCT((N9&gt;=debut)*(N9&lt;=fin))&gt;0,INDEX(equipe,MIN(IF((N9&gt;=debut)*(N9&lt;=fin),ROW(equipe)))-1),"")</f>
        <v>EQUIPE 3</v>
      </c>
      <c r="P9" s="93">
        <f t="shared" si="10"/>
        <v>42526</v>
      </c>
      <c r="Q9" s="92">
        <f t="shared" si="11"/>
        <v>42526</v>
      </c>
      <c r="R9" s="91" t="str">
        <f t="array" ref="R9">IF(SUMPRODUCT((Q9&gt;=debut)*(Q9&lt;=fin))&gt;0,INDEX(equipe,MIN(IF((Q9&gt;=debut)*(Q9&lt;=fin),ROW(equipe)))-1),"")</f>
        <v>EQUIPE 1</v>
      </c>
      <c r="S9" s="93">
        <f t="shared" si="12"/>
        <v>42556</v>
      </c>
      <c r="T9" s="92">
        <f t="shared" si="13"/>
        <v>42556</v>
      </c>
      <c r="U9" s="91" t="str">
        <f t="array" ref="U9">IF(SUMPRODUCT((T9&gt;=debut)*(T9&lt;=fin))&gt;0,INDEX(equipe,MIN(IF((T9&gt;=debut)*(T9&lt;=fin),ROW(equipe)))-1),"")</f>
        <v>EQUIPE 1</v>
      </c>
      <c r="V9" s="93">
        <f t="shared" si="14"/>
        <v>42587</v>
      </c>
      <c r="W9" s="92">
        <f t="shared" si="15"/>
        <v>42587</v>
      </c>
      <c r="X9" s="91" t="str">
        <f t="array" ref="X9">IF(SUMPRODUCT((W9&gt;=debut)*(W9&lt;=fin))&gt;0,INDEX(equipe,MIN(IF((W9&gt;=debut)*(W9&lt;=fin),ROW(equipe)))-1),"")</f>
        <v>EQUIPE 2</v>
      </c>
      <c r="Y9" s="93">
        <f t="shared" si="16"/>
        <v>42618</v>
      </c>
      <c r="Z9" s="92">
        <f t="shared" si="17"/>
        <v>42618</v>
      </c>
      <c r="AA9" s="91" t="str">
        <f t="array" ref="AA9">IF(SUMPRODUCT((Z9&gt;=debut)*(Z9&lt;=fin))&gt;0,INDEX(equipe,MIN(IF((Z9&gt;=debut)*(Z9&lt;=fin),ROW(equipe)))-1),"")</f>
        <v>EQUIPE 2</v>
      </c>
      <c r="AB9" s="93">
        <f t="shared" si="18"/>
        <v>42648</v>
      </c>
      <c r="AC9" s="92">
        <f t="shared" si="19"/>
        <v>42648</v>
      </c>
      <c r="AD9" s="91" t="str">
        <f t="array" ref="AD9">IF(SUMPRODUCT((AC9&gt;=debut)*(AC9&lt;=fin))&gt;0,INDEX(equipe,MIN(IF((AC9&gt;=debut)*(AC9&lt;=fin),ROW(equipe)))-1),"")</f>
        <v>EQUIPE 1</v>
      </c>
      <c r="AE9" s="93">
        <f t="shared" si="20"/>
        <v>42679</v>
      </c>
      <c r="AF9" s="92">
        <f t="shared" si="21"/>
        <v>42679</v>
      </c>
      <c r="AG9" s="91" t="str">
        <f t="array" ref="AG9">IF(SUMPRODUCT((AF9&gt;=debut)*(AF9&lt;=fin))&gt;0,INDEX(equipe,MIN(IF((AF9&gt;=debut)*(AF9&lt;=fin),ROW(equipe)))-1),"")</f>
        <v>EQUIPE 2</v>
      </c>
      <c r="AH9" s="93">
        <f t="shared" si="22"/>
        <v>42709</v>
      </c>
      <c r="AI9" s="92">
        <f t="shared" si="23"/>
        <v>42709</v>
      </c>
      <c r="AJ9" s="91" t="str">
        <f t="array" ref="AJ9">IF(SUMPRODUCT((AI9&gt;=debut)*(AI9&lt;=fin))&gt;0,INDEX(equipe,MIN(IF((AI9&gt;=debut)*(AI9&lt;=fin),ROW(equipe)))-1),"")</f>
        <v>EQUIPE 2</v>
      </c>
      <c r="AO9" s="96" t="s">
        <v>62</v>
      </c>
      <c r="AP9" s="97">
        <f t="shared" si="24"/>
        <v>40931</v>
      </c>
      <c r="AQ9" s="97">
        <f t="shared" si="25"/>
        <v>40937</v>
      </c>
    </row>
    <row r="10" spans="1:43" ht="12" customHeight="1">
      <c r="A10" s="93">
        <f t="shared" si="0"/>
        <v>42375</v>
      </c>
      <c r="B10" s="92">
        <f t="shared" si="1"/>
        <v>42375</v>
      </c>
      <c r="C10" s="91" t="str">
        <f t="array" ref="C10">IF(SUMPRODUCT((B10&gt;=debut)*(B10&lt;=fin))&gt;0,INDEX(equipe,MIN(IF((B10&gt;=debut)*(B10&lt;=fin),ROW(equipe)))-1),"")</f>
        <v>EQUIPE 2</v>
      </c>
      <c r="D10" s="93">
        <f t="shared" si="2"/>
        <v>42406</v>
      </c>
      <c r="E10" s="92">
        <f t="shared" si="3"/>
        <v>42406</v>
      </c>
      <c r="F10" s="91" t="str">
        <f t="array" ref="F10">IF(SUMPRODUCT((E10&gt;=debut)*(E10&lt;=fin))&gt;0,INDEX(equipe,MIN(IF((E10&gt;=debut)*(E10&lt;=fin),ROW(equipe)))-1),"")</f>
        <v>EQUIPE 3</v>
      </c>
      <c r="G10" s="93">
        <f t="shared" si="4"/>
        <v>42435</v>
      </c>
      <c r="H10" s="92">
        <f t="shared" si="5"/>
        <v>42435</v>
      </c>
      <c r="I10" s="91" t="str">
        <f t="array" ref="I10">IF(SUMPRODUCT((H10&gt;=debut)*(H10&lt;=fin))&gt;0,INDEX(equipe,MIN(IF((H10&gt;=debut)*(H10&lt;=fin),ROW(equipe)))-1),"")</f>
        <v>EQUIPE 2</v>
      </c>
      <c r="J10" s="93">
        <f t="shared" si="6"/>
        <v>42466</v>
      </c>
      <c r="K10" s="92">
        <f t="shared" si="7"/>
        <v>42466</v>
      </c>
      <c r="L10" s="91" t="str">
        <f t="array" ref="L10">IF(SUMPRODUCT((K10&gt;=debut)*(K10&lt;=fin))&gt;0,INDEX(equipe,MIN(IF((K10&gt;=debut)*(K10&lt;=fin),ROW(equipe)))-1),"")</f>
        <v>EQUIPE 1</v>
      </c>
      <c r="M10" s="93">
        <f t="shared" si="8"/>
        <v>42496</v>
      </c>
      <c r="N10" s="92">
        <f t="shared" si="9"/>
        <v>42496</v>
      </c>
      <c r="O10" s="91" t="str">
        <f t="array" ref="O10">IF(SUMPRODUCT((N10&gt;=debut)*(N10&lt;=fin))&gt;0,INDEX(equipe,MIN(IF((N10&gt;=debut)*(N10&lt;=fin),ROW(equipe)))-1),"")</f>
        <v>EQUIPE 3</v>
      </c>
      <c r="P10" s="93">
        <f t="shared" si="10"/>
        <v>42527</v>
      </c>
      <c r="Q10" s="92">
        <f t="shared" si="11"/>
        <v>42527</v>
      </c>
      <c r="R10" s="91" t="str">
        <f t="array" ref="R10">IF(SUMPRODUCT((Q10&gt;=debut)*(Q10&lt;=fin))&gt;0,INDEX(equipe,MIN(IF((Q10&gt;=debut)*(Q10&lt;=fin),ROW(equipe)))-1),"")</f>
        <v>EQUIPE 2</v>
      </c>
      <c r="S10" s="93">
        <f t="shared" si="12"/>
        <v>42557</v>
      </c>
      <c r="T10" s="92">
        <f t="shared" si="13"/>
        <v>42557</v>
      </c>
      <c r="U10" s="91" t="str">
        <f t="array" ref="U10">IF(SUMPRODUCT((T10&gt;=debut)*(T10&lt;=fin))&gt;0,INDEX(equipe,MIN(IF((T10&gt;=debut)*(T10&lt;=fin),ROW(equipe)))-1),"")</f>
        <v>EQUIPE 1</v>
      </c>
      <c r="V10" s="93">
        <f t="shared" si="14"/>
        <v>42588</v>
      </c>
      <c r="W10" s="92">
        <f t="shared" si="15"/>
        <v>42588</v>
      </c>
      <c r="X10" s="91" t="str">
        <f t="array" ref="X10">IF(SUMPRODUCT((W10&gt;=debut)*(W10&lt;=fin))&gt;0,INDEX(equipe,MIN(IF((W10&gt;=debut)*(W10&lt;=fin),ROW(equipe)))-1),"")</f>
        <v>EQUIPE 2</v>
      </c>
      <c r="Y10" s="93">
        <f t="shared" si="16"/>
        <v>42619</v>
      </c>
      <c r="Z10" s="92">
        <f t="shared" si="17"/>
        <v>42619</v>
      </c>
      <c r="AA10" s="91" t="str">
        <f t="array" ref="AA10">IF(SUMPRODUCT((Z10&gt;=debut)*(Z10&lt;=fin))&gt;0,INDEX(equipe,MIN(IF((Z10&gt;=debut)*(Z10&lt;=fin),ROW(equipe)))-1),"")</f>
        <v>EQUIPE 2</v>
      </c>
      <c r="AB10" s="93">
        <f t="shared" si="18"/>
        <v>42649</v>
      </c>
      <c r="AC10" s="92">
        <f t="shared" si="19"/>
        <v>42649</v>
      </c>
      <c r="AD10" s="91" t="str">
        <f t="array" ref="AD10">IF(SUMPRODUCT((AC10&gt;=debut)*(AC10&lt;=fin))&gt;0,INDEX(equipe,MIN(IF((AC10&gt;=debut)*(AC10&lt;=fin),ROW(equipe)))-1),"")</f>
        <v>EQUIPE 1</v>
      </c>
      <c r="AE10" s="93">
        <f t="shared" si="20"/>
        <v>42680</v>
      </c>
      <c r="AF10" s="92">
        <f t="shared" si="21"/>
        <v>42680</v>
      </c>
      <c r="AG10" s="91" t="str">
        <f t="array" ref="AG10">IF(SUMPRODUCT((AF10&gt;=debut)*(AF10&lt;=fin))&gt;0,INDEX(equipe,MIN(IF((AF10&gt;=debut)*(AF10&lt;=fin),ROW(equipe)))-1),"")</f>
        <v>EQUIPE 2</v>
      </c>
      <c r="AH10" s="93">
        <f t="shared" si="22"/>
        <v>42710</v>
      </c>
      <c r="AI10" s="92">
        <f t="shared" si="23"/>
        <v>42710</v>
      </c>
      <c r="AJ10" s="91" t="str">
        <f t="array" ref="AJ10">IF(SUMPRODUCT((AI10&gt;=debut)*(AI10&lt;=fin))&gt;0,INDEX(equipe,MIN(IF((AI10&gt;=debut)*(AI10&lt;=fin),ROW(equipe)))-1),"")</f>
        <v>EQUIPE 2</v>
      </c>
      <c r="AO10" s="96" t="s">
        <v>63</v>
      </c>
      <c r="AP10" s="97">
        <f t="shared" si="24"/>
        <v>40938</v>
      </c>
      <c r="AQ10" s="97">
        <f t="shared" si="25"/>
        <v>40944</v>
      </c>
    </row>
    <row r="11" spans="1:43" ht="12" customHeight="1">
      <c r="A11" s="93">
        <f t="shared" si="0"/>
        <v>42376</v>
      </c>
      <c r="B11" s="92">
        <f t="shared" si="1"/>
        <v>42376</v>
      </c>
      <c r="C11" s="91" t="str">
        <f t="array" ref="C11">IF(SUMPRODUCT((B11&gt;=debut)*(B11&lt;=fin))&gt;0,INDEX(equipe,MIN(IF((B11&gt;=debut)*(B11&lt;=fin),ROW(equipe)))-1),"")</f>
        <v>EQUIPE 2</v>
      </c>
      <c r="D11" s="93">
        <f t="shared" si="2"/>
        <v>42407</v>
      </c>
      <c r="E11" s="92">
        <f t="shared" si="3"/>
        <v>42407</v>
      </c>
      <c r="F11" s="91" t="str">
        <f t="array" ref="F11">IF(SUMPRODUCT((E11&gt;=debut)*(E11&lt;=fin))&gt;0,INDEX(equipe,MIN(IF((E11&gt;=debut)*(E11&lt;=fin),ROW(equipe)))-1),"")</f>
        <v>EQUIPE 3</v>
      </c>
      <c r="G11" s="93">
        <f t="shared" si="4"/>
        <v>42436</v>
      </c>
      <c r="H11" s="92">
        <f t="shared" si="5"/>
        <v>42436</v>
      </c>
      <c r="I11" s="91" t="str">
        <f t="array" ref="I11">IF(SUMPRODUCT((H11&gt;=debut)*(H11&lt;=fin))&gt;0,INDEX(equipe,MIN(IF((H11&gt;=debut)*(H11&lt;=fin),ROW(equipe)))-1),"")</f>
        <v>EQUIPE 3</v>
      </c>
      <c r="J11" s="93">
        <f t="shared" si="6"/>
        <v>42467</v>
      </c>
      <c r="K11" s="92">
        <f t="shared" si="7"/>
        <v>42467</v>
      </c>
      <c r="L11" s="91" t="str">
        <f t="array" ref="L11">IF(SUMPRODUCT((K11&gt;=debut)*(K11&lt;=fin))&gt;0,INDEX(equipe,MIN(IF((K11&gt;=debut)*(K11&lt;=fin),ROW(equipe)))-1),"")</f>
        <v>EQUIPE 1</v>
      </c>
      <c r="M11" s="93">
        <f t="shared" si="8"/>
        <v>42497</v>
      </c>
      <c r="N11" s="92">
        <f t="shared" si="9"/>
        <v>42497</v>
      </c>
      <c r="O11" s="91" t="str">
        <f t="array" ref="O11">IF(SUMPRODUCT((N11&gt;=debut)*(N11&lt;=fin))&gt;0,INDEX(equipe,MIN(IF((N11&gt;=debut)*(N11&lt;=fin),ROW(equipe)))-1),"")</f>
        <v>EQUIPE 3</v>
      </c>
      <c r="P11" s="93">
        <f t="shared" si="10"/>
        <v>42528</v>
      </c>
      <c r="Q11" s="92">
        <f t="shared" si="11"/>
        <v>42528</v>
      </c>
      <c r="R11" s="91" t="str">
        <f t="array" ref="R11">IF(SUMPRODUCT((Q11&gt;=debut)*(Q11&lt;=fin))&gt;0,INDEX(equipe,MIN(IF((Q11&gt;=debut)*(Q11&lt;=fin),ROW(equipe)))-1),"")</f>
        <v>EQUIPE 2</v>
      </c>
      <c r="S11" s="93">
        <f t="shared" si="12"/>
        <v>42558</v>
      </c>
      <c r="T11" s="92">
        <f t="shared" si="13"/>
        <v>42558</v>
      </c>
      <c r="U11" s="91" t="str">
        <f t="array" ref="U11">IF(SUMPRODUCT((T11&gt;=debut)*(T11&lt;=fin))&gt;0,INDEX(equipe,MIN(IF((T11&gt;=debut)*(T11&lt;=fin),ROW(equipe)))-1),"")</f>
        <v>EQUIPE 1</v>
      </c>
      <c r="V11" s="93">
        <f t="shared" si="14"/>
        <v>42589</v>
      </c>
      <c r="W11" s="92">
        <f t="shared" si="15"/>
        <v>42589</v>
      </c>
      <c r="X11" s="91" t="str">
        <f t="array" ref="X11">IF(SUMPRODUCT((W11&gt;=debut)*(W11&lt;=fin))&gt;0,INDEX(equipe,MIN(IF((W11&gt;=debut)*(W11&lt;=fin),ROW(equipe)))-1),"")</f>
        <v>EQUIPE 2</v>
      </c>
      <c r="Y11" s="93">
        <f t="shared" si="16"/>
        <v>42620</v>
      </c>
      <c r="Z11" s="92">
        <f t="shared" si="17"/>
        <v>42620</v>
      </c>
      <c r="AA11" s="91" t="str">
        <f t="array" ref="AA11">IF(SUMPRODUCT((Z11&gt;=debut)*(Z11&lt;=fin))&gt;0,INDEX(equipe,MIN(IF((Z11&gt;=debut)*(Z11&lt;=fin),ROW(equipe)))-1),"")</f>
        <v>EQUIPE 2</v>
      </c>
      <c r="AB11" s="93">
        <f t="shared" si="18"/>
        <v>42650</v>
      </c>
      <c r="AC11" s="92">
        <f t="shared" si="19"/>
        <v>42650</v>
      </c>
      <c r="AD11" s="91" t="str">
        <f t="array" ref="AD11">IF(SUMPRODUCT((AC11&gt;=debut)*(AC11&lt;=fin))&gt;0,INDEX(equipe,MIN(IF((AC11&gt;=debut)*(AC11&lt;=fin),ROW(equipe)))-1),"")</f>
        <v>EQUIPE 1</v>
      </c>
      <c r="AE11" s="93">
        <f t="shared" si="20"/>
        <v>42681</v>
      </c>
      <c r="AF11" s="92">
        <f t="shared" si="21"/>
        <v>42681</v>
      </c>
      <c r="AG11" s="91" t="str">
        <f t="array" ref="AG11">IF(SUMPRODUCT((AF11&gt;=debut)*(AF11&lt;=fin))&gt;0,INDEX(equipe,MIN(IF((AF11&gt;=debut)*(AF11&lt;=fin),ROW(equipe)))-1),"")</f>
        <v>EQUIPE 3</v>
      </c>
      <c r="AH11" s="93">
        <f t="shared" si="22"/>
        <v>42711</v>
      </c>
      <c r="AI11" s="92">
        <f t="shared" si="23"/>
        <v>42711</v>
      </c>
      <c r="AJ11" s="91" t="str">
        <f t="array" ref="AJ11">IF(SUMPRODUCT((AI11&gt;=debut)*(AI11&lt;=fin))&gt;0,INDEX(equipe,MIN(IF((AI11&gt;=debut)*(AI11&lt;=fin),ROW(equipe)))-1),"")</f>
        <v>EQUIPE 2</v>
      </c>
      <c r="AO11" s="96" t="s">
        <v>61</v>
      </c>
      <c r="AP11" s="97">
        <f t="shared" si="24"/>
        <v>40945</v>
      </c>
      <c r="AQ11" s="97">
        <f t="shared" si="25"/>
        <v>40951</v>
      </c>
    </row>
    <row r="12" spans="1:43" ht="12" customHeight="1">
      <c r="A12" s="93">
        <f t="shared" si="0"/>
        <v>42377</v>
      </c>
      <c r="B12" s="92">
        <f t="shared" si="1"/>
        <v>42377</v>
      </c>
      <c r="C12" s="91" t="str">
        <f t="array" ref="C12">IF(SUMPRODUCT((B12&gt;=debut)*(B12&lt;=fin))&gt;0,INDEX(equipe,MIN(IF((B12&gt;=debut)*(B12&lt;=fin),ROW(equipe)))-1),"")</f>
        <v>EQUIPE 2</v>
      </c>
      <c r="D12" s="93">
        <f t="shared" si="2"/>
        <v>42408</v>
      </c>
      <c r="E12" s="92">
        <f t="shared" si="3"/>
        <v>42408</v>
      </c>
      <c r="F12" s="91" t="str">
        <f t="array" ref="F12">IF(SUMPRODUCT((E12&gt;=debut)*(E12&lt;=fin))&gt;0,INDEX(equipe,MIN(IF((E12&gt;=debut)*(E12&lt;=fin),ROW(equipe)))-1),"")</f>
        <v>EQUIPE 1</v>
      </c>
      <c r="G12" s="93">
        <f t="shared" si="4"/>
        <v>42437</v>
      </c>
      <c r="H12" s="92">
        <f t="shared" si="5"/>
        <v>42437</v>
      </c>
      <c r="I12" s="91" t="str">
        <f t="array" ref="I12">IF(SUMPRODUCT((H12&gt;=debut)*(H12&lt;=fin))&gt;0,INDEX(equipe,MIN(IF((H12&gt;=debut)*(H12&lt;=fin),ROW(equipe)))-1),"")</f>
        <v>EQUIPE 3</v>
      </c>
      <c r="J12" s="93">
        <f t="shared" si="6"/>
        <v>42468</v>
      </c>
      <c r="K12" s="92">
        <f t="shared" si="7"/>
        <v>42468</v>
      </c>
      <c r="L12" s="91" t="str">
        <f t="array" ref="L12">IF(SUMPRODUCT((K12&gt;=debut)*(K12&lt;=fin))&gt;0,INDEX(equipe,MIN(IF((K12&gt;=debut)*(K12&lt;=fin),ROW(equipe)))-1),"")</f>
        <v>EQUIPE 1</v>
      </c>
      <c r="M12" s="93">
        <f t="shared" si="8"/>
        <v>42498</v>
      </c>
      <c r="N12" s="92">
        <f t="shared" si="9"/>
        <v>42498</v>
      </c>
      <c r="O12" s="91" t="str">
        <f t="array" ref="O12">IF(SUMPRODUCT((N12&gt;=debut)*(N12&lt;=fin))&gt;0,INDEX(equipe,MIN(IF((N12&gt;=debut)*(N12&lt;=fin),ROW(equipe)))-1),"")</f>
        <v>EQUIPE 3</v>
      </c>
      <c r="P12" s="93">
        <f t="shared" si="10"/>
        <v>42529</v>
      </c>
      <c r="Q12" s="92">
        <f t="shared" si="11"/>
        <v>42529</v>
      </c>
      <c r="R12" s="91" t="str">
        <f t="array" ref="R12">IF(SUMPRODUCT((Q12&gt;=debut)*(Q12&lt;=fin))&gt;0,INDEX(equipe,MIN(IF((Q12&gt;=debut)*(Q12&lt;=fin),ROW(equipe)))-1),"")</f>
        <v>EQUIPE 2</v>
      </c>
      <c r="S12" s="93">
        <f t="shared" si="12"/>
        <v>42559</v>
      </c>
      <c r="T12" s="92">
        <f t="shared" si="13"/>
        <v>42559</v>
      </c>
      <c r="U12" s="91" t="str">
        <f t="array" ref="U12">IF(SUMPRODUCT((T12&gt;=debut)*(T12&lt;=fin))&gt;0,INDEX(equipe,MIN(IF((T12&gt;=debut)*(T12&lt;=fin),ROW(equipe)))-1),"")</f>
        <v>EQUIPE 1</v>
      </c>
      <c r="V12" s="93">
        <f t="shared" si="14"/>
        <v>42590</v>
      </c>
      <c r="W12" s="92">
        <f t="shared" si="15"/>
        <v>42590</v>
      </c>
      <c r="X12" s="91" t="str">
        <f t="array" ref="X12">IF(SUMPRODUCT((W12&gt;=debut)*(W12&lt;=fin))&gt;0,INDEX(equipe,MIN(IF((W12&gt;=debut)*(W12&lt;=fin),ROW(equipe)))-1),"")</f>
        <v>EQUIPE 1</v>
      </c>
      <c r="Y12" s="93">
        <f t="shared" si="16"/>
        <v>42621</v>
      </c>
      <c r="Z12" s="92">
        <f t="shared" si="17"/>
        <v>42621</v>
      </c>
      <c r="AA12" s="91" t="str">
        <f t="array" ref="AA12">IF(SUMPRODUCT((Z12&gt;=debut)*(Z12&lt;=fin))&gt;0,INDEX(equipe,MIN(IF((Z12&gt;=debut)*(Z12&lt;=fin),ROW(equipe)))-1),"")</f>
        <v>EQUIPE 2</v>
      </c>
      <c r="AB12" s="93">
        <f t="shared" si="18"/>
        <v>42651</v>
      </c>
      <c r="AC12" s="92">
        <f t="shared" si="19"/>
        <v>42651</v>
      </c>
      <c r="AD12" s="91" t="str">
        <f t="array" ref="AD12">IF(SUMPRODUCT((AC12&gt;=debut)*(AC12&lt;=fin))&gt;0,INDEX(equipe,MIN(IF((AC12&gt;=debut)*(AC12&lt;=fin),ROW(equipe)))-1),"")</f>
        <v>EQUIPE 1</v>
      </c>
      <c r="AE12" s="93">
        <f t="shared" si="20"/>
        <v>42682</v>
      </c>
      <c r="AF12" s="92">
        <f t="shared" si="21"/>
        <v>42682</v>
      </c>
      <c r="AG12" s="91" t="str">
        <f t="array" ref="AG12">IF(SUMPRODUCT((AF12&gt;=debut)*(AF12&lt;=fin))&gt;0,INDEX(equipe,MIN(IF((AF12&gt;=debut)*(AF12&lt;=fin),ROW(equipe)))-1),"")</f>
        <v>EQUIPE 3</v>
      </c>
      <c r="AH12" s="93">
        <f t="shared" si="22"/>
        <v>42712</v>
      </c>
      <c r="AI12" s="92">
        <f t="shared" si="23"/>
        <v>42712</v>
      </c>
      <c r="AJ12" s="91" t="str">
        <f t="array" ref="AJ12">IF(SUMPRODUCT((AI12&gt;=debut)*(AI12&lt;=fin))&gt;0,INDEX(equipe,MIN(IF((AI12&gt;=debut)*(AI12&lt;=fin),ROW(equipe)))-1),"")</f>
        <v>EQUIPE 2</v>
      </c>
      <c r="AO12" s="96" t="s">
        <v>62</v>
      </c>
      <c r="AP12" s="97">
        <f t="shared" si="24"/>
        <v>40952</v>
      </c>
      <c r="AQ12" s="97">
        <f t="shared" si="25"/>
        <v>40958</v>
      </c>
    </row>
    <row r="13" spans="1:43" ht="12" customHeight="1">
      <c r="A13" s="93">
        <f t="shared" si="0"/>
        <v>42378</v>
      </c>
      <c r="B13" s="92">
        <f t="shared" si="1"/>
        <v>42378</v>
      </c>
      <c r="C13" s="91" t="str">
        <f t="array" ref="C13">IF(SUMPRODUCT((B13&gt;=debut)*(B13&lt;=fin))&gt;0,INDEX(equipe,MIN(IF((B13&gt;=debut)*(B13&lt;=fin),ROW(equipe)))-1),"")</f>
        <v>EQUIPE 2</v>
      </c>
      <c r="D13" s="93">
        <f t="shared" si="2"/>
        <v>42409</v>
      </c>
      <c r="E13" s="92">
        <f t="shared" si="3"/>
        <v>42409</v>
      </c>
      <c r="F13" s="91" t="str">
        <f t="array" ref="F13">IF(SUMPRODUCT((E13&gt;=debut)*(E13&lt;=fin))&gt;0,INDEX(equipe,MIN(IF((E13&gt;=debut)*(E13&lt;=fin),ROW(equipe)))-1),"")</f>
        <v>EQUIPE 1</v>
      </c>
      <c r="G13" s="93">
        <f t="shared" si="4"/>
        <v>42438</v>
      </c>
      <c r="H13" s="92">
        <f t="shared" si="5"/>
        <v>42438</v>
      </c>
      <c r="I13" s="91" t="str">
        <f t="array" ref="I13">IF(SUMPRODUCT((H13&gt;=debut)*(H13&lt;=fin))&gt;0,INDEX(equipe,MIN(IF((H13&gt;=debut)*(H13&lt;=fin),ROW(equipe)))-1),"")</f>
        <v>EQUIPE 3</v>
      </c>
      <c r="J13" s="93">
        <f t="shared" si="6"/>
        <v>42469</v>
      </c>
      <c r="K13" s="92">
        <f t="shared" si="7"/>
        <v>42469</v>
      </c>
      <c r="L13" s="91" t="str">
        <f t="array" ref="L13">IF(SUMPRODUCT((K13&gt;=debut)*(K13&lt;=fin))&gt;0,INDEX(equipe,MIN(IF((K13&gt;=debut)*(K13&lt;=fin),ROW(equipe)))-1),"")</f>
        <v>EQUIPE 1</v>
      </c>
      <c r="M13" s="93">
        <f t="shared" si="8"/>
        <v>42499</v>
      </c>
      <c r="N13" s="92">
        <f t="shared" si="9"/>
        <v>42499</v>
      </c>
      <c r="O13" s="91" t="str">
        <f t="array" ref="O13">IF(SUMPRODUCT((N13&gt;=debut)*(N13&lt;=fin))&gt;0,INDEX(equipe,MIN(IF((N13&gt;=debut)*(N13&lt;=fin),ROW(equipe)))-1),"")</f>
        <v>EQUIPE 1</v>
      </c>
      <c r="P13" s="93">
        <f t="shared" si="10"/>
        <v>42530</v>
      </c>
      <c r="Q13" s="92">
        <f t="shared" si="11"/>
        <v>42530</v>
      </c>
      <c r="R13" s="91" t="str">
        <f t="array" ref="R13">IF(SUMPRODUCT((Q13&gt;=debut)*(Q13&lt;=fin))&gt;0,INDEX(equipe,MIN(IF((Q13&gt;=debut)*(Q13&lt;=fin),ROW(equipe)))-1),"")</f>
        <v>EQUIPE 2</v>
      </c>
      <c r="S13" s="93">
        <f t="shared" si="12"/>
        <v>42560</v>
      </c>
      <c r="T13" s="92">
        <f t="shared" si="13"/>
        <v>42560</v>
      </c>
      <c r="U13" s="91" t="str">
        <f t="array" ref="U13">IF(SUMPRODUCT((T13&gt;=debut)*(T13&lt;=fin))&gt;0,INDEX(equipe,MIN(IF((T13&gt;=debut)*(T13&lt;=fin),ROW(equipe)))-1),"")</f>
        <v>EQUIPE 1</v>
      </c>
      <c r="V13" s="93">
        <f t="shared" si="14"/>
        <v>42591</v>
      </c>
      <c r="W13" s="92">
        <f t="shared" si="15"/>
        <v>42591</v>
      </c>
      <c r="X13" s="91" t="str">
        <f t="array" ref="X13">IF(SUMPRODUCT((W13&gt;=debut)*(W13&lt;=fin))&gt;0,INDEX(equipe,MIN(IF((W13&gt;=debut)*(W13&lt;=fin),ROW(equipe)))-1),"")</f>
        <v>EQUIPE 1</v>
      </c>
      <c r="Y13" s="93">
        <f t="shared" si="16"/>
        <v>42622</v>
      </c>
      <c r="Z13" s="92">
        <f t="shared" si="17"/>
        <v>42622</v>
      </c>
      <c r="AA13" s="91" t="str">
        <f t="array" ref="AA13">IF(SUMPRODUCT((Z13&gt;=debut)*(Z13&lt;=fin))&gt;0,INDEX(equipe,MIN(IF((Z13&gt;=debut)*(Z13&lt;=fin),ROW(equipe)))-1),"")</f>
        <v>EQUIPE 2</v>
      </c>
      <c r="AB13" s="93">
        <f t="shared" si="18"/>
        <v>42652</v>
      </c>
      <c r="AC13" s="92">
        <f t="shared" si="19"/>
        <v>42652</v>
      </c>
      <c r="AD13" s="91" t="str">
        <f t="array" ref="AD13">IF(SUMPRODUCT((AC13&gt;=debut)*(AC13&lt;=fin))&gt;0,INDEX(equipe,MIN(IF((AC13&gt;=debut)*(AC13&lt;=fin),ROW(equipe)))-1),"")</f>
        <v>EQUIPE 1</v>
      </c>
      <c r="AE13" s="93">
        <f t="shared" si="20"/>
        <v>42683</v>
      </c>
      <c r="AF13" s="92">
        <f t="shared" si="21"/>
        <v>42683</v>
      </c>
      <c r="AG13" s="91" t="str">
        <f t="array" ref="AG13">IF(SUMPRODUCT((AF13&gt;=debut)*(AF13&lt;=fin))&gt;0,INDEX(equipe,MIN(IF((AF13&gt;=debut)*(AF13&lt;=fin),ROW(equipe)))-1),"")</f>
        <v>EQUIPE 3</v>
      </c>
      <c r="AH13" s="93">
        <f t="shared" si="22"/>
        <v>42713</v>
      </c>
      <c r="AI13" s="92">
        <f t="shared" si="23"/>
        <v>42713</v>
      </c>
      <c r="AJ13" s="91" t="str">
        <f t="array" ref="AJ13">IF(SUMPRODUCT((AI13&gt;=debut)*(AI13&lt;=fin))&gt;0,INDEX(equipe,MIN(IF((AI13&gt;=debut)*(AI13&lt;=fin),ROW(equipe)))-1),"")</f>
        <v>EQUIPE 2</v>
      </c>
      <c r="AO13" s="96" t="s">
        <v>63</v>
      </c>
      <c r="AP13" s="97">
        <f t="shared" si="24"/>
        <v>40959</v>
      </c>
      <c r="AQ13" s="97">
        <f t="shared" si="25"/>
        <v>40965</v>
      </c>
    </row>
    <row r="14" spans="1:43" ht="12" customHeight="1">
      <c r="A14" s="93">
        <f t="shared" si="0"/>
        <v>42379</v>
      </c>
      <c r="B14" s="92">
        <f t="shared" si="1"/>
        <v>42379</v>
      </c>
      <c r="C14" s="91" t="str">
        <f t="array" ref="C14">IF(SUMPRODUCT((B14&gt;=debut)*(B14&lt;=fin))&gt;0,INDEX(equipe,MIN(IF((B14&gt;=debut)*(B14&lt;=fin),ROW(equipe)))-1),"")</f>
        <v>EQUIPE 2</v>
      </c>
      <c r="D14" s="93">
        <f t="shared" si="2"/>
        <v>42410</v>
      </c>
      <c r="E14" s="92">
        <f t="shared" si="3"/>
        <v>42410</v>
      </c>
      <c r="F14" s="91" t="str">
        <f t="array" ref="F14">IF(SUMPRODUCT((E14&gt;=debut)*(E14&lt;=fin))&gt;0,INDEX(equipe,MIN(IF((E14&gt;=debut)*(E14&lt;=fin),ROW(equipe)))-1),"")</f>
        <v>EQUIPE 1</v>
      </c>
      <c r="G14" s="93">
        <f t="shared" si="4"/>
        <v>42439</v>
      </c>
      <c r="H14" s="92">
        <f t="shared" si="5"/>
        <v>42439</v>
      </c>
      <c r="I14" s="91" t="str">
        <f t="array" ref="I14">IF(SUMPRODUCT((H14&gt;=debut)*(H14&lt;=fin))&gt;0,INDEX(equipe,MIN(IF((H14&gt;=debut)*(H14&lt;=fin),ROW(equipe)))-1),"")</f>
        <v>EQUIPE 3</v>
      </c>
      <c r="J14" s="93">
        <f t="shared" si="6"/>
        <v>42470</v>
      </c>
      <c r="K14" s="92">
        <f t="shared" si="7"/>
        <v>42470</v>
      </c>
      <c r="L14" s="91" t="str">
        <f t="array" ref="L14">IF(SUMPRODUCT((K14&gt;=debut)*(K14&lt;=fin))&gt;0,INDEX(equipe,MIN(IF((K14&gt;=debut)*(K14&lt;=fin),ROW(equipe)))-1),"")</f>
        <v>EQUIPE 1</v>
      </c>
      <c r="M14" s="93">
        <f t="shared" si="8"/>
        <v>42500</v>
      </c>
      <c r="N14" s="92">
        <f t="shared" si="9"/>
        <v>42500</v>
      </c>
      <c r="O14" s="91" t="str">
        <f t="array" ref="O14">IF(SUMPRODUCT((N14&gt;=debut)*(N14&lt;=fin))&gt;0,INDEX(equipe,MIN(IF((N14&gt;=debut)*(N14&lt;=fin),ROW(equipe)))-1),"")</f>
        <v>EQUIPE 1</v>
      </c>
      <c r="P14" s="93">
        <f t="shared" si="10"/>
        <v>42531</v>
      </c>
      <c r="Q14" s="92">
        <f t="shared" si="11"/>
        <v>42531</v>
      </c>
      <c r="R14" s="91" t="str">
        <f t="array" ref="R14">IF(SUMPRODUCT((Q14&gt;=debut)*(Q14&lt;=fin))&gt;0,INDEX(equipe,MIN(IF((Q14&gt;=debut)*(Q14&lt;=fin),ROW(equipe)))-1),"")</f>
        <v>EQUIPE 2</v>
      </c>
      <c r="S14" s="93">
        <f t="shared" si="12"/>
        <v>42561</v>
      </c>
      <c r="T14" s="92">
        <f t="shared" si="13"/>
        <v>42561</v>
      </c>
      <c r="U14" s="91" t="str">
        <f t="array" ref="U14">IF(SUMPRODUCT((T14&gt;=debut)*(T14&lt;=fin))&gt;0,INDEX(equipe,MIN(IF((T14&gt;=debut)*(T14&lt;=fin),ROW(equipe)))-1),"")</f>
        <v>EQUIPE 1</v>
      </c>
      <c r="V14" s="93">
        <f t="shared" si="14"/>
        <v>42592</v>
      </c>
      <c r="W14" s="92">
        <f t="shared" si="15"/>
        <v>42592</v>
      </c>
      <c r="X14" s="91" t="str">
        <f t="array" ref="X14">IF(SUMPRODUCT((W14&gt;=debut)*(W14&lt;=fin))&gt;0,INDEX(equipe,MIN(IF((W14&gt;=debut)*(W14&lt;=fin),ROW(equipe)))-1),"")</f>
        <v>EQUIPE 1</v>
      </c>
      <c r="Y14" s="93">
        <f t="shared" si="16"/>
        <v>42623</v>
      </c>
      <c r="Z14" s="92">
        <f t="shared" si="17"/>
        <v>42623</v>
      </c>
      <c r="AA14" s="91" t="str">
        <f t="array" ref="AA14">IF(SUMPRODUCT((Z14&gt;=debut)*(Z14&lt;=fin))&gt;0,INDEX(equipe,MIN(IF((Z14&gt;=debut)*(Z14&lt;=fin),ROW(equipe)))-1),"")</f>
        <v>EQUIPE 2</v>
      </c>
      <c r="AB14" s="93">
        <f t="shared" si="18"/>
        <v>42653</v>
      </c>
      <c r="AC14" s="92">
        <f t="shared" si="19"/>
        <v>42653</v>
      </c>
      <c r="AD14" s="91" t="str">
        <f t="array" ref="AD14">IF(SUMPRODUCT((AC14&gt;=debut)*(AC14&lt;=fin))&gt;0,INDEX(equipe,MIN(IF((AC14&gt;=debut)*(AC14&lt;=fin),ROW(equipe)))-1),"")</f>
        <v>EQUIPE 2</v>
      </c>
      <c r="AE14" s="93">
        <f t="shared" si="20"/>
        <v>42684</v>
      </c>
      <c r="AF14" s="92">
        <f t="shared" si="21"/>
        <v>42684</v>
      </c>
      <c r="AG14" s="91" t="str">
        <f t="array" ref="AG14">IF(SUMPRODUCT((AF14&gt;=debut)*(AF14&lt;=fin))&gt;0,INDEX(equipe,MIN(IF((AF14&gt;=debut)*(AF14&lt;=fin),ROW(equipe)))-1),"")</f>
        <v>EQUIPE 3</v>
      </c>
      <c r="AH14" s="93">
        <f t="shared" si="22"/>
        <v>42714</v>
      </c>
      <c r="AI14" s="92">
        <f t="shared" si="23"/>
        <v>42714</v>
      </c>
      <c r="AJ14" s="91" t="str">
        <f t="array" ref="AJ14">IF(SUMPRODUCT((AI14&gt;=debut)*(AI14&lt;=fin))&gt;0,INDEX(equipe,MIN(IF((AI14&gt;=debut)*(AI14&lt;=fin),ROW(equipe)))-1),"")</f>
        <v>EQUIPE 2</v>
      </c>
      <c r="AO14" s="96" t="s">
        <v>61</v>
      </c>
      <c r="AP14" s="97">
        <f t="shared" si="24"/>
        <v>40966</v>
      </c>
      <c r="AQ14" s="97">
        <f t="shared" si="25"/>
        <v>40972</v>
      </c>
    </row>
    <row r="15" spans="1:43" ht="12" customHeight="1">
      <c r="A15" s="93">
        <f t="shared" si="0"/>
        <v>42380</v>
      </c>
      <c r="B15" s="92">
        <f t="shared" si="1"/>
        <v>42380</v>
      </c>
      <c r="C15" s="91" t="str">
        <f t="array" ref="C15">IF(SUMPRODUCT((B15&gt;=debut)*(B15&lt;=fin))&gt;0,INDEX(equipe,MIN(IF((B15&gt;=debut)*(B15&lt;=fin),ROW(equipe)))-1),"")</f>
        <v>EQUIPE 3</v>
      </c>
      <c r="D15" s="93">
        <f t="shared" si="2"/>
        <v>42411</v>
      </c>
      <c r="E15" s="92">
        <f t="shared" si="3"/>
        <v>42411</v>
      </c>
      <c r="F15" s="91" t="str">
        <f t="array" ref="F15">IF(SUMPRODUCT((E15&gt;=debut)*(E15&lt;=fin))&gt;0,INDEX(equipe,MIN(IF((E15&gt;=debut)*(E15&lt;=fin),ROW(equipe)))-1),"")</f>
        <v>EQUIPE 1</v>
      </c>
      <c r="G15" s="93">
        <f t="shared" si="4"/>
        <v>42440</v>
      </c>
      <c r="H15" s="92">
        <f t="shared" si="5"/>
        <v>42440</v>
      </c>
      <c r="I15" s="91" t="str">
        <f t="array" ref="I15">IF(SUMPRODUCT((H15&gt;=debut)*(H15&lt;=fin))&gt;0,INDEX(equipe,MIN(IF((H15&gt;=debut)*(H15&lt;=fin),ROW(equipe)))-1),"")</f>
        <v>EQUIPE 3</v>
      </c>
      <c r="J15" s="93">
        <f t="shared" si="6"/>
        <v>42471</v>
      </c>
      <c r="K15" s="92">
        <f t="shared" si="7"/>
        <v>42471</v>
      </c>
      <c r="L15" s="91" t="str">
        <f t="array" ref="L15">IF(SUMPRODUCT((K15&gt;=debut)*(K15&lt;=fin))&gt;0,INDEX(equipe,MIN(IF((K15&gt;=debut)*(K15&lt;=fin),ROW(equipe)))-1),"")</f>
        <v>EQUIPE 2</v>
      </c>
      <c r="M15" s="93">
        <f t="shared" si="8"/>
        <v>42501</v>
      </c>
      <c r="N15" s="92">
        <f t="shared" si="9"/>
        <v>42501</v>
      </c>
      <c r="O15" s="91" t="str">
        <f t="array" ref="O15">IF(SUMPRODUCT((N15&gt;=debut)*(N15&lt;=fin))&gt;0,INDEX(equipe,MIN(IF((N15&gt;=debut)*(N15&lt;=fin),ROW(equipe)))-1),"")</f>
        <v>EQUIPE 1</v>
      </c>
      <c r="P15" s="93">
        <f t="shared" si="10"/>
        <v>42532</v>
      </c>
      <c r="Q15" s="92">
        <f t="shared" si="11"/>
        <v>42532</v>
      </c>
      <c r="R15" s="91" t="str">
        <f t="array" ref="R15">IF(SUMPRODUCT((Q15&gt;=debut)*(Q15&lt;=fin))&gt;0,INDEX(equipe,MIN(IF((Q15&gt;=debut)*(Q15&lt;=fin),ROW(equipe)))-1),"")</f>
        <v>EQUIPE 2</v>
      </c>
      <c r="S15" s="93">
        <f t="shared" si="12"/>
        <v>42562</v>
      </c>
      <c r="T15" s="92">
        <f t="shared" si="13"/>
        <v>42562</v>
      </c>
      <c r="U15" s="91" t="str">
        <f t="array" ref="U15">IF(SUMPRODUCT((T15&gt;=debut)*(T15&lt;=fin))&gt;0,INDEX(equipe,MIN(IF((T15&gt;=debut)*(T15&lt;=fin),ROW(equipe)))-1),"")</f>
        <v>EQUIPE 2</v>
      </c>
      <c r="V15" s="93">
        <f t="shared" si="14"/>
        <v>42593</v>
      </c>
      <c r="W15" s="92">
        <f t="shared" si="15"/>
        <v>42593</v>
      </c>
      <c r="X15" s="91" t="str">
        <f t="array" ref="X15">IF(SUMPRODUCT((W15&gt;=debut)*(W15&lt;=fin))&gt;0,INDEX(equipe,MIN(IF((W15&gt;=debut)*(W15&lt;=fin),ROW(equipe)))-1),"")</f>
        <v>EQUIPE 1</v>
      </c>
      <c r="Y15" s="93">
        <f t="shared" si="16"/>
        <v>42624</v>
      </c>
      <c r="Z15" s="92">
        <f t="shared" si="17"/>
        <v>42624</v>
      </c>
      <c r="AA15" s="91" t="str">
        <f t="array" ref="AA15">IF(SUMPRODUCT((Z15&gt;=debut)*(Z15&lt;=fin))&gt;0,INDEX(equipe,MIN(IF((Z15&gt;=debut)*(Z15&lt;=fin),ROW(equipe)))-1),"")</f>
        <v>EQUIPE 2</v>
      </c>
      <c r="AB15" s="93">
        <f t="shared" si="18"/>
        <v>42654</v>
      </c>
      <c r="AC15" s="92">
        <f t="shared" si="19"/>
        <v>42654</v>
      </c>
      <c r="AD15" s="91" t="str">
        <f t="array" ref="AD15">IF(SUMPRODUCT((AC15&gt;=debut)*(AC15&lt;=fin))&gt;0,INDEX(equipe,MIN(IF((AC15&gt;=debut)*(AC15&lt;=fin),ROW(equipe)))-1),"")</f>
        <v>EQUIPE 2</v>
      </c>
      <c r="AE15" s="93">
        <f t="shared" si="20"/>
        <v>42685</v>
      </c>
      <c r="AF15" s="92">
        <f t="shared" si="21"/>
        <v>42685</v>
      </c>
      <c r="AG15" s="91" t="str">
        <f t="array" ref="AG15">IF(SUMPRODUCT((AF15&gt;=debut)*(AF15&lt;=fin))&gt;0,INDEX(equipe,MIN(IF((AF15&gt;=debut)*(AF15&lt;=fin),ROW(equipe)))-1),"")</f>
        <v>EQUIPE 3</v>
      </c>
      <c r="AH15" s="93">
        <f t="shared" si="22"/>
        <v>42715</v>
      </c>
      <c r="AI15" s="92">
        <f t="shared" si="23"/>
        <v>42715</v>
      </c>
      <c r="AJ15" s="91" t="str">
        <f t="array" ref="AJ15">IF(SUMPRODUCT((AI15&gt;=debut)*(AI15&lt;=fin))&gt;0,INDEX(equipe,MIN(IF((AI15&gt;=debut)*(AI15&lt;=fin),ROW(equipe)))-1),"")</f>
        <v>EQUIPE 2</v>
      </c>
      <c r="AO15" s="96" t="s">
        <v>62</v>
      </c>
      <c r="AP15" s="97">
        <f t="shared" si="24"/>
        <v>40973</v>
      </c>
      <c r="AQ15" s="97">
        <f t="shared" si="25"/>
        <v>40979</v>
      </c>
    </row>
    <row r="16" spans="1:43" ht="12" customHeight="1">
      <c r="A16" s="93">
        <f t="shared" si="0"/>
        <v>42381</v>
      </c>
      <c r="B16" s="92">
        <f t="shared" si="1"/>
        <v>42381</v>
      </c>
      <c r="C16" s="91" t="str">
        <f t="array" ref="C16">IF(SUMPRODUCT((B16&gt;=debut)*(B16&lt;=fin))&gt;0,INDEX(equipe,MIN(IF((B16&gt;=debut)*(B16&lt;=fin),ROW(equipe)))-1),"")</f>
        <v>EQUIPE 3</v>
      </c>
      <c r="D16" s="93">
        <f t="shared" si="2"/>
        <v>42412</v>
      </c>
      <c r="E16" s="92">
        <f t="shared" si="3"/>
        <v>42412</v>
      </c>
      <c r="F16" s="91" t="str">
        <f t="array" ref="F16">IF(SUMPRODUCT((E16&gt;=debut)*(E16&lt;=fin))&gt;0,INDEX(equipe,MIN(IF((E16&gt;=debut)*(E16&lt;=fin),ROW(equipe)))-1),"")</f>
        <v>EQUIPE 1</v>
      </c>
      <c r="G16" s="93">
        <f t="shared" si="4"/>
        <v>42441</v>
      </c>
      <c r="H16" s="92">
        <f t="shared" si="5"/>
        <v>42441</v>
      </c>
      <c r="I16" s="91" t="str">
        <f t="array" ref="I16">IF(SUMPRODUCT((H16&gt;=debut)*(H16&lt;=fin))&gt;0,INDEX(equipe,MIN(IF((H16&gt;=debut)*(H16&lt;=fin),ROW(equipe)))-1),"")</f>
        <v>EQUIPE 3</v>
      </c>
      <c r="J16" s="93">
        <f t="shared" si="6"/>
        <v>42472</v>
      </c>
      <c r="K16" s="92">
        <f t="shared" si="7"/>
        <v>42472</v>
      </c>
      <c r="L16" s="91" t="str">
        <f t="array" ref="L16">IF(SUMPRODUCT((K16&gt;=debut)*(K16&lt;=fin))&gt;0,INDEX(equipe,MIN(IF((K16&gt;=debut)*(K16&lt;=fin),ROW(equipe)))-1),"")</f>
        <v>EQUIPE 2</v>
      </c>
      <c r="M16" s="93">
        <f t="shared" si="8"/>
        <v>42502</v>
      </c>
      <c r="N16" s="92">
        <f t="shared" si="9"/>
        <v>42502</v>
      </c>
      <c r="O16" s="91" t="str">
        <f t="array" ref="O16">IF(SUMPRODUCT((N16&gt;=debut)*(N16&lt;=fin))&gt;0,INDEX(equipe,MIN(IF((N16&gt;=debut)*(N16&lt;=fin),ROW(equipe)))-1),"")</f>
        <v>EQUIPE 1</v>
      </c>
      <c r="P16" s="93">
        <f t="shared" si="10"/>
        <v>42533</v>
      </c>
      <c r="Q16" s="92">
        <f t="shared" si="11"/>
        <v>42533</v>
      </c>
      <c r="R16" s="91" t="str">
        <f t="array" ref="R16">IF(SUMPRODUCT((Q16&gt;=debut)*(Q16&lt;=fin))&gt;0,INDEX(equipe,MIN(IF((Q16&gt;=debut)*(Q16&lt;=fin),ROW(equipe)))-1),"")</f>
        <v>EQUIPE 2</v>
      </c>
      <c r="S16" s="93">
        <f t="shared" si="12"/>
        <v>42563</v>
      </c>
      <c r="T16" s="92">
        <f t="shared" si="13"/>
        <v>42563</v>
      </c>
      <c r="U16" s="91" t="str">
        <f t="array" ref="U16">IF(SUMPRODUCT((T16&gt;=debut)*(T16&lt;=fin))&gt;0,INDEX(equipe,MIN(IF((T16&gt;=debut)*(T16&lt;=fin),ROW(equipe)))-1),"")</f>
        <v>EQUIPE 2</v>
      </c>
      <c r="V16" s="93">
        <f t="shared" si="14"/>
        <v>42594</v>
      </c>
      <c r="W16" s="92">
        <f t="shared" si="15"/>
        <v>42594</v>
      </c>
      <c r="X16" s="91" t="str">
        <f t="array" ref="X16">IF(SUMPRODUCT((W16&gt;=debut)*(W16&lt;=fin))&gt;0,INDEX(equipe,MIN(IF((W16&gt;=debut)*(W16&lt;=fin),ROW(equipe)))-1),"")</f>
        <v>EQUIPE 1</v>
      </c>
      <c r="Y16" s="93">
        <f t="shared" si="16"/>
        <v>42625</v>
      </c>
      <c r="Z16" s="92">
        <f t="shared" si="17"/>
        <v>42625</v>
      </c>
      <c r="AA16" s="91" t="str">
        <f t="array" ref="AA16">IF(SUMPRODUCT((Z16&gt;=debut)*(Z16&lt;=fin))&gt;0,INDEX(equipe,MIN(IF((Z16&gt;=debut)*(Z16&lt;=fin),ROW(equipe)))-1),"")</f>
        <v>EQUIPE 3</v>
      </c>
      <c r="AB16" s="93">
        <f t="shared" si="18"/>
        <v>42655</v>
      </c>
      <c r="AC16" s="92">
        <f t="shared" si="19"/>
        <v>42655</v>
      </c>
      <c r="AD16" s="91" t="str">
        <f t="array" ref="AD16">IF(SUMPRODUCT((AC16&gt;=debut)*(AC16&lt;=fin))&gt;0,INDEX(equipe,MIN(IF((AC16&gt;=debut)*(AC16&lt;=fin),ROW(equipe)))-1),"")</f>
        <v>EQUIPE 2</v>
      </c>
      <c r="AE16" s="93">
        <f t="shared" si="20"/>
        <v>42686</v>
      </c>
      <c r="AF16" s="92">
        <f t="shared" si="21"/>
        <v>42686</v>
      </c>
      <c r="AG16" s="91" t="str">
        <f t="array" ref="AG16">IF(SUMPRODUCT((AF16&gt;=debut)*(AF16&lt;=fin))&gt;0,INDEX(equipe,MIN(IF((AF16&gt;=debut)*(AF16&lt;=fin),ROW(equipe)))-1),"")</f>
        <v>EQUIPE 3</v>
      </c>
      <c r="AH16" s="93">
        <f t="shared" si="22"/>
        <v>42716</v>
      </c>
      <c r="AI16" s="92">
        <f t="shared" si="23"/>
        <v>42716</v>
      </c>
      <c r="AJ16" s="91" t="str">
        <f t="array" ref="AJ16">IF(SUMPRODUCT((AI16&gt;=debut)*(AI16&lt;=fin))&gt;0,INDEX(equipe,MIN(IF((AI16&gt;=debut)*(AI16&lt;=fin),ROW(equipe)))-1),"")</f>
        <v>EQUIPE 3</v>
      </c>
      <c r="AO16" s="96" t="s">
        <v>63</v>
      </c>
      <c r="AP16" s="97">
        <f t="shared" si="24"/>
        <v>40980</v>
      </c>
      <c r="AQ16" s="97">
        <f t="shared" si="25"/>
        <v>40986</v>
      </c>
    </row>
    <row r="17" spans="1:44" ht="12" customHeight="1">
      <c r="A17" s="93">
        <f t="shared" si="0"/>
        <v>42382</v>
      </c>
      <c r="B17" s="92">
        <f t="shared" si="1"/>
        <v>42382</v>
      </c>
      <c r="C17" s="91" t="str">
        <f t="array" ref="C17">IF(SUMPRODUCT((B17&gt;=debut)*(B17&lt;=fin))&gt;0,INDEX(equipe,MIN(IF((B17&gt;=debut)*(B17&lt;=fin),ROW(equipe)))-1),"")</f>
        <v>EQUIPE 3</v>
      </c>
      <c r="D17" s="93">
        <f t="shared" si="2"/>
        <v>42413</v>
      </c>
      <c r="E17" s="92">
        <f t="shared" si="3"/>
        <v>42413</v>
      </c>
      <c r="F17" s="91" t="str">
        <f t="array" ref="F17">IF(SUMPRODUCT((E17&gt;=debut)*(E17&lt;=fin))&gt;0,INDEX(equipe,MIN(IF((E17&gt;=debut)*(E17&lt;=fin),ROW(equipe)))-1),"")</f>
        <v>EQUIPE 1</v>
      </c>
      <c r="G17" s="93">
        <f t="shared" si="4"/>
        <v>42442</v>
      </c>
      <c r="H17" s="92">
        <f t="shared" si="5"/>
        <v>42442</v>
      </c>
      <c r="I17" s="91" t="str">
        <f t="array" ref="I17">IF(SUMPRODUCT((H17&gt;=debut)*(H17&lt;=fin))&gt;0,INDEX(equipe,MIN(IF((H17&gt;=debut)*(H17&lt;=fin),ROW(equipe)))-1),"")</f>
        <v>EQUIPE 3</v>
      </c>
      <c r="J17" s="93">
        <f t="shared" si="6"/>
        <v>42473</v>
      </c>
      <c r="K17" s="92">
        <f t="shared" si="7"/>
        <v>42473</v>
      </c>
      <c r="L17" s="91" t="str">
        <f t="array" ref="L17">IF(SUMPRODUCT((K17&gt;=debut)*(K17&lt;=fin))&gt;0,INDEX(equipe,MIN(IF((K17&gt;=debut)*(K17&lt;=fin),ROW(equipe)))-1),"")</f>
        <v>EQUIPE 2</v>
      </c>
      <c r="M17" s="93">
        <f t="shared" si="8"/>
        <v>42503</v>
      </c>
      <c r="N17" s="92">
        <f t="shared" si="9"/>
        <v>42503</v>
      </c>
      <c r="O17" s="91" t="str">
        <f t="array" ref="O17">IF(SUMPRODUCT((N17&gt;=debut)*(N17&lt;=fin))&gt;0,INDEX(equipe,MIN(IF((N17&gt;=debut)*(N17&lt;=fin),ROW(equipe)))-1),"")</f>
        <v>EQUIPE 1</v>
      </c>
      <c r="P17" s="93">
        <f t="shared" si="10"/>
        <v>42534</v>
      </c>
      <c r="Q17" s="92">
        <f t="shared" si="11"/>
        <v>42534</v>
      </c>
      <c r="R17" s="91" t="str">
        <f t="array" ref="R17">IF(SUMPRODUCT((Q17&gt;=debut)*(Q17&lt;=fin))&gt;0,INDEX(equipe,MIN(IF((Q17&gt;=debut)*(Q17&lt;=fin),ROW(equipe)))-1),"")</f>
        <v>EQUIPE 1</v>
      </c>
      <c r="S17" s="93">
        <f t="shared" si="12"/>
        <v>42564</v>
      </c>
      <c r="T17" s="92">
        <f t="shared" si="13"/>
        <v>42564</v>
      </c>
      <c r="U17" s="91" t="str">
        <f t="array" ref="U17">IF(SUMPRODUCT((T17&gt;=debut)*(T17&lt;=fin))&gt;0,INDEX(equipe,MIN(IF((T17&gt;=debut)*(T17&lt;=fin),ROW(equipe)))-1),"")</f>
        <v>EQUIPE 2</v>
      </c>
      <c r="V17" s="93">
        <f t="shared" si="14"/>
        <v>42595</v>
      </c>
      <c r="W17" s="92">
        <f t="shared" si="15"/>
        <v>42595</v>
      </c>
      <c r="X17" s="91" t="str">
        <f t="array" ref="X17">IF(SUMPRODUCT((W17&gt;=debut)*(W17&lt;=fin))&gt;0,INDEX(equipe,MIN(IF((W17&gt;=debut)*(W17&lt;=fin),ROW(equipe)))-1),"")</f>
        <v>EQUIPE 1</v>
      </c>
      <c r="Y17" s="93">
        <f t="shared" si="16"/>
        <v>42626</v>
      </c>
      <c r="Z17" s="92">
        <f t="shared" si="17"/>
        <v>42626</v>
      </c>
      <c r="AA17" s="91" t="str">
        <f t="array" ref="AA17">IF(SUMPRODUCT((Z17&gt;=debut)*(Z17&lt;=fin))&gt;0,INDEX(equipe,MIN(IF((Z17&gt;=debut)*(Z17&lt;=fin),ROW(equipe)))-1),"")</f>
        <v>EQUIPE 3</v>
      </c>
      <c r="AB17" s="93">
        <f t="shared" si="18"/>
        <v>42656</v>
      </c>
      <c r="AC17" s="92">
        <f t="shared" si="19"/>
        <v>42656</v>
      </c>
      <c r="AD17" s="91" t="str">
        <f t="array" ref="AD17">IF(SUMPRODUCT((AC17&gt;=debut)*(AC17&lt;=fin))&gt;0,INDEX(equipe,MIN(IF((AC17&gt;=debut)*(AC17&lt;=fin),ROW(equipe)))-1),"")</f>
        <v>EQUIPE 2</v>
      </c>
      <c r="AE17" s="93">
        <f t="shared" si="20"/>
        <v>42687</v>
      </c>
      <c r="AF17" s="92">
        <f t="shared" si="21"/>
        <v>42687</v>
      </c>
      <c r="AG17" s="91" t="str">
        <f t="array" ref="AG17">IF(SUMPRODUCT((AF17&gt;=debut)*(AF17&lt;=fin))&gt;0,INDEX(equipe,MIN(IF((AF17&gt;=debut)*(AF17&lt;=fin),ROW(equipe)))-1),"")</f>
        <v>EQUIPE 3</v>
      </c>
      <c r="AH17" s="93">
        <f t="shared" si="22"/>
        <v>42717</v>
      </c>
      <c r="AI17" s="92">
        <f t="shared" si="23"/>
        <v>42717</v>
      </c>
      <c r="AJ17" s="91" t="str">
        <f t="array" ref="AJ17">IF(SUMPRODUCT((AI17&gt;=debut)*(AI17&lt;=fin))&gt;0,INDEX(equipe,MIN(IF((AI17&gt;=debut)*(AI17&lt;=fin),ROW(equipe)))-1),"")</f>
        <v>EQUIPE 3</v>
      </c>
      <c r="AO17" s="96" t="s">
        <v>61</v>
      </c>
      <c r="AP17" s="97">
        <f t="shared" si="24"/>
        <v>40987</v>
      </c>
      <c r="AQ17" s="97">
        <f t="shared" si="25"/>
        <v>40993</v>
      </c>
    </row>
    <row r="18" spans="1:44" ht="12" customHeight="1">
      <c r="A18" s="93">
        <f t="shared" si="0"/>
        <v>42383</v>
      </c>
      <c r="B18" s="92">
        <f t="shared" si="1"/>
        <v>42383</v>
      </c>
      <c r="C18" s="91" t="str">
        <f t="array" ref="C18">IF(SUMPRODUCT((B18&gt;=debut)*(B18&lt;=fin))&gt;0,INDEX(equipe,MIN(IF((B18&gt;=debut)*(B18&lt;=fin),ROW(equipe)))-1),"")</f>
        <v>EQUIPE 3</v>
      </c>
      <c r="D18" s="93">
        <f t="shared" si="2"/>
        <v>42414</v>
      </c>
      <c r="E18" s="92">
        <f t="shared" si="3"/>
        <v>42414</v>
      </c>
      <c r="F18" s="91" t="str">
        <f t="array" ref="F18">IF(SUMPRODUCT((E18&gt;=debut)*(E18&lt;=fin))&gt;0,INDEX(equipe,MIN(IF((E18&gt;=debut)*(E18&lt;=fin),ROW(equipe)))-1),"")</f>
        <v>EQUIPE 1</v>
      </c>
      <c r="G18" s="93">
        <f t="shared" si="4"/>
        <v>42443</v>
      </c>
      <c r="H18" s="92">
        <f t="shared" si="5"/>
        <v>42443</v>
      </c>
      <c r="I18" s="91" t="str">
        <f t="array" ref="I18">IF(SUMPRODUCT((H18&gt;=debut)*(H18&lt;=fin))&gt;0,INDEX(equipe,MIN(IF((H18&gt;=debut)*(H18&lt;=fin),ROW(equipe)))-1),"")</f>
        <v>EQUIPE 1</v>
      </c>
      <c r="J18" s="93">
        <f t="shared" si="6"/>
        <v>42474</v>
      </c>
      <c r="K18" s="92">
        <f t="shared" si="7"/>
        <v>42474</v>
      </c>
      <c r="L18" s="91" t="str">
        <f t="array" ref="L18">IF(SUMPRODUCT((K18&gt;=debut)*(K18&lt;=fin))&gt;0,INDEX(equipe,MIN(IF((K18&gt;=debut)*(K18&lt;=fin),ROW(equipe)))-1),"")</f>
        <v>EQUIPE 2</v>
      </c>
      <c r="M18" s="93">
        <f t="shared" si="8"/>
        <v>42504</v>
      </c>
      <c r="N18" s="92">
        <f t="shared" si="9"/>
        <v>42504</v>
      </c>
      <c r="O18" s="91" t="str">
        <f t="array" ref="O18">IF(SUMPRODUCT((N18&gt;=debut)*(N18&lt;=fin))&gt;0,INDEX(equipe,MIN(IF((N18&gt;=debut)*(N18&lt;=fin),ROW(equipe)))-1),"")</f>
        <v>EQUIPE 1</v>
      </c>
      <c r="P18" s="93">
        <f t="shared" si="10"/>
        <v>42535</v>
      </c>
      <c r="Q18" s="92">
        <f t="shared" si="11"/>
        <v>42535</v>
      </c>
      <c r="R18" s="91" t="str">
        <f t="array" ref="R18">IF(SUMPRODUCT((Q18&gt;=debut)*(Q18&lt;=fin))&gt;0,INDEX(equipe,MIN(IF((Q18&gt;=debut)*(Q18&lt;=fin),ROW(equipe)))-1),"")</f>
        <v>EQUIPE 1</v>
      </c>
      <c r="S18" s="93">
        <f t="shared" si="12"/>
        <v>42565</v>
      </c>
      <c r="T18" s="92">
        <f t="shared" si="13"/>
        <v>42565</v>
      </c>
      <c r="U18" s="91" t="str">
        <f t="array" ref="U18">IF(SUMPRODUCT((T18&gt;=debut)*(T18&lt;=fin))&gt;0,INDEX(equipe,MIN(IF((T18&gt;=debut)*(T18&lt;=fin),ROW(equipe)))-1),"")</f>
        <v>EQUIPE 2</v>
      </c>
      <c r="V18" s="93">
        <f t="shared" si="14"/>
        <v>42596</v>
      </c>
      <c r="W18" s="92">
        <f t="shared" si="15"/>
        <v>42596</v>
      </c>
      <c r="X18" s="91" t="str">
        <f t="array" ref="X18">IF(SUMPRODUCT((W18&gt;=debut)*(W18&lt;=fin))&gt;0,INDEX(equipe,MIN(IF((W18&gt;=debut)*(W18&lt;=fin),ROW(equipe)))-1),"")</f>
        <v>EQUIPE 1</v>
      </c>
      <c r="Y18" s="93">
        <f t="shared" si="16"/>
        <v>42627</v>
      </c>
      <c r="Z18" s="92">
        <f t="shared" si="17"/>
        <v>42627</v>
      </c>
      <c r="AA18" s="91" t="str">
        <f t="array" ref="AA18">IF(SUMPRODUCT((Z18&gt;=debut)*(Z18&lt;=fin))&gt;0,INDEX(equipe,MIN(IF((Z18&gt;=debut)*(Z18&lt;=fin),ROW(equipe)))-1),"")</f>
        <v>EQUIPE 3</v>
      </c>
      <c r="AB18" s="93">
        <f t="shared" si="18"/>
        <v>42657</v>
      </c>
      <c r="AC18" s="92">
        <f t="shared" si="19"/>
        <v>42657</v>
      </c>
      <c r="AD18" s="91" t="str">
        <f t="array" ref="AD18">IF(SUMPRODUCT((AC18&gt;=debut)*(AC18&lt;=fin))&gt;0,INDEX(equipe,MIN(IF((AC18&gt;=debut)*(AC18&lt;=fin),ROW(equipe)))-1),"")</f>
        <v>EQUIPE 2</v>
      </c>
      <c r="AE18" s="93">
        <f t="shared" si="20"/>
        <v>42688</v>
      </c>
      <c r="AF18" s="92">
        <f t="shared" si="21"/>
        <v>42688</v>
      </c>
      <c r="AG18" s="91" t="str">
        <f t="array" ref="AG18">IF(SUMPRODUCT((AF18&gt;=debut)*(AF18&lt;=fin))&gt;0,INDEX(equipe,MIN(IF((AF18&gt;=debut)*(AF18&lt;=fin),ROW(equipe)))-1),"")</f>
        <v>EQUIPE 1</v>
      </c>
      <c r="AH18" s="93">
        <f t="shared" si="22"/>
        <v>42718</v>
      </c>
      <c r="AI18" s="92">
        <f t="shared" si="23"/>
        <v>42718</v>
      </c>
      <c r="AJ18" s="91" t="str">
        <f t="array" ref="AJ18">IF(SUMPRODUCT((AI18&gt;=debut)*(AI18&lt;=fin))&gt;0,INDEX(equipe,MIN(IF((AI18&gt;=debut)*(AI18&lt;=fin),ROW(equipe)))-1),"")</f>
        <v>EQUIPE 3</v>
      </c>
      <c r="AO18" s="96" t="s">
        <v>62</v>
      </c>
      <c r="AP18" s="97">
        <f t="shared" si="24"/>
        <v>40994</v>
      </c>
      <c r="AQ18" s="97">
        <f t="shared" si="25"/>
        <v>41000</v>
      </c>
    </row>
    <row r="19" spans="1:44" ht="12" customHeight="1">
      <c r="A19" s="93">
        <f t="shared" si="0"/>
        <v>42384</v>
      </c>
      <c r="B19" s="92">
        <f t="shared" si="1"/>
        <v>42384</v>
      </c>
      <c r="C19" s="91" t="str">
        <f t="array" ref="C19">IF(SUMPRODUCT((B19&gt;=debut)*(B19&lt;=fin))&gt;0,INDEX(equipe,MIN(IF((B19&gt;=debut)*(B19&lt;=fin),ROW(equipe)))-1),"")</f>
        <v>EQUIPE 3</v>
      </c>
      <c r="D19" s="93">
        <f t="shared" si="2"/>
        <v>42415</v>
      </c>
      <c r="E19" s="92">
        <f t="shared" si="3"/>
        <v>42415</v>
      </c>
      <c r="F19" s="91" t="str">
        <f t="array" ref="F19">IF(SUMPRODUCT((E19&gt;=debut)*(E19&lt;=fin))&gt;0,INDEX(equipe,MIN(IF((E19&gt;=debut)*(E19&lt;=fin),ROW(equipe)))-1),"")</f>
        <v>EQUIPE 2</v>
      </c>
      <c r="G19" s="93">
        <f t="shared" si="4"/>
        <v>42444</v>
      </c>
      <c r="H19" s="92">
        <f t="shared" si="5"/>
        <v>42444</v>
      </c>
      <c r="I19" s="91" t="str">
        <f t="array" ref="I19">IF(SUMPRODUCT((H19&gt;=debut)*(H19&lt;=fin))&gt;0,INDEX(equipe,MIN(IF((H19&gt;=debut)*(H19&lt;=fin),ROW(equipe)))-1),"")</f>
        <v>EQUIPE 1</v>
      </c>
      <c r="J19" s="93">
        <f t="shared" si="6"/>
        <v>42475</v>
      </c>
      <c r="K19" s="92">
        <f t="shared" si="7"/>
        <v>42475</v>
      </c>
      <c r="L19" s="91" t="str">
        <f t="array" ref="L19">IF(SUMPRODUCT((K19&gt;=debut)*(K19&lt;=fin))&gt;0,INDEX(equipe,MIN(IF((K19&gt;=debut)*(K19&lt;=fin),ROW(equipe)))-1),"")</f>
        <v>EQUIPE 2</v>
      </c>
      <c r="M19" s="93">
        <f t="shared" si="8"/>
        <v>42505</v>
      </c>
      <c r="N19" s="92">
        <f t="shared" si="9"/>
        <v>42505</v>
      </c>
      <c r="O19" s="91" t="str">
        <f t="array" ref="O19">IF(SUMPRODUCT((N19&gt;=debut)*(N19&lt;=fin))&gt;0,INDEX(equipe,MIN(IF((N19&gt;=debut)*(N19&lt;=fin),ROW(equipe)))-1),"")</f>
        <v>EQUIPE 1</v>
      </c>
      <c r="P19" s="93">
        <f t="shared" si="10"/>
        <v>42536</v>
      </c>
      <c r="Q19" s="92">
        <f t="shared" si="11"/>
        <v>42536</v>
      </c>
      <c r="R19" s="91" t="str">
        <f t="array" ref="R19">IF(SUMPRODUCT((Q19&gt;=debut)*(Q19&lt;=fin))&gt;0,INDEX(equipe,MIN(IF((Q19&gt;=debut)*(Q19&lt;=fin),ROW(equipe)))-1),"")</f>
        <v>EQUIPE 1</v>
      </c>
      <c r="S19" s="93">
        <f t="shared" si="12"/>
        <v>42566</v>
      </c>
      <c r="T19" s="92">
        <f t="shared" si="13"/>
        <v>42566</v>
      </c>
      <c r="U19" s="91" t="str">
        <f t="array" ref="U19">IF(SUMPRODUCT((T19&gt;=debut)*(T19&lt;=fin))&gt;0,INDEX(equipe,MIN(IF((T19&gt;=debut)*(T19&lt;=fin),ROW(equipe)))-1),"")</f>
        <v>EQUIPE 2</v>
      </c>
      <c r="V19" s="93">
        <f t="shared" si="14"/>
        <v>42597</v>
      </c>
      <c r="W19" s="92">
        <f t="shared" si="15"/>
        <v>42597</v>
      </c>
      <c r="X19" s="91" t="str">
        <f t="array" ref="X19">IF(SUMPRODUCT((W19&gt;=debut)*(W19&lt;=fin))&gt;0,INDEX(equipe,MIN(IF((W19&gt;=debut)*(W19&lt;=fin),ROW(equipe)))-1),"")</f>
        <v>EQUIPE 2</v>
      </c>
      <c r="Y19" s="93">
        <f t="shared" si="16"/>
        <v>42628</v>
      </c>
      <c r="Z19" s="92">
        <f t="shared" si="17"/>
        <v>42628</v>
      </c>
      <c r="AA19" s="91" t="str">
        <f t="array" ref="AA19">IF(SUMPRODUCT((Z19&gt;=debut)*(Z19&lt;=fin))&gt;0,INDEX(equipe,MIN(IF((Z19&gt;=debut)*(Z19&lt;=fin),ROW(equipe)))-1),"")</f>
        <v>EQUIPE 3</v>
      </c>
      <c r="AB19" s="93">
        <f t="shared" si="18"/>
        <v>42658</v>
      </c>
      <c r="AC19" s="92">
        <f t="shared" si="19"/>
        <v>42658</v>
      </c>
      <c r="AD19" s="91" t="str">
        <f t="array" ref="AD19">IF(SUMPRODUCT((AC19&gt;=debut)*(AC19&lt;=fin))&gt;0,INDEX(equipe,MIN(IF((AC19&gt;=debut)*(AC19&lt;=fin),ROW(equipe)))-1),"")</f>
        <v>EQUIPE 2</v>
      </c>
      <c r="AE19" s="93">
        <f t="shared" si="20"/>
        <v>42689</v>
      </c>
      <c r="AF19" s="92">
        <f t="shared" si="21"/>
        <v>42689</v>
      </c>
      <c r="AG19" s="91" t="str">
        <f t="array" ref="AG19">IF(SUMPRODUCT((AF19&gt;=debut)*(AF19&lt;=fin))&gt;0,INDEX(equipe,MIN(IF((AF19&gt;=debut)*(AF19&lt;=fin),ROW(equipe)))-1),"")</f>
        <v>EQUIPE 1</v>
      </c>
      <c r="AH19" s="93">
        <f t="shared" si="22"/>
        <v>42719</v>
      </c>
      <c r="AI19" s="92">
        <f t="shared" si="23"/>
        <v>42719</v>
      </c>
      <c r="AJ19" s="91" t="str">
        <f t="array" ref="AJ19">IF(SUMPRODUCT((AI19&gt;=debut)*(AI19&lt;=fin))&gt;0,INDEX(equipe,MIN(IF((AI19&gt;=debut)*(AI19&lt;=fin),ROW(equipe)))-1),"")</f>
        <v>EQUIPE 3</v>
      </c>
      <c r="AO19" s="96" t="s">
        <v>63</v>
      </c>
      <c r="AP19" s="97">
        <f t="shared" si="24"/>
        <v>41001</v>
      </c>
      <c r="AQ19" s="97">
        <f t="shared" si="25"/>
        <v>41007</v>
      </c>
    </row>
    <row r="20" spans="1:44" ht="12" customHeight="1">
      <c r="A20" s="93">
        <f t="shared" si="0"/>
        <v>42385</v>
      </c>
      <c r="B20" s="92">
        <f t="shared" si="1"/>
        <v>42385</v>
      </c>
      <c r="C20" s="91" t="str">
        <f t="array" ref="C20">IF(SUMPRODUCT((B20&gt;=debut)*(B20&lt;=fin))&gt;0,INDEX(equipe,MIN(IF((B20&gt;=debut)*(B20&lt;=fin),ROW(equipe)))-1),"")</f>
        <v>EQUIPE 3</v>
      </c>
      <c r="D20" s="93">
        <f t="shared" si="2"/>
        <v>42416</v>
      </c>
      <c r="E20" s="92">
        <f t="shared" si="3"/>
        <v>42416</v>
      </c>
      <c r="F20" s="91" t="str">
        <f t="array" ref="F20">IF(SUMPRODUCT((E20&gt;=debut)*(E20&lt;=fin))&gt;0,INDEX(equipe,MIN(IF((E20&gt;=debut)*(E20&lt;=fin),ROW(equipe)))-1),"")</f>
        <v>EQUIPE 2</v>
      </c>
      <c r="G20" s="93">
        <f t="shared" si="4"/>
        <v>42445</v>
      </c>
      <c r="H20" s="92">
        <f t="shared" si="5"/>
        <v>42445</v>
      </c>
      <c r="I20" s="91" t="str">
        <f t="array" ref="I20">IF(SUMPRODUCT((H20&gt;=debut)*(H20&lt;=fin))&gt;0,INDEX(equipe,MIN(IF((H20&gt;=debut)*(H20&lt;=fin),ROW(equipe)))-1),"")</f>
        <v>EQUIPE 1</v>
      </c>
      <c r="J20" s="93">
        <f t="shared" si="6"/>
        <v>42476</v>
      </c>
      <c r="K20" s="92">
        <f t="shared" si="7"/>
        <v>42476</v>
      </c>
      <c r="L20" s="91" t="str">
        <f t="array" ref="L20">IF(SUMPRODUCT((K20&gt;=debut)*(K20&lt;=fin))&gt;0,INDEX(equipe,MIN(IF((K20&gt;=debut)*(K20&lt;=fin),ROW(equipe)))-1),"")</f>
        <v>EQUIPE 2</v>
      </c>
      <c r="M20" s="93">
        <f t="shared" si="8"/>
        <v>42506</v>
      </c>
      <c r="N20" s="92">
        <f t="shared" si="9"/>
        <v>42506</v>
      </c>
      <c r="O20" s="91" t="str">
        <f t="array" ref="O20">IF(SUMPRODUCT((N20&gt;=debut)*(N20&lt;=fin))&gt;0,INDEX(equipe,MIN(IF((N20&gt;=debut)*(N20&lt;=fin),ROW(equipe)))-1),"")</f>
        <v>EQUIPE 2</v>
      </c>
      <c r="P20" s="93">
        <f t="shared" si="10"/>
        <v>42537</v>
      </c>
      <c r="Q20" s="92">
        <f t="shared" si="11"/>
        <v>42537</v>
      </c>
      <c r="R20" s="91" t="str">
        <f t="array" ref="R20">IF(SUMPRODUCT((Q20&gt;=debut)*(Q20&lt;=fin))&gt;0,INDEX(equipe,MIN(IF((Q20&gt;=debut)*(Q20&lt;=fin),ROW(equipe)))-1),"")</f>
        <v>EQUIPE 1</v>
      </c>
      <c r="S20" s="93">
        <f t="shared" si="12"/>
        <v>42567</v>
      </c>
      <c r="T20" s="92">
        <f t="shared" si="13"/>
        <v>42567</v>
      </c>
      <c r="U20" s="91" t="str">
        <f t="array" ref="U20">IF(SUMPRODUCT((T20&gt;=debut)*(T20&lt;=fin))&gt;0,INDEX(equipe,MIN(IF((T20&gt;=debut)*(T20&lt;=fin),ROW(equipe)))-1),"")</f>
        <v>EQUIPE 2</v>
      </c>
      <c r="V20" s="93">
        <f t="shared" si="14"/>
        <v>42598</v>
      </c>
      <c r="W20" s="92">
        <f t="shared" si="15"/>
        <v>42598</v>
      </c>
      <c r="X20" s="91" t="str">
        <f t="array" ref="X20">IF(SUMPRODUCT((W20&gt;=debut)*(W20&lt;=fin))&gt;0,INDEX(equipe,MIN(IF((W20&gt;=debut)*(W20&lt;=fin),ROW(equipe)))-1),"")</f>
        <v>EQUIPE 2</v>
      </c>
      <c r="Y20" s="93">
        <f t="shared" si="16"/>
        <v>42629</v>
      </c>
      <c r="Z20" s="92">
        <f t="shared" si="17"/>
        <v>42629</v>
      </c>
      <c r="AA20" s="91" t="str">
        <f t="array" ref="AA20">IF(SUMPRODUCT((Z20&gt;=debut)*(Z20&lt;=fin))&gt;0,INDEX(equipe,MIN(IF((Z20&gt;=debut)*(Z20&lt;=fin),ROW(equipe)))-1),"")</f>
        <v>EQUIPE 3</v>
      </c>
      <c r="AB20" s="93">
        <f t="shared" si="18"/>
        <v>42659</v>
      </c>
      <c r="AC20" s="92">
        <f t="shared" si="19"/>
        <v>42659</v>
      </c>
      <c r="AD20" s="91" t="str">
        <f t="array" ref="AD20">IF(SUMPRODUCT((AC20&gt;=debut)*(AC20&lt;=fin))&gt;0,INDEX(equipe,MIN(IF((AC20&gt;=debut)*(AC20&lt;=fin),ROW(equipe)))-1),"")</f>
        <v>EQUIPE 2</v>
      </c>
      <c r="AE20" s="93">
        <f t="shared" si="20"/>
        <v>42690</v>
      </c>
      <c r="AF20" s="92">
        <f t="shared" si="21"/>
        <v>42690</v>
      </c>
      <c r="AG20" s="91" t="str">
        <f t="array" ref="AG20">IF(SUMPRODUCT((AF20&gt;=debut)*(AF20&lt;=fin))&gt;0,INDEX(equipe,MIN(IF((AF20&gt;=debut)*(AF20&lt;=fin),ROW(equipe)))-1),"")</f>
        <v>EQUIPE 1</v>
      </c>
      <c r="AH20" s="93">
        <f t="shared" si="22"/>
        <v>42720</v>
      </c>
      <c r="AI20" s="92">
        <f t="shared" si="23"/>
        <v>42720</v>
      </c>
      <c r="AJ20" s="91" t="str">
        <f t="array" ref="AJ20">IF(SUMPRODUCT((AI20&gt;=debut)*(AI20&lt;=fin))&gt;0,INDEX(equipe,MIN(IF((AI20&gt;=debut)*(AI20&lt;=fin),ROW(equipe)))-1),"")</f>
        <v>EQUIPE 3</v>
      </c>
      <c r="AO20" s="96" t="s">
        <v>61</v>
      </c>
      <c r="AP20" s="97">
        <f t="shared" si="24"/>
        <v>41008</v>
      </c>
      <c r="AQ20" s="97">
        <f t="shared" si="25"/>
        <v>41014</v>
      </c>
    </row>
    <row r="21" spans="1:44" ht="12" customHeight="1">
      <c r="A21" s="93">
        <f t="shared" si="0"/>
        <v>42386</v>
      </c>
      <c r="B21" s="92">
        <f t="shared" si="1"/>
        <v>42386</v>
      </c>
      <c r="C21" s="91" t="str">
        <f t="array" ref="C21">IF(SUMPRODUCT((B21&gt;=debut)*(B21&lt;=fin))&gt;0,INDEX(equipe,MIN(IF((B21&gt;=debut)*(B21&lt;=fin),ROW(equipe)))-1),"")</f>
        <v>EQUIPE 3</v>
      </c>
      <c r="D21" s="93">
        <f t="shared" si="2"/>
        <v>42417</v>
      </c>
      <c r="E21" s="92">
        <f t="shared" si="3"/>
        <v>42417</v>
      </c>
      <c r="F21" s="91" t="str">
        <f t="array" ref="F21">IF(SUMPRODUCT((E21&gt;=debut)*(E21&lt;=fin))&gt;0,INDEX(equipe,MIN(IF((E21&gt;=debut)*(E21&lt;=fin),ROW(equipe)))-1),"")</f>
        <v>EQUIPE 2</v>
      </c>
      <c r="G21" s="93">
        <f t="shared" si="4"/>
        <v>42446</v>
      </c>
      <c r="H21" s="92">
        <f t="shared" si="5"/>
        <v>42446</v>
      </c>
      <c r="I21" s="91" t="str">
        <f t="array" ref="I21">IF(SUMPRODUCT((H21&gt;=debut)*(H21&lt;=fin))&gt;0,INDEX(equipe,MIN(IF((H21&gt;=debut)*(H21&lt;=fin),ROW(equipe)))-1),"")</f>
        <v>EQUIPE 1</v>
      </c>
      <c r="J21" s="93">
        <f t="shared" si="6"/>
        <v>42477</v>
      </c>
      <c r="K21" s="92">
        <f t="shared" si="7"/>
        <v>42477</v>
      </c>
      <c r="L21" s="91" t="str">
        <f t="array" ref="L21">IF(SUMPRODUCT((K21&gt;=debut)*(K21&lt;=fin))&gt;0,INDEX(equipe,MIN(IF((K21&gt;=debut)*(K21&lt;=fin),ROW(equipe)))-1),"")</f>
        <v>EQUIPE 2</v>
      </c>
      <c r="M21" s="93">
        <f t="shared" si="8"/>
        <v>42507</v>
      </c>
      <c r="N21" s="92">
        <f t="shared" si="9"/>
        <v>42507</v>
      </c>
      <c r="O21" s="91" t="str">
        <f t="array" ref="O21">IF(SUMPRODUCT((N21&gt;=debut)*(N21&lt;=fin))&gt;0,INDEX(equipe,MIN(IF((N21&gt;=debut)*(N21&lt;=fin),ROW(equipe)))-1),"")</f>
        <v>EQUIPE 2</v>
      </c>
      <c r="P21" s="93">
        <f t="shared" si="10"/>
        <v>42538</v>
      </c>
      <c r="Q21" s="92">
        <f t="shared" si="11"/>
        <v>42538</v>
      </c>
      <c r="R21" s="91" t="str">
        <f t="array" ref="R21">IF(SUMPRODUCT((Q21&gt;=debut)*(Q21&lt;=fin))&gt;0,INDEX(equipe,MIN(IF((Q21&gt;=debut)*(Q21&lt;=fin),ROW(equipe)))-1),"")</f>
        <v>EQUIPE 1</v>
      </c>
      <c r="S21" s="93">
        <f t="shared" si="12"/>
        <v>42568</v>
      </c>
      <c r="T21" s="92">
        <f t="shared" si="13"/>
        <v>42568</v>
      </c>
      <c r="U21" s="91" t="str">
        <f t="array" ref="U21">IF(SUMPRODUCT((T21&gt;=debut)*(T21&lt;=fin))&gt;0,INDEX(equipe,MIN(IF((T21&gt;=debut)*(T21&lt;=fin),ROW(equipe)))-1),"")</f>
        <v>EQUIPE 2</v>
      </c>
      <c r="V21" s="93">
        <f t="shared" si="14"/>
        <v>42599</v>
      </c>
      <c r="W21" s="92">
        <f t="shared" si="15"/>
        <v>42599</v>
      </c>
      <c r="X21" s="91" t="str">
        <f t="array" ref="X21">IF(SUMPRODUCT((W21&gt;=debut)*(W21&lt;=fin))&gt;0,INDEX(equipe,MIN(IF((W21&gt;=debut)*(W21&lt;=fin),ROW(equipe)))-1),"")</f>
        <v>EQUIPE 2</v>
      </c>
      <c r="Y21" s="93">
        <f t="shared" si="16"/>
        <v>42630</v>
      </c>
      <c r="Z21" s="92">
        <f t="shared" si="17"/>
        <v>42630</v>
      </c>
      <c r="AA21" s="91" t="str">
        <f t="array" ref="AA21">IF(SUMPRODUCT((Z21&gt;=debut)*(Z21&lt;=fin))&gt;0,INDEX(equipe,MIN(IF((Z21&gt;=debut)*(Z21&lt;=fin),ROW(equipe)))-1),"")</f>
        <v>EQUIPE 3</v>
      </c>
      <c r="AB21" s="93">
        <f t="shared" si="18"/>
        <v>42660</v>
      </c>
      <c r="AC21" s="92">
        <f t="shared" si="19"/>
        <v>42660</v>
      </c>
      <c r="AD21" s="91" t="str">
        <f t="array" ref="AD21">IF(SUMPRODUCT((AC21&gt;=debut)*(AC21&lt;=fin))&gt;0,INDEX(equipe,MIN(IF((AC21&gt;=debut)*(AC21&lt;=fin),ROW(equipe)))-1),"")</f>
        <v>EQUIPE 3</v>
      </c>
      <c r="AE21" s="93">
        <f t="shared" si="20"/>
        <v>42691</v>
      </c>
      <c r="AF21" s="92">
        <f t="shared" si="21"/>
        <v>42691</v>
      </c>
      <c r="AG21" s="91" t="str">
        <f t="array" ref="AG21">IF(SUMPRODUCT((AF21&gt;=debut)*(AF21&lt;=fin))&gt;0,INDEX(equipe,MIN(IF((AF21&gt;=debut)*(AF21&lt;=fin),ROW(equipe)))-1),"")</f>
        <v>EQUIPE 1</v>
      </c>
      <c r="AH21" s="93">
        <f t="shared" si="22"/>
        <v>42721</v>
      </c>
      <c r="AI21" s="92">
        <f t="shared" si="23"/>
        <v>42721</v>
      </c>
      <c r="AJ21" s="91" t="str">
        <f t="array" ref="AJ21">IF(SUMPRODUCT((AI21&gt;=debut)*(AI21&lt;=fin))&gt;0,INDEX(equipe,MIN(IF((AI21&gt;=debut)*(AI21&lt;=fin),ROW(equipe)))-1),"")</f>
        <v>EQUIPE 3</v>
      </c>
      <c r="AO21" s="96" t="s">
        <v>62</v>
      </c>
      <c r="AP21" s="97">
        <f t="shared" si="24"/>
        <v>41015</v>
      </c>
      <c r="AQ21" s="97">
        <f t="shared" si="25"/>
        <v>41021</v>
      </c>
      <c r="AR21" s="95"/>
    </row>
    <row r="22" spans="1:44" ht="12" customHeight="1">
      <c r="A22" s="93">
        <f t="shared" si="0"/>
        <v>42387</v>
      </c>
      <c r="B22" s="92">
        <f t="shared" si="1"/>
        <v>42387</v>
      </c>
      <c r="C22" s="91" t="str">
        <f t="array" ref="C22">IF(SUMPRODUCT((B22&gt;=debut)*(B22&lt;=fin))&gt;0,INDEX(equipe,MIN(IF((B22&gt;=debut)*(B22&lt;=fin),ROW(equipe)))-1),"")</f>
        <v>EQUIPE 1</v>
      </c>
      <c r="D22" s="93">
        <f t="shared" si="2"/>
        <v>42418</v>
      </c>
      <c r="E22" s="92">
        <f t="shared" si="3"/>
        <v>42418</v>
      </c>
      <c r="F22" s="91" t="str">
        <f t="array" ref="F22">IF(SUMPRODUCT((E22&gt;=debut)*(E22&lt;=fin))&gt;0,INDEX(equipe,MIN(IF((E22&gt;=debut)*(E22&lt;=fin),ROW(equipe)))-1),"")</f>
        <v>EQUIPE 2</v>
      </c>
      <c r="G22" s="93">
        <f t="shared" si="4"/>
        <v>42447</v>
      </c>
      <c r="H22" s="92">
        <f t="shared" si="5"/>
        <v>42447</v>
      </c>
      <c r="I22" s="91" t="str">
        <f t="array" ref="I22">IF(SUMPRODUCT((H22&gt;=debut)*(H22&lt;=fin))&gt;0,INDEX(equipe,MIN(IF((H22&gt;=debut)*(H22&lt;=fin),ROW(equipe)))-1),"")</f>
        <v>EQUIPE 1</v>
      </c>
      <c r="J22" s="93">
        <f t="shared" si="6"/>
        <v>42478</v>
      </c>
      <c r="K22" s="92">
        <f t="shared" si="7"/>
        <v>42478</v>
      </c>
      <c r="L22" s="91" t="str">
        <f t="array" ref="L22">IF(SUMPRODUCT((K22&gt;=debut)*(K22&lt;=fin))&gt;0,INDEX(equipe,MIN(IF((K22&gt;=debut)*(K22&lt;=fin),ROW(equipe)))-1),"")</f>
        <v>EQUIPE 1</v>
      </c>
      <c r="M22" s="93">
        <f t="shared" si="8"/>
        <v>42508</v>
      </c>
      <c r="N22" s="92">
        <f t="shared" si="9"/>
        <v>42508</v>
      </c>
      <c r="O22" s="91" t="str">
        <f t="array" ref="O22">IF(SUMPRODUCT((N22&gt;=debut)*(N22&lt;=fin))&gt;0,INDEX(equipe,MIN(IF((N22&gt;=debut)*(N22&lt;=fin),ROW(equipe)))-1),"")</f>
        <v>EQUIPE 2</v>
      </c>
      <c r="P22" s="93">
        <f t="shared" si="10"/>
        <v>42539</v>
      </c>
      <c r="Q22" s="92">
        <f t="shared" si="11"/>
        <v>42539</v>
      </c>
      <c r="R22" s="91" t="str">
        <f t="array" ref="R22">IF(SUMPRODUCT((Q22&gt;=debut)*(Q22&lt;=fin))&gt;0,INDEX(equipe,MIN(IF((Q22&gt;=debut)*(Q22&lt;=fin),ROW(equipe)))-1),"")</f>
        <v>EQUIPE 1</v>
      </c>
      <c r="S22" s="93">
        <f t="shared" si="12"/>
        <v>42569</v>
      </c>
      <c r="T22" s="92">
        <f t="shared" si="13"/>
        <v>42569</v>
      </c>
      <c r="U22" s="91" t="str">
        <f t="array" ref="U22">IF(SUMPRODUCT((T22&gt;=debut)*(T22&lt;=fin))&gt;0,INDEX(equipe,MIN(IF((T22&gt;=debut)*(T22&lt;=fin),ROW(equipe)))-1),"")</f>
        <v>EQUIPE 3</v>
      </c>
      <c r="V22" s="93">
        <f t="shared" si="14"/>
        <v>42600</v>
      </c>
      <c r="W22" s="92">
        <f t="shared" si="15"/>
        <v>42600</v>
      </c>
      <c r="X22" s="91" t="str">
        <f t="array" ref="X22">IF(SUMPRODUCT((W22&gt;=debut)*(W22&lt;=fin))&gt;0,INDEX(equipe,MIN(IF((W22&gt;=debut)*(W22&lt;=fin),ROW(equipe)))-1),"")</f>
        <v>EQUIPE 2</v>
      </c>
      <c r="Y22" s="93">
        <f t="shared" si="16"/>
        <v>42631</v>
      </c>
      <c r="Z22" s="92">
        <f t="shared" si="17"/>
        <v>42631</v>
      </c>
      <c r="AA22" s="91" t="str">
        <f t="array" ref="AA22">IF(SUMPRODUCT((Z22&gt;=debut)*(Z22&lt;=fin))&gt;0,INDEX(equipe,MIN(IF((Z22&gt;=debut)*(Z22&lt;=fin),ROW(equipe)))-1),"")</f>
        <v>EQUIPE 3</v>
      </c>
      <c r="AB22" s="93">
        <f t="shared" si="18"/>
        <v>42661</v>
      </c>
      <c r="AC22" s="92">
        <f t="shared" si="19"/>
        <v>42661</v>
      </c>
      <c r="AD22" s="91" t="str">
        <f t="array" ref="AD22">IF(SUMPRODUCT((AC22&gt;=debut)*(AC22&lt;=fin))&gt;0,INDEX(equipe,MIN(IF((AC22&gt;=debut)*(AC22&lt;=fin),ROW(equipe)))-1),"")</f>
        <v>EQUIPE 3</v>
      </c>
      <c r="AE22" s="93">
        <f t="shared" si="20"/>
        <v>42692</v>
      </c>
      <c r="AF22" s="92">
        <f t="shared" si="21"/>
        <v>42692</v>
      </c>
      <c r="AG22" s="91" t="str">
        <f t="array" ref="AG22">IF(SUMPRODUCT((AF22&gt;=debut)*(AF22&lt;=fin))&gt;0,INDEX(equipe,MIN(IF((AF22&gt;=debut)*(AF22&lt;=fin),ROW(equipe)))-1),"")</f>
        <v>EQUIPE 1</v>
      </c>
      <c r="AH22" s="93">
        <f t="shared" si="22"/>
        <v>42722</v>
      </c>
      <c r="AI22" s="92">
        <f t="shared" si="23"/>
        <v>42722</v>
      </c>
      <c r="AJ22" s="91" t="str">
        <f t="array" ref="AJ22">IF(SUMPRODUCT((AI22&gt;=debut)*(AI22&lt;=fin))&gt;0,INDEX(equipe,MIN(IF((AI22&gt;=debut)*(AI22&lt;=fin),ROW(equipe)))-1),"")</f>
        <v>EQUIPE 3</v>
      </c>
      <c r="AO22" s="96" t="s">
        <v>63</v>
      </c>
      <c r="AP22" s="97">
        <f t="shared" si="24"/>
        <v>41022</v>
      </c>
      <c r="AQ22" s="97">
        <f t="shared" si="25"/>
        <v>41028</v>
      </c>
      <c r="AR22" s="94"/>
    </row>
    <row r="23" spans="1:44" ht="12" customHeight="1">
      <c r="A23" s="93">
        <f t="shared" si="0"/>
        <v>42388</v>
      </c>
      <c r="B23" s="92">
        <f t="shared" si="1"/>
        <v>42388</v>
      </c>
      <c r="C23" s="91" t="str">
        <f t="array" ref="C23">IF(SUMPRODUCT((B23&gt;=debut)*(B23&lt;=fin))&gt;0,INDEX(equipe,MIN(IF((B23&gt;=debut)*(B23&lt;=fin),ROW(equipe)))-1),"")</f>
        <v>EQUIPE 1</v>
      </c>
      <c r="D23" s="93">
        <f t="shared" si="2"/>
        <v>42419</v>
      </c>
      <c r="E23" s="92">
        <f t="shared" si="3"/>
        <v>42419</v>
      </c>
      <c r="F23" s="91" t="str">
        <f t="array" ref="F23">IF(SUMPRODUCT((E23&gt;=debut)*(E23&lt;=fin))&gt;0,INDEX(equipe,MIN(IF((E23&gt;=debut)*(E23&lt;=fin),ROW(equipe)))-1),"")</f>
        <v>EQUIPE 2</v>
      </c>
      <c r="G23" s="93">
        <f t="shared" si="4"/>
        <v>42448</v>
      </c>
      <c r="H23" s="92">
        <f t="shared" si="5"/>
        <v>42448</v>
      </c>
      <c r="I23" s="91" t="str">
        <f t="array" ref="I23">IF(SUMPRODUCT((H23&gt;=debut)*(H23&lt;=fin))&gt;0,INDEX(equipe,MIN(IF((H23&gt;=debut)*(H23&lt;=fin),ROW(equipe)))-1),"")</f>
        <v>EQUIPE 1</v>
      </c>
      <c r="J23" s="93">
        <f t="shared" si="6"/>
        <v>42479</v>
      </c>
      <c r="K23" s="92">
        <f t="shared" si="7"/>
        <v>42479</v>
      </c>
      <c r="L23" s="91" t="str">
        <f t="array" ref="L23">IF(SUMPRODUCT((K23&gt;=debut)*(K23&lt;=fin))&gt;0,INDEX(equipe,MIN(IF((K23&gt;=debut)*(K23&lt;=fin),ROW(equipe)))-1),"")</f>
        <v>EQUIPE 1</v>
      </c>
      <c r="M23" s="93">
        <f t="shared" si="8"/>
        <v>42509</v>
      </c>
      <c r="N23" s="92">
        <f t="shared" si="9"/>
        <v>42509</v>
      </c>
      <c r="O23" s="91" t="str">
        <f t="array" ref="O23">IF(SUMPRODUCT((N23&gt;=debut)*(N23&lt;=fin))&gt;0,INDEX(equipe,MIN(IF((N23&gt;=debut)*(N23&lt;=fin),ROW(equipe)))-1),"")</f>
        <v>EQUIPE 2</v>
      </c>
      <c r="P23" s="93">
        <f t="shared" si="10"/>
        <v>42540</v>
      </c>
      <c r="Q23" s="92">
        <f t="shared" si="11"/>
        <v>42540</v>
      </c>
      <c r="R23" s="91" t="str">
        <f t="array" ref="R23">IF(SUMPRODUCT((Q23&gt;=debut)*(Q23&lt;=fin))&gt;0,INDEX(equipe,MIN(IF((Q23&gt;=debut)*(Q23&lt;=fin),ROW(equipe)))-1),"")</f>
        <v>EQUIPE 1</v>
      </c>
      <c r="S23" s="93">
        <f t="shared" si="12"/>
        <v>42570</v>
      </c>
      <c r="T23" s="92">
        <f t="shared" si="13"/>
        <v>42570</v>
      </c>
      <c r="U23" s="91" t="str">
        <f t="array" ref="U23">IF(SUMPRODUCT((T23&gt;=debut)*(T23&lt;=fin))&gt;0,INDEX(equipe,MIN(IF((T23&gt;=debut)*(T23&lt;=fin),ROW(equipe)))-1),"")</f>
        <v>EQUIPE 3</v>
      </c>
      <c r="V23" s="93">
        <f t="shared" si="14"/>
        <v>42601</v>
      </c>
      <c r="W23" s="92">
        <f t="shared" si="15"/>
        <v>42601</v>
      </c>
      <c r="X23" s="91" t="str">
        <f t="array" ref="X23">IF(SUMPRODUCT((W23&gt;=debut)*(W23&lt;=fin))&gt;0,INDEX(equipe,MIN(IF((W23&gt;=debut)*(W23&lt;=fin),ROW(equipe)))-1),"")</f>
        <v>EQUIPE 2</v>
      </c>
      <c r="Y23" s="93">
        <f t="shared" si="16"/>
        <v>42632</v>
      </c>
      <c r="Z23" s="92">
        <f t="shared" si="17"/>
        <v>42632</v>
      </c>
      <c r="AA23" s="91" t="str">
        <f t="array" ref="AA23">IF(SUMPRODUCT((Z23&gt;=debut)*(Z23&lt;=fin))&gt;0,INDEX(equipe,MIN(IF((Z23&gt;=debut)*(Z23&lt;=fin),ROW(equipe)))-1),"")</f>
        <v>EQUIPE 1</v>
      </c>
      <c r="AB23" s="93">
        <f t="shared" si="18"/>
        <v>42662</v>
      </c>
      <c r="AC23" s="92">
        <f t="shared" si="19"/>
        <v>42662</v>
      </c>
      <c r="AD23" s="91" t="str">
        <f t="array" ref="AD23">IF(SUMPRODUCT((AC23&gt;=debut)*(AC23&lt;=fin))&gt;0,INDEX(equipe,MIN(IF((AC23&gt;=debut)*(AC23&lt;=fin),ROW(equipe)))-1),"")</f>
        <v>EQUIPE 3</v>
      </c>
      <c r="AE23" s="93">
        <f t="shared" si="20"/>
        <v>42693</v>
      </c>
      <c r="AF23" s="92">
        <f t="shared" si="21"/>
        <v>42693</v>
      </c>
      <c r="AG23" s="91" t="str">
        <f t="array" ref="AG23">IF(SUMPRODUCT((AF23&gt;=debut)*(AF23&lt;=fin))&gt;0,INDEX(equipe,MIN(IF((AF23&gt;=debut)*(AF23&lt;=fin),ROW(equipe)))-1),"")</f>
        <v>EQUIPE 1</v>
      </c>
      <c r="AH23" s="93">
        <f t="shared" si="22"/>
        <v>42723</v>
      </c>
      <c r="AI23" s="92">
        <f t="shared" si="23"/>
        <v>42723</v>
      </c>
      <c r="AJ23" s="91" t="str">
        <f t="array" ref="AJ23">IF(SUMPRODUCT((AI23&gt;=debut)*(AI23&lt;=fin))&gt;0,INDEX(equipe,MIN(IF((AI23&gt;=debut)*(AI23&lt;=fin),ROW(equipe)))-1),"")</f>
        <v>EQUIPE 1</v>
      </c>
      <c r="AO23" s="96" t="s">
        <v>61</v>
      </c>
      <c r="AP23" s="97">
        <f t="shared" si="24"/>
        <v>41029</v>
      </c>
      <c r="AQ23" s="97">
        <f t="shared" si="25"/>
        <v>41035</v>
      </c>
      <c r="AR23" s="94"/>
    </row>
    <row r="24" spans="1:44" ht="12" customHeight="1">
      <c r="A24" s="93">
        <f t="shared" si="0"/>
        <v>42389</v>
      </c>
      <c r="B24" s="92">
        <f t="shared" si="1"/>
        <v>42389</v>
      </c>
      <c r="C24" s="91" t="str">
        <f t="array" ref="C24">IF(SUMPRODUCT((B24&gt;=debut)*(B24&lt;=fin))&gt;0,INDEX(equipe,MIN(IF((B24&gt;=debut)*(B24&lt;=fin),ROW(equipe)))-1),"")</f>
        <v>EQUIPE 1</v>
      </c>
      <c r="D24" s="93">
        <f t="shared" si="2"/>
        <v>42420</v>
      </c>
      <c r="E24" s="92">
        <f t="shared" si="3"/>
        <v>42420</v>
      </c>
      <c r="F24" s="91" t="str">
        <f t="array" ref="F24">IF(SUMPRODUCT((E24&gt;=debut)*(E24&lt;=fin))&gt;0,INDEX(equipe,MIN(IF((E24&gt;=debut)*(E24&lt;=fin),ROW(equipe)))-1),"")</f>
        <v>EQUIPE 2</v>
      </c>
      <c r="G24" s="93">
        <f t="shared" si="4"/>
        <v>42449</v>
      </c>
      <c r="H24" s="92">
        <f t="shared" si="5"/>
        <v>42449</v>
      </c>
      <c r="I24" s="91" t="str">
        <f t="array" ref="I24">IF(SUMPRODUCT((H24&gt;=debut)*(H24&lt;=fin))&gt;0,INDEX(equipe,MIN(IF((H24&gt;=debut)*(H24&lt;=fin),ROW(equipe)))-1),"")</f>
        <v>EQUIPE 1</v>
      </c>
      <c r="J24" s="93">
        <f t="shared" si="6"/>
        <v>42480</v>
      </c>
      <c r="K24" s="92">
        <f t="shared" si="7"/>
        <v>42480</v>
      </c>
      <c r="L24" s="91" t="str">
        <f t="array" ref="L24">IF(SUMPRODUCT((K24&gt;=debut)*(K24&lt;=fin))&gt;0,INDEX(equipe,MIN(IF((K24&gt;=debut)*(K24&lt;=fin),ROW(equipe)))-1),"")</f>
        <v>EQUIPE 1</v>
      </c>
      <c r="M24" s="93">
        <f t="shared" si="8"/>
        <v>42510</v>
      </c>
      <c r="N24" s="92">
        <f t="shared" si="9"/>
        <v>42510</v>
      </c>
      <c r="O24" s="91" t="str">
        <f t="array" ref="O24">IF(SUMPRODUCT((N24&gt;=debut)*(N24&lt;=fin))&gt;0,INDEX(equipe,MIN(IF((N24&gt;=debut)*(N24&lt;=fin),ROW(equipe)))-1),"")</f>
        <v>EQUIPE 2</v>
      </c>
      <c r="P24" s="93">
        <f t="shared" si="10"/>
        <v>42541</v>
      </c>
      <c r="Q24" s="92">
        <f t="shared" si="11"/>
        <v>42541</v>
      </c>
      <c r="R24" s="91" t="str">
        <f t="array" ref="R24">IF(SUMPRODUCT((Q24&gt;=debut)*(Q24&lt;=fin))&gt;0,INDEX(equipe,MIN(IF((Q24&gt;=debut)*(Q24&lt;=fin),ROW(equipe)))-1),"")</f>
        <v>EQUIPE 2</v>
      </c>
      <c r="S24" s="93">
        <f t="shared" si="12"/>
        <v>42571</v>
      </c>
      <c r="T24" s="92">
        <f t="shared" si="13"/>
        <v>42571</v>
      </c>
      <c r="U24" s="91" t="str">
        <f t="array" ref="U24">IF(SUMPRODUCT((T24&gt;=debut)*(T24&lt;=fin))&gt;0,INDEX(equipe,MIN(IF((T24&gt;=debut)*(T24&lt;=fin),ROW(equipe)))-1),"")</f>
        <v>EQUIPE 3</v>
      </c>
      <c r="V24" s="93">
        <f t="shared" si="14"/>
        <v>42602</v>
      </c>
      <c r="W24" s="92">
        <f t="shared" si="15"/>
        <v>42602</v>
      </c>
      <c r="X24" s="91" t="str">
        <f t="array" ref="X24">IF(SUMPRODUCT((W24&gt;=debut)*(W24&lt;=fin))&gt;0,INDEX(equipe,MIN(IF((W24&gt;=debut)*(W24&lt;=fin),ROW(equipe)))-1),"")</f>
        <v>EQUIPE 2</v>
      </c>
      <c r="Y24" s="93">
        <f t="shared" si="16"/>
        <v>42633</v>
      </c>
      <c r="Z24" s="92">
        <f t="shared" si="17"/>
        <v>42633</v>
      </c>
      <c r="AA24" s="91" t="str">
        <f t="array" ref="AA24">IF(SUMPRODUCT((Z24&gt;=debut)*(Z24&lt;=fin))&gt;0,INDEX(equipe,MIN(IF((Z24&gt;=debut)*(Z24&lt;=fin),ROW(equipe)))-1),"")</f>
        <v>EQUIPE 1</v>
      </c>
      <c r="AB24" s="93">
        <f t="shared" si="18"/>
        <v>42663</v>
      </c>
      <c r="AC24" s="92">
        <f t="shared" si="19"/>
        <v>42663</v>
      </c>
      <c r="AD24" s="91" t="str">
        <f t="array" ref="AD24">IF(SUMPRODUCT((AC24&gt;=debut)*(AC24&lt;=fin))&gt;0,INDEX(equipe,MIN(IF((AC24&gt;=debut)*(AC24&lt;=fin),ROW(equipe)))-1),"")</f>
        <v>EQUIPE 3</v>
      </c>
      <c r="AE24" s="93">
        <f t="shared" si="20"/>
        <v>42694</v>
      </c>
      <c r="AF24" s="92">
        <f t="shared" si="21"/>
        <v>42694</v>
      </c>
      <c r="AG24" s="91" t="str">
        <f t="array" ref="AG24">IF(SUMPRODUCT((AF24&gt;=debut)*(AF24&lt;=fin))&gt;0,INDEX(equipe,MIN(IF((AF24&gt;=debut)*(AF24&lt;=fin),ROW(equipe)))-1),"")</f>
        <v>EQUIPE 1</v>
      </c>
      <c r="AH24" s="93">
        <f t="shared" si="22"/>
        <v>42724</v>
      </c>
      <c r="AI24" s="92">
        <f t="shared" si="23"/>
        <v>42724</v>
      </c>
      <c r="AJ24" s="91" t="str">
        <f t="array" ref="AJ24">IF(SUMPRODUCT((AI24&gt;=debut)*(AI24&lt;=fin))&gt;0,INDEX(equipe,MIN(IF((AI24&gt;=debut)*(AI24&lt;=fin),ROW(equipe)))-1),"")</f>
        <v>EQUIPE 1</v>
      </c>
      <c r="AO24" s="96" t="s">
        <v>62</v>
      </c>
      <c r="AP24" s="97">
        <f t="shared" si="24"/>
        <v>41036</v>
      </c>
      <c r="AQ24" s="97">
        <f t="shared" si="25"/>
        <v>41042</v>
      </c>
      <c r="AR24" s="94"/>
    </row>
    <row r="25" spans="1:44" ht="12" customHeight="1">
      <c r="A25" s="93">
        <f t="shared" si="0"/>
        <v>42390</v>
      </c>
      <c r="B25" s="92">
        <f t="shared" si="1"/>
        <v>42390</v>
      </c>
      <c r="C25" s="91" t="str">
        <f t="array" ref="C25">IF(SUMPRODUCT((B25&gt;=debut)*(B25&lt;=fin))&gt;0,INDEX(equipe,MIN(IF((B25&gt;=debut)*(B25&lt;=fin),ROW(equipe)))-1),"")</f>
        <v>EQUIPE 1</v>
      </c>
      <c r="D25" s="93">
        <f t="shared" si="2"/>
        <v>42421</v>
      </c>
      <c r="E25" s="92">
        <f t="shared" si="3"/>
        <v>42421</v>
      </c>
      <c r="F25" s="91" t="str">
        <f t="array" ref="F25">IF(SUMPRODUCT((E25&gt;=debut)*(E25&lt;=fin))&gt;0,INDEX(equipe,MIN(IF((E25&gt;=debut)*(E25&lt;=fin),ROW(equipe)))-1),"")</f>
        <v>EQUIPE 2</v>
      </c>
      <c r="G25" s="93">
        <f t="shared" si="4"/>
        <v>42450</v>
      </c>
      <c r="H25" s="92">
        <f t="shared" si="5"/>
        <v>42450</v>
      </c>
      <c r="I25" s="91" t="str">
        <f t="array" ref="I25">IF(SUMPRODUCT((H25&gt;=debut)*(H25&lt;=fin))&gt;0,INDEX(equipe,MIN(IF((H25&gt;=debut)*(H25&lt;=fin),ROW(equipe)))-1),"")</f>
        <v>EQUIPE 2</v>
      </c>
      <c r="J25" s="93">
        <f t="shared" si="6"/>
        <v>42481</v>
      </c>
      <c r="K25" s="92">
        <f t="shared" si="7"/>
        <v>42481</v>
      </c>
      <c r="L25" s="91" t="str">
        <f t="array" ref="L25">IF(SUMPRODUCT((K25&gt;=debut)*(K25&lt;=fin))&gt;0,INDEX(equipe,MIN(IF((K25&gt;=debut)*(K25&lt;=fin),ROW(equipe)))-1),"")</f>
        <v>EQUIPE 1</v>
      </c>
      <c r="M25" s="93">
        <f t="shared" si="8"/>
        <v>42511</v>
      </c>
      <c r="N25" s="92">
        <f t="shared" si="9"/>
        <v>42511</v>
      </c>
      <c r="O25" s="91" t="str">
        <f t="array" ref="O25">IF(SUMPRODUCT((N25&gt;=debut)*(N25&lt;=fin))&gt;0,INDEX(equipe,MIN(IF((N25&gt;=debut)*(N25&lt;=fin),ROW(equipe)))-1),"")</f>
        <v>EQUIPE 2</v>
      </c>
      <c r="P25" s="93">
        <f t="shared" si="10"/>
        <v>42542</v>
      </c>
      <c r="Q25" s="92">
        <f t="shared" si="11"/>
        <v>42542</v>
      </c>
      <c r="R25" s="91" t="str">
        <f t="array" ref="R25">IF(SUMPRODUCT((Q25&gt;=debut)*(Q25&lt;=fin))&gt;0,INDEX(equipe,MIN(IF((Q25&gt;=debut)*(Q25&lt;=fin),ROW(equipe)))-1),"")</f>
        <v>EQUIPE 2</v>
      </c>
      <c r="S25" s="93">
        <f t="shared" si="12"/>
        <v>42572</v>
      </c>
      <c r="T25" s="92">
        <f t="shared" si="13"/>
        <v>42572</v>
      </c>
      <c r="U25" s="91" t="str">
        <f t="array" ref="U25">IF(SUMPRODUCT((T25&gt;=debut)*(T25&lt;=fin))&gt;0,INDEX(equipe,MIN(IF((T25&gt;=debut)*(T25&lt;=fin),ROW(equipe)))-1),"")</f>
        <v>EQUIPE 3</v>
      </c>
      <c r="V25" s="93">
        <f t="shared" si="14"/>
        <v>42603</v>
      </c>
      <c r="W25" s="92">
        <f t="shared" si="15"/>
        <v>42603</v>
      </c>
      <c r="X25" s="91" t="str">
        <f t="array" ref="X25">IF(SUMPRODUCT((W25&gt;=debut)*(W25&lt;=fin))&gt;0,INDEX(equipe,MIN(IF((W25&gt;=debut)*(W25&lt;=fin),ROW(equipe)))-1),"")</f>
        <v>EQUIPE 2</v>
      </c>
      <c r="Y25" s="93">
        <f t="shared" si="16"/>
        <v>42634</v>
      </c>
      <c r="Z25" s="92">
        <f t="shared" si="17"/>
        <v>42634</v>
      </c>
      <c r="AA25" s="91" t="str">
        <f t="array" ref="AA25">IF(SUMPRODUCT((Z25&gt;=debut)*(Z25&lt;=fin))&gt;0,INDEX(equipe,MIN(IF((Z25&gt;=debut)*(Z25&lt;=fin),ROW(equipe)))-1),"")</f>
        <v>EQUIPE 1</v>
      </c>
      <c r="AB25" s="93">
        <f t="shared" si="18"/>
        <v>42664</v>
      </c>
      <c r="AC25" s="92">
        <f t="shared" si="19"/>
        <v>42664</v>
      </c>
      <c r="AD25" s="91" t="str">
        <f t="array" ref="AD25">IF(SUMPRODUCT((AC25&gt;=debut)*(AC25&lt;=fin))&gt;0,INDEX(equipe,MIN(IF((AC25&gt;=debut)*(AC25&lt;=fin),ROW(equipe)))-1),"")</f>
        <v>EQUIPE 3</v>
      </c>
      <c r="AE25" s="93">
        <f t="shared" si="20"/>
        <v>42695</v>
      </c>
      <c r="AF25" s="92">
        <f t="shared" si="21"/>
        <v>42695</v>
      </c>
      <c r="AG25" s="91" t="str">
        <f t="array" ref="AG25">IF(SUMPRODUCT((AF25&gt;=debut)*(AF25&lt;=fin))&gt;0,INDEX(equipe,MIN(IF((AF25&gt;=debut)*(AF25&lt;=fin),ROW(equipe)))-1),"")</f>
        <v>EQUIPE 2</v>
      </c>
      <c r="AH25" s="93">
        <f t="shared" si="22"/>
        <v>42725</v>
      </c>
      <c r="AI25" s="92">
        <f t="shared" si="23"/>
        <v>42725</v>
      </c>
      <c r="AJ25" s="91" t="str">
        <f t="array" ref="AJ25">IF(SUMPRODUCT((AI25&gt;=debut)*(AI25&lt;=fin))&gt;0,INDEX(equipe,MIN(IF((AI25&gt;=debut)*(AI25&lt;=fin),ROW(equipe)))-1),"")</f>
        <v>EQUIPE 1</v>
      </c>
      <c r="AO25" s="96" t="s">
        <v>63</v>
      </c>
      <c r="AP25" s="97">
        <f t="shared" si="24"/>
        <v>41043</v>
      </c>
      <c r="AQ25" s="97">
        <f t="shared" si="25"/>
        <v>41049</v>
      </c>
      <c r="AR25" s="94"/>
    </row>
    <row r="26" spans="1:44" ht="12" customHeight="1">
      <c r="A26" s="93">
        <f t="shared" si="0"/>
        <v>42391</v>
      </c>
      <c r="B26" s="92">
        <f t="shared" si="1"/>
        <v>42391</v>
      </c>
      <c r="C26" s="91" t="str">
        <f t="array" ref="C26">IF(SUMPRODUCT((B26&gt;=debut)*(B26&lt;=fin))&gt;0,INDEX(equipe,MIN(IF((B26&gt;=debut)*(B26&lt;=fin),ROW(equipe)))-1),"")</f>
        <v>EQUIPE 1</v>
      </c>
      <c r="D26" s="93">
        <f t="shared" si="2"/>
        <v>42422</v>
      </c>
      <c r="E26" s="92">
        <f t="shared" si="3"/>
        <v>42422</v>
      </c>
      <c r="F26" s="91" t="str">
        <f t="array" ref="F26">IF(SUMPRODUCT((E26&gt;=debut)*(E26&lt;=fin))&gt;0,INDEX(equipe,MIN(IF((E26&gt;=debut)*(E26&lt;=fin),ROW(equipe)))-1),"")</f>
        <v>EQUIPE 1</v>
      </c>
      <c r="G26" s="93">
        <f t="shared" si="4"/>
        <v>42451</v>
      </c>
      <c r="H26" s="92">
        <f t="shared" si="5"/>
        <v>42451</v>
      </c>
      <c r="I26" s="91" t="str">
        <f t="array" ref="I26">IF(SUMPRODUCT((H26&gt;=debut)*(H26&lt;=fin))&gt;0,INDEX(equipe,MIN(IF((H26&gt;=debut)*(H26&lt;=fin),ROW(equipe)))-1),"")</f>
        <v>EQUIPE 2</v>
      </c>
      <c r="J26" s="93">
        <f t="shared" si="6"/>
        <v>42482</v>
      </c>
      <c r="K26" s="92">
        <f t="shared" si="7"/>
        <v>42482</v>
      </c>
      <c r="L26" s="91" t="str">
        <f t="array" ref="L26">IF(SUMPRODUCT((K26&gt;=debut)*(K26&lt;=fin))&gt;0,INDEX(equipe,MIN(IF((K26&gt;=debut)*(K26&lt;=fin),ROW(equipe)))-1),"")</f>
        <v>EQUIPE 1</v>
      </c>
      <c r="M26" s="93">
        <f t="shared" si="8"/>
        <v>42512</v>
      </c>
      <c r="N26" s="92">
        <f t="shared" si="9"/>
        <v>42512</v>
      </c>
      <c r="O26" s="91" t="str">
        <f t="array" ref="O26">IF(SUMPRODUCT((N26&gt;=debut)*(N26&lt;=fin))&gt;0,INDEX(equipe,MIN(IF((N26&gt;=debut)*(N26&lt;=fin),ROW(equipe)))-1),"")</f>
        <v>EQUIPE 2</v>
      </c>
      <c r="P26" s="93">
        <f t="shared" si="10"/>
        <v>42543</v>
      </c>
      <c r="Q26" s="92">
        <f t="shared" si="11"/>
        <v>42543</v>
      </c>
      <c r="R26" s="91" t="str">
        <f t="array" ref="R26">IF(SUMPRODUCT((Q26&gt;=debut)*(Q26&lt;=fin))&gt;0,INDEX(equipe,MIN(IF((Q26&gt;=debut)*(Q26&lt;=fin),ROW(equipe)))-1),"")</f>
        <v>EQUIPE 2</v>
      </c>
      <c r="S26" s="93">
        <f t="shared" si="12"/>
        <v>42573</v>
      </c>
      <c r="T26" s="92">
        <f t="shared" si="13"/>
        <v>42573</v>
      </c>
      <c r="U26" s="91" t="str">
        <f t="array" ref="U26">IF(SUMPRODUCT((T26&gt;=debut)*(T26&lt;=fin))&gt;0,INDEX(equipe,MIN(IF((T26&gt;=debut)*(T26&lt;=fin),ROW(equipe)))-1),"")</f>
        <v>EQUIPE 3</v>
      </c>
      <c r="V26" s="93">
        <f t="shared" si="14"/>
        <v>42604</v>
      </c>
      <c r="W26" s="92">
        <f t="shared" si="15"/>
        <v>42604</v>
      </c>
      <c r="X26" s="91" t="str">
        <f t="array" ref="X26">IF(SUMPRODUCT((W26&gt;=debut)*(W26&lt;=fin))&gt;0,INDEX(equipe,MIN(IF((W26&gt;=debut)*(W26&lt;=fin),ROW(equipe)))-1),"")</f>
        <v>EQUIPE 3</v>
      </c>
      <c r="Y26" s="93">
        <f t="shared" si="16"/>
        <v>42635</v>
      </c>
      <c r="Z26" s="92">
        <f t="shared" si="17"/>
        <v>42635</v>
      </c>
      <c r="AA26" s="91" t="str">
        <f t="array" ref="AA26">IF(SUMPRODUCT((Z26&gt;=debut)*(Z26&lt;=fin))&gt;0,INDEX(equipe,MIN(IF((Z26&gt;=debut)*(Z26&lt;=fin),ROW(equipe)))-1),"")</f>
        <v>EQUIPE 1</v>
      </c>
      <c r="AB26" s="93">
        <f t="shared" si="18"/>
        <v>42665</v>
      </c>
      <c r="AC26" s="92">
        <f t="shared" si="19"/>
        <v>42665</v>
      </c>
      <c r="AD26" s="91" t="str">
        <f t="array" ref="AD26">IF(SUMPRODUCT((AC26&gt;=debut)*(AC26&lt;=fin))&gt;0,INDEX(equipe,MIN(IF((AC26&gt;=debut)*(AC26&lt;=fin),ROW(equipe)))-1),"")</f>
        <v>EQUIPE 3</v>
      </c>
      <c r="AE26" s="93">
        <f t="shared" si="20"/>
        <v>42696</v>
      </c>
      <c r="AF26" s="92">
        <f t="shared" si="21"/>
        <v>42696</v>
      </c>
      <c r="AG26" s="91" t="str">
        <f t="array" ref="AG26">IF(SUMPRODUCT((AF26&gt;=debut)*(AF26&lt;=fin))&gt;0,INDEX(equipe,MIN(IF((AF26&gt;=debut)*(AF26&lt;=fin),ROW(equipe)))-1),"")</f>
        <v>EQUIPE 2</v>
      </c>
      <c r="AH26" s="93">
        <f t="shared" si="22"/>
        <v>42726</v>
      </c>
      <c r="AI26" s="92">
        <f t="shared" si="23"/>
        <v>42726</v>
      </c>
      <c r="AJ26" s="91" t="str">
        <f t="array" ref="AJ26">IF(SUMPRODUCT((AI26&gt;=debut)*(AI26&lt;=fin))&gt;0,INDEX(equipe,MIN(IF((AI26&gt;=debut)*(AI26&lt;=fin),ROW(equipe)))-1),"")</f>
        <v>EQUIPE 1</v>
      </c>
      <c r="AO26" s="96" t="s">
        <v>61</v>
      </c>
      <c r="AP26" s="97">
        <f t="shared" si="24"/>
        <v>41050</v>
      </c>
      <c r="AQ26" s="97">
        <f t="shared" si="25"/>
        <v>41056</v>
      </c>
      <c r="AR26" s="94"/>
    </row>
    <row r="27" spans="1:44" ht="12" customHeight="1">
      <c r="A27" s="93">
        <f t="shared" si="0"/>
        <v>42392</v>
      </c>
      <c r="B27" s="92">
        <f t="shared" si="1"/>
        <v>42392</v>
      </c>
      <c r="C27" s="91" t="str">
        <f t="array" ref="C27">IF(SUMPRODUCT((B27&gt;=debut)*(B27&lt;=fin))&gt;0,INDEX(equipe,MIN(IF((B27&gt;=debut)*(B27&lt;=fin),ROW(equipe)))-1),"")</f>
        <v>EQUIPE 1</v>
      </c>
      <c r="D27" s="93">
        <f t="shared" si="2"/>
        <v>42423</v>
      </c>
      <c r="E27" s="92">
        <f t="shared" si="3"/>
        <v>42423</v>
      </c>
      <c r="F27" s="91" t="str">
        <f t="array" ref="F27">IF(SUMPRODUCT((E27&gt;=debut)*(E27&lt;=fin))&gt;0,INDEX(equipe,MIN(IF((E27&gt;=debut)*(E27&lt;=fin),ROW(equipe)))-1),"")</f>
        <v>EQUIPE 1</v>
      </c>
      <c r="G27" s="93">
        <f t="shared" si="4"/>
        <v>42452</v>
      </c>
      <c r="H27" s="92">
        <f t="shared" si="5"/>
        <v>42452</v>
      </c>
      <c r="I27" s="91" t="str">
        <f t="array" ref="I27">IF(SUMPRODUCT((H27&gt;=debut)*(H27&lt;=fin))&gt;0,INDEX(equipe,MIN(IF((H27&gt;=debut)*(H27&lt;=fin),ROW(equipe)))-1),"")</f>
        <v>EQUIPE 2</v>
      </c>
      <c r="J27" s="93">
        <f t="shared" si="6"/>
        <v>42483</v>
      </c>
      <c r="K27" s="92">
        <f t="shared" si="7"/>
        <v>42483</v>
      </c>
      <c r="L27" s="91" t="str">
        <f t="array" ref="L27">IF(SUMPRODUCT((K27&gt;=debut)*(K27&lt;=fin))&gt;0,INDEX(equipe,MIN(IF((K27&gt;=debut)*(K27&lt;=fin),ROW(equipe)))-1),"")</f>
        <v>EQUIPE 1</v>
      </c>
      <c r="M27" s="93">
        <f t="shared" si="8"/>
        <v>42513</v>
      </c>
      <c r="N27" s="92">
        <f t="shared" si="9"/>
        <v>42513</v>
      </c>
      <c r="O27" s="91" t="str">
        <f t="array" ref="O27">IF(SUMPRODUCT((N27&gt;=debut)*(N27&lt;=fin))&gt;0,INDEX(equipe,MIN(IF((N27&gt;=debut)*(N27&lt;=fin),ROW(equipe)))-1),"")</f>
        <v>EQUIPE 3</v>
      </c>
      <c r="P27" s="93">
        <f t="shared" si="10"/>
        <v>42544</v>
      </c>
      <c r="Q27" s="92">
        <f t="shared" si="11"/>
        <v>42544</v>
      </c>
      <c r="R27" s="91" t="str">
        <f t="array" ref="R27">IF(SUMPRODUCT((Q27&gt;=debut)*(Q27&lt;=fin))&gt;0,INDEX(equipe,MIN(IF((Q27&gt;=debut)*(Q27&lt;=fin),ROW(equipe)))-1),"")</f>
        <v>EQUIPE 2</v>
      </c>
      <c r="S27" s="93">
        <f t="shared" si="12"/>
        <v>42574</v>
      </c>
      <c r="T27" s="92">
        <f t="shared" si="13"/>
        <v>42574</v>
      </c>
      <c r="U27" s="91" t="str">
        <f t="array" ref="U27">IF(SUMPRODUCT((T27&gt;=debut)*(T27&lt;=fin))&gt;0,INDEX(equipe,MIN(IF((T27&gt;=debut)*(T27&lt;=fin),ROW(equipe)))-1),"")</f>
        <v>EQUIPE 3</v>
      </c>
      <c r="V27" s="93">
        <f t="shared" si="14"/>
        <v>42605</v>
      </c>
      <c r="W27" s="92">
        <f t="shared" si="15"/>
        <v>42605</v>
      </c>
      <c r="X27" s="91" t="str">
        <f t="array" ref="X27">IF(SUMPRODUCT((W27&gt;=debut)*(W27&lt;=fin))&gt;0,INDEX(equipe,MIN(IF((W27&gt;=debut)*(W27&lt;=fin),ROW(equipe)))-1),"")</f>
        <v>EQUIPE 3</v>
      </c>
      <c r="Y27" s="93">
        <f t="shared" si="16"/>
        <v>42636</v>
      </c>
      <c r="Z27" s="92">
        <f t="shared" si="17"/>
        <v>42636</v>
      </c>
      <c r="AA27" s="91" t="str">
        <f t="array" ref="AA27">IF(SUMPRODUCT((Z27&gt;=debut)*(Z27&lt;=fin))&gt;0,INDEX(equipe,MIN(IF((Z27&gt;=debut)*(Z27&lt;=fin),ROW(equipe)))-1),"")</f>
        <v>EQUIPE 1</v>
      </c>
      <c r="AB27" s="93">
        <f t="shared" si="18"/>
        <v>42666</v>
      </c>
      <c r="AC27" s="92">
        <f t="shared" si="19"/>
        <v>42666</v>
      </c>
      <c r="AD27" s="91" t="str">
        <f t="array" ref="AD27">IF(SUMPRODUCT((AC27&gt;=debut)*(AC27&lt;=fin))&gt;0,INDEX(equipe,MIN(IF((AC27&gt;=debut)*(AC27&lt;=fin),ROW(equipe)))-1),"")</f>
        <v>EQUIPE 3</v>
      </c>
      <c r="AE27" s="93">
        <f t="shared" si="20"/>
        <v>42697</v>
      </c>
      <c r="AF27" s="92">
        <f t="shared" si="21"/>
        <v>42697</v>
      </c>
      <c r="AG27" s="91" t="str">
        <f t="array" ref="AG27">IF(SUMPRODUCT((AF27&gt;=debut)*(AF27&lt;=fin))&gt;0,INDEX(equipe,MIN(IF((AF27&gt;=debut)*(AF27&lt;=fin),ROW(equipe)))-1),"")</f>
        <v>EQUIPE 2</v>
      </c>
      <c r="AH27" s="93">
        <f t="shared" si="22"/>
        <v>42727</v>
      </c>
      <c r="AI27" s="92">
        <f t="shared" si="23"/>
        <v>42727</v>
      </c>
      <c r="AJ27" s="91" t="str">
        <f t="array" ref="AJ27">IF(SUMPRODUCT((AI27&gt;=debut)*(AI27&lt;=fin))&gt;0,INDEX(equipe,MIN(IF((AI27&gt;=debut)*(AI27&lt;=fin),ROW(equipe)))-1),"")</f>
        <v>EQUIPE 1</v>
      </c>
      <c r="AO27" s="96" t="s">
        <v>62</v>
      </c>
      <c r="AP27" s="97">
        <f t="shared" si="24"/>
        <v>41057</v>
      </c>
      <c r="AQ27" s="97">
        <f t="shared" si="25"/>
        <v>41063</v>
      </c>
    </row>
    <row r="28" spans="1:44" ht="12" customHeight="1">
      <c r="A28" s="93">
        <f t="shared" si="0"/>
        <v>42393</v>
      </c>
      <c r="B28" s="92">
        <f t="shared" si="1"/>
        <v>42393</v>
      </c>
      <c r="C28" s="91" t="str">
        <f t="array" ref="C28">IF(SUMPRODUCT((B28&gt;=debut)*(B28&lt;=fin))&gt;0,INDEX(equipe,MIN(IF((B28&gt;=debut)*(B28&lt;=fin),ROW(equipe)))-1),"")</f>
        <v>EQUIPE 1</v>
      </c>
      <c r="D28" s="93">
        <f t="shared" si="2"/>
        <v>42424</v>
      </c>
      <c r="E28" s="92">
        <f t="shared" si="3"/>
        <v>42424</v>
      </c>
      <c r="F28" s="91" t="str">
        <f t="array" ref="F28">IF(SUMPRODUCT((E28&gt;=debut)*(E28&lt;=fin))&gt;0,INDEX(equipe,MIN(IF((E28&gt;=debut)*(E28&lt;=fin),ROW(equipe)))-1),"")</f>
        <v>EQUIPE 1</v>
      </c>
      <c r="G28" s="93">
        <f t="shared" si="4"/>
        <v>42453</v>
      </c>
      <c r="H28" s="92">
        <f t="shared" si="5"/>
        <v>42453</v>
      </c>
      <c r="I28" s="91" t="str">
        <f t="array" ref="I28">IF(SUMPRODUCT((H28&gt;=debut)*(H28&lt;=fin))&gt;0,INDEX(equipe,MIN(IF((H28&gt;=debut)*(H28&lt;=fin),ROW(equipe)))-1),"")</f>
        <v>EQUIPE 2</v>
      </c>
      <c r="J28" s="93">
        <f t="shared" si="6"/>
        <v>42484</v>
      </c>
      <c r="K28" s="92">
        <f t="shared" si="7"/>
        <v>42484</v>
      </c>
      <c r="L28" s="91" t="str">
        <f t="array" ref="L28">IF(SUMPRODUCT((K28&gt;=debut)*(K28&lt;=fin))&gt;0,INDEX(equipe,MIN(IF((K28&gt;=debut)*(K28&lt;=fin),ROW(equipe)))-1),"")</f>
        <v>EQUIPE 1</v>
      </c>
      <c r="M28" s="93">
        <f t="shared" si="8"/>
        <v>42514</v>
      </c>
      <c r="N28" s="92">
        <f t="shared" si="9"/>
        <v>42514</v>
      </c>
      <c r="O28" s="91" t="str">
        <f t="array" ref="O28">IF(SUMPRODUCT((N28&gt;=debut)*(N28&lt;=fin))&gt;0,INDEX(equipe,MIN(IF((N28&gt;=debut)*(N28&lt;=fin),ROW(equipe)))-1),"")</f>
        <v>EQUIPE 3</v>
      </c>
      <c r="P28" s="93">
        <f t="shared" si="10"/>
        <v>42545</v>
      </c>
      <c r="Q28" s="92">
        <f t="shared" si="11"/>
        <v>42545</v>
      </c>
      <c r="R28" s="91" t="str">
        <f t="array" ref="R28">IF(SUMPRODUCT((Q28&gt;=debut)*(Q28&lt;=fin))&gt;0,INDEX(equipe,MIN(IF((Q28&gt;=debut)*(Q28&lt;=fin),ROW(equipe)))-1),"")</f>
        <v>EQUIPE 2</v>
      </c>
      <c r="S28" s="93">
        <f t="shared" si="12"/>
        <v>42575</v>
      </c>
      <c r="T28" s="92">
        <f t="shared" si="13"/>
        <v>42575</v>
      </c>
      <c r="U28" s="91" t="str">
        <f t="array" ref="U28">IF(SUMPRODUCT((T28&gt;=debut)*(T28&lt;=fin))&gt;0,INDEX(equipe,MIN(IF((T28&gt;=debut)*(T28&lt;=fin),ROW(equipe)))-1),"")</f>
        <v>EQUIPE 3</v>
      </c>
      <c r="V28" s="93">
        <f t="shared" si="14"/>
        <v>42606</v>
      </c>
      <c r="W28" s="92">
        <f t="shared" si="15"/>
        <v>42606</v>
      </c>
      <c r="X28" s="91" t="str">
        <f t="array" ref="X28">IF(SUMPRODUCT((W28&gt;=debut)*(W28&lt;=fin))&gt;0,INDEX(equipe,MIN(IF((W28&gt;=debut)*(W28&lt;=fin),ROW(equipe)))-1),"")</f>
        <v>EQUIPE 3</v>
      </c>
      <c r="Y28" s="93">
        <f t="shared" si="16"/>
        <v>42637</v>
      </c>
      <c r="Z28" s="92">
        <f t="shared" si="17"/>
        <v>42637</v>
      </c>
      <c r="AA28" s="91" t="str">
        <f t="array" ref="AA28">IF(SUMPRODUCT((Z28&gt;=debut)*(Z28&lt;=fin))&gt;0,INDEX(equipe,MIN(IF((Z28&gt;=debut)*(Z28&lt;=fin),ROW(equipe)))-1),"")</f>
        <v>EQUIPE 1</v>
      </c>
      <c r="AB28" s="93">
        <f t="shared" si="18"/>
        <v>42667</v>
      </c>
      <c r="AC28" s="92">
        <f t="shared" si="19"/>
        <v>42667</v>
      </c>
      <c r="AD28" s="91" t="str">
        <f t="array" ref="AD28">IF(SUMPRODUCT((AC28&gt;=debut)*(AC28&lt;=fin))&gt;0,INDEX(equipe,MIN(IF((AC28&gt;=debut)*(AC28&lt;=fin),ROW(equipe)))-1),"")</f>
        <v>EQUIPE 1</v>
      </c>
      <c r="AE28" s="93">
        <f t="shared" si="20"/>
        <v>42698</v>
      </c>
      <c r="AF28" s="92">
        <f t="shared" si="21"/>
        <v>42698</v>
      </c>
      <c r="AG28" s="91" t="str">
        <f t="array" ref="AG28">IF(SUMPRODUCT((AF28&gt;=debut)*(AF28&lt;=fin))&gt;0,INDEX(equipe,MIN(IF((AF28&gt;=debut)*(AF28&lt;=fin),ROW(equipe)))-1),"")</f>
        <v>EQUIPE 2</v>
      </c>
      <c r="AH28" s="93">
        <f t="shared" ref="AH28:AH35" si="26">IF(AH27="","",IF(MONTH(AH27+1)=AI$4,AH27+1,""))</f>
        <v>42728</v>
      </c>
      <c r="AI28" s="92">
        <f t="shared" si="23"/>
        <v>42728</v>
      </c>
      <c r="AJ28" s="91" t="str">
        <f t="array" ref="AJ28">IF(SUMPRODUCT((AI28&gt;=debut)*(AI28&lt;=fin))&gt;0,INDEX(equipe,MIN(IF((AI28&gt;=debut)*(AI28&lt;=fin),ROW(equipe)))-1),"")</f>
        <v>EQUIPE 1</v>
      </c>
      <c r="AO28" s="96" t="s">
        <v>63</v>
      </c>
      <c r="AP28" s="97">
        <f t="shared" si="24"/>
        <v>41064</v>
      </c>
      <c r="AQ28" s="97">
        <f t="shared" si="25"/>
        <v>41070</v>
      </c>
    </row>
    <row r="29" spans="1:44" ht="12" customHeight="1">
      <c r="A29" s="93">
        <f t="shared" si="0"/>
        <v>42394</v>
      </c>
      <c r="B29" s="92">
        <f t="shared" si="1"/>
        <v>42394</v>
      </c>
      <c r="C29" s="91" t="str">
        <f t="array" ref="C29">IF(SUMPRODUCT((B29&gt;=debut)*(B29&lt;=fin))&gt;0,INDEX(equipe,MIN(IF((B29&gt;=debut)*(B29&lt;=fin),ROW(equipe)))-1),"")</f>
        <v>EQUIPE 2</v>
      </c>
      <c r="D29" s="93">
        <f t="shared" si="2"/>
        <v>42425</v>
      </c>
      <c r="E29" s="92">
        <f t="shared" si="3"/>
        <v>42425</v>
      </c>
      <c r="F29" s="91" t="str">
        <f t="array" ref="F29">IF(SUMPRODUCT((E29&gt;=debut)*(E29&lt;=fin))&gt;0,INDEX(equipe,MIN(IF((E29&gt;=debut)*(E29&lt;=fin),ROW(equipe)))-1),"")</f>
        <v>EQUIPE 1</v>
      </c>
      <c r="G29" s="93">
        <f t="shared" si="4"/>
        <v>42454</v>
      </c>
      <c r="H29" s="92">
        <f t="shared" si="5"/>
        <v>42454</v>
      </c>
      <c r="I29" s="91" t="str">
        <f t="array" ref="I29">IF(SUMPRODUCT((H29&gt;=debut)*(H29&lt;=fin))&gt;0,INDEX(equipe,MIN(IF((H29&gt;=debut)*(H29&lt;=fin),ROW(equipe)))-1),"")</f>
        <v>EQUIPE 2</v>
      </c>
      <c r="J29" s="93">
        <f t="shared" si="6"/>
        <v>42485</v>
      </c>
      <c r="K29" s="92">
        <f t="shared" si="7"/>
        <v>42485</v>
      </c>
      <c r="L29" s="91" t="str">
        <f t="array" ref="L29">IF(SUMPRODUCT((K29&gt;=debut)*(K29&lt;=fin))&gt;0,INDEX(equipe,MIN(IF((K29&gt;=debut)*(K29&lt;=fin),ROW(equipe)))-1),"")</f>
        <v>EQUIPE 2</v>
      </c>
      <c r="M29" s="93">
        <f t="shared" si="8"/>
        <v>42515</v>
      </c>
      <c r="N29" s="92">
        <f t="shared" si="9"/>
        <v>42515</v>
      </c>
      <c r="O29" s="91" t="str">
        <f t="array" ref="O29">IF(SUMPRODUCT((N29&gt;=debut)*(N29&lt;=fin))&gt;0,INDEX(equipe,MIN(IF((N29&gt;=debut)*(N29&lt;=fin),ROW(equipe)))-1),"")</f>
        <v>EQUIPE 3</v>
      </c>
      <c r="P29" s="93">
        <f t="shared" si="10"/>
        <v>42546</v>
      </c>
      <c r="Q29" s="92">
        <f t="shared" si="11"/>
        <v>42546</v>
      </c>
      <c r="R29" s="91" t="str">
        <f t="array" ref="R29">IF(SUMPRODUCT((Q29&gt;=debut)*(Q29&lt;=fin))&gt;0,INDEX(equipe,MIN(IF((Q29&gt;=debut)*(Q29&lt;=fin),ROW(equipe)))-1),"")</f>
        <v>EQUIPE 2</v>
      </c>
      <c r="S29" s="93">
        <f t="shared" si="12"/>
        <v>42576</v>
      </c>
      <c r="T29" s="92">
        <f t="shared" si="13"/>
        <v>42576</v>
      </c>
      <c r="U29" s="91" t="str">
        <f t="array" ref="U29">IF(SUMPRODUCT((T29&gt;=debut)*(T29&lt;=fin))&gt;0,INDEX(equipe,MIN(IF((T29&gt;=debut)*(T29&lt;=fin),ROW(equipe)))-1),"")</f>
        <v>EQUIPE 1</v>
      </c>
      <c r="V29" s="93">
        <f t="shared" si="14"/>
        <v>42607</v>
      </c>
      <c r="W29" s="92">
        <f t="shared" si="15"/>
        <v>42607</v>
      </c>
      <c r="X29" s="91" t="str">
        <f t="array" ref="X29">IF(SUMPRODUCT((W29&gt;=debut)*(W29&lt;=fin))&gt;0,INDEX(equipe,MIN(IF((W29&gt;=debut)*(W29&lt;=fin),ROW(equipe)))-1),"")</f>
        <v>EQUIPE 3</v>
      </c>
      <c r="Y29" s="93">
        <f t="shared" si="16"/>
        <v>42638</v>
      </c>
      <c r="Z29" s="92">
        <f t="shared" si="17"/>
        <v>42638</v>
      </c>
      <c r="AA29" s="91" t="str">
        <f t="array" ref="AA29">IF(SUMPRODUCT((Z29&gt;=debut)*(Z29&lt;=fin))&gt;0,INDEX(equipe,MIN(IF((Z29&gt;=debut)*(Z29&lt;=fin),ROW(equipe)))-1),"")</f>
        <v>EQUIPE 1</v>
      </c>
      <c r="AB29" s="93">
        <f t="shared" si="18"/>
        <v>42668</v>
      </c>
      <c r="AC29" s="92">
        <f t="shared" si="19"/>
        <v>42668</v>
      </c>
      <c r="AD29" s="91" t="str">
        <f t="array" ref="AD29">IF(SUMPRODUCT((AC29&gt;=debut)*(AC29&lt;=fin))&gt;0,INDEX(equipe,MIN(IF((AC29&gt;=debut)*(AC29&lt;=fin),ROW(equipe)))-1),"")</f>
        <v>EQUIPE 1</v>
      </c>
      <c r="AE29" s="93">
        <f t="shared" si="20"/>
        <v>42699</v>
      </c>
      <c r="AF29" s="92">
        <f t="shared" si="21"/>
        <v>42699</v>
      </c>
      <c r="AG29" s="91" t="str">
        <f t="array" ref="AG29">IF(SUMPRODUCT((AF29&gt;=debut)*(AF29&lt;=fin))&gt;0,INDEX(equipe,MIN(IF((AF29&gt;=debut)*(AF29&lt;=fin),ROW(equipe)))-1),"")</f>
        <v>EQUIPE 2</v>
      </c>
      <c r="AH29" s="93">
        <f t="shared" si="26"/>
        <v>42729</v>
      </c>
      <c r="AI29" s="92">
        <f t="shared" si="23"/>
        <v>42729</v>
      </c>
      <c r="AJ29" s="91" t="str">
        <f t="array" ref="AJ29">IF(SUMPRODUCT((AI29&gt;=debut)*(AI29&lt;=fin))&gt;0,INDEX(equipe,MIN(IF((AI29&gt;=debut)*(AI29&lt;=fin),ROW(equipe)))-1),"")</f>
        <v>EQUIPE 1</v>
      </c>
      <c r="AO29" s="96" t="s">
        <v>61</v>
      </c>
      <c r="AP29" s="97">
        <f t="shared" si="24"/>
        <v>41071</v>
      </c>
      <c r="AQ29" s="97">
        <f t="shared" si="25"/>
        <v>41077</v>
      </c>
    </row>
    <row r="30" spans="1:44" ht="12" customHeight="1">
      <c r="A30" s="93">
        <f t="shared" si="0"/>
        <v>42395</v>
      </c>
      <c r="B30" s="92">
        <f t="shared" si="1"/>
        <v>42395</v>
      </c>
      <c r="C30" s="91" t="str">
        <f t="array" ref="C30">IF(SUMPRODUCT((B30&gt;=debut)*(B30&lt;=fin))&gt;0,INDEX(equipe,MIN(IF((B30&gt;=debut)*(B30&lt;=fin),ROW(equipe)))-1),"")</f>
        <v>EQUIPE 2</v>
      </c>
      <c r="D30" s="93">
        <f t="shared" si="2"/>
        <v>42426</v>
      </c>
      <c r="E30" s="92">
        <f t="shared" si="3"/>
        <v>42426</v>
      </c>
      <c r="F30" s="91" t="str">
        <f t="array" ref="F30">IF(SUMPRODUCT((E30&gt;=debut)*(E30&lt;=fin))&gt;0,INDEX(equipe,MIN(IF((E30&gt;=debut)*(E30&lt;=fin),ROW(equipe)))-1),"")</f>
        <v>EQUIPE 1</v>
      </c>
      <c r="G30" s="93">
        <f t="shared" si="4"/>
        <v>42455</v>
      </c>
      <c r="H30" s="92">
        <f t="shared" si="5"/>
        <v>42455</v>
      </c>
      <c r="I30" s="91" t="str">
        <f t="array" ref="I30">IF(SUMPRODUCT((H30&gt;=debut)*(H30&lt;=fin))&gt;0,INDEX(equipe,MIN(IF((H30&gt;=debut)*(H30&lt;=fin),ROW(equipe)))-1),"")</f>
        <v>EQUIPE 2</v>
      </c>
      <c r="J30" s="93">
        <f t="shared" si="6"/>
        <v>42486</v>
      </c>
      <c r="K30" s="92">
        <f t="shared" si="7"/>
        <v>42486</v>
      </c>
      <c r="L30" s="91" t="str">
        <f t="array" ref="L30">IF(SUMPRODUCT((K30&gt;=debut)*(K30&lt;=fin))&gt;0,INDEX(equipe,MIN(IF((K30&gt;=debut)*(K30&lt;=fin),ROW(equipe)))-1),"")</f>
        <v>EQUIPE 2</v>
      </c>
      <c r="M30" s="93">
        <f t="shared" si="8"/>
        <v>42516</v>
      </c>
      <c r="N30" s="92">
        <f t="shared" si="9"/>
        <v>42516</v>
      </c>
      <c r="O30" s="91" t="str">
        <f t="array" ref="O30">IF(SUMPRODUCT((N30&gt;=debut)*(N30&lt;=fin))&gt;0,INDEX(equipe,MIN(IF((N30&gt;=debut)*(N30&lt;=fin),ROW(equipe)))-1),"")</f>
        <v>EQUIPE 3</v>
      </c>
      <c r="P30" s="93">
        <f t="shared" si="10"/>
        <v>42547</v>
      </c>
      <c r="Q30" s="92">
        <f t="shared" si="11"/>
        <v>42547</v>
      </c>
      <c r="R30" s="91" t="str">
        <f t="array" ref="R30">IF(SUMPRODUCT((Q30&gt;=debut)*(Q30&lt;=fin))&gt;0,INDEX(equipe,MIN(IF((Q30&gt;=debut)*(Q30&lt;=fin),ROW(equipe)))-1),"")</f>
        <v>EQUIPE 2</v>
      </c>
      <c r="S30" s="93">
        <f t="shared" si="12"/>
        <v>42577</v>
      </c>
      <c r="T30" s="92">
        <f t="shared" si="13"/>
        <v>42577</v>
      </c>
      <c r="U30" s="91" t="str">
        <f t="array" ref="U30">IF(SUMPRODUCT((T30&gt;=debut)*(T30&lt;=fin))&gt;0,INDEX(equipe,MIN(IF((T30&gt;=debut)*(T30&lt;=fin),ROW(equipe)))-1),"")</f>
        <v>EQUIPE 1</v>
      </c>
      <c r="V30" s="93">
        <f t="shared" si="14"/>
        <v>42608</v>
      </c>
      <c r="W30" s="92">
        <f t="shared" si="15"/>
        <v>42608</v>
      </c>
      <c r="X30" s="91" t="str">
        <f t="array" ref="X30">IF(SUMPRODUCT((W30&gt;=debut)*(W30&lt;=fin))&gt;0,INDEX(equipe,MIN(IF((W30&gt;=debut)*(W30&lt;=fin),ROW(equipe)))-1),"")</f>
        <v>EQUIPE 3</v>
      </c>
      <c r="Y30" s="93">
        <f t="shared" si="16"/>
        <v>42639</v>
      </c>
      <c r="Z30" s="92">
        <f t="shared" si="17"/>
        <v>42639</v>
      </c>
      <c r="AA30" s="91" t="str">
        <f t="array" ref="AA30">IF(SUMPRODUCT((Z30&gt;=debut)*(Z30&lt;=fin))&gt;0,INDEX(equipe,MIN(IF((Z30&gt;=debut)*(Z30&lt;=fin),ROW(equipe)))-1),"")</f>
        <v>EQUIPE 2</v>
      </c>
      <c r="AB30" s="93">
        <f t="shared" si="18"/>
        <v>42669</v>
      </c>
      <c r="AC30" s="92">
        <f t="shared" si="19"/>
        <v>42669</v>
      </c>
      <c r="AD30" s="91" t="str">
        <f t="array" ref="AD30">IF(SUMPRODUCT((AC30&gt;=debut)*(AC30&lt;=fin))&gt;0,INDEX(equipe,MIN(IF((AC30&gt;=debut)*(AC30&lt;=fin),ROW(equipe)))-1),"")</f>
        <v>EQUIPE 1</v>
      </c>
      <c r="AE30" s="93">
        <f t="shared" si="20"/>
        <v>42700</v>
      </c>
      <c r="AF30" s="92">
        <f t="shared" si="21"/>
        <v>42700</v>
      </c>
      <c r="AG30" s="91" t="str">
        <f t="array" ref="AG30">IF(SUMPRODUCT((AF30&gt;=debut)*(AF30&lt;=fin))&gt;0,INDEX(equipe,MIN(IF((AF30&gt;=debut)*(AF30&lt;=fin),ROW(equipe)))-1),"")</f>
        <v>EQUIPE 2</v>
      </c>
      <c r="AH30" s="93">
        <f t="shared" si="26"/>
        <v>42730</v>
      </c>
      <c r="AI30" s="92">
        <f t="shared" si="23"/>
        <v>42730</v>
      </c>
      <c r="AJ30" s="91" t="str">
        <f t="array" ref="AJ30">IF(SUMPRODUCT((AI30&gt;=debut)*(AI30&lt;=fin))&gt;0,INDEX(equipe,MIN(IF((AI30&gt;=debut)*(AI30&lt;=fin),ROW(equipe)))-1),"")</f>
        <v>EQUIPE 2</v>
      </c>
      <c r="AO30" s="96" t="s">
        <v>62</v>
      </c>
      <c r="AP30" s="97">
        <f t="shared" si="24"/>
        <v>41078</v>
      </c>
      <c r="AQ30" s="97">
        <f t="shared" si="25"/>
        <v>41084</v>
      </c>
    </row>
    <row r="31" spans="1:44" ht="12" customHeight="1">
      <c r="A31" s="93">
        <f t="shared" si="0"/>
        <v>42396</v>
      </c>
      <c r="B31" s="92">
        <f t="shared" si="1"/>
        <v>42396</v>
      </c>
      <c r="C31" s="91" t="str">
        <f t="array" ref="C31">IF(SUMPRODUCT((B31&gt;=debut)*(B31&lt;=fin))&gt;0,INDEX(equipe,MIN(IF((B31&gt;=debut)*(B31&lt;=fin),ROW(equipe)))-1),"")</f>
        <v>EQUIPE 2</v>
      </c>
      <c r="D31" s="93">
        <f t="shared" si="2"/>
        <v>42427</v>
      </c>
      <c r="E31" s="92">
        <f t="shared" si="3"/>
        <v>42427</v>
      </c>
      <c r="F31" s="91" t="str">
        <f t="array" ref="F31">IF(SUMPRODUCT((E31&gt;=debut)*(E31&lt;=fin))&gt;0,INDEX(equipe,MIN(IF((E31&gt;=debut)*(E31&lt;=fin),ROW(equipe)))-1),"")</f>
        <v>EQUIPE 1</v>
      </c>
      <c r="G31" s="93">
        <f t="shared" si="4"/>
        <v>42456</v>
      </c>
      <c r="H31" s="92">
        <f t="shared" si="5"/>
        <v>42456</v>
      </c>
      <c r="I31" s="91" t="str">
        <f t="array" ref="I31">IF(SUMPRODUCT((H31&gt;=debut)*(H31&lt;=fin))&gt;0,INDEX(equipe,MIN(IF((H31&gt;=debut)*(H31&lt;=fin),ROW(equipe)))-1),"")</f>
        <v>EQUIPE 2</v>
      </c>
      <c r="J31" s="93">
        <f t="shared" si="6"/>
        <v>42487</v>
      </c>
      <c r="K31" s="92">
        <f t="shared" si="7"/>
        <v>42487</v>
      </c>
      <c r="L31" s="91" t="str">
        <f t="array" ref="L31">IF(SUMPRODUCT((K31&gt;=debut)*(K31&lt;=fin))&gt;0,INDEX(equipe,MIN(IF((K31&gt;=debut)*(K31&lt;=fin),ROW(equipe)))-1),"")</f>
        <v>EQUIPE 2</v>
      </c>
      <c r="M31" s="93">
        <f t="shared" si="8"/>
        <v>42517</v>
      </c>
      <c r="N31" s="92">
        <f t="shared" si="9"/>
        <v>42517</v>
      </c>
      <c r="O31" s="91" t="str">
        <f t="array" ref="O31">IF(SUMPRODUCT((N31&gt;=debut)*(N31&lt;=fin))&gt;0,INDEX(equipe,MIN(IF((N31&gt;=debut)*(N31&lt;=fin),ROW(equipe)))-1),"")</f>
        <v>EQUIPE 3</v>
      </c>
      <c r="P31" s="93">
        <f t="shared" si="10"/>
        <v>42548</v>
      </c>
      <c r="Q31" s="92">
        <f t="shared" si="11"/>
        <v>42548</v>
      </c>
      <c r="R31" s="91" t="str">
        <f t="array" ref="R31">IF(SUMPRODUCT((Q31&gt;=debut)*(Q31&lt;=fin))&gt;0,INDEX(equipe,MIN(IF((Q31&gt;=debut)*(Q31&lt;=fin),ROW(equipe)))-1),"")</f>
        <v>EQUIPE 3</v>
      </c>
      <c r="S31" s="93">
        <f t="shared" si="12"/>
        <v>42578</v>
      </c>
      <c r="T31" s="92">
        <f t="shared" si="13"/>
        <v>42578</v>
      </c>
      <c r="U31" s="91" t="str">
        <f t="array" ref="U31">IF(SUMPRODUCT((T31&gt;=debut)*(T31&lt;=fin))&gt;0,INDEX(equipe,MIN(IF((T31&gt;=debut)*(T31&lt;=fin),ROW(equipe)))-1),"")</f>
        <v>EQUIPE 1</v>
      </c>
      <c r="V31" s="93">
        <f t="shared" si="14"/>
        <v>42609</v>
      </c>
      <c r="W31" s="92">
        <f t="shared" si="15"/>
        <v>42609</v>
      </c>
      <c r="X31" s="91" t="str">
        <f t="array" ref="X31">IF(SUMPRODUCT((W31&gt;=debut)*(W31&lt;=fin))&gt;0,INDEX(equipe,MIN(IF((W31&gt;=debut)*(W31&lt;=fin),ROW(equipe)))-1),"")</f>
        <v>EQUIPE 3</v>
      </c>
      <c r="Y31" s="93">
        <f t="shared" si="16"/>
        <v>42640</v>
      </c>
      <c r="Z31" s="92">
        <f t="shared" si="17"/>
        <v>42640</v>
      </c>
      <c r="AA31" s="91" t="str">
        <f t="array" ref="AA31">IF(SUMPRODUCT((Z31&gt;=debut)*(Z31&lt;=fin))&gt;0,INDEX(equipe,MIN(IF((Z31&gt;=debut)*(Z31&lt;=fin),ROW(equipe)))-1),"")</f>
        <v>EQUIPE 2</v>
      </c>
      <c r="AB31" s="93">
        <f t="shared" si="18"/>
        <v>42670</v>
      </c>
      <c r="AC31" s="92">
        <f t="shared" si="19"/>
        <v>42670</v>
      </c>
      <c r="AD31" s="91" t="str">
        <f t="array" ref="AD31">IF(SUMPRODUCT((AC31&gt;=debut)*(AC31&lt;=fin))&gt;0,INDEX(equipe,MIN(IF((AC31&gt;=debut)*(AC31&lt;=fin),ROW(equipe)))-1),"")</f>
        <v>EQUIPE 1</v>
      </c>
      <c r="AE31" s="93">
        <f t="shared" si="20"/>
        <v>42701</v>
      </c>
      <c r="AF31" s="92">
        <f t="shared" si="21"/>
        <v>42701</v>
      </c>
      <c r="AG31" s="91" t="str">
        <f t="array" ref="AG31">IF(SUMPRODUCT((AF31&gt;=debut)*(AF31&lt;=fin))&gt;0,INDEX(equipe,MIN(IF((AF31&gt;=debut)*(AF31&lt;=fin),ROW(equipe)))-1),"")</f>
        <v>EQUIPE 2</v>
      </c>
      <c r="AH31" s="93">
        <f t="shared" si="26"/>
        <v>42731</v>
      </c>
      <c r="AI31" s="92">
        <f t="shared" si="23"/>
        <v>42731</v>
      </c>
      <c r="AJ31" s="91" t="str">
        <f t="array" ref="AJ31">IF(SUMPRODUCT((AI31&gt;=debut)*(AI31&lt;=fin))&gt;0,INDEX(equipe,MIN(IF((AI31&gt;=debut)*(AI31&lt;=fin),ROW(equipe)))-1),"")</f>
        <v>EQUIPE 2</v>
      </c>
      <c r="AO31" s="96" t="s">
        <v>63</v>
      </c>
      <c r="AP31" s="97">
        <f t="shared" si="24"/>
        <v>41085</v>
      </c>
      <c r="AQ31" s="97">
        <f t="shared" si="25"/>
        <v>41091</v>
      </c>
    </row>
    <row r="32" spans="1:44" ht="12" customHeight="1">
      <c r="A32" s="93">
        <f t="shared" si="0"/>
        <v>42397</v>
      </c>
      <c r="B32" s="92">
        <f t="shared" si="1"/>
        <v>42397</v>
      </c>
      <c r="C32" s="91" t="str">
        <f t="array" ref="C32">IF(SUMPRODUCT((B32&gt;=debut)*(B32&lt;=fin))&gt;0,INDEX(equipe,MIN(IF((B32&gt;=debut)*(B32&lt;=fin),ROW(equipe)))-1),"")</f>
        <v>EQUIPE 2</v>
      </c>
      <c r="D32" s="93">
        <f t="shared" si="2"/>
        <v>42428</v>
      </c>
      <c r="E32" s="92">
        <f t="shared" si="3"/>
        <v>42428</v>
      </c>
      <c r="F32" s="91" t="str">
        <f t="array" ref="F32">IF(SUMPRODUCT((E32&gt;=debut)*(E32&lt;=fin))&gt;0,INDEX(equipe,MIN(IF((E32&gt;=debut)*(E32&lt;=fin),ROW(equipe)))-1),"")</f>
        <v>EQUIPE 1</v>
      </c>
      <c r="G32" s="93">
        <f t="shared" si="4"/>
        <v>42457</v>
      </c>
      <c r="H32" s="92">
        <f t="shared" si="5"/>
        <v>42457</v>
      </c>
      <c r="I32" s="91" t="str">
        <f t="array" ref="I32">IF(SUMPRODUCT((H32&gt;=debut)*(H32&lt;=fin))&gt;0,INDEX(equipe,MIN(IF((H32&gt;=debut)*(H32&lt;=fin),ROW(equipe)))-1),"")</f>
        <v>EQUIPE 3</v>
      </c>
      <c r="J32" s="93">
        <f t="shared" si="6"/>
        <v>42488</v>
      </c>
      <c r="K32" s="92">
        <f t="shared" si="7"/>
        <v>42488</v>
      </c>
      <c r="L32" s="91" t="str">
        <f t="array" ref="L32">IF(SUMPRODUCT((K32&gt;=debut)*(K32&lt;=fin))&gt;0,INDEX(equipe,MIN(IF((K32&gt;=debut)*(K32&lt;=fin),ROW(equipe)))-1),"")</f>
        <v>EQUIPE 2</v>
      </c>
      <c r="M32" s="93">
        <f t="shared" si="8"/>
        <v>42518</v>
      </c>
      <c r="N32" s="92">
        <f t="shared" si="9"/>
        <v>42518</v>
      </c>
      <c r="O32" s="91" t="str">
        <f t="array" ref="O32">IF(SUMPRODUCT((N32&gt;=debut)*(N32&lt;=fin))&gt;0,INDEX(equipe,MIN(IF((N32&gt;=debut)*(N32&lt;=fin),ROW(equipe)))-1),"")</f>
        <v>EQUIPE 3</v>
      </c>
      <c r="P32" s="93">
        <f t="shared" si="10"/>
        <v>42549</v>
      </c>
      <c r="Q32" s="92">
        <f t="shared" si="11"/>
        <v>42549</v>
      </c>
      <c r="R32" s="91" t="str">
        <f t="array" ref="R32">IF(SUMPRODUCT((Q32&gt;=debut)*(Q32&lt;=fin))&gt;0,INDEX(equipe,MIN(IF((Q32&gt;=debut)*(Q32&lt;=fin),ROW(equipe)))-1),"")</f>
        <v>EQUIPE 3</v>
      </c>
      <c r="S32" s="93">
        <f t="shared" si="12"/>
        <v>42579</v>
      </c>
      <c r="T32" s="92">
        <f t="shared" si="13"/>
        <v>42579</v>
      </c>
      <c r="U32" s="91" t="str">
        <f t="array" ref="U32">IF(SUMPRODUCT((T32&gt;=debut)*(T32&lt;=fin))&gt;0,INDEX(equipe,MIN(IF((T32&gt;=debut)*(T32&lt;=fin),ROW(equipe)))-1),"")</f>
        <v>EQUIPE 1</v>
      </c>
      <c r="V32" s="93">
        <f t="shared" si="14"/>
        <v>42610</v>
      </c>
      <c r="W32" s="92">
        <f t="shared" si="15"/>
        <v>42610</v>
      </c>
      <c r="X32" s="91" t="str">
        <f t="array" ref="X32">IF(SUMPRODUCT((W32&gt;=debut)*(W32&lt;=fin))&gt;0,INDEX(equipe,MIN(IF((W32&gt;=debut)*(W32&lt;=fin),ROW(equipe)))-1),"")</f>
        <v>EQUIPE 3</v>
      </c>
      <c r="Y32" s="93">
        <f t="shared" si="16"/>
        <v>42641</v>
      </c>
      <c r="Z32" s="92">
        <f t="shared" si="17"/>
        <v>42641</v>
      </c>
      <c r="AA32" s="91" t="str">
        <f t="array" ref="AA32">IF(SUMPRODUCT((Z32&gt;=debut)*(Z32&lt;=fin))&gt;0,INDEX(equipe,MIN(IF((Z32&gt;=debut)*(Z32&lt;=fin),ROW(equipe)))-1),"")</f>
        <v>EQUIPE 2</v>
      </c>
      <c r="AB32" s="93">
        <f t="shared" si="18"/>
        <v>42671</v>
      </c>
      <c r="AC32" s="92">
        <f t="shared" si="19"/>
        <v>42671</v>
      </c>
      <c r="AD32" s="91" t="str">
        <f t="array" ref="AD32">IF(SUMPRODUCT((AC32&gt;=debut)*(AC32&lt;=fin))&gt;0,INDEX(equipe,MIN(IF((AC32&gt;=debut)*(AC32&lt;=fin),ROW(equipe)))-1),"")</f>
        <v>EQUIPE 1</v>
      </c>
      <c r="AE32" s="93">
        <f t="shared" si="20"/>
        <v>42702</v>
      </c>
      <c r="AF32" s="92">
        <f t="shared" si="21"/>
        <v>42702</v>
      </c>
      <c r="AG32" s="91" t="str">
        <f t="array" ref="AG32">IF(SUMPRODUCT((AF32&gt;=debut)*(AF32&lt;=fin))&gt;0,INDEX(equipe,MIN(IF((AF32&gt;=debut)*(AF32&lt;=fin),ROW(equipe)))-1),"")</f>
        <v>EQUIPE 1</v>
      </c>
      <c r="AH32" s="93">
        <f t="shared" si="26"/>
        <v>42732</v>
      </c>
      <c r="AI32" s="92">
        <f t="shared" si="23"/>
        <v>42732</v>
      </c>
      <c r="AJ32" s="91" t="str">
        <f t="array" ref="AJ32">IF(SUMPRODUCT((AI32&gt;=debut)*(AI32&lt;=fin))&gt;0,INDEX(equipe,MIN(IF((AI32&gt;=debut)*(AI32&lt;=fin),ROW(equipe)))-1),"")</f>
        <v>EQUIPE 2</v>
      </c>
      <c r="AO32" s="96" t="s">
        <v>61</v>
      </c>
      <c r="AP32" s="97">
        <f t="shared" si="24"/>
        <v>41092</v>
      </c>
      <c r="AQ32" s="97">
        <f t="shared" si="25"/>
        <v>41098</v>
      </c>
    </row>
    <row r="33" spans="1:43" ht="12" customHeight="1">
      <c r="A33" s="93">
        <f t="shared" si="0"/>
        <v>42398</v>
      </c>
      <c r="B33" s="92">
        <f t="shared" si="1"/>
        <v>42398</v>
      </c>
      <c r="C33" s="91" t="str">
        <f t="array" ref="C33">IF(SUMPRODUCT((B33&gt;=debut)*(B33&lt;=fin))&gt;0,INDEX(equipe,MIN(IF((B33&gt;=debut)*(B33&lt;=fin),ROW(equipe)))-1),"")</f>
        <v>EQUIPE 2</v>
      </c>
      <c r="D33" s="93">
        <f t="shared" si="2"/>
        <v>42429</v>
      </c>
      <c r="E33" s="92">
        <f t="shared" si="3"/>
        <v>42429</v>
      </c>
      <c r="F33" s="91" t="str">
        <f t="array" ref="F33">IF(SUMPRODUCT((E33&gt;=debut)*(E33&lt;=fin))&gt;0,INDEX(equipe,MIN(IF((E33&gt;=debut)*(E33&lt;=fin),ROW(equipe)))-1),"")</f>
        <v>EQUIPE 2</v>
      </c>
      <c r="G33" s="93">
        <f t="shared" si="4"/>
        <v>42458</v>
      </c>
      <c r="H33" s="92">
        <f t="shared" si="5"/>
        <v>42458</v>
      </c>
      <c r="I33" s="91" t="str">
        <f t="array" ref="I33">IF(SUMPRODUCT((H33&gt;=debut)*(H33&lt;=fin))&gt;0,INDEX(equipe,MIN(IF((H33&gt;=debut)*(H33&lt;=fin),ROW(equipe)))-1),"")</f>
        <v>EQUIPE 3</v>
      </c>
      <c r="J33" s="93">
        <f t="shared" si="6"/>
        <v>42489</v>
      </c>
      <c r="K33" s="92">
        <f t="shared" si="7"/>
        <v>42489</v>
      </c>
      <c r="L33" s="91" t="str">
        <f t="array" ref="L33">IF(SUMPRODUCT((K33&gt;=debut)*(K33&lt;=fin))&gt;0,INDEX(equipe,MIN(IF((K33&gt;=debut)*(K33&lt;=fin),ROW(equipe)))-1),"")</f>
        <v>EQUIPE 2</v>
      </c>
      <c r="M33" s="93">
        <f t="shared" si="8"/>
        <v>42519</v>
      </c>
      <c r="N33" s="92">
        <f t="shared" si="9"/>
        <v>42519</v>
      </c>
      <c r="O33" s="91" t="str">
        <f t="array" ref="O33">IF(SUMPRODUCT((N33&gt;=debut)*(N33&lt;=fin))&gt;0,INDEX(equipe,MIN(IF((N33&gt;=debut)*(N33&lt;=fin),ROW(equipe)))-1),"")</f>
        <v>EQUIPE 3</v>
      </c>
      <c r="P33" s="93">
        <f t="shared" si="10"/>
        <v>42550</v>
      </c>
      <c r="Q33" s="92">
        <f t="shared" si="11"/>
        <v>42550</v>
      </c>
      <c r="R33" s="91" t="str">
        <f t="array" ref="R33">IF(SUMPRODUCT((Q33&gt;=debut)*(Q33&lt;=fin))&gt;0,INDEX(equipe,MIN(IF((Q33&gt;=debut)*(Q33&lt;=fin),ROW(equipe)))-1),"")</f>
        <v>EQUIPE 3</v>
      </c>
      <c r="S33" s="93">
        <f t="shared" si="12"/>
        <v>42580</v>
      </c>
      <c r="T33" s="92">
        <f t="shared" si="13"/>
        <v>42580</v>
      </c>
      <c r="U33" s="91" t="str">
        <f t="array" ref="U33">IF(SUMPRODUCT((T33&gt;=debut)*(T33&lt;=fin))&gt;0,INDEX(equipe,MIN(IF((T33&gt;=debut)*(T33&lt;=fin),ROW(equipe)))-1),"")</f>
        <v>EQUIPE 1</v>
      </c>
      <c r="V33" s="93">
        <f t="shared" si="14"/>
        <v>42611</v>
      </c>
      <c r="W33" s="92">
        <f t="shared" si="15"/>
        <v>42611</v>
      </c>
      <c r="X33" s="91" t="str">
        <f t="array" ref="X33">IF(SUMPRODUCT((W33&gt;=debut)*(W33&lt;=fin))&gt;0,INDEX(equipe,MIN(IF((W33&gt;=debut)*(W33&lt;=fin),ROW(equipe)))-1),"")</f>
        <v>EQUIPE 1</v>
      </c>
      <c r="Y33" s="93">
        <f t="shared" si="16"/>
        <v>42642</v>
      </c>
      <c r="Z33" s="92">
        <f t="shared" si="17"/>
        <v>42642</v>
      </c>
      <c r="AA33" s="91" t="str">
        <f t="array" ref="AA33">IF(SUMPRODUCT((Z33&gt;=debut)*(Z33&lt;=fin))&gt;0,INDEX(equipe,MIN(IF((Z33&gt;=debut)*(Z33&lt;=fin),ROW(equipe)))-1),"")</f>
        <v>EQUIPE 2</v>
      </c>
      <c r="AB33" s="93">
        <f t="shared" si="18"/>
        <v>42672</v>
      </c>
      <c r="AC33" s="92">
        <f t="shared" si="19"/>
        <v>42672</v>
      </c>
      <c r="AD33" s="91" t="str">
        <f t="array" ref="AD33">IF(SUMPRODUCT((AC33&gt;=debut)*(AC33&lt;=fin))&gt;0,INDEX(equipe,MIN(IF((AC33&gt;=debut)*(AC33&lt;=fin),ROW(equipe)))-1),"")</f>
        <v>EQUIPE 1</v>
      </c>
      <c r="AE33" s="93">
        <f t="shared" si="20"/>
        <v>42703</v>
      </c>
      <c r="AF33" s="92">
        <f t="shared" si="21"/>
        <v>42703</v>
      </c>
      <c r="AG33" s="91" t="str">
        <f t="array" ref="AG33">IF(SUMPRODUCT((AF33&gt;=debut)*(AF33&lt;=fin))&gt;0,INDEX(equipe,MIN(IF((AF33&gt;=debut)*(AF33&lt;=fin),ROW(equipe)))-1),"")</f>
        <v>EQUIPE 1</v>
      </c>
      <c r="AH33" s="93">
        <f t="shared" si="26"/>
        <v>42733</v>
      </c>
      <c r="AI33" s="92">
        <f t="shared" si="23"/>
        <v>42733</v>
      </c>
      <c r="AJ33" s="91" t="str">
        <f t="array" ref="AJ33">IF(SUMPRODUCT((AI33&gt;=debut)*(AI33&lt;=fin))&gt;0,INDEX(equipe,MIN(IF((AI33&gt;=debut)*(AI33&lt;=fin),ROW(equipe)))-1),"")</f>
        <v>EQUIPE 2</v>
      </c>
      <c r="AO33" s="96" t="s">
        <v>62</v>
      </c>
      <c r="AP33" s="97">
        <f t="shared" si="24"/>
        <v>41099</v>
      </c>
      <c r="AQ33" s="97">
        <f t="shared" si="25"/>
        <v>41105</v>
      </c>
    </row>
    <row r="34" spans="1:43" ht="12" customHeight="1">
      <c r="A34" s="93">
        <f t="shared" si="0"/>
        <v>42399</v>
      </c>
      <c r="B34" s="92">
        <f t="shared" si="1"/>
        <v>42399</v>
      </c>
      <c r="C34" s="91" t="str">
        <f t="array" ref="C34">IF(SUMPRODUCT((B34&gt;=debut)*(B34&lt;=fin))&gt;0,INDEX(equipe,MIN(IF((B34&gt;=debut)*(B34&lt;=fin),ROW(equipe)))-1),"")</f>
        <v>EQUIPE 2</v>
      </c>
      <c r="D34" s="93" t="str">
        <f t="shared" si="2"/>
        <v/>
      </c>
      <c r="E34" s="92" t="str">
        <f t="shared" si="3"/>
        <v/>
      </c>
      <c r="F34" s="91" t="str">
        <f t="array" ref="F34">IF(SUMPRODUCT((E34&gt;=debut)*(E34&lt;=fin))&gt;0,INDEX(equipe,MIN(IF((E34&gt;=debut)*(E34&lt;=fin),ROW(equipe)))-1),"")</f>
        <v/>
      </c>
      <c r="G34" s="93">
        <f t="shared" si="4"/>
        <v>42459</v>
      </c>
      <c r="H34" s="92">
        <f t="shared" si="5"/>
        <v>42459</v>
      </c>
      <c r="I34" s="91" t="str">
        <f t="array" ref="I34">IF(SUMPRODUCT((H34&gt;=debut)*(H34&lt;=fin))&gt;0,INDEX(equipe,MIN(IF((H34&gt;=debut)*(H34&lt;=fin),ROW(equipe)))-1),"")</f>
        <v>EQUIPE 3</v>
      </c>
      <c r="J34" s="93">
        <f t="shared" si="6"/>
        <v>42490</v>
      </c>
      <c r="K34" s="92">
        <f t="shared" si="7"/>
        <v>42490</v>
      </c>
      <c r="L34" s="91" t="str">
        <f t="array" ref="L34">IF(SUMPRODUCT((K34&gt;=debut)*(K34&lt;=fin))&gt;0,INDEX(equipe,MIN(IF((K34&gt;=debut)*(K34&lt;=fin),ROW(equipe)))-1),"")</f>
        <v>EQUIPE 2</v>
      </c>
      <c r="M34" s="93">
        <f t="shared" si="8"/>
        <v>42520</v>
      </c>
      <c r="N34" s="92">
        <f t="shared" si="9"/>
        <v>42520</v>
      </c>
      <c r="O34" s="91" t="str">
        <f t="array" ref="O34">IF(SUMPRODUCT((N34&gt;=debut)*(N34&lt;=fin))&gt;0,INDEX(equipe,MIN(IF((N34&gt;=debut)*(N34&lt;=fin),ROW(equipe)))-1),"")</f>
        <v>EQUIPE 1</v>
      </c>
      <c r="P34" s="93">
        <f t="shared" si="10"/>
        <v>42551</v>
      </c>
      <c r="Q34" s="92">
        <f t="shared" si="11"/>
        <v>42551</v>
      </c>
      <c r="R34" s="91" t="str">
        <f t="array" ref="R34">IF(SUMPRODUCT((Q34&gt;=debut)*(Q34&lt;=fin))&gt;0,INDEX(equipe,MIN(IF((Q34&gt;=debut)*(Q34&lt;=fin),ROW(equipe)))-1),"")</f>
        <v>EQUIPE 3</v>
      </c>
      <c r="S34" s="93">
        <f t="shared" si="12"/>
        <v>42581</v>
      </c>
      <c r="T34" s="92">
        <f t="shared" si="13"/>
        <v>42581</v>
      </c>
      <c r="U34" s="91" t="str">
        <f t="array" ref="U34">IF(SUMPRODUCT((T34&gt;=debut)*(T34&lt;=fin))&gt;0,INDEX(equipe,MIN(IF((T34&gt;=debut)*(T34&lt;=fin),ROW(equipe)))-1),"")</f>
        <v>EQUIPE 1</v>
      </c>
      <c r="V34" s="93">
        <f t="shared" si="14"/>
        <v>42612</v>
      </c>
      <c r="W34" s="92">
        <f t="shared" si="15"/>
        <v>42612</v>
      </c>
      <c r="X34" s="91" t="str">
        <f t="array" ref="X34">IF(SUMPRODUCT((W34&gt;=debut)*(W34&lt;=fin))&gt;0,INDEX(equipe,MIN(IF((W34&gt;=debut)*(W34&lt;=fin),ROW(equipe)))-1),"")</f>
        <v>EQUIPE 1</v>
      </c>
      <c r="Y34" s="93">
        <f t="shared" si="16"/>
        <v>42643</v>
      </c>
      <c r="Z34" s="92">
        <f t="shared" si="17"/>
        <v>42643</v>
      </c>
      <c r="AA34" s="91" t="str">
        <f t="array" ref="AA34">IF(SUMPRODUCT((Z34&gt;=debut)*(Z34&lt;=fin))&gt;0,INDEX(equipe,MIN(IF((Z34&gt;=debut)*(Z34&lt;=fin),ROW(equipe)))-1),"")</f>
        <v>EQUIPE 2</v>
      </c>
      <c r="AB34" s="93">
        <f t="shared" si="18"/>
        <v>42673</v>
      </c>
      <c r="AC34" s="92">
        <f t="shared" si="19"/>
        <v>42673</v>
      </c>
      <c r="AD34" s="91" t="str">
        <f t="array" ref="AD34">IF(SUMPRODUCT((AC34&gt;=debut)*(AC34&lt;=fin))&gt;0,INDEX(equipe,MIN(IF((AC34&gt;=debut)*(AC34&lt;=fin),ROW(equipe)))-1),"")</f>
        <v>EQUIPE 1</v>
      </c>
      <c r="AE34" s="93">
        <f t="shared" si="20"/>
        <v>42704</v>
      </c>
      <c r="AF34" s="92">
        <f t="shared" si="21"/>
        <v>42704</v>
      </c>
      <c r="AG34" s="91" t="str">
        <f t="array" ref="AG34">IF(SUMPRODUCT((AF34&gt;=debut)*(AF34&lt;=fin))&gt;0,INDEX(equipe,MIN(IF((AF34&gt;=debut)*(AF34&lt;=fin),ROW(equipe)))-1),"")</f>
        <v>EQUIPE 1</v>
      </c>
      <c r="AH34" s="93">
        <f t="shared" si="26"/>
        <v>42734</v>
      </c>
      <c r="AI34" s="92">
        <f t="shared" si="23"/>
        <v>42734</v>
      </c>
      <c r="AJ34" s="91" t="str">
        <f t="array" ref="AJ34">IF(SUMPRODUCT((AI34&gt;=debut)*(AI34&lt;=fin))&gt;0,INDEX(equipe,MIN(IF((AI34&gt;=debut)*(AI34&lt;=fin),ROW(equipe)))-1),"")</f>
        <v>EQUIPE 2</v>
      </c>
      <c r="AO34" s="96" t="s">
        <v>63</v>
      </c>
      <c r="AP34" s="97">
        <f t="shared" si="24"/>
        <v>41106</v>
      </c>
      <c r="AQ34" s="97">
        <f t="shared" si="25"/>
        <v>41112</v>
      </c>
    </row>
    <row r="35" spans="1:43" ht="12" customHeight="1" thickBot="1">
      <c r="A35" s="90">
        <f t="shared" si="0"/>
        <v>42400</v>
      </c>
      <c r="B35" s="89">
        <f t="shared" si="1"/>
        <v>42400</v>
      </c>
      <c r="C35" s="91" t="str">
        <f t="array" ref="C35">IF(SUMPRODUCT((B35&gt;=debut)*(B35&lt;=fin))&gt;0,INDEX(equipe,MIN(IF((B35&gt;=debut)*(B35&lt;=fin),ROW(equipe)))-1),"")</f>
        <v>EQUIPE 2</v>
      </c>
      <c r="D35" s="90" t="str">
        <f t="shared" si="2"/>
        <v/>
      </c>
      <c r="E35" s="89" t="str">
        <f t="shared" si="3"/>
        <v/>
      </c>
      <c r="F35" s="91" t="str">
        <f t="array" ref="F35">IF(SUMPRODUCT((E35&gt;=debut)*(E35&lt;=fin))&gt;0,INDEX(equipe,MIN(IF((E35&gt;=debut)*(E35&lt;=fin),ROW(equipe)))-1),"")</f>
        <v/>
      </c>
      <c r="G35" s="90">
        <f t="shared" si="4"/>
        <v>42460</v>
      </c>
      <c r="H35" s="89">
        <f t="shared" si="5"/>
        <v>42460</v>
      </c>
      <c r="I35" s="91" t="str">
        <f t="array" ref="I35">IF(SUMPRODUCT((H35&gt;=debut)*(H35&lt;=fin))&gt;0,INDEX(equipe,MIN(IF((H35&gt;=debut)*(H35&lt;=fin),ROW(equipe)))-1),"")</f>
        <v>EQUIPE 3</v>
      </c>
      <c r="J35" s="90" t="str">
        <f t="shared" si="6"/>
        <v/>
      </c>
      <c r="K35" s="89" t="str">
        <f t="shared" si="7"/>
        <v/>
      </c>
      <c r="L35" s="91" t="str">
        <f t="array" ref="L35">IF(SUMPRODUCT((K35&gt;=debut)*(K35&lt;=fin))&gt;0,INDEX(equipe,MIN(IF((K35&gt;=debut)*(K35&lt;=fin),ROW(equipe)))-1),"")</f>
        <v/>
      </c>
      <c r="M35" s="90">
        <f t="shared" si="8"/>
        <v>42521</v>
      </c>
      <c r="N35" s="89">
        <f t="shared" si="9"/>
        <v>42521</v>
      </c>
      <c r="O35" s="91" t="str">
        <f t="array" ref="O35">IF(SUMPRODUCT((N35&gt;=debut)*(N35&lt;=fin))&gt;0,INDEX(equipe,MIN(IF((N35&gt;=debut)*(N35&lt;=fin),ROW(equipe)))-1),"")</f>
        <v>EQUIPE 1</v>
      </c>
      <c r="P35" s="90" t="str">
        <f t="shared" si="10"/>
        <v/>
      </c>
      <c r="Q35" s="89" t="str">
        <f t="shared" si="11"/>
        <v/>
      </c>
      <c r="R35" s="91" t="str">
        <f t="array" ref="R35">IF(SUMPRODUCT((Q35&gt;=debut)*(Q35&lt;=fin))&gt;0,INDEX(equipe,MIN(IF((Q35&gt;=debut)*(Q35&lt;=fin),ROW(equipe)))-1),"")</f>
        <v/>
      </c>
      <c r="S35" s="90">
        <f t="shared" si="12"/>
        <v>42582</v>
      </c>
      <c r="T35" s="89">
        <f t="shared" si="13"/>
        <v>42582</v>
      </c>
      <c r="U35" s="91" t="str">
        <f t="array" ref="U35">IF(SUMPRODUCT((T35&gt;=debut)*(T35&lt;=fin))&gt;0,INDEX(equipe,MIN(IF((T35&gt;=debut)*(T35&lt;=fin),ROW(equipe)))-1),"")</f>
        <v>EQUIPE 1</v>
      </c>
      <c r="V35" s="90">
        <f t="shared" si="14"/>
        <v>42613</v>
      </c>
      <c r="W35" s="89">
        <f t="shared" si="15"/>
        <v>42613</v>
      </c>
      <c r="X35" s="91" t="str">
        <f t="array" ref="X35">IF(SUMPRODUCT((W35&gt;=debut)*(W35&lt;=fin))&gt;0,INDEX(equipe,MIN(IF((W35&gt;=debut)*(W35&lt;=fin),ROW(equipe)))-1),"")</f>
        <v>EQUIPE 1</v>
      </c>
      <c r="Y35" s="90" t="str">
        <f t="shared" si="16"/>
        <v/>
      </c>
      <c r="Z35" s="89" t="str">
        <f t="shared" si="17"/>
        <v/>
      </c>
      <c r="AA35" s="91" t="str">
        <f t="array" ref="AA35">IF(SUMPRODUCT((Z35&gt;=debut)*(Z35&lt;=fin))&gt;0,INDEX(equipe,MIN(IF((Z35&gt;=debut)*(Z35&lt;=fin),ROW(equipe)))-1),"")</f>
        <v/>
      </c>
      <c r="AB35" s="90">
        <f t="shared" si="18"/>
        <v>42674</v>
      </c>
      <c r="AC35" s="89">
        <f t="shared" si="19"/>
        <v>42674</v>
      </c>
      <c r="AD35" s="91" t="str">
        <f t="array" ref="AD35">IF(SUMPRODUCT((AC35&gt;=debut)*(AC35&lt;=fin))&gt;0,INDEX(equipe,MIN(IF((AC35&gt;=debut)*(AC35&lt;=fin),ROW(equipe)))-1),"")</f>
        <v>EQUIPE 2</v>
      </c>
      <c r="AE35" s="90" t="str">
        <f t="shared" si="20"/>
        <v/>
      </c>
      <c r="AF35" s="89" t="str">
        <f t="shared" si="21"/>
        <v/>
      </c>
      <c r="AG35" s="91" t="str">
        <f t="array" ref="AG35">IF(SUMPRODUCT((AF35&gt;=debut)*(AF35&lt;=fin))&gt;0,INDEX(equipe,MIN(IF((AF35&gt;=debut)*(AF35&lt;=fin),ROW(equipe)))-1),"")</f>
        <v/>
      </c>
      <c r="AH35" s="93">
        <f t="shared" si="26"/>
        <v>42735</v>
      </c>
      <c r="AI35" s="92">
        <f t="shared" si="23"/>
        <v>42735</v>
      </c>
      <c r="AJ35" s="91" t="str">
        <f t="array" ref="AJ35">IF(SUMPRODUCT((AI35&gt;=debut)*(AI35&lt;=fin))&gt;0,INDEX(equipe,MIN(IF((AI35&gt;=debut)*(AI35&lt;=fin),ROW(equipe)))-1),"")</f>
        <v>EQUIPE 2</v>
      </c>
      <c r="AO35" s="96" t="s">
        <v>61</v>
      </c>
      <c r="AP35" s="97">
        <f t="shared" si="24"/>
        <v>41113</v>
      </c>
      <c r="AQ35" s="97">
        <f t="shared" si="25"/>
        <v>41119</v>
      </c>
    </row>
    <row r="36" spans="1:43" ht="12" customHeight="1">
      <c r="B36" s="87"/>
      <c r="C36" s="88"/>
      <c r="AO36" s="96" t="s">
        <v>62</v>
      </c>
      <c r="AP36" s="97">
        <f t="shared" si="24"/>
        <v>41120</v>
      </c>
      <c r="AQ36" s="97">
        <f t="shared" si="25"/>
        <v>41126</v>
      </c>
    </row>
    <row r="37" spans="1:43" ht="12" customHeight="1">
      <c r="B37" s="87"/>
      <c r="C37" s="88"/>
      <c r="AO37" s="96" t="s">
        <v>63</v>
      </c>
      <c r="AP37" s="97">
        <f t="shared" si="24"/>
        <v>41127</v>
      </c>
      <c r="AQ37" s="97">
        <f t="shared" si="25"/>
        <v>41133</v>
      </c>
    </row>
    <row r="38" spans="1:43" ht="12" customHeight="1">
      <c r="A38" s="87"/>
      <c r="B38" s="87"/>
      <c r="C38" s="88"/>
      <c r="AO38" s="96" t="s">
        <v>61</v>
      </c>
      <c r="AP38" s="97">
        <f t="shared" si="24"/>
        <v>41134</v>
      </c>
      <c r="AQ38" s="97">
        <f t="shared" si="25"/>
        <v>41140</v>
      </c>
    </row>
    <row r="39" spans="1:43" ht="12" customHeight="1">
      <c r="B39" s="87"/>
      <c r="C39" s="88"/>
      <c r="AO39" s="96" t="s">
        <v>62</v>
      </c>
      <c r="AP39" s="97">
        <f t="shared" si="24"/>
        <v>41141</v>
      </c>
      <c r="AQ39" s="97">
        <f t="shared" si="25"/>
        <v>41147</v>
      </c>
    </row>
    <row r="40" spans="1:43" ht="12" customHeight="1">
      <c r="A40" s="87"/>
      <c r="B40" s="87"/>
      <c r="C40" s="88"/>
      <c r="AO40" s="96" t="s">
        <v>63</v>
      </c>
      <c r="AP40" s="97">
        <f t="shared" si="24"/>
        <v>41148</v>
      </c>
      <c r="AQ40" s="97">
        <f t="shared" si="25"/>
        <v>41154</v>
      </c>
    </row>
    <row r="41" spans="1:43" ht="12" customHeight="1">
      <c r="A41" s="87"/>
      <c r="B41" s="87"/>
      <c r="C41" s="88"/>
      <c r="AO41" s="96" t="s">
        <v>61</v>
      </c>
      <c r="AP41" s="97">
        <f t="shared" si="24"/>
        <v>41155</v>
      </c>
      <c r="AQ41" s="97">
        <f t="shared" si="25"/>
        <v>41161</v>
      </c>
    </row>
    <row r="42" spans="1:43" ht="12" customHeight="1">
      <c r="A42" s="87"/>
      <c r="B42" s="87"/>
      <c r="C42" s="84"/>
      <c r="D42" s="84"/>
      <c r="E42" s="84"/>
      <c r="F42" s="84"/>
      <c r="G42" s="85"/>
      <c r="L42" s="84"/>
      <c r="AJ42" s="83"/>
      <c r="AK42" s="83"/>
      <c r="AL42" s="83"/>
      <c r="AM42" s="83"/>
      <c r="AN42" s="83"/>
      <c r="AO42" s="96" t="s">
        <v>62</v>
      </c>
      <c r="AP42" s="97">
        <f t="shared" si="24"/>
        <v>41162</v>
      </c>
      <c r="AQ42" s="97">
        <f t="shared" si="25"/>
        <v>41168</v>
      </c>
    </row>
    <row r="43" spans="1:43" ht="12" customHeight="1">
      <c r="A43" s="87"/>
      <c r="B43" s="87"/>
      <c r="C43" s="84"/>
      <c r="D43" s="84"/>
      <c r="E43" s="84"/>
      <c r="F43" s="84"/>
      <c r="G43" s="85"/>
      <c r="L43" s="84"/>
      <c r="AJ43" s="83"/>
      <c r="AK43" s="83"/>
      <c r="AL43" s="83"/>
      <c r="AM43" s="83"/>
      <c r="AN43" s="83"/>
      <c r="AO43" s="96" t="s">
        <v>63</v>
      </c>
      <c r="AP43" s="97">
        <f t="shared" si="24"/>
        <v>41169</v>
      </c>
      <c r="AQ43" s="97">
        <f t="shared" si="25"/>
        <v>41175</v>
      </c>
    </row>
    <row r="44" spans="1:43" ht="12" customHeight="1">
      <c r="C44" s="84"/>
      <c r="D44" s="84"/>
      <c r="E44" s="84"/>
      <c r="F44" s="84"/>
      <c r="G44" s="85"/>
      <c r="L44" s="84"/>
      <c r="AJ44" s="83"/>
      <c r="AK44" s="83"/>
      <c r="AL44" s="83"/>
      <c r="AM44" s="83"/>
      <c r="AN44" s="83"/>
      <c r="AO44" s="96" t="s">
        <v>61</v>
      </c>
      <c r="AP44" s="97">
        <f t="shared" si="24"/>
        <v>41176</v>
      </c>
      <c r="AQ44" s="97">
        <f t="shared" si="25"/>
        <v>41182</v>
      </c>
    </row>
    <row r="45" spans="1:43" ht="12" customHeight="1">
      <c r="C45" s="84"/>
      <c r="D45" s="84"/>
      <c r="E45" s="84"/>
      <c r="F45" s="84"/>
      <c r="G45" s="85"/>
      <c r="L45" s="84"/>
      <c r="AJ45" s="83"/>
      <c r="AK45" s="83"/>
      <c r="AL45" s="83"/>
      <c r="AM45" s="83"/>
      <c r="AN45" s="83"/>
      <c r="AO45" s="96" t="s">
        <v>62</v>
      </c>
      <c r="AP45" s="97">
        <f t="shared" si="24"/>
        <v>41183</v>
      </c>
      <c r="AQ45" s="97">
        <f t="shared" si="25"/>
        <v>41189</v>
      </c>
    </row>
    <row r="46" spans="1:43" ht="12" customHeight="1">
      <c r="C46" s="84"/>
      <c r="D46" s="84"/>
      <c r="E46" s="84"/>
      <c r="F46" s="84"/>
      <c r="G46" s="85"/>
      <c r="L46" s="84"/>
      <c r="AJ46" s="83"/>
      <c r="AK46" s="83"/>
      <c r="AL46" s="83"/>
      <c r="AM46" s="83"/>
      <c r="AN46" s="83"/>
      <c r="AO46" s="96" t="s">
        <v>63</v>
      </c>
      <c r="AP46" s="97">
        <f t="shared" si="24"/>
        <v>41190</v>
      </c>
      <c r="AQ46" s="97">
        <f t="shared" si="25"/>
        <v>41196</v>
      </c>
    </row>
    <row r="47" spans="1:43" ht="12" customHeight="1">
      <c r="C47" s="84"/>
      <c r="D47" s="84"/>
      <c r="E47" s="84"/>
      <c r="F47" s="84"/>
      <c r="G47" s="85"/>
      <c r="L47" s="84"/>
      <c r="AJ47" s="83"/>
      <c r="AK47" s="83"/>
      <c r="AL47" s="83"/>
      <c r="AM47" s="83"/>
      <c r="AN47" s="83"/>
      <c r="AO47" s="96" t="s">
        <v>61</v>
      </c>
      <c r="AP47" s="97">
        <f t="shared" si="24"/>
        <v>41197</v>
      </c>
      <c r="AQ47" s="97">
        <f t="shared" si="25"/>
        <v>41203</v>
      </c>
    </row>
    <row r="48" spans="1:43" ht="12" customHeight="1">
      <c r="C48" s="84"/>
      <c r="D48" s="84"/>
      <c r="E48" s="84"/>
      <c r="F48" s="84"/>
      <c r="G48" s="85"/>
      <c r="L48" s="84"/>
      <c r="AJ48" s="83"/>
      <c r="AK48" s="83"/>
      <c r="AL48" s="83"/>
      <c r="AM48" s="83"/>
      <c r="AN48" s="83"/>
      <c r="AO48" s="96" t="s">
        <v>62</v>
      </c>
      <c r="AP48" s="97">
        <f t="shared" si="24"/>
        <v>41204</v>
      </c>
      <c r="AQ48" s="97">
        <f t="shared" si="25"/>
        <v>41210</v>
      </c>
    </row>
    <row r="49" spans="3:43" ht="12" customHeight="1">
      <c r="C49" s="84"/>
      <c r="D49" s="84"/>
      <c r="E49" s="84"/>
      <c r="F49" s="84"/>
      <c r="G49" s="85"/>
      <c r="L49" s="84"/>
      <c r="AJ49" s="83"/>
      <c r="AK49" s="83"/>
      <c r="AL49" s="83"/>
      <c r="AM49" s="83"/>
      <c r="AN49" s="83"/>
      <c r="AO49" s="96" t="s">
        <v>63</v>
      </c>
      <c r="AP49" s="97">
        <f t="shared" si="24"/>
        <v>41211</v>
      </c>
      <c r="AQ49" s="97">
        <f t="shared" si="25"/>
        <v>41217</v>
      </c>
    </row>
    <row r="50" spans="3:43" ht="12" customHeight="1">
      <c r="C50" s="84"/>
      <c r="D50" s="84"/>
      <c r="E50" s="84"/>
      <c r="F50" s="84"/>
      <c r="G50" s="85"/>
      <c r="L50" s="84"/>
      <c r="AJ50" s="83"/>
      <c r="AK50" s="83"/>
      <c r="AL50" s="83"/>
      <c r="AM50" s="83"/>
      <c r="AN50" s="83"/>
      <c r="AO50" s="96" t="s">
        <v>61</v>
      </c>
      <c r="AP50" s="97">
        <f t="shared" si="24"/>
        <v>41218</v>
      </c>
      <c r="AQ50" s="97">
        <f t="shared" si="25"/>
        <v>41224</v>
      </c>
    </row>
    <row r="51" spans="3:43" ht="12" customHeight="1">
      <c r="C51" s="84"/>
      <c r="D51" s="84"/>
      <c r="E51" s="84"/>
      <c r="F51" s="84"/>
      <c r="G51" s="85"/>
      <c r="L51" s="84"/>
      <c r="AJ51" s="83"/>
      <c r="AK51" s="83"/>
      <c r="AL51" s="83"/>
      <c r="AM51" s="83"/>
      <c r="AN51" s="83"/>
      <c r="AO51" s="96" t="s">
        <v>62</v>
      </c>
      <c r="AP51" s="97">
        <f t="shared" si="24"/>
        <v>41225</v>
      </c>
      <c r="AQ51" s="97">
        <f t="shared" si="25"/>
        <v>41231</v>
      </c>
    </row>
    <row r="52" spans="3:43" ht="12" customHeight="1">
      <c r="C52" s="84"/>
      <c r="D52" s="84"/>
      <c r="E52" s="84"/>
      <c r="F52" s="84"/>
      <c r="G52" s="85"/>
      <c r="L52" s="84"/>
      <c r="AJ52" s="83"/>
      <c r="AK52" s="83"/>
      <c r="AL52" s="83"/>
      <c r="AM52" s="83"/>
      <c r="AN52" s="83"/>
      <c r="AO52" s="96" t="s">
        <v>63</v>
      </c>
      <c r="AP52" s="97">
        <f t="shared" si="24"/>
        <v>41232</v>
      </c>
      <c r="AQ52" s="97">
        <f t="shared" si="25"/>
        <v>41238</v>
      </c>
    </row>
    <row r="53" spans="3:43" ht="12" customHeight="1">
      <c r="AO53" s="96" t="s">
        <v>61</v>
      </c>
      <c r="AP53" s="97">
        <f t="shared" si="24"/>
        <v>41239</v>
      </c>
      <c r="AQ53" s="97">
        <f t="shared" si="25"/>
        <v>41245</v>
      </c>
    </row>
    <row r="54" spans="3:43" ht="12" customHeight="1">
      <c r="AO54" s="96" t="s">
        <v>62</v>
      </c>
      <c r="AP54" s="97">
        <f t="shared" si="24"/>
        <v>41246</v>
      </c>
      <c r="AQ54" s="97">
        <f t="shared" si="25"/>
        <v>41252</v>
      </c>
    </row>
    <row r="55" spans="3:43" ht="12" customHeight="1">
      <c r="AO55" s="96" t="s">
        <v>63</v>
      </c>
      <c r="AP55" s="97">
        <f t="shared" si="24"/>
        <v>41253</v>
      </c>
      <c r="AQ55" s="97">
        <f t="shared" si="25"/>
        <v>41259</v>
      </c>
    </row>
    <row r="56" spans="3:43" ht="12" customHeight="1">
      <c r="AO56" s="96" t="s">
        <v>61</v>
      </c>
      <c r="AP56" s="97">
        <f t="shared" si="24"/>
        <v>41260</v>
      </c>
      <c r="AQ56" s="97">
        <f t="shared" si="25"/>
        <v>41266</v>
      </c>
    </row>
    <row r="57" spans="3:43" ht="12" customHeight="1">
      <c r="AO57" s="96" t="s">
        <v>62</v>
      </c>
      <c r="AP57" s="97">
        <f t="shared" si="24"/>
        <v>41267</v>
      </c>
      <c r="AQ57" s="97">
        <f t="shared" si="25"/>
        <v>41273</v>
      </c>
    </row>
    <row r="58" spans="3:43" ht="12" customHeight="1">
      <c r="AO58" s="96" t="s">
        <v>63</v>
      </c>
      <c r="AP58" s="97">
        <f t="shared" si="24"/>
        <v>41274</v>
      </c>
      <c r="AQ58" s="97">
        <f t="shared" si="25"/>
        <v>41280</v>
      </c>
    </row>
    <row r="59" spans="3:43" ht="12" customHeight="1">
      <c r="AO59" s="96" t="s">
        <v>61</v>
      </c>
      <c r="AP59" s="97">
        <f t="shared" si="24"/>
        <v>41281</v>
      </c>
      <c r="AQ59" s="97">
        <f t="shared" si="25"/>
        <v>41287</v>
      </c>
    </row>
    <row r="60" spans="3:43" ht="12" customHeight="1">
      <c r="AO60" s="96" t="s">
        <v>62</v>
      </c>
      <c r="AP60" s="97">
        <f t="shared" ref="AP60:AP123" si="27">AQ59+1</f>
        <v>41288</v>
      </c>
      <c r="AQ60" s="97">
        <f t="shared" ref="AQ60:AQ123" si="28">AP60+6</f>
        <v>41294</v>
      </c>
    </row>
    <row r="61" spans="3:43" ht="12" customHeight="1">
      <c r="AO61" s="96" t="s">
        <v>63</v>
      </c>
      <c r="AP61" s="97">
        <f t="shared" si="27"/>
        <v>41295</v>
      </c>
      <c r="AQ61" s="97">
        <f t="shared" si="28"/>
        <v>41301</v>
      </c>
    </row>
    <row r="62" spans="3:43" ht="12" customHeight="1">
      <c r="AO62" s="96" t="s">
        <v>61</v>
      </c>
      <c r="AP62" s="97">
        <f t="shared" si="27"/>
        <v>41302</v>
      </c>
      <c r="AQ62" s="97">
        <f t="shared" si="28"/>
        <v>41308</v>
      </c>
    </row>
    <row r="63" spans="3:43" ht="12" customHeight="1">
      <c r="AO63" s="96" t="s">
        <v>62</v>
      </c>
      <c r="AP63" s="97">
        <f t="shared" si="27"/>
        <v>41309</v>
      </c>
      <c r="AQ63" s="97">
        <f t="shared" si="28"/>
        <v>41315</v>
      </c>
    </row>
    <row r="64" spans="3:43" ht="12" customHeight="1">
      <c r="AO64" s="96" t="s">
        <v>63</v>
      </c>
      <c r="AP64" s="97">
        <f t="shared" si="27"/>
        <v>41316</v>
      </c>
      <c r="AQ64" s="97">
        <f t="shared" si="28"/>
        <v>41322</v>
      </c>
    </row>
    <row r="65" spans="41:43" ht="12" customHeight="1">
      <c r="AO65" s="96" t="s">
        <v>61</v>
      </c>
      <c r="AP65" s="97">
        <f t="shared" si="27"/>
        <v>41323</v>
      </c>
      <c r="AQ65" s="97">
        <f t="shared" si="28"/>
        <v>41329</v>
      </c>
    </row>
    <row r="66" spans="41:43" ht="12" customHeight="1">
      <c r="AO66" s="96" t="s">
        <v>62</v>
      </c>
      <c r="AP66" s="97">
        <f t="shared" si="27"/>
        <v>41330</v>
      </c>
      <c r="AQ66" s="97">
        <f t="shared" si="28"/>
        <v>41336</v>
      </c>
    </row>
    <row r="67" spans="41:43" ht="12" customHeight="1">
      <c r="AO67" s="96" t="s">
        <v>63</v>
      </c>
      <c r="AP67" s="97">
        <f t="shared" si="27"/>
        <v>41337</v>
      </c>
      <c r="AQ67" s="97">
        <f t="shared" si="28"/>
        <v>41343</v>
      </c>
    </row>
    <row r="68" spans="41:43" ht="12" customHeight="1">
      <c r="AO68" s="96" t="s">
        <v>61</v>
      </c>
      <c r="AP68" s="97">
        <f t="shared" si="27"/>
        <v>41344</v>
      </c>
      <c r="AQ68" s="97">
        <f t="shared" si="28"/>
        <v>41350</v>
      </c>
    </row>
    <row r="69" spans="41:43" ht="12" customHeight="1">
      <c r="AO69" s="96" t="s">
        <v>62</v>
      </c>
      <c r="AP69" s="97">
        <f t="shared" si="27"/>
        <v>41351</v>
      </c>
      <c r="AQ69" s="97">
        <f t="shared" si="28"/>
        <v>41357</v>
      </c>
    </row>
    <row r="70" spans="41:43" ht="12" customHeight="1">
      <c r="AO70" s="96" t="s">
        <v>63</v>
      </c>
      <c r="AP70" s="97">
        <f t="shared" si="27"/>
        <v>41358</v>
      </c>
      <c r="AQ70" s="97">
        <f t="shared" si="28"/>
        <v>41364</v>
      </c>
    </row>
    <row r="71" spans="41:43" ht="12" customHeight="1">
      <c r="AO71" s="96" t="s">
        <v>61</v>
      </c>
      <c r="AP71" s="97">
        <f t="shared" si="27"/>
        <v>41365</v>
      </c>
      <c r="AQ71" s="97">
        <f t="shared" si="28"/>
        <v>41371</v>
      </c>
    </row>
    <row r="72" spans="41:43" ht="12" customHeight="1">
      <c r="AO72" s="96" t="s">
        <v>62</v>
      </c>
      <c r="AP72" s="97">
        <f t="shared" si="27"/>
        <v>41372</v>
      </c>
      <c r="AQ72" s="97">
        <f t="shared" si="28"/>
        <v>41378</v>
      </c>
    </row>
    <row r="73" spans="41:43" ht="12" customHeight="1">
      <c r="AO73" s="96" t="s">
        <v>63</v>
      </c>
      <c r="AP73" s="97">
        <f t="shared" si="27"/>
        <v>41379</v>
      </c>
      <c r="AQ73" s="97">
        <f t="shared" si="28"/>
        <v>41385</v>
      </c>
    </row>
    <row r="74" spans="41:43" ht="12" customHeight="1">
      <c r="AO74" s="96" t="s">
        <v>61</v>
      </c>
      <c r="AP74" s="97">
        <f t="shared" si="27"/>
        <v>41386</v>
      </c>
      <c r="AQ74" s="97">
        <f t="shared" si="28"/>
        <v>41392</v>
      </c>
    </row>
    <row r="75" spans="41:43" ht="12" customHeight="1">
      <c r="AO75" s="96" t="s">
        <v>62</v>
      </c>
      <c r="AP75" s="97">
        <f t="shared" si="27"/>
        <v>41393</v>
      </c>
      <c r="AQ75" s="97">
        <f t="shared" si="28"/>
        <v>41399</v>
      </c>
    </row>
    <row r="76" spans="41:43" ht="12" customHeight="1">
      <c r="AO76" s="96" t="s">
        <v>63</v>
      </c>
      <c r="AP76" s="97">
        <f t="shared" si="27"/>
        <v>41400</v>
      </c>
      <c r="AQ76" s="97">
        <f t="shared" si="28"/>
        <v>41406</v>
      </c>
    </row>
    <row r="77" spans="41:43" ht="12" customHeight="1">
      <c r="AO77" s="96" t="s">
        <v>61</v>
      </c>
      <c r="AP77" s="97">
        <f t="shared" si="27"/>
        <v>41407</v>
      </c>
      <c r="AQ77" s="97">
        <f t="shared" si="28"/>
        <v>41413</v>
      </c>
    </row>
    <row r="78" spans="41:43" ht="12" customHeight="1">
      <c r="AO78" s="96" t="s">
        <v>62</v>
      </c>
      <c r="AP78" s="97">
        <f t="shared" si="27"/>
        <v>41414</v>
      </c>
      <c r="AQ78" s="97">
        <f t="shared" si="28"/>
        <v>41420</v>
      </c>
    </row>
    <row r="79" spans="41:43" ht="12" customHeight="1">
      <c r="AO79" s="96" t="s">
        <v>63</v>
      </c>
      <c r="AP79" s="97">
        <f t="shared" si="27"/>
        <v>41421</v>
      </c>
      <c r="AQ79" s="97">
        <f t="shared" si="28"/>
        <v>41427</v>
      </c>
    </row>
    <row r="80" spans="41:43" ht="12" customHeight="1">
      <c r="AO80" s="96" t="s">
        <v>61</v>
      </c>
      <c r="AP80" s="97">
        <f t="shared" si="27"/>
        <v>41428</v>
      </c>
      <c r="AQ80" s="97">
        <f t="shared" si="28"/>
        <v>41434</v>
      </c>
    </row>
    <row r="81" spans="41:43" ht="12" customHeight="1">
      <c r="AO81" s="96" t="s">
        <v>62</v>
      </c>
      <c r="AP81" s="97">
        <f t="shared" si="27"/>
        <v>41435</v>
      </c>
      <c r="AQ81" s="97">
        <f t="shared" si="28"/>
        <v>41441</v>
      </c>
    </row>
    <row r="82" spans="41:43" ht="12" customHeight="1">
      <c r="AO82" s="96" t="s">
        <v>63</v>
      </c>
      <c r="AP82" s="97">
        <f t="shared" si="27"/>
        <v>41442</v>
      </c>
      <c r="AQ82" s="97">
        <f t="shared" si="28"/>
        <v>41448</v>
      </c>
    </row>
    <row r="83" spans="41:43" ht="12" customHeight="1">
      <c r="AO83" s="96" t="s">
        <v>61</v>
      </c>
      <c r="AP83" s="97">
        <f t="shared" si="27"/>
        <v>41449</v>
      </c>
      <c r="AQ83" s="97">
        <f t="shared" si="28"/>
        <v>41455</v>
      </c>
    </row>
    <row r="84" spans="41:43" ht="12" customHeight="1">
      <c r="AO84" s="96" t="s">
        <v>62</v>
      </c>
      <c r="AP84" s="97">
        <f t="shared" si="27"/>
        <v>41456</v>
      </c>
      <c r="AQ84" s="97">
        <f t="shared" si="28"/>
        <v>41462</v>
      </c>
    </row>
    <row r="85" spans="41:43" ht="12" customHeight="1">
      <c r="AO85" s="96" t="s">
        <v>63</v>
      </c>
      <c r="AP85" s="97">
        <f t="shared" si="27"/>
        <v>41463</v>
      </c>
      <c r="AQ85" s="97">
        <f t="shared" si="28"/>
        <v>41469</v>
      </c>
    </row>
    <row r="86" spans="41:43" ht="12" customHeight="1">
      <c r="AO86" s="96" t="s">
        <v>61</v>
      </c>
      <c r="AP86" s="97">
        <f t="shared" si="27"/>
        <v>41470</v>
      </c>
      <c r="AQ86" s="97">
        <f t="shared" si="28"/>
        <v>41476</v>
      </c>
    </row>
    <row r="87" spans="41:43" ht="12" customHeight="1">
      <c r="AO87" s="96" t="s">
        <v>62</v>
      </c>
      <c r="AP87" s="97">
        <f t="shared" si="27"/>
        <v>41477</v>
      </c>
      <c r="AQ87" s="97">
        <f t="shared" si="28"/>
        <v>41483</v>
      </c>
    </row>
    <row r="88" spans="41:43" ht="12" customHeight="1">
      <c r="AO88" s="96" t="s">
        <v>63</v>
      </c>
      <c r="AP88" s="97">
        <f t="shared" si="27"/>
        <v>41484</v>
      </c>
      <c r="AQ88" s="97">
        <f t="shared" si="28"/>
        <v>41490</v>
      </c>
    </row>
    <row r="89" spans="41:43" ht="12" customHeight="1">
      <c r="AO89" s="96" t="s">
        <v>61</v>
      </c>
      <c r="AP89" s="97">
        <f t="shared" si="27"/>
        <v>41491</v>
      </c>
      <c r="AQ89" s="97">
        <f t="shared" si="28"/>
        <v>41497</v>
      </c>
    </row>
    <row r="90" spans="41:43" ht="12" customHeight="1">
      <c r="AO90" s="96" t="s">
        <v>62</v>
      </c>
      <c r="AP90" s="97">
        <f t="shared" si="27"/>
        <v>41498</v>
      </c>
      <c r="AQ90" s="97">
        <f t="shared" si="28"/>
        <v>41504</v>
      </c>
    </row>
    <row r="91" spans="41:43" ht="12" customHeight="1">
      <c r="AO91" s="96" t="s">
        <v>63</v>
      </c>
      <c r="AP91" s="97">
        <f t="shared" si="27"/>
        <v>41505</v>
      </c>
      <c r="AQ91" s="97">
        <f t="shared" si="28"/>
        <v>41511</v>
      </c>
    </row>
    <row r="92" spans="41:43" ht="12" customHeight="1">
      <c r="AO92" s="96" t="s">
        <v>61</v>
      </c>
      <c r="AP92" s="97">
        <f t="shared" si="27"/>
        <v>41512</v>
      </c>
      <c r="AQ92" s="97">
        <f t="shared" si="28"/>
        <v>41518</v>
      </c>
    </row>
    <row r="93" spans="41:43" ht="12" customHeight="1">
      <c r="AO93" s="96" t="s">
        <v>62</v>
      </c>
      <c r="AP93" s="97">
        <f t="shared" si="27"/>
        <v>41519</v>
      </c>
      <c r="AQ93" s="97">
        <f t="shared" si="28"/>
        <v>41525</v>
      </c>
    </row>
    <row r="94" spans="41:43" ht="12" customHeight="1">
      <c r="AO94" s="96" t="s">
        <v>63</v>
      </c>
      <c r="AP94" s="97">
        <f t="shared" si="27"/>
        <v>41526</v>
      </c>
      <c r="AQ94" s="97">
        <f t="shared" si="28"/>
        <v>41532</v>
      </c>
    </row>
    <row r="95" spans="41:43" ht="12" customHeight="1">
      <c r="AO95" s="96" t="s">
        <v>61</v>
      </c>
      <c r="AP95" s="97">
        <f t="shared" si="27"/>
        <v>41533</v>
      </c>
      <c r="AQ95" s="97">
        <f t="shared" si="28"/>
        <v>41539</v>
      </c>
    </row>
    <row r="96" spans="41:43" ht="12" customHeight="1">
      <c r="AO96" s="96" t="s">
        <v>62</v>
      </c>
      <c r="AP96" s="97">
        <f t="shared" si="27"/>
        <v>41540</v>
      </c>
      <c r="AQ96" s="97">
        <f t="shared" si="28"/>
        <v>41546</v>
      </c>
    </row>
    <row r="97" spans="41:43" ht="12" customHeight="1">
      <c r="AO97" s="96" t="s">
        <v>63</v>
      </c>
      <c r="AP97" s="97">
        <f t="shared" si="27"/>
        <v>41547</v>
      </c>
      <c r="AQ97" s="97">
        <f t="shared" si="28"/>
        <v>41553</v>
      </c>
    </row>
    <row r="98" spans="41:43" ht="12" customHeight="1">
      <c r="AO98" s="96" t="s">
        <v>61</v>
      </c>
      <c r="AP98" s="97">
        <f t="shared" si="27"/>
        <v>41554</v>
      </c>
      <c r="AQ98" s="97">
        <f t="shared" si="28"/>
        <v>41560</v>
      </c>
    </row>
    <row r="99" spans="41:43" ht="12" customHeight="1">
      <c r="AO99" s="96" t="s">
        <v>62</v>
      </c>
      <c r="AP99" s="97">
        <f t="shared" si="27"/>
        <v>41561</v>
      </c>
      <c r="AQ99" s="97">
        <f t="shared" si="28"/>
        <v>41567</v>
      </c>
    </row>
    <row r="100" spans="41:43" ht="12" customHeight="1">
      <c r="AO100" s="96" t="s">
        <v>63</v>
      </c>
      <c r="AP100" s="97">
        <f t="shared" si="27"/>
        <v>41568</v>
      </c>
      <c r="AQ100" s="97">
        <f t="shared" si="28"/>
        <v>41574</v>
      </c>
    </row>
    <row r="101" spans="41:43" ht="12" customHeight="1">
      <c r="AO101" s="96" t="s">
        <v>61</v>
      </c>
      <c r="AP101" s="97">
        <f t="shared" si="27"/>
        <v>41575</v>
      </c>
      <c r="AQ101" s="97">
        <f t="shared" si="28"/>
        <v>41581</v>
      </c>
    </row>
    <row r="102" spans="41:43" ht="12" customHeight="1">
      <c r="AO102" s="96" t="s">
        <v>62</v>
      </c>
      <c r="AP102" s="97">
        <f t="shared" si="27"/>
        <v>41582</v>
      </c>
      <c r="AQ102" s="97">
        <f t="shared" si="28"/>
        <v>41588</v>
      </c>
    </row>
    <row r="103" spans="41:43" ht="12" customHeight="1">
      <c r="AO103" s="96" t="s">
        <v>63</v>
      </c>
      <c r="AP103" s="97">
        <f t="shared" si="27"/>
        <v>41589</v>
      </c>
      <c r="AQ103" s="97">
        <f t="shared" si="28"/>
        <v>41595</v>
      </c>
    </row>
    <row r="104" spans="41:43" ht="12" customHeight="1">
      <c r="AO104" s="96" t="s">
        <v>61</v>
      </c>
      <c r="AP104" s="97">
        <f t="shared" si="27"/>
        <v>41596</v>
      </c>
      <c r="AQ104" s="97">
        <f t="shared" si="28"/>
        <v>41602</v>
      </c>
    </row>
    <row r="105" spans="41:43" ht="12" customHeight="1">
      <c r="AO105" s="96" t="s">
        <v>62</v>
      </c>
      <c r="AP105" s="97">
        <f t="shared" si="27"/>
        <v>41603</v>
      </c>
      <c r="AQ105" s="97">
        <f t="shared" si="28"/>
        <v>41609</v>
      </c>
    </row>
    <row r="106" spans="41:43" ht="12" customHeight="1">
      <c r="AO106" s="96" t="s">
        <v>63</v>
      </c>
      <c r="AP106" s="97">
        <f t="shared" si="27"/>
        <v>41610</v>
      </c>
      <c r="AQ106" s="97">
        <f t="shared" si="28"/>
        <v>41616</v>
      </c>
    </row>
    <row r="107" spans="41:43" ht="12" customHeight="1">
      <c r="AO107" s="96" t="s">
        <v>61</v>
      </c>
      <c r="AP107" s="97">
        <f t="shared" si="27"/>
        <v>41617</v>
      </c>
      <c r="AQ107" s="97">
        <f t="shared" si="28"/>
        <v>41623</v>
      </c>
    </row>
    <row r="108" spans="41:43" ht="12" customHeight="1">
      <c r="AO108" s="96" t="s">
        <v>62</v>
      </c>
      <c r="AP108" s="97">
        <f t="shared" si="27"/>
        <v>41624</v>
      </c>
      <c r="AQ108" s="97">
        <f t="shared" si="28"/>
        <v>41630</v>
      </c>
    </row>
    <row r="109" spans="41:43" ht="12" customHeight="1">
      <c r="AO109" s="96" t="s">
        <v>63</v>
      </c>
      <c r="AP109" s="97">
        <f t="shared" si="27"/>
        <v>41631</v>
      </c>
      <c r="AQ109" s="97">
        <f t="shared" si="28"/>
        <v>41637</v>
      </c>
    </row>
    <row r="110" spans="41:43" ht="12" customHeight="1">
      <c r="AO110" s="96" t="s">
        <v>61</v>
      </c>
      <c r="AP110" s="97">
        <f t="shared" si="27"/>
        <v>41638</v>
      </c>
      <c r="AQ110" s="97">
        <f t="shared" si="28"/>
        <v>41644</v>
      </c>
    </row>
    <row r="111" spans="41:43" ht="12" customHeight="1">
      <c r="AO111" s="96" t="s">
        <v>62</v>
      </c>
      <c r="AP111" s="97">
        <f t="shared" si="27"/>
        <v>41645</v>
      </c>
      <c r="AQ111" s="97">
        <f t="shared" si="28"/>
        <v>41651</v>
      </c>
    </row>
    <row r="112" spans="41:43" ht="12" customHeight="1">
      <c r="AO112" s="96" t="s">
        <v>63</v>
      </c>
      <c r="AP112" s="97">
        <f t="shared" si="27"/>
        <v>41652</v>
      </c>
      <c r="AQ112" s="97">
        <f t="shared" si="28"/>
        <v>41658</v>
      </c>
    </row>
    <row r="113" spans="41:43" ht="12" customHeight="1">
      <c r="AO113" s="96" t="s">
        <v>61</v>
      </c>
      <c r="AP113" s="97">
        <f t="shared" si="27"/>
        <v>41659</v>
      </c>
      <c r="AQ113" s="97">
        <f t="shared" si="28"/>
        <v>41665</v>
      </c>
    </row>
    <row r="114" spans="41:43" ht="12" customHeight="1">
      <c r="AO114" s="96" t="s">
        <v>62</v>
      </c>
      <c r="AP114" s="97">
        <f t="shared" si="27"/>
        <v>41666</v>
      </c>
      <c r="AQ114" s="97">
        <f t="shared" si="28"/>
        <v>41672</v>
      </c>
    </row>
    <row r="115" spans="41:43" ht="12" customHeight="1">
      <c r="AO115" s="96" t="s">
        <v>63</v>
      </c>
      <c r="AP115" s="97">
        <f t="shared" si="27"/>
        <v>41673</v>
      </c>
      <c r="AQ115" s="97">
        <f t="shared" si="28"/>
        <v>41679</v>
      </c>
    </row>
    <row r="116" spans="41:43" ht="12" customHeight="1">
      <c r="AO116" s="96" t="s">
        <v>61</v>
      </c>
      <c r="AP116" s="97">
        <f t="shared" si="27"/>
        <v>41680</v>
      </c>
      <c r="AQ116" s="97">
        <f t="shared" si="28"/>
        <v>41686</v>
      </c>
    </row>
    <row r="117" spans="41:43" ht="12" customHeight="1">
      <c r="AO117" s="96" t="s">
        <v>62</v>
      </c>
      <c r="AP117" s="97">
        <f t="shared" si="27"/>
        <v>41687</v>
      </c>
      <c r="AQ117" s="97">
        <f t="shared" si="28"/>
        <v>41693</v>
      </c>
    </row>
    <row r="118" spans="41:43" ht="12" customHeight="1">
      <c r="AO118" s="96" t="s">
        <v>63</v>
      </c>
      <c r="AP118" s="97">
        <f t="shared" si="27"/>
        <v>41694</v>
      </c>
      <c r="AQ118" s="97">
        <f t="shared" si="28"/>
        <v>41700</v>
      </c>
    </row>
    <row r="119" spans="41:43" ht="12" customHeight="1">
      <c r="AO119" s="96" t="s">
        <v>61</v>
      </c>
      <c r="AP119" s="97">
        <f t="shared" si="27"/>
        <v>41701</v>
      </c>
      <c r="AQ119" s="97">
        <f t="shared" si="28"/>
        <v>41707</v>
      </c>
    </row>
    <row r="120" spans="41:43" ht="12" customHeight="1">
      <c r="AO120" s="96" t="s">
        <v>62</v>
      </c>
      <c r="AP120" s="97">
        <f t="shared" si="27"/>
        <v>41708</v>
      </c>
      <c r="AQ120" s="97">
        <f t="shared" si="28"/>
        <v>41714</v>
      </c>
    </row>
    <row r="121" spans="41:43" ht="12" customHeight="1">
      <c r="AO121" s="96" t="s">
        <v>63</v>
      </c>
      <c r="AP121" s="97">
        <f t="shared" si="27"/>
        <v>41715</v>
      </c>
      <c r="AQ121" s="97">
        <f t="shared" si="28"/>
        <v>41721</v>
      </c>
    </row>
    <row r="122" spans="41:43" ht="12" customHeight="1">
      <c r="AO122" s="96" t="s">
        <v>61</v>
      </c>
      <c r="AP122" s="97">
        <f t="shared" si="27"/>
        <v>41722</v>
      </c>
      <c r="AQ122" s="97">
        <f t="shared" si="28"/>
        <v>41728</v>
      </c>
    </row>
    <row r="123" spans="41:43" ht="12" customHeight="1">
      <c r="AO123" s="96" t="s">
        <v>62</v>
      </c>
      <c r="AP123" s="97">
        <f t="shared" si="27"/>
        <v>41729</v>
      </c>
      <c r="AQ123" s="97">
        <f t="shared" si="28"/>
        <v>41735</v>
      </c>
    </row>
    <row r="124" spans="41:43" ht="12" customHeight="1">
      <c r="AO124" s="96" t="s">
        <v>63</v>
      </c>
      <c r="AP124" s="97">
        <f t="shared" ref="AP124:AP187" si="29">AQ123+1</f>
        <v>41736</v>
      </c>
      <c r="AQ124" s="97">
        <f t="shared" ref="AQ124:AQ187" si="30">AP124+6</f>
        <v>41742</v>
      </c>
    </row>
    <row r="125" spans="41:43" ht="12" customHeight="1">
      <c r="AO125" s="96" t="s">
        <v>61</v>
      </c>
      <c r="AP125" s="97">
        <f t="shared" si="29"/>
        <v>41743</v>
      </c>
      <c r="AQ125" s="97">
        <f t="shared" si="30"/>
        <v>41749</v>
      </c>
    </row>
    <row r="126" spans="41:43" ht="12" customHeight="1">
      <c r="AO126" s="96" t="s">
        <v>62</v>
      </c>
      <c r="AP126" s="97">
        <f t="shared" si="29"/>
        <v>41750</v>
      </c>
      <c r="AQ126" s="97">
        <f t="shared" si="30"/>
        <v>41756</v>
      </c>
    </row>
    <row r="127" spans="41:43" ht="12" customHeight="1">
      <c r="AO127" s="96" t="s">
        <v>63</v>
      </c>
      <c r="AP127" s="97">
        <f t="shared" si="29"/>
        <v>41757</v>
      </c>
      <c r="AQ127" s="97">
        <f t="shared" si="30"/>
        <v>41763</v>
      </c>
    </row>
    <row r="128" spans="41:43" ht="12" customHeight="1">
      <c r="AO128" s="96" t="s">
        <v>61</v>
      </c>
      <c r="AP128" s="97">
        <f t="shared" si="29"/>
        <v>41764</v>
      </c>
      <c r="AQ128" s="97">
        <f t="shared" si="30"/>
        <v>41770</v>
      </c>
    </row>
    <row r="129" spans="41:43" ht="12" customHeight="1">
      <c r="AO129" s="96" t="s">
        <v>62</v>
      </c>
      <c r="AP129" s="97">
        <f t="shared" si="29"/>
        <v>41771</v>
      </c>
      <c r="AQ129" s="97">
        <f t="shared" si="30"/>
        <v>41777</v>
      </c>
    </row>
    <row r="130" spans="41:43" ht="12" customHeight="1">
      <c r="AO130" s="96" t="s">
        <v>63</v>
      </c>
      <c r="AP130" s="97">
        <f t="shared" si="29"/>
        <v>41778</v>
      </c>
      <c r="AQ130" s="97">
        <f t="shared" si="30"/>
        <v>41784</v>
      </c>
    </row>
    <row r="131" spans="41:43" ht="12" customHeight="1">
      <c r="AO131" s="96" t="s">
        <v>61</v>
      </c>
      <c r="AP131" s="97">
        <f t="shared" si="29"/>
        <v>41785</v>
      </c>
      <c r="AQ131" s="97">
        <f t="shared" si="30"/>
        <v>41791</v>
      </c>
    </row>
    <row r="132" spans="41:43" ht="12" customHeight="1">
      <c r="AO132" s="96" t="s">
        <v>62</v>
      </c>
      <c r="AP132" s="97">
        <f t="shared" si="29"/>
        <v>41792</v>
      </c>
      <c r="AQ132" s="97">
        <f t="shared" si="30"/>
        <v>41798</v>
      </c>
    </row>
    <row r="133" spans="41:43" ht="12" customHeight="1">
      <c r="AO133" s="96" t="s">
        <v>63</v>
      </c>
      <c r="AP133" s="97">
        <f t="shared" si="29"/>
        <v>41799</v>
      </c>
      <c r="AQ133" s="97">
        <f t="shared" si="30"/>
        <v>41805</v>
      </c>
    </row>
    <row r="134" spans="41:43" ht="12" customHeight="1">
      <c r="AO134" s="96" t="s">
        <v>61</v>
      </c>
      <c r="AP134" s="97">
        <f t="shared" si="29"/>
        <v>41806</v>
      </c>
      <c r="AQ134" s="97">
        <f t="shared" si="30"/>
        <v>41812</v>
      </c>
    </row>
    <row r="135" spans="41:43" ht="12" customHeight="1">
      <c r="AO135" s="96" t="s">
        <v>62</v>
      </c>
      <c r="AP135" s="97">
        <f t="shared" si="29"/>
        <v>41813</v>
      </c>
      <c r="AQ135" s="97">
        <f t="shared" si="30"/>
        <v>41819</v>
      </c>
    </row>
    <row r="136" spans="41:43" ht="12" customHeight="1">
      <c r="AO136" s="96" t="s">
        <v>63</v>
      </c>
      <c r="AP136" s="97">
        <f t="shared" si="29"/>
        <v>41820</v>
      </c>
      <c r="AQ136" s="97">
        <f t="shared" si="30"/>
        <v>41826</v>
      </c>
    </row>
    <row r="137" spans="41:43" ht="12" customHeight="1">
      <c r="AO137" s="96" t="s">
        <v>61</v>
      </c>
      <c r="AP137" s="97">
        <f t="shared" si="29"/>
        <v>41827</v>
      </c>
      <c r="AQ137" s="97">
        <f t="shared" si="30"/>
        <v>41833</v>
      </c>
    </row>
    <row r="138" spans="41:43" ht="12" customHeight="1">
      <c r="AO138" s="96" t="s">
        <v>62</v>
      </c>
      <c r="AP138" s="97">
        <f t="shared" si="29"/>
        <v>41834</v>
      </c>
      <c r="AQ138" s="97">
        <f t="shared" si="30"/>
        <v>41840</v>
      </c>
    </row>
    <row r="139" spans="41:43" ht="12" customHeight="1">
      <c r="AO139" s="96" t="s">
        <v>63</v>
      </c>
      <c r="AP139" s="97">
        <f t="shared" si="29"/>
        <v>41841</v>
      </c>
      <c r="AQ139" s="97">
        <f t="shared" si="30"/>
        <v>41847</v>
      </c>
    </row>
    <row r="140" spans="41:43" ht="12" customHeight="1">
      <c r="AO140" s="96" t="s">
        <v>61</v>
      </c>
      <c r="AP140" s="97">
        <f t="shared" si="29"/>
        <v>41848</v>
      </c>
      <c r="AQ140" s="97">
        <f t="shared" si="30"/>
        <v>41854</v>
      </c>
    </row>
    <row r="141" spans="41:43" ht="12" customHeight="1">
      <c r="AO141" s="96" t="s">
        <v>62</v>
      </c>
      <c r="AP141" s="97">
        <f t="shared" si="29"/>
        <v>41855</v>
      </c>
      <c r="AQ141" s="97">
        <f t="shared" si="30"/>
        <v>41861</v>
      </c>
    </row>
    <row r="142" spans="41:43" ht="12" customHeight="1">
      <c r="AO142" s="96" t="s">
        <v>63</v>
      </c>
      <c r="AP142" s="97">
        <f t="shared" si="29"/>
        <v>41862</v>
      </c>
      <c r="AQ142" s="97">
        <f t="shared" si="30"/>
        <v>41868</v>
      </c>
    </row>
    <row r="143" spans="41:43" ht="12" customHeight="1">
      <c r="AO143" s="96" t="s">
        <v>61</v>
      </c>
      <c r="AP143" s="97">
        <f t="shared" si="29"/>
        <v>41869</v>
      </c>
      <c r="AQ143" s="97">
        <f t="shared" si="30"/>
        <v>41875</v>
      </c>
    </row>
    <row r="144" spans="41:43" ht="12" customHeight="1">
      <c r="AO144" s="96" t="s">
        <v>62</v>
      </c>
      <c r="AP144" s="97">
        <f t="shared" si="29"/>
        <v>41876</v>
      </c>
      <c r="AQ144" s="97">
        <f t="shared" si="30"/>
        <v>41882</v>
      </c>
    </row>
    <row r="145" spans="41:43" ht="12" customHeight="1">
      <c r="AO145" s="96" t="s">
        <v>63</v>
      </c>
      <c r="AP145" s="97">
        <f t="shared" si="29"/>
        <v>41883</v>
      </c>
      <c r="AQ145" s="97">
        <f t="shared" si="30"/>
        <v>41889</v>
      </c>
    </row>
    <row r="146" spans="41:43" ht="12" customHeight="1">
      <c r="AO146" s="96" t="s">
        <v>61</v>
      </c>
      <c r="AP146" s="97">
        <f t="shared" si="29"/>
        <v>41890</v>
      </c>
      <c r="AQ146" s="97">
        <f t="shared" si="30"/>
        <v>41896</v>
      </c>
    </row>
    <row r="147" spans="41:43" ht="12" customHeight="1">
      <c r="AO147" s="96" t="s">
        <v>62</v>
      </c>
      <c r="AP147" s="97">
        <f t="shared" si="29"/>
        <v>41897</v>
      </c>
      <c r="AQ147" s="97">
        <f t="shared" si="30"/>
        <v>41903</v>
      </c>
    </row>
    <row r="148" spans="41:43" ht="12" customHeight="1">
      <c r="AO148" s="96" t="s">
        <v>63</v>
      </c>
      <c r="AP148" s="97">
        <f t="shared" si="29"/>
        <v>41904</v>
      </c>
      <c r="AQ148" s="97">
        <f t="shared" si="30"/>
        <v>41910</v>
      </c>
    </row>
    <row r="149" spans="41:43" ht="12" customHeight="1">
      <c r="AO149" s="96" t="s">
        <v>61</v>
      </c>
      <c r="AP149" s="97">
        <f t="shared" si="29"/>
        <v>41911</v>
      </c>
      <c r="AQ149" s="97">
        <f t="shared" si="30"/>
        <v>41917</v>
      </c>
    </row>
    <row r="150" spans="41:43" ht="12" customHeight="1">
      <c r="AO150" s="96" t="s">
        <v>62</v>
      </c>
      <c r="AP150" s="97">
        <f t="shared" si="29"/>
        <v>41918</v>
      </c>
      <c r="AQ150" s="97">
        <f t="shared" si="30"/>
        <v>41924</v>
      </c>
    </row>
    <row r="151" spans="41:43" ht="12" customHeight="1">
      <c r="AO151" s="96" t="s">
        <v>63</v>
      </c>
      <c r="AP151" s="97">
        <f t="shared" si="29"/>
        <v>41925</v>
      </c>
      <c r="AQ151" s="97">
        <f t="shared" si="30"/>
        <v>41931</v>
      </c>
    </row>
    <row r="152" spans="41:43" ht="12" customHeight="1">
      <c r="AO152" s="96" t="s">
        <v>61</v>
      </c>
      <c r="AP152" s="97">
        <f t="shared" si="29"/>
        <v>41932</v>
      </c>
      <c r="AQ152" s="97">
        <f t="shared" si="30"/>
        <v>41938</v>
      </c>
    </row>
    <row r="153" spans="41:43" ht="12" customHeight="1">
      <c r="AO153" s="96" t="s">
        <v>62</v>
      </c>
      <c r="AP153" s="97">
        <f t="shared" si="29"/>
        <v>41939</v>
      </c>
      <c r="AQ153" s="97">
        <f t="shared" si="30"/>
        <v>41945</v>
      </c>
    </row>
    <row r="154" spans="41:43" ht="12" customHeight="1">
      <c r="AO154" s="96" t="s">
        <v>63</v>
      </c>
      <c r="AP154" s="97">
        <f t="shared" si="29"/>
        <v>41946</v>
      </c>
      <c r="AQ154" s="97">
        <f t="shared" si="30"/>
        <v>41952</v>
      </c>
    </row>
    <row r="155" spans="41:43" ht="12" customHeight="1">
      <c r="AO155" s="96" t="s">
        <v>61</v>
      </c>
      <c r="AP155" s="97">
        <f t="shared" si="29"/>
        <v>41953</v>
      </c>
      <c r="AQ155" s="97">
        <f t="shared" si="30"/>
        <v>41959</v>
      </c>
    </row>
    <row r="156" spans="41:43" ht="12" customHeight="1">
      <c r="AO156" s="96" t="s">
        <v>62</v>
      </c>
      <c r="AP156" s="97">
        <f t="shared" si="29"/>
        <v>41960</v>
      </c>
      <c r="AQ156" s="97">
        <f t="shared" si="30"/>
        <v>41966</v>
      </c>
    </row>
    <row r="157" spans="41:43" ht="12" customHeight="1">
      <c r="AO157" s="96" t="s">
        <v>63</v>
      </c>
      <c r="AP157" s="97">
        <f t="shared" si="29"/>
        <v>41967</v>
      </c>
      <c r="AQ157" s="97">
        <f t="shared" si="30"/>
        <v>41973</v>
      </c>
    </row>
    <row r="158" spans="41:43" ht="12" customHeight="1">
      <c r="AO158" s="96" t="s">
        <v>61</v>
      </c>
      <c r="AP158" s="97">
        <f t="shared" si="29"/>
        <v>41974</v>
      </c>
      <c r="AQ158" s="97">
        <f t="shared" si="30"/>
        <v>41980</v>
      </c>
    </row>
    <row r="159" spans="41:43" ht="12" customHeight="1">
      <c r="AO159" s="96" t="s">
        <v>62</v>
      </c>
      <c r="AP159" s="97">
        <f t="shared" si="29"/>
        <v>41981</v>
      </c>
      <c r="AQ159" s="97">
        <f t="shared" si="30"/>
        <v>41987</v>
      </c>
    </row>
    <row r="160" spans="41:43" ht="12" customHeight="1">
      <c r="AO160" s="96" t="s">
        <v>63</v>
      </c>
      <c r="AP160" s="97">
        <f t="shared" si="29"/>
        <v>41988</v>
      </c>
      <c r="AQ160" s="97">
        <f t="shared" si="30"/>
        <v>41994</v>
      </c>
    </row>
    <row r="161" spans="41:43" ht="12" customHeight="1">
      <c r="AO161" s="96" t="s">
        <v>61</v>
      </c>
      <c r="AP161" s="97">
        <f t="shared" si="29"/>
        <v>41995</v>
      </c>
      <c r="AQ161" s="97">
        <f t="shared" si="30"/>
        <v>42001</v>
      </c>
    </row>
    <row r="162" spans="41:43" ht="12" customHeight="1">
      <c r="AO162" s="96" t="s">
        <v>62</v>
      </c>
      <c r="AP162" s="97">
        <f t="shared" si="29"/>
        <v>42002</v>
      </c>
      <c r="AQ162" s="97">
        <f t="shared" si="30"/>
        <v>42008</v>
      </c>
    </row>
    <row r="163" spans="41:43" ht="12" customHeight="1">
      <c r="AO163" s="96" t="s">
        <v>63</v>
      </c>
      <c r="AP163" s="97">
        <f t="shared" si="29"/>
        <v>42009</v>
      </c>
      <c r="AQ163" s="97">
        <f t="shared" si="30"/>
        <v>42015</v>
      </c>
    </row>
    <row r="164" spans="41:43" ht="12" customHeight="1">
      <c r="AO164" s="96" t="s">
        <v>61</v>
      </c>
      <c r="AP164" s="97">
        <f t="shared" si="29"/>
        <v>42016</v>
      </c>
      <c r="AQ164" s="97">
        <f t="shared" si="30"/>
        <v>42022</v>
      </c>
    </row>
    <row r="165" spans="41:43" ht="12" customHeight="1">
      <c r="AO165" s="96" t="s">
        <v>62</v>
      </c>
      <c r="AP165" s="97">
        <f t="shared" si="29"/>
        <v>42023</v>
      </c>
      <c r="AQ165" s="97">
        <f t="shared" si="30"/>
        <v>42029</v>
      </c>
    </row>
    <row r="166" spans="41:43" ht="12" customHeight="1">
      <c r="AO166" s="96" t="s">
        <v>63</v>
      </c>
      <c r="AP166" s="97">
        <f t="shared" si="29"/>
        <v>42030</v>
      </c>
      <c r="AQ166" s="97">
        <f t="shared" si="30"/>
        <v>42036</v>
      </c>
    </row>
    <row r="167" spans="41:43" ht="12" customHeight="1">
      <c r="AO167" s="96" t="s">
        <v>61</v>
      </c>
      <c r="AP167" s="97">
        <f t="shared" si="29"/>
        <v>42037</v>
      </c>
      <c r="AQ167" s="97">
        <f t="shared" si="30"/>
        <v>42043</v>
      </c>
    </row>
    <row r="168" spans="41:43" ht="12" customHeight="1">
      <c r="AO168" s="96" t="s">
        <v>62</v>
      </c>
      <c r="AP168" s="97">
        <f t="shared" si="29"/>
        <v>42044</v>
      </c>
      <c r="AQ168" s="97">
        <f t="shared" si="30"/>
        <v>42050</v>
      </c>
    </row>
    <row r="169" spans="41:43" ht="12" customHeight="1">
      <c r="AO169" s="96" t="s">
        <v>63</v>
      </c>
      <c r="AP169" s="97">
        <f t="shared" si="29"/>
        <v>42051</v>
      </c>
      <c r="AQ169" s="97">
        <f t="shared" si="30"/>
        <v>42057</v>
      </c>
    </row>
    <row r="170" spans="41:43" ht="12" customHeight="1">
      <c r="AO170" s="96" t="s">
        <v>61</v>
      </c>
      <c r="AP170" s="97">
        <f t="shared" si="29"/>
        <v>42058</v>
      </c>
      <c r="AQ170" s="97">
        <f t="shared" si="30"/>
        <v>42064</v>
      </c>
    </row>
    <row r="171" spans="41:43" ht="12" customHeight="1">
      <c r="AO171" s="96" t="s">
        <v>62</v>
      </c>
      <c r="AP171" s="97">
        <f t="shared" si="29"/>
        <v>42065</v>
      </c>
      <c r="AQ171" s="97">
        <f t="shared" si="30"/>
        <v>42071</v>
      </c>
    </row>
    <row r="172" spans="41:43" ht="12" customHeight="1">
      <c r="AO172" s="96" t="s">
        <v>63</v>
      </c>
      <c r="AP172" s="97">
        <f t="shared" si="29"/>
        <v>42072</v>
      </c>
      <c r="AQ172" s="97">
        <f t="shared" si="30"/>
        <v>42078</v>
      </c>
    </row>
    <row r="173" spans="41:43" ht="12" customHeight="1">
      <c r="AO173" s="96" t="s">
        <v>61</v>
      </c>
      <c r="AP173" s="97">
        <f t="shared" si="29"/>
        <v>42079</v>
      </c>
      <c r="AQ173" s="97">
        <f t="shared" si="30"/>
        <v>42085</v>
      </c>
    </row>
    <row r="174" spans="41:43" ht="12" customHeight="1">
      <c r="AO174" s="96" t="s">
        <v>62</v>
      </c>
      <c r="AP174" s="97">
        <f t="shared" si="29"/>
        <v>42086</v>
      </c>
      <c r="AQ174" s="97">
        <f t="shared" si="30"/>
        <v>42092</v>
      </c>
    </row>
    <row r="175" spans="41:43" ht="12" customHeight="1">
      <c r="AO175" s="96" t="s">
        <v>63</v>
      </c>
      <c r="AP175" s="97">
        <f t="shared" si="29"/>
        <v>42093</v>
      </c>
      <c r="AQ175" s="97">
        <f t="shared" si="30"/>
        <v>42099</v>
      </c>
    </row>
    <row r="176" spans="41:43" ht="12" customHeight="1">
      <c r="AO176" s="96" t="s">
        <v>61</v>
      </c>
      <c r="AP176" s="97">
        <f t="shared" si="29"/>
        <v>42100</v>
      </c>
      <c r="AQ176" s="97">
        <f t="shared" si="30"/>
        <v>42106</v>
      </c>
    </row>
    <row r="177" spans="41:43" ht="12" customHeight="1">
      <c r="AO177" s="96" t="s">
        <v>62</v>
      </c>
      <c r="AP177" s="97">
        <f t="shared" si="29"/>
        <v>42107</v>
      </c>
      <c r="AQ177" s="97">
        <f t="shared" si="30"/>
        <v>42113</v>
      </c>
    </row>
    <row r="178" spans="41:43" ht="12" customHeight="1">
      <c r="AO178" s="96" t="s">
        <v>63</v>
      </c>
      <c r="AP178" s="97">
        <f t="shared" si="29"/>
        <v>42114</v>
      </c>
      <c r="AQ178" s="97">
        <f t="shared" si="30"/>
        <v>42120</v>
      </c>
    </row>
    <row r="179" spans="41:43" ht="12" customHeight="1">
      <c r="AO179" s="96" t="s">
        <v>61</v>
      </c>
      <c r="AP179" s="97">
        <f t="shared" si="29"/>
        <v>42121</v>
      </c>
      <c r="AQ179" s="97">
        <f t="shared" si="30"/>
        <v>42127</v>
      </c>
    </row>
    <row r="180" spans="41:43" ht="12" customHeight="1">
      <c r="AO180" s="96" t="s">
        <v>62</v>
      </c>
      <c r="AP180" s="97">
        <f t="shared" si="29"/>
        <v>42128</v>
      </c>
      <c r="AQ180" s="97">
        <f t="shared" si="30"/>
        <v>42134</v>
      </c>
    </row>
    <row r="181" spans="41:43" ht="12" customHeight="1">
      <c r="AO181" s="96" t="s">
        <v>63</v>
      </c>
      <c r="AP181" s="97">
        <f t="shared" si="29"/>
        <v>42135</v>
      </c>
      <c r="AQ181" s="97">
        <f t="shared" si="30"/>
        <v>42141</v>
      </c>
    </row>
    <row r="182" spans="41:43" ht="12" customHeight="1">
      <c r="AO182" s="96" t="s">
        <v>61</v>
      </c>
      <c r="AP182" s="97">
        <f t="shared" si="29"/>
        <v>42142</v>
      </c>
      <c r="AQ182" s="97">
        <f t="shared" si="30"/>
        <v>42148</v>
      </c>
    </row>
    <row r="183" spans="41:43" ht="12" customHeight="1">
      <c r="AO183" s="96" t="s">
        <v>62</v>
      </c>
      <c r="AP183" s="97">
        <f t="shared" si="29"/>
        <v>42149</v>
      </c>
      <c r="AQ183" s="97">
        <f t="shared" si="30"/>
        <v>42155</v>
      </c>
    </row>
    <row r="184" spans="41:43" ht="12" customHeight="1">
      <c r="AO184" s="96" t="s">
        <v>63</v>
      </c>
      <c r="AP184" s="97">
        <f t="shared" si="29"/>
        <v>42156</v>
      </c>
      <c r="AQ184" s="97">
        <f t="shared" si="30"/>
        <v>42162</v>
      </c>
    </row>
    <row r="185" spans="41:43" ht="12" customHeight="1">
      <c r="AO185" s="96" t="s">
        <v>61</v>
      </c>
      <c r="AP185" s="97">
        <f t="shared" si="29"/>
        <v>42163</v>
      </c>
      <c r="AQ185" s="97">
        <f t="shared" si="30"/>
        <v>42169</v>
      </c>
    </row>
    <row r="186" spans="41:43" ht="12" customHeight="1">
      <c r="AO186" s="96" t="s">
        <v>62</v>
      </c>
      <c r="AP186" s="97">
        <f t="shared" si="29"/>
        <v>42170</v>
      </c>
      <c r="AQ186" s="97">
        <f t="shared" si="30"/>
        <v>42176</v>
      </c>
    </row>
    <row r="187" spans="41:43" ht="12" customHeight="1">
      <c r="AO187" s="96" t="s">
        <v>63</v>
      </c>
      <c r="AP187" s="97">
        <f t="shared" si="29"/>
        <v>42177</v>
      </c>
      <c r="AQ187" s="97">
        <f t="shared" si="30"/>
        <v>42183</v>
      </c>
    </row>
    <row r="188" spans="41:43" ht="12" customHeight="1">
      <c r="AO188" s="96" t="s">
        <v>61</v>
      </c>
      <c r="AP188" s="97">
        <f t="shared" ref="AP188:AP208" si="31">AQ187+1</f>
        <v>42184</v>
      </c>
      <c r="AQ188" s="97">
        <f t="shared" ref="AQ188:AQ208" si="32">AP188+6</f>
        <v>42190</v>
      </c>
    </row>
    <row r="189" spans="41:43" ht="12" customHeight="1">
      <c r="AO189" s="96" t="s">
        <v>62</v>
      </c>
      <c r="AP189" s="97">
        <f t="shared" si="31"/>
        <v>42191</v>
      </c>
      <c r="AQ189" s="97">
        <f t="shared" si="32"/>
        <v>42197</v>
      </c>
    </row>
    <row r="190" spans="41:43" ht="12" customHeight="1">
      <c r="AO190" s="96" t="s">
        <v>63</v>
      </c>
      <c r="AP190" s="97">
        <f t="shared" si="31"/>
        <v>42198</v>
      </c>
      <c r="AQ190" s="97">
        <f t="shared" si="32"/>
        <v>42204</v>
      </c>
    </row>
    <row r="191" spans="41:43" ht="12" customHeight="1">
      <c r="AO191" s="96" t="s">
        <v>61</v>
      </c>
      <c r="AP191" s="97">
        <f t="shared" si="31"/>
        <v>42205</v>
      </c>
      <c r="AQ191" s="97">
        <f t="shared" si="32"/>
        <v>42211</v>
      </c>
    </row>
    <row r="192" spans="41:43" ht="12" customHeight="1">
      <c r="AO192" s="96" t="s">
        <v>62</v>
      </c>
      <c r="AP192" s="97">
        <f t="shared" si="31"/>
        <v>42212</v>
      </c>
      <c r="AQ192" s="97">
        <f t="shared" si="32"/>
        <v>42218</v>
      </c>
    </row>
    <row r="193" spans="41:43" ht="12" customHeight="1">
      <c r="AO193" s="96" t="s">
        <v>63</v>
      </c>
      <c r="AP193" s="97">
        <f t="shared" si="31"/>
        <v>42219</v>
      </c>
      <c r="AQ193" s="97">
        <f t="shared" si="32"/>
        <v>42225</v>
      </c>
    </row>
    <row r="194" spans="41:43" ht="12" customHeight="1">
      <c r="AO194" s="96" t="s">
        <v>61</v>
      </c>
      <c r="AP194" s="97">
        <f t="shared" si="31"/>
        <v>42226</v>
      </c>
      <c r="AQ194" s="97">
        <f t="shared" si="32"/>
        <v>42232</v>
      </c>
    </row>
    <row r="195" spans="41:43" ht="12" customHeight="1">
      <c r="AO195" s="96" t="s">
        <v>62</v>
      </c>
      <c r="AP195" s="97">
        <f t="shared" si="31"/>
        <v>42233</v>
      </c>
      <c r="AQ195" s="97">
        <f t="shared" si="32"/>
        <v>42239</v>
      </c>
    </row>
    <row r="196" spans="41:43" ht="12" customHeight="1">
      <c r="AO196" s="96" t="s">
        <v>63</v>
      </c>
      <c r="AP196" s="97">
        <f t="shared" si="31"/>
        <v>42240</v>
      </c>
      <c r="AQ196" s="97">
        <f t="shared" si="32"/>
        <v>42246</v>
      </c>
    </row>
    <row r="197" spans="41:43" ht="12" customHeight="1">
      <c r="AO197" s="96" t="s">
        <v>61</v>
      </c>
      <c r="AP197" s="97">
        <f t="shared" si="31"/>
        <v>42247</v>
      </c>
      <c r="AQ197" s="97">
        <f t="shared" si="32"/>
        <v>42253</v>
      </c>
    </row>
    <row r="198" spans="41:43" ht="12" customHeight="1">
      <c r="AO198" s="96" t="s">
        <v>62</v>
      </c>
      <c r="AP198" s="97">
        <f t="shared" si="31"/>
        <v>42254</v>
      </c>
      <c r="AQ198" s="97">
        <f t="shared" si="32"/>
        <v>42260</v>
      </c>
    </row>
    <row r="199" spans="41:43" ht="12" customHeight="1">
      <c r="AO199" s="96" t="s">
        <v>63</v>
      </c>
      <c r="AP199" s="97">
        <f t="shared" si="31"/>
        <v>42261</v>
      </c>
      <c r="AQ199" s="97">
        <f t="shared" si="32"/>
        <v>42267</v>
      </c>
    </row>
    <row r="200" spans="41:43" ht="12" customHeight="1">
      <c r="AO200" s="96" t="s">
        <v>61</v>
      </c>
      <c r="AP200" s="97">
        <f t="shared" si="31"/>
        <v>42268</v>
      </c>
      <c r="AQ200" s="97">
        <f t="shared" si="32"/>
        <v>42274</v>
      </c>
    </row>
    <row r="201" spans="41:43" ht="12" customHeight="1">
      <c r="AO201" s="96" t="s">
        <v>62</v>
      </c>
      <c r="AP201" s="97">
        <f t="shared" si="31"/>
        <v>42275</v>
      </c>
      <c r="AQ201" s="97">
        <f t="shared" si="32"/>
        <v>42281</v>
      </c>
    </row>
    <row r="202" spans="41:43" ht="12" customHeight="1">
      <c r="AO202" s="96" t="s">
        <v>63</v>
      </c>
      <c r="AP202" s="97">
        <f t="shared" si="31"/>
        <v>42282</v>
      </c>
      <c r="AQ202" s="97">
        <f t="shared" si="32"/>
        <v>42288</v>
      </c>
    </row>
    <row r="203" spans="41:43" ht="12" customHeight="1">
      <c r="AO203" s="96" t="s">
        <v>61</v>
      </c>
      <c r="AP203" s="97">
        <f t="shared" si="31"/>
        <v>42289</v>
      </c>
      <c r="AQ203" s="97">
        <f t="shared" si="32"/>
        <v>42295</v>
      </c>
    </row>
    <row r="204" spans="41:43" ht="12" customHeight="1">
      <c r="AO204" s="96" t="s">
        <v>62</v>
      </c>
      <c r="AP204" s="97">
        <f t="shared" si="31"/>
        <v>42296</v>
      </c>
      <c r="AQ204" s="97">
        <f t="shared" si="32"/>
        <v>42302</v>
      </c>
    </row>
    <row r="205" spans="41:43" ht="12" customHeight="1">
      <c r="AO205" s="96" t="s">
        <v>63</v>
      </c>
      <c r="AP205" s="97">
        <f t="shared" si="31"/>
        <v>42303</v>
      </c>
      <c r="AQ205" s="97">
        <f t="shared" si="32"/>
        <v>42309</v>
      </c>
    </row>
    <row r="206" spans="41:43" ht="12" customHeight="1">
      <c r="AO206" s="96" t="s">
        <v>61</v>
      </c>
      <c r="AP206" s="97">
        <f t="shared" si="31"/>
        <v>42310</v>
      </c>
      <c r="AQ206" s="97">
        <f t="shared" si="32"/>
        <v>42316</v>
      </c>
    </row>
    <row r="207" spans="41:43" ht="12" customHeight="1">
      <c r="AO207" s="96" t="s">
        <v>62</v>
      </c>
      <c r="AP207" s="97">
        <f t="shared" si="31"/>
        <v>42317</v>
      </c>
      <c r="AQ207" s="97">
        <f t="shared" si="32"/>
        <v>42323</v>
      </c>
    </row>
    <row r="208" spans="41:43" ht="12" customHeight="1">
      <c r="AO208" s="96" t="s">
        <v>63</v>
      </c>
      <c r="AP208" s="97">
        <f t="shared" si="31"/>
        <v>42324</v>
      </c>
      <c r="AQ208" s="97">
        <f t="shared" si="32"/>
        <v>42330</v>
      </c>
    </row>
    <row r="209" spans="41:43" ht="12" customHeight="1">
      <c r="AO209" s="96" t="s">
        <v>61</v>
      </c>
      <c r="AP209" s="97">
        <f t="shared" ref="AP209:AP216" si="33">AQ208+1</f>
        <v>42331</v>
      </c>
      <c r="AQ209" s="97">
        <f t="shared" ref="AQ209:AQ216" si="34">AP209+6</f>
        <v>42337</v>
      </c>
    </row>
    <row r="210" spans="41:43" ht="12" customHeight="1">
      <c r="AO210" s="96" t="s">
        <v>62</v>
      </c>
      <c r="AP210" s="97">
        <f t="shared" si="33"/>
        <v>42338</v>
      </c>
      <c r="AQ210" s="97">
        <f t="shared" si="34"/>
        <v>42344</v>
      </c>
    </row>
    <row r="211" spans="41:43" ht="12" customHeight="1">
      <c r="AO211" s="96" t="s">
        <v>63</v>
      </c>
      <c r="AP211" s="97">
        <f t="shared" si="33"/>
        <v>42345</v>
      </c>
      <c r="AQ211" s="97">
        <f t="shared" si="34"/>
        <v>42351</v>
      </c>
    </row>
    <row r="212" spans="41:43" ht="12" customHeight="1">
      <c r="AO212" s="96" t="s">
        <v>61</v>
      </c>
      <c r="AP212" s="97">
        <f t="shared" si="33"/>
        <v>42352</v>
      </c>
      <c r="AQ212" s="97">
        <f t="shared" si="34"/>
        <v>42358</v>
      </c>
    </row>
    <row r="213" spans="41:43" ht="12" customHeight="1">
      <c r="AO213" s="96" t="s">
        <v>62</v>
      </c>
      <c r="AP213" s="97">
        <f t="shared" si="33"/>
        <v>42359</v>
      </c>
      <c r="AQ213" s="97">
        <f t="shared" si="34"/>
        <v>42365</v>
      </c>
    </row>
    <row r="214" spans="41:43" ht="12" customHeight="1">
      <c r="AO214" s="96" t="s">
        <v>63</v>
      </c>
      <c r="AP214" s="97">
        <f t="shared" si="33"/>
        <v>42366</v>
      </c>
      <c r="AQ214" s="97">
        <f t="shared" si="34"/>
        <v>42372</v>
      </c>
    </row>
    <row r="215" spans="41:43" ht="12" customHeight="1">
      <c r="AO215" s="96" t="s">
        <v>61</v>
      </c>
      <c r="AP215" s="97">
        <f t="shared" si="33"/>
        <v>42373</v>
      </c>
      <c r="AQ215" s="97">
        <f t="shared" si="34"/>
        <v>42379</v>
      </c>
    </row>
    <row r="216" spans="41:43" ht="12" customHeight="1">
      <c r="AO216" s="96" t="s">
        <v>62</v>
      </c>
      <c r="AP216" s="97">
        <f t="shared" si="33"/>
        <v>42380</v>
      </c>
      <c r="AQ216" s="97">
        <f t="shared" si="34"/>
        <v>42386</v>
      </c>
    </row>
    <row r="217" spans="41:43" ht="12" customHeight="1">
      <c r="AO217" s="96" t="s">
        <v>61</v>
      </c>
      <c r="AP217" s="97">
        <f t="shared" ref="AP217:AP280" si="35">AQ216+1</f>
        <v>42387</v>
      </c>
      <c r="AQ217" s="97">
        <f t="shared" ref="AQ217:AQ280" si="36">AP217+6</f>
        <v>42393</v>
      </c>
    </row>
    <row r="218" spans="41:43" ht="12" customHeight="1">
      <c r="AO218" s="96" t="s">
        <v>62</v>
      </c>
      <c r="AP218" s="97">
        <f t="shared" si="35"/>
        <v>42394</v>
      </c>
      <c r="AQ218" s="97">
        <f t="shared" si="36"/>
        <v>42400</v>
      </c>
    </row>
    <row r="219" spans="41:43" ht="12" customHeight="1">
      <c r="AO219" s="96" t="s">
        <v>63</v>
      </c>
      <c r="AP219" s="97">
        <f t="shared" si="35"/>
        <v>42401</v>
      </c>
      <c r="AQ219" s="97">
        <f t="shared" si="36"/>
        <v>42407</v>
      </c>
    </row>
    <row r="220" spans="41:43" ht="12" customHeight="1">
      <c r="AO220" s="96" t="s">
        <v>61</v>
      </c>
      <c r="AP220" s="97">
        <f t="shared" si="35"/>
        <v>42408</v>
      </c>
      <c r="AQ220" s="97">
        <f t="shared" si="36"/>
        <v>42414</v>
      </c>
    </row>
    <row r="221" spans="41:43" ht="12" customHeight="1">
      <c r="AO221" s="96" t="s">
        <v>62</v>
      </c>
      <c r="AP221" s="97">
        <f t="shared" si="35"/>
        <v>42415</v>
      </c>
      <c r="AQ221" s="97">
        <f t="shared" si="36"/>
        <v>42421</v>
      </c>
    </row>
    <row r="222" spans="41:43" ht="12" customHeight="1">
      <c r="AO222" s="96" t="s">
        <v>63</v>
      </c>
      <c r="AP222" s="97">
        <f t="shared" si="35"/>
        <v>42422</v>
      </c>
      <c r="AQ222" s="97">
        <f t="shared" si="36"/>
        <v>42428</v>
      </c>
    </row>
    <row r="223" spans="41:43" ht="12" customHeight="1">
      <c r="AO223" s="96" t="s">
        <v>61</v>
      </c>
      <c r="AP223" s="97">
        <f t="shared" si="35"/>
        <v>42429</v>
      </c>
      <c r="AQ223" s="97">
        <f t="shared" si="36"/>
        <v>42435</v>
      </c>
    </row>
    <row r="224" spans="41:43" ht="12" customHeight="1">
      <c r="AO224" s="96" t="s">
        <v>62</v>
      </c>
      <c r="AP224" s="97">
        <f t="shared" si="35"/>
        <v>42436</v>
      </c>
      <c r="AQ224" s="97">
        <f t="shared" si="36"/>
        <v>42442</v>
      </c>
    </row>
    <row r="225" spans="41:43" ht="12" customHeight="1">
      <c r="AO225" s="96" t="s">
        <v>61</v>
      </c>
      <c r="AP225" s="97">
        <f t="shared" si="35"/>
        <v>42443</v>
      </c>
      <c r="AQ225" s="97">
        <f t="shared" si="36"/>
        <v>42449</v>
      </c>
    </row>
    <row r="226" spans="41:43" ht="12" customHeight="1">
      <c r="AO226" s="96" t="s">
        <v>62</v>
      </c>
      <c r="AP226" s="97">
        <f t="shared" si="35"/>
        <v>42450</v>
      </c>
      <c r="AQ226" s="97">
        <f t="shared" si="36"/>
        <v>42456</v>
      </c>
    </row>
    <row r="227" spans="41:43" ht="12" customHeight="1">
      <c r="AO227" s="96" t="s">
        <v>63</v>
      </c>
      <c r="AP227" s="97">
        <f t="shared" si="35"/>
        <v>42457</v>
      </c>
      <c r="AQ227" s="97">
        <f t="shared" si="36"/>
        <v>42463</v>
      </c>
    </row>
    <row r="228" spans="41:43" ht="12" customHeight="1">
      <c r="AO228" s="96" t="s">
        <v>61</v>
      </c>
      <c r="AP228" s="97">
        <f t="shared" si="35"/>
        <v>42464</v>
      </c>
      <c r="AQ228" s="97">
        <f t="shared" si="36"/>
        <v>42470</v>
      </c>
    </row>
    <row r="229" spans="41:43" ht="12" customHeight="1">
      <c r="AO229" s="96" t="s">
        <v>62</v>
      </c>
      <c r="AP229" s="97">
        <f t="shared" si="35"/>
        <v>42471</v>
      </c>
      <c r="AQ229" s="97">
        <f t="shared" si="36"/>
        <v>42477</v>
      </c>
    </row>
    <row r="230" spans="41:43" ht="12" customHeight="1">
      <c r="AO230" s="96" t="s">
        <v>63</v>
      </c>
      <c r="AP230" s="97">
        <f t="shared" si="35"/>
        <v>42478</v>
      </c>
      <c r="AQ230" s="97">
        <f t="shared" si="36"/>
        <v>42484</v>
      </c>
    </row>
    <row r="231" spans="41:43" ht="12" customHeight="1">
      <c r="AO231" s="96" t="s">
        <v>61</v>
      </c>
      <c r="AP231" s="97">
        <f t="shared" si="35"/>
        <v>42485</v>
      </c>
      <c r="AQ231" s="97">
        <f t="shared" si="36"/>
        <v>42491</v>
      </c>
    </row>
    <row r="232" spans="41:43" ht="12" customHeight="1">
      <c r="AO232" s="96" t="s">
        <v>62</v>
      </c>
      <c r="AP232" s="97">
        <f t="shared" si="35"/>
        <v>42492</v>
      </c>
      <c r="AQ232" s="97">
        <f t="shared" si="36"/>
        <v>42498</v>
      </c>
    </row>
    <row r="233" spans="41:43" ht="12" customHeight="1">
      <c r="AO233" s="96" t="s">
        <v>61</v>
      </c>
      <c r="AP233" s="97">
        <f t="shared" si="35"/>
        <v>42499</v>
      </c>
      <c r="AQ233" s="97">
        <f t="shared" si="36"/>
        <v>42505</v>
      </c>
    </row>
    <row r="234" spans="41:43" ht="12" customHeight="1">
      <c r="AO234" s="96" t="s">
        <v>62</v>
      </c>
      <c r="AP234" s="97">
        <f t="shared" si="35"/>
        <v>42506</v>
      </c>
      <c r="AQ234" s="97">
        <f t="shared" si="36"/>
        <v>42512</v>
      </c>
    </row>
    <row r="235" spans="41:43" ht="12" customHeight="1">
      <c r="AO235" s="96" t="s">
        <v>63</v>
      </c>
      <c r="AP235" s="97">
        <f t="shared" si="35"/>
        <v>42513</v>
      </c>
      <c r="AQ235" s="97">
        <f t="shared" si="36"/>
        <v>42519</v>
      </c>
    </row>
    <row r="236" spans="41:43" ht="12" customHeight="1">
      <c r="AO236" s="96" t="s">
        <v>61</v>
      </c>
      <c r="AP236" s="97">
        <f t="shared" si="35"/>
        <v>42520</v>
      </c>
      <c r="AQ236" s="97">
        <f t="shared" si="36"/>
        <v>42526</v>
      </c>
    </row>
    <row r="237" spans="41:43" ht="12" customHeight="1">
      <c r="AO237" s="96" t="s">
        <v>62</v>
      </c>
      <c r="AP237" s="97">
        <f t="shared" si="35"/>
        <v>42527</v>
      </c>
      <c r="AQ237" s="97">
        <f t="shared" si="36"/>
        <v>42533</v>
      </c>
    </row>
    <row r="238" spans="41:43" ht="12" customHeight="1">
      <c r="AO238" s="96" t="s">
        <v>63</v>
      </c>
      <c r="AP238" s="97">
        <f t="shared" si="35"/>
        <v>42534</v>
      </c>
      <c r="AQ238" s="97">
        <f t="shared" si="36"/>
        <v>42540</v>
      </c>
    </row>
    <row r="239" spans="41:43" ht="12" customHeight="1">
      <c r="AO239" s="96" t="s">
        <v>61</v>
      </c>
      <c r="AP239" s="97">
        <f t="shared" si="35"/>
        <v>42541</v>
      </c>
      <c r="AQ239" s="97">
        <f t="shared" si="36"/>
        <v>42547</v>
      </c>
    </row>
    <row r="240" spans="41:43" ht="12" customHeight="1">
      <c r="AO240" s="96" t="s">
        <v>62</v>
      </c>
      <c r="AP240" s="97">
        <f t="shared" si="35"/>
        <v>42548</v>
      </c>
      <c r="AQ240" s="97">
        <f t="shared" si="36"/>
        <v>42554</v>
      </c>
    </row>
    <row r="241" spans="41:43" ht="12" customHeight="1">
      <c r="AO241" s="96" t="s">
        <v>61</v>
      </c>
      <c r="AP241" s="97">
        <f t="shared" si="35"/>
        <v>42555</v>
      </c>
      <c r="AQ241" s="97">
        <f t="shared" si="36"/>
        <v>42561</v>
      </c>
    </row>
    <row r="242" spans="41:43" ht="12" customHeight="1">
      <c r="AO242" s="96" t="s">
        <v>62</v>
      </c>
      <c r="AP242" s="97">
        <f t="shared" si="35"/>
        <v>42562</v>
      </c>
      <c r="AQ242" s="97">
        <f t="shared" si="36"/>
        <v>42568</v>
      </c>
    </row>
    <row r="243" spans="41:43" ht="12" customHeight="1">
      <c r="AO243" s="96" t="s">
        <v>63</v>
      </c>
      <c r="AP243" s="97">
        <f t="shared" si="35"/>
        <v>42569</v>
      </c>
      <c r="AQ243" s="97">
        <f t="shared" si="36"/>
        <v>42575</v>
      </c>
    </row>
    <row r="244" spans="41:43" ht="12" customHeight="1">
      <c r="AO244" s="96" t="s">
        <v>61</v>
      </c>
      <c r="AP244" s="97">
        <f t="shared" si="35"/>
        <v>42576</v>
      </c>
      <c r="AQ244" s="97">
        <f t="shared" si="36"/>
        <v>42582</v>
      </c>
    </row>
    <row r="245" spans="41:43" ht="12" customHeight="1">
      <c r="AO245" s="96" t="s">
        <v>62</v>
      </c>
      <c r="AP245" s="97">
        <f t="shared" si="35"/>
        <v>42583</v>
      </c>
      <c r="AQ245" s="97">
        <f t="shared" si="36"/>
        <v>42589</v>
      </c>
    </row>
    <row r="246" spans="41:43" ht="12" customHeight="1">
      <c r="AO246" s="96" t="s">
        <v>63</v>
      </c>
      <c r="AP246" s="97">
        <f t="shared" si="35"/>
        <v>42590</v>
      </c>
      <c r="AQ246" s="97">
        <f t="shared" si="36"/>
        <v>42596</v>
      </c>
    </row>
    <row r="247" spans="41:43" ht="12" customHeight="1">
      <c r="AO247" s="96" t="s">
        <v>61</v>
      </c>
      <c r="AP247" s="97">
        <f t="shared" si="35"/>
        <v>42597</v>
      </c>
      <c r="AQ247" s="97">
        <f t="shared" si="36"/>
        <v>42603</v>
      </c>
    </row>
    <row r="248" spans="41:43" ht="12" customHeight="1">
      <c r="AO248" s="96" t="s">
        <v>62</v>
      </c>
      <c r="AP248" s="97">
        <f t="shared" si="35"/>
        <v>42604</v>
      </c>
      <c r="AQ248" s="97">
        <f t="shared" si="36"/>
        <v>42610</v>
      </c>
    </row>
    <row r="249" spans="41:43" ht="12" customHeight="1">
      <c r="AO249" s="96" t="s">
        <v>61</v>
      </c>
      <c r="AP249" s="97">
        <f t="shared" si="35"/>
        <v>42611</v>
      </c>
      <c r="AQ249" s="97">
        <f t="shared" si="36"/>
        <v>42617</v>
      </c>
    </row>
    <row r="250" spans="41:43" ht="12" customHeight="1">
      <c r="AO250" s="96" t="s">
        <v>62</v>
      </c>
      <c r="AP250" s="97">
        <f t="shared" si="35"/>
        <v>42618</v>
      </c>
      <c r="AQ250" s="97">
        <f t="shared" si="36"/>
        <v>42624</v>
      </c>
    </row>
    <row r="251" spans="41:43" ht="12" customHeight="1">
      <c r="AO251" s="96" t="s">
        <v>63</v>
      </c>
      <c r="AP251" s="97">
        <f t="shared" si="35"/>
        <v>42625</v>
      </c>
      <c r="AQ251" s="97">
        <f t="shared" si="36"/>
        <v>42631</v>
      </c>
    </row>
    <row r="252" spans="41:43" ht="12" customHeight="1">
      <c r="AO252" s="96" t="s">
        <v>61</v>
      </c>
      <c r="AP252" s="97">
        <f t="shared" si="35"/>
        <v>42632</v>
      </c>
      <c r="AQ252" s="97">
        <f t="shared" si="36"/>
        <v>42638</v>
      </c>
    </row>
    <row r="253" spans="41:43" ht="12" customHeight="1">
      <c r="AO253" s="96" t="s">
        <v>62</v>
      </c>
      <c r="AP253" s="97">
        <f t="shared" si="35"/>
        <v>42639</v>
      </c>
      <c r="AQ253" s="97">
        <f t="shared" si="36"/>
        <v>42645</v>
      </c>
    </row>
    <row r="254" spans="41:43" ht="12" customHeight="1">
      <c r="AO254" s="96" t="s">
        <v>63</v>
      </c>
      <c r="AP254" s="97">
        <f t="shared" si="35"/>
        <v>42646</v>
      </c>
      <c r="AQ254" s="97">
        <f t="shared" si="36"/>
        <v>42652</v>
      </c>
    </row>
    <row r="255" spans="41:43" ht="12" customHeight="1">
      <c r="AO255" s="96" t="s">
        <v>61</v>
      </c>
      <c r="AP255" s="97">
        <f t="shared" si="35"/>
        <v>42653</v>
      </c>
      <c r="AQ255" s="97">
        <f t="shared" si="36"/>
        <v>42659</v>
      </c>
    </row>
    <row r="256" spans="41:43" ht="12" customHeight="1">
      <c r="AO256" s="96" t="s">
        <v>62</v>
      </c>
      <c r="AP256" s="97">
        <f t="shared" si="35"/>
        <v>42660</v>
      </c>
      <c r="AQ256" s="97">
        <f t="shared" si="36"/>
        <v>42666</v>
      </c>
    </row>
    <row r="257" spans="41:43" ht="12" customHeight="1">
      <c r="AO257" s="96" t="s">
        <v>61</v>
      </c>
      <c r="AP257" s="97">
        <f t="shared" si="35"/>
        <v>42667</v>
      </c>
      <c r="AQ257" s="97">
        <f t="shared" si="36"/>
        <v>42673</v>
      </c>
    </row>
    <row r="258" spans="41:43" ht="12" customHeight="1">
      <c r="AO258" s="96" t="s">
        <v>62</v>
      </c>
      <c r="AP258" s="97">
        <f t="shared" si="35"/>
        <v>42674</v>
      </c>
      <c r="AQ258" s="97">
        <f t="shared" si="36"/>
        <v>42680</v>
      </c>
    </row>
    <row r="259" spans="41:43" ht="12" customHeight="1">
      <c r="AO259" s="96" t="s">
        <v>63</v>
      </c>
      <c r="AP259" s="97">
        <f t="shared" si="35"/>
        <v>42681</v>
      </c>
      <c r="AQ259" s="97">
        <f t="shared" si="36"/>
        <v>42687</v>
      </c>
    </row>
    <row r="260" spans="41:43" ht="12" customHeight="1">
      <c r="AO260" s="96" t="s">
        <v>61</v>
      </c>
      <c r="AP260" s="97">
        <f t="shared" si="35"/>
        <v>42688</v>
      </c>
      <c r="AQ260" s="97">
        <f t="shared" si="36"/>
        <v>42694</v>
      </c>
    </row>
    <row r="261" spans="41:43" ht="12" customHeight="1">
      <c r="AO261" s="96" t="s">
        <v>62</v>
      </c>
      <c r="AP261" s="97">
        <f t="shared" si="35"/>
        <v>42695</v>
      </c>
      <c r="AQ261" s="97">
        <f t="shared" si="36"/>
        <v>42701</v>
      </c>
    </row>
    <row r="262" spans="41:43" ht="12" customHeight="1">
      <c r="AO262" s="96" t="s">
        <v>63</v>
      </c>
      <c r="AP262" s="97">
        <f t="shared" si="35"/>
        <v>42702</v>
      </c>
      <c r="AQ262" s="97">
        <f t="shared" si="36"/>
        <v>42708</v>
      </c>
    </row>
    <row r="263" spans="41:43" ht="12" customHeight="1">
      <c r="AO263" s="96" t="s">
        <v>61</v>
      </c>
      <c r="AP263" s="97">
        <f t="shared" si="35"/>
        <v>42709</v>
      </c>
      <c r="AQ263" s="97">
        <f t="shared" si="36"/>
        <v>42715</v>
      </c>
    </row>
    <row r="264" spans="41:43" ht="12" customHeight="1">
      <c r="AO264" s="96" t="s">
        <v>62</v>
      </c>
      <c r="AP264" s="97">
        <f t="shared" si="35"/>
        <v>42716</v>
      </c>
      <c r="AQ264" s="97">
        <f t="shared" si="36"/>
        <v>42722</v>
      </c>
    </row>
    <row r="265" spans="41:43" ht="12" customHeight="1">
      <c r="AO265" s="96" t="s">
        <v>61</v>
      </c>
      <c r="AP265" s="97">
        <f t="shared" si="35"/>
        <v>42723</v>
      </c>
      <c r="AQ265" s="97">
        <f t="shared" si="36"/>
        <v>42729</v>
      </c>
    </row>
    <row r="266" spans="41:43" ht="12" customHeight="1">
      <c r="AO266" s="96" t="s">
        <v>62</v>
      </c>
      <c r="AP266" s="97">
        <f t="shared" si="35"/>
        <v>42730</v>
      </c>
      <c r="AQ266" s="97">
        <f t="shared" si="36"/>
        <v>42736</v>
      </c>
    </row>
    <row r="267" spans="41:43" ht="12" customHeight="1">
      <c r="AO267" s="96" t="s">
        <v>63</v>
      </c>
      <c r="AP267" s="97">
        <f t="shared" si="35"/>
        <v>42737</v>
      </c>
      <c r="AQ267" s="97">
        <f t="shared" si="36"/>
        <v>42743</v>
      </c>
    </row>
    <row r="268" spans="41:43" ht="12" customHeight="1">
      <c r="AO268" s="96" t="s">
        <v>61</v>
      </c>
      <c r="AP268" s="97">
        <f t="shared" si="35"/>
        <v>42744</v>
      </c>
      <c r="AQ268" s="97">
        <f t="shared" si="36"/>
        <v>42750</v>
      </c>
    </row>
    <row r="269" spans="41:43" ht="12" customHeight="1">
      <c r="AO269" s="96" t="s">
        <v>62</v>
      </c>
      <c r="AP269" s="97">
        <f t="shared" si="35"/>
        <v>42751</v>
      </c>
      <c r="AQ269" s="97">
        <f t="shared" si="36"/>
        <v>42757</v>
      </c>
    </row>
    <row r="270" spans="41:43" ht="12" customHeight="1">
      <c r="AO270" s="96" t="s">
        <v>63</v>
      </c>
      <c r="AP270" s="97">
        <f t="shared" si="35"/>
        <v>42758</v>
      </c>
      <c r="AQ270" s="97">
        <f t="shared" si="36"/>
        <v>42764</v>
      </c>
    </row>
    <row r="271" spans="41:43" ht="12" customHeight="1">
      <c r="AO271" s="96" t="s">
        <v>61</v>
      </c>
      <c r="AP271" s="97">
        <f t="shared" si="35"/>
        <v>42765</v>
      </c>
      <c r="AQ271" s="97">
        <f t="shared" si="36"/>
        <v>42771</v>
      </c>
    </row>
    <row r="272" spans="41:43" ht="12" customHeight="1">
      <c r="AO272" s="96" t="s">
        <v>62</v>
      </c>
      <c r="AP272" s="97">
        <f t="shared" si="35"/>
        <v>42772</v>
      </c>
      <c r="AQ272" s="97">
        <f t="shared" si="36"/>
        <v>42778</v>
      </c>
    </row>
    <row r="273" spans="41:43" ht="12" customHeight="1">
      <c r="AO273" s="96" t="s">
        <v>61</v>
      </c>
      <c r="AP273" s="97">
        <f t="shared" si="35"/>
        <v>42779</v>
      </c>
      <c r="AQ273" s="97">
        <f t="shared" si="36"/>
        <v>42785</v>
      </c>
    </row>
    <row r="274" spans="41:43" ht="12" customHeight="1">
      <c r="AO274" s="96" t="s">
        <v>62</v>
      </c>
      <c r="AP274" s="97">
        <f t="shared" si="35"/>
        <v>42786</v>
      </c>
      <c r="AQ274" s="97">
        <f t="shared" si="36"/>
        <v>42792</v>
      </c>
    </row>
    <row r="275" spans="41:43" ht="12" customHeight="1">
      <c r="AO275" s="96" t="s">
        <v>63</v>
      </c>
      <c r="AP275" s="97">
        <f t="shared" si="35"/>
        <v>42793</v>
      </c>
      <c r="AQ275" s="97">
        <f t="shared" si="36"/>
        <v>42799</v>
      </c>
    </row>
    <row r="276" spans="41:43" ht="12" customHeight="1">
      <c r="AO276" s="96" t="s">
        <v>61</v>
      </c>
      <c r="AP276" s="97">
        <f t="shared" si="35"/>
        <v>42800</v>
      </c>
      <c r="AQ276" s="97">
        <f t="shared" si="36"/>
        <v>42806</v>
      </c>
    </row>
    <row r="277" spans="41:43" ht="12" customHeight="1">
      <c r="AO277" s="96" t="s">
        <v>62</v>
      </c>
      <c r="AP277" s="97">
        <f t="shared" si="35"/>
        <v>42807</v>
      </c>
      <c r="AQ277" s="97">
        <f t="shared" si="36"/>
        <v>42813</v>
      </c>
    </row>
    <row r="278" spans="41:43" ht="12" customHeight="1">
      <c r="AO278" s="96" t="s">
        <v>63</v>
      </c>
      <c r="AP278" s="97">
        <f t="shared" si="35"/>
        <v>42814</v>
      </c>
      <c r="AQ278" s="97">
        <f t="shared" si="36"/>
        <v>42820</v>
      </c>
    </row>
    <row r="279" spans="41:43" ht="12" customHeight="1">
      <c r="AO279" s="96" t="s">
        <v>61</v>
      </c>
      <c r="AP279" s="97">
        <f t="shared" si="35"/>
        <v>42821</v>
      </c>
      <c r="AQ279" s="97">
        <f t="shared" si="36"/>
        <v>42827</v>
      </c>
    </row>
    <row r="280" spans="41:43" ht="12" customHeight="1">
      <c r="AO280" s="96" t="s">
        <v>62</v>
      </c>
      <c r="AP280" s="97">
        <f t="shared" si="35"/>
        <v>42828</v>
      </c>
      <c r="AQ280" s="97">
        <f t="shared" si="36"/>
        <v>42834</v>
      </c>
    </row>
    <row r="281" spans="41:43" ht="12" customHeight="1">
      <c r="AO281" s="96" t="s">
        <v>61</v>
      </c>
      <c r="AP281" s="97">
        <f t="shared" ref="AP281:AP344" si="37">AQ280+1</f>
        <v>42835</v>
      </c>
      <c r="AQ281" s="97">
        <f t="shared" ref="AQ281:AQ344" si="38">AP281+6</f>
        <v>42841</v>
      </c>
    </row>
    <row r="282" spans="41:43" ht="12" customHeight="1">
      <c r="AO282" s="96" t="s">
        <v>62</v>
      </c>
      <c r="AP282" s="97">
        <f t="shared" si="37"/>
        <v>42842</v>
      </c>
      <c r="AQ282" s="97">
        <f t="shared" si="38"/>
        <v>42848</v>
      </c>
    </row>
    <row r="283" spans="41:43" ht="12" customHeight="1">
      <c r="AO283" s="96" t="s">
        <v>63</v>
      </c>
      <c r="AP283" s="97">
        <f t="shared" si="37"/>
        <v>42849</v>
      </c>
      <c r="AQ283" s="97">
        <f t="shared" si="38"/>
        <v>42855</v>
      </c>
    </row>
    <row r="284" spans="41:43" ht="12" customHeight="1">
      <c r="AO284" s="96" t="s">
        <v>61</v>
      </c>
      <c r="AP284" s="97">
        <f t="shared" si="37"/>
        <v>42856</v>
      </c>
      <c r="AQ284" s="97">
        <f t="shared" si="38"/>
        <v>42862</v>
      </c>
    </row>
    <row r="285" spans="41:43" ht="12" customHeight="1">
      <c r="AO285" s="96" t="s">
        <v>62</v>
      </c>
      <c r="AP285" s="97">
        <f t="shared" si="37"/>
        <v>42863</v>
      </c>
      <c r="AQ285" s="97">
        <f t="shared" si="38"/>
        <v>42869</v>
      </c>
    </row>
    <row r="286" spans="41:43" ht="12" customHeight="1">
      <c r="AO286" s="96" t="s">
        <v>63</v>
      </c>
      <c r="AP286" s="97">
        <f t="shared" si="37"/>
        <v>42870</v>
      </c>
      <c r="AQ286" s="97">
        <f t="shared" si="38"/>
        <v>42876</v>
      </c>
    </row>
    <row r="287" spans="41:43" ht="12" customHeight="1">
      <c r="AO287" s="96" t="s">
        <v>61</v>
      </c>
      <c r="AP287" s="97">
        <f t="shared" si="37"/>
        <v>42877</v>
      </c>
      <c r="AQ287" s="97">
        <f t="shared" si="38"/>
        <v>42883</v>
      </c>
    </row>
    <row r="288" spans="41:43" ht="12" customHeight="1">
      <c r="AO288" s="96" t="s">
        <v>62</v>
      </c>
      <c r="AP288" s="97">
        <f t="shared" si="37"/>
        <v>42884</v>
      </c>
      <c r="AQ288" s="97">
        <f t="shared" si="38"/>
        <v>42890</v>
      </c>
    </row>
    <row r="289" spans="41:43" ht="12" customHeight="1">
      <c r="AO289" s="96" t="s">
        <v>61</v>
      </c>
      <c r="AP289" s="97">
        <f t="shared" si="37"/>
        <v>42891</v>
      </c>
      <c r="AQ289" s="97">
        <f t="shared" si="38"/>
        <v>42897</v>
      </c>
    </row>
    <row r="290" spans="41:43" ht="12" customHeight="1">
      <c r="AO290" s="96" t="s">
        <v>62</v>
      </c>
      <c r="AP290" s="97">
        <f t="shared" si="37"/>
        <v>42898</v>
      </c>
      <c r="AQ290" s="97">
        <f t="shared" si="38"/>
        <v>42904</v>
      </c>
    </row>
    <row r="291" spans="41:43" ht="12" customHeight="1">
      <c r="AO291" s="96" t="s">
        <v>63</v>
      </c>
      <c r="AP291" s="97">
        <f t="shared" si="37"/>
        <v>42905</v>
      </c>
      <c r="AQ291" s="97">
        <f t="shared" si="38"/>
        <v>42911</v>
      </c>
    </row>
    <row r="292" spans="41:43" ht="12" customHeight="1">
      <c r="AO292" s="96" t="s">
        <v>61</v>
      </c>
      <c r="AP292" s="97">
        <f t="shared" si="37"/>
        <v>42912</v>
      </c>
      <c r="AQ292" s="97">
        <f t="shared" si="38"/>
        <v>42918</v>
      </c>
    </row>
    <row r="293" spans="41:43" ht="12" customHeight="1">
      <c r="AO293" s="96" t="s">
        <v>62</v>
      </c>
      <c r="AP293" s="97">
        <f t="shared" si="37"/>
        <v>42919</v>
      </c>
      <c r="AQ293" s="97">
        <f t="shared" si="38"/>
        <v>42925</v>
      </c>
    </row>
    <row r="294" spans="41:43" ht="12" customHeight="1">
      <c r="AO294" s="96" t="s">
        <v>63</v>
      </c>
      <c r="AP294" s="97">
        <f t="shared" si="37"/>
        <v>42926</v>
      </c>
      <c r="AQ294" s="97">
        <f t="shared" si="38"/>
        <v>42932</v>
      </c>
    </row>
    <row r="295" spans="41:43" ht="12" customHeight="1">
      <c r="AO295" s="96" t="s">
        <v>61</v>
      </c>
      <c r="AP295" s="97">
        <f t="shared" si="37"/>
        <v>42933</v>
      </c>
      <c r="AQ295" s="97">
        <f t="shared" si="38"/>
        <v>42939</v>
      </c>
    </row>
    <row r="296" spans="41:43" ht="12" customHeight="1">
      <c r="AO296" s="96" t="s">
        <v>62</v>
      </c>
      <c r="AP296" s="97">
        <f t="shared" si="37"/>
        <v>42940</v>
      </c>
      <c r="AQ296" s="97">
        <f t="shared" si="38"/>
        <v>42946</v>
      </c>
    </row>
    <row r="297" spans="41:43" ht="12" customHeight="1">
      <c r="AO297" s="96" t="s">
        <v>61</v>
      </c>
      <c r="AP297" s="97">
        <f t="shared" si="37"/>
        <v>42947</v>
      </c>
      <c r="AQ297" s="97">
        <f t="shared" si="38"/>
        <v>42953</v>
      </c>
    </row>
    <row r="298" spans="41:43" ht="12" customHeight="1">
      <c r="AO298" s="96" t="s">
        <v>62</v>
      </c>
      <c r="AP298" s="97">
        <f t="shared" si="37"/>
        <v>42954</v>
      </c>
      <c r="AQ298" s="97">
        <f t="shared" si="38"/>
        <v>42960</v>
      </c>
    </row>
    <row r="299" spans="41:43" ht="12" customHeight="1">
      <c r="AO299" s="96" t="s">
        <v>63</v>
      </c>
      <c r="AP299" s="97">
        <f t="shared" si="37"/>
        <v>42961</v>
      </c>
      <c r="AQ299" s="97">
        <f t="shared" si="38"/>
        <v>42967</v>
      </c>
    </row>
    <row r="300" spans="41:43" ht="12" customHeight="1">
      <c r="AO300" s="96" t="s">
        <v>61</v>
      </c>
      <c r="AP300" s="97">
        <f t="shared" si="37"/>
        <v>42968</v>
      </c>
      <c r="AQ300" s="97">
        <f t="shared" si="38"/>
        <v>42974</v>
      </c>
    </row>
    <row r="301" spans="41:43" ht="12" customHeight="1">
      <c r="AO301" s="96" t="s">
        <v>62</v>
      </c>
      <c r="AP301" s="97">
        <f t="shared" si="37"/>
        <v>42975</v>
      </c>
      <c r="AQ301" s="97">
        <f t="shared" si="38"/>
        <v>42981</v>
      </c>
    </row>
    <row r="302" spans="41:43" ht="12" customHeight="1">
      <c r="AO302" s="96" t="s">
        <v>63</v>
      </c>
      <c r="AP302" s="97">
        <f t="shared" si="37"/>
        <v>42982</v>
      </c>
      <c r="AQ302" s="97">
        <f t="shared" si="38"/>
        <v>42988</v>
      </c>
    </row>
    <row r="303" spans="41:43" ht="12" customHeight="1">
      <c r="AO303" s="96" t="s">
        <v>61</v>
      </c>
      <c r="AP303" s="97">
        <f t="shared" si="37"/>
        <v>42989</v>
      </c>
      <c r="AQ303" s="97">
        <f t="shared" si="38"/>
        <v>42995</v>
      </c>
    </row>
    <row r="304" spans="41:43" ht="12" customHeight="1">
      <c r="AO304" s="96" t="s">
        <v>62</v>
      </c>
      <c r="AP304" s="97">
        <f t="shared" si="37"/>
        <v>42996</v>
      </c>
      <c r="AQ304" s="97">
        <f t="shared" si="38"/>
        <v>43002</v>
      </c>
    </row>
    <row r="305" spans="41:43" ht="12" customHeight="1">
      <c r="AO305" s="96" t="s">
        <v>61</v>
      </c>
      <c r="AP305" s="97">
        <f t="shared" si="37"/>
        <v>43003</v>
      </c>
      <c r="AQ305" s="97">
        <f t="shared" si="38"/>
        <v>43009</v>
      </c>
    </row>
    <row r="306" spans="41:43" ht="12" customHeight="1">
      <c r="AO306" s="96" t="s">
        <v>62</v>
      </c>
      <c r="AP306" s="97">
        <f t="shared" si="37"/>
        <v>43010</v>
      </c>
      <c r="AQ306" s="97">
        <f t="shared" si="38"/>
        <v>43016</v>
      </c>
    </row>
    <row r="307" spans="41:43" ht="12" customHeight="1">
      <c r="AO307" s="96" t="s">
        <v>63</v>
      </c>
      <c r="AP307" s="97">
        <f t="shared" si="37"/>
        <v>43017</v>
      </c>
      <c r="AQ307" s="97">
        <f t="shared" si="38"/>
        <v>43023</v>
      </c>
    </row>
    <row r="308" spans="41:43" ht="12" customHeight="1">
      <c r="AO308" s="96" t="s">
        <v>61</v>
      </c>
      <c r="AP308" s="97">
        <f t="shared" si="37"/>
        <v>43024</v>
      </c>
      <c r="AQ308" s="97">
        <f t="shared" si="38"/>
        <v>43030</v>
      </c>
    </row>
    <row r="309" spans="41:43" ht="12" customHeight="1">
      <c r="AO309" s="96" t="s">
        <v>62</v>
      </c>
      <c r="AP309" s="97">
        <f t="shared" si="37"/>
        <v>43031</v>
      </c>
      <c r="AQ309" s="97">
        <f t="shared" si="38"/>
        <v>43037</v>
      </c>
    </row>
    <row r="310" spans="41:43" ht="12" customHeight="1">
      <c r="AO310" s="96" t="s">
        <v>63</v>
      </c>
      <c r="AP310" s="97">
        <f t="shared" si="37"/>
        <v>43038</v>
      </c>
      <c r="AQ310" s="97">
        <f t="shared" si="38"/>
        <v>43044</v>
      </c>
    </row>
    <row r="311" spans="41:43" ht="12" customHeight="1">
      <c r="AO311" s="96" t="s">
        <v>61</v>
      </c>
      <c r="AP311" s="97">
        <f t="shared" si="37"/>
        <v>43045</v>
      </c>
      <c r="AQ311" s="97">
        <f t="shared" si="38"/>
        <v>43051</v>
      </c>
    </row>
    <row r="312" spans="41:43" ht="12" customHeight="1">
      <c r="AO312" s="96" t="s">
        <v>62</v>
      </c>
      <c r="AP312" s="97">
        <f t="shared" si="37"/>
        <v>43052</v>
      </c>
      <c r="AQ312" s="97">
        <f t="shared" si="38"/>
        <v>43058</v>
      </c>
    </row>
    <row r="313" spans="41:43" ht="12" customHeight="1">
      <c r="AO313" s="96" t="s">
        <v>61</v>
      </c>
      <c r="AP313" s="97">
        <f t="shared" si="37"/>
        <v>43059</v>
      </c>
      <c r="AQ313" s="97">
        <f t="shared" si="38"/>
        <v>43065</v>
      </c>
    </row>
    <row r="314" spans="41:43" ht="12" customHeight="1">
      <c r="AO314" s="96" t="s">
        <v>62</v>
      </c>
      <c r="AP314" s="97">
        <f t="shared" si="37"/>
        <v>43066</v>
      </c>
      <c r="AQ314" s="97">
        <f t="shared" si="38"/>
        <v>43072</v>
      </c>
    </row>
    <row r="315" spans="41:43" ht="12" customHeight="1">
      <c r="AO315" s="96" t="s">
        <v>63</v>
      </c>
      <c r="AP315" s="97">
        <f t="shared" si="37"/>
        <v>43073</v>
      </c>
      <c r="AQ315" s="97">
        <f t="shared" si="38"/>
        <v>43079</v>
      </c>
    </row>
    <row r="316" spans="41:43" ht="12" customHeight="1">
      <c r="AO316" s="96" t="s">
        <v>61</v>
      </c>
      <c r="AP316" s="97">
        <f t="shared" si="37"/>
        <v>43080</v>
      </c>
      <c r="AQ316" s="97">
        <f t="shared" si="38"/>
        <v>43086</v>
      </c>
    </row>
    <row r="317" spans="41:43" ht="12" customHeight="1">
      <c r="AO317" s="96" t="s">
        <v>62</v>
      </c>
      <c r="AP317" s="97">
        <f t="shared" si="37"/>
        <v>43087</v>
      </c>
      <c r="AQ317" s="97">
        <f t="shared" si="38"/>
        <v>43093</v>
      </c>
    </row>
    <row r="318" spans="41:43" ht="12" customHeight="1">
      <c r="AO318" s="96" t="s">
        <v>63</v>
      </c>
      <c r="AP318" s="97">
        <f t="shared" si="37"/>
        <v>43094</v>
      </c>
      <c r="AQ318" s="97">
        <f t="shared" si="38"/>
        <v>43100</v>
      </c>
    </row>
    <row r="319" spans="41:43" ht="12" customHeight="1">
      <c r="AO319" s="96" t="s">
        <v>61</v>
      </c>
      <c r="AP319" s="97">
        <f t="shared" si="37"/>
        <v>43101</v>
      </c>
      <c r="AQ319" s="97">
        <f t="shared" si="38"/>
        <v>43107</v>
      </c>
    </row>
    <row r="320" spans="41:43" ht="12" customHeight="1">
      <c r="AO320" s="96" t="s">
        <v>62</v>
      </c>
      <c r="AP320" s="97">
        <f t="shared" si="37"/>
        <v>43108</v>
      </c>
      <c r="AQ320" s="97">
        <f t="shared" si="38"/>
        <v>43114</v>
      </c>
    </row>
    <row r="321" spans="41:43" ht="12" customHeight="1">
      <c r="AO321" s="96" t="s">
        <v>61</v>
      </c>
      <c r="AP321" s="97">
        <f t="shared" si="37"/>
        <v>43115</v>
      </c>
      <c r="AQ321" s="97">
        <f t="shared" si="38"/>
        <v>43121</v>
      </c>
    </row>
    <row r="322" spans="41:43" ht="12" customHeight="1">
      <c r="AO322" s="96" t="s">
        <v>62</v>
      </c>
      <c r="AP322" s="97">
        <f t="shared" si="37"/>
        <v>43122</v>
      </c>
      <c r="AQ322" s="97">
        <f t="shared" si="38"/>
        <v>43128</v>
      </c>
    </row>
    <row r="323" spans="41:43" ht="12" customHeight="1">
      <c r="AO323" s="96" t="s">
        <v>63</v>
      </c>
      <c r="AP323" s="97">
        <f t="shared" si="37"/>
        <v>43129</v>
      </c>
      <c r="AQ323" s="97">
        <f t="shared" si="38"/>
        <v>43135</v>
      </c>
    </row>
    <row r="324" spans="41:43" ht="12" customHeight="1">
      <c r="AO324" s="96" t="s">
        <v>61</v>
      </c>
      <c r="AP324" s="97">
        <f t="shared" si="37"/>
        <v>43136</v>
      </c>
      <c r="AQ324" s="97">
        <f t="shared" si="38"/>
        <v>43142</v>
      </c>
    </row>
    <row r="325" spans="41:43" ht="12" customHeight="1">
      <c r="AO325" s="96" t="s">
        <v>62</v>
      </c>
      <c r="AP325" s="97">
        <f t="shared" si="37"/>
        <v>43143</v>
      </c>
      <c r="AQ325" s="97">
        <f t="shared" si="38"/>
        <v>43149</v>
      </c>
    </row>
    <row r="326" spans="41:43" ht="12" customHeight="1">
      <c r="AO326" s="96" t="s">
        <v>63</v>
      </c>
      <c r="AP326" s="97">
        <f t="shared" si="37"/>
        <v>43150</v>
      </c>
      <c r="AQ326" s="97">
        <f t="shared" si="38"/>
        <v>43156</v>
      </c>
    </row>
    <row r="327" spans="41:43" ht="12" customHeight="1">
      <c r="AO327" s="96" t="s">
        <v>61</v>
      </c>
      <c r="AP327" s="97">
        <f t="shared" si="37"/>
        <v>43157</v>
      </c>
      <c r="AQ327" s="97">
        <f t="shared" si="38"/>
        <v>43163</v>
      </c>
    </row>
    <row r="328" spans="41:43" ht="12" customHeight="1">
      <c r="AO328" s="96" t="s">
        <v>62</v>
      </c>
      <c r="AP328" s="97">
        <f t="shared" si="37"/>
        <v>43164</v>
      </c>
      <c r="AQ328" s="97">
        <f t="shared" si="38"/>
        <v>43170</v>
      </c>
    </row>
    <row r="329" spans="41:43" ht="12" customHeight="1">
      <c r="AO329" s="96" t="s">
        <v>61</v>
      </c>
      <c r="AP329" s="97">
        <f t="shared" si="37"/>
        <v>43171</v>
      </c>
      <c r="AQ329" s="97">
        <f t="shared" si="38"/>
        <v>43177</v>
      </c>
    </row>
    <row r="330" spans="41:43" ht="12" customHeight="1">
      <c r="AO330" s="96" t="s">
        <v>62</v>
      </c>
      <c r="AP330" s="97">
        <f t="shared" si="37"/>
        <v>43178</v>
      </c>
      <c r="AQ330" s="97">
        <f t="shared" si="38"/>
        <v>43184</v>
      </c>
    </row>
    <row r="331" spans="41:43" ht="12" customHeight="1">
      <c r="AO331" s="96" t="s">
        <v>63</v>
      </c>
      <c r="AP331" s="97">
        <f t="shared" si="37"/>
        <v>43185</v>
      </c>
      <c r="AQ331" s="97">
        <f t="shared" si="38"/>
        <v>43191</v>
      </c>
    </row>
    <row r="332" spans="41:43" ht="12" customHeight="1">
      <c r="AO332" s="96" t="s">
        <v>61</v>
      </c>
      <c r="AP332" s="97">
        <f t="shared" si="37"/>
        <v>43192</v>
      </c>
      <c r="AQ332" s="97">
        <f t="shared" si="38"/>
        <v>43198</v>
      </c>
    </row>
    <row r="333" spans="41:43" ht="12" customHeight="1">
      <c r="AO333" s="96" t="s">
        <v>62</v>
      </c>
      <c r="AP333" s="97">
        <f t="shared" si="37"/>
        <v>43199</v>
      </c>
      <c r="AQ333" s="97">
        <f t="shared" si="38"/>
        <v>43205</v>
      </c>
    </row>
    <row r="334" spans="41:43" ht="12" customHeight="1">
      <c r="AO334" s="96" t="s">
        <v>63</v>
      </c>
      <c r="AP334" s="97">
        <f t="shared" si="37"/>
        <v>43206</v>
      </c>
      <c r="AQ334" s="97">
        <f t="shared" si="38"/>
        <v>43212</v>
      </c>
    </row>
    <row r="335" spans="41:43" ht="12" customHeight="1">
      <c r="AO335" s="96" t="s">
        <v>61</v>
      </c>
      <c r="AP335" s="97">
        <f t="shared" si="37"/>
        <v>43213</v>
      </c>
      <c r="AQ335" s="97">
        <f t="shared" si="38"/>
        <v>43219</v>
      </c>
    </row>
    <row r="336" spans="41:43" ht="12" customHeight="1">
      <c r="AO336" s="96" t="s">
        <v>62</v>
      </c>
      <c r="AP336" s="97">
        <f t="shared" si="37"/>
        <v>43220</v>
      </c>
      <c r="AQ336" s="97">
        <f t="shared" si="38"/>
        <v>43226</v>
      </c>
    </row>
    <row r="337" spans="41:43" ht="12" customHeight="1">
      <c r="AO337" s="96" t="s">
        <v>61</v>
      </c>
      <c r="AP337" s="97">
        <f t="shared" si="37"/>
        <v>43227</v>
      </c>
      <c r="AQ337" s="97">
        <f t="shared" si="38"/>
        <v>43233</v>
      </c>
    </row>
    <row r="338" spans="41:43" ht="12" customHeight="1">
      <c r="AO338" s="96" t="s">
        <v>62</v>
      </c>
      <c r="AP338" s="97">
        <f t="shared" si="37"/>
        <v>43234</v>
      </c>
      <c r="AQ338" s="97">
        <f t="shared" si="38"/>
        <v>43240</v>
      </c>
    </row>
    <row r="339" spans="41:43" ht="12" customHeight="1">
      <c r="AO339" s="96" t="s">
        <v>63</v>
      </c>
      <c r="AP339" s="97">
        <f t="shared" si="37"/>
        <v>43241</v>
      </c>
      <c r="AQ339" s="97">
        <f t="shared" si="38"/>
        <v>43247</v>
      </c>
    </row>
    <row r="340" spans="41:43" ht="12" customHeight="1">
      <c r="AO340" s="96" t="s">
        <v>61</v>
      </c>
      <c r="AP340" s="97">
        <f t="shared" si="37"/>
        <v>43248</v>
      </c>
      <c r="AQ340" s="97">
        <f t="shared" si="38"/>
        <v>43254</v>
      </c>
    </row>
    <row r="341" spans="41:43" ht="12" customHeight="1">
      <c r="AO341" s="96" t="s">
        <v>62</v>
      </c>
      <c r="AP341" s="97">
        <f t="shared" si="37"/>
        <v>43255</v>
      </c>
      <c r="AQ341" s="97">
        <f t="shared" si="38"/>
        <v>43261</v>
      </c>
    </row>
    <row r="342" spans="41:43" ht="12" customHeight="1">
      <c r="AO342" s="96" t="s">
        <v>63</v>
      </c>
      <c r="AP342" s="97">
        <f t="shared" si="37"/>
        <v>43262</v>
      </c>
      <c r="AQ342" s="97">
        <f t="shared" si="38"/>
        <v>43268</v>
      </c>
    </row>
    <row r="343" spans="41:43" ht="12" customHeight="1">
      <c r="AO343" s="96" t="s">
        <v>61</v>
      </c>
      <c r="AP343" s="97">
        <f t="shared" si="37"/>
        <v>43269</v>
      </c>
      <c r="AQ343" s="97">
        <f t="shared" si="38"/>
        <v>43275</v>
      </c>
    </row>
    <row r="344" spans="41:43" ht="12" customHeight="1">
      <c r="AO344" s="96" t="s">
        <v>62</v>
      </c>
      <c r="AP344" s="97">
        <f t="shared" si="37"/>
        <v>43276</v>
      </c>
      <c r="AQ344" s="97">
        <f t="shared" si="38"/>
        <v>43282</v>
      </c>
    </row>
    <row r="345" spans="41:43" ht="12" customHeight="1">
      <c r="AO345" s="96" t="s">
        <v>61</v>
      </c>
      <c r="AP345" s="97">
        <f t="shared" ref="AP345:AP408" si="39">AQ344+1</f>
        <v>43283</v>
      </c>
      <c r="AQ345" s="97">
        <f t="shared" ref="AQ345:AQ408" si="40">AP345+6</f>
        <v>43289</v>
      </c>
    </row>
    <row r="346" spans="41:43" ht="12" customHeight="1">
      <c r="AO346" s="96" t="s">
        <v>62</v>
      </c>
      <c r="AP346" s="97">
        <f t="shared" si="39"/>
        <v>43290</v>
      </c>
      <c r="AQ346" s="97">
        <f t="shared" si="40"/>
        <v>43296</v>
      </c>
    </row>
    <row r="347" spans="41:43" ht="12" customHeight="1">
      <c r="AO347" s="96" t="s">
        <v>63</v>
      </c>
      <c r="AP347" s="97">
        <f t="shared" si="39"/>
        <v>43297</v>
      </c>
      <c r="AQ347" s="97">
        <f t="shared" si="40"/>
        <v>43303</v>
      </c>
    </row>
    <row r="348" spans="41:43" ht="12" customHeight="1">
      <c r="AO348" s="96" t="s">
        <v>61</v>
      </c>
      <c r="AP348" s="97">
        <f t="shared" si="39"/>
        <v>43304</v>
      </c>
      <c r="AQ348" s="97">
        <f t="shared" si="40"/>
        <v>43310</v>
      </c>
    </row>
    <row r="349" spans="41:43" ht="12" customHeight="1">
      <c r="AO349" s="96" t="s">
        <v>62</v>
      </c>
      <c r="AP349" s="97">
        <f t="shared" si="39"/>
        <v>43311</v>
      </c>
      <c r="AQ349" s="97">
        <f t="shared" si="40"/>
        <v>43317</v>
      </c>
    </row>
    <row r="350" spans="41:43" ht="12" customHeight="1">
      <c r="AO350" s="96" t="s">
        <v>63</v>
      </c>
      <c r="AP350" s="97">
        <f t="shared" si="39"/>
        <v>43318</v>
      </c>
      <c r="AQ350" s="97">
        <f t="shared" si="40"/>
        <v>43324</v>
      </c>
    </row>
    <row r="351" spans="41:43" ht="12" customHeight="1">
      <c r="AO351" s="96" t="s">
        <v>61</v>
      </c>
      <c r="AP351" s="97">
        <f t="shared" si="39"/>
        <v>43325</v>
      </c>
      <c r="AQ351" s="97">
        <f t="shared" si="40"/>
        <v>43331</v>
      </c>
    </row>
    <row r="352" spans="41:43" ht="12" customHeight="1">
      <c r="AO352" s="96" t="s">
        <v>62</v>
      </c>
      <c r="AP352" s="97">
        <f t="shared" si="39"/>
        <v>43332</v>
      </c>
      <c r="AQ352" s="97">
        <f t="shared" si="40"/>
        <v>43338</v>
      </c>
    </row>
    <row r="353" spans="41:43" ht="12" customHeight="1">
      <c r="AO353" s="96" t="s">
        <v>61</v>
      </c>
      <c r="AP353" s="97">
        <f t="shared" si="39"/>
        <v>43339</v>
      </c>
      <c r="AQ353" s="97">
        <f t="shared" si="40"/>
        <v>43345</v>
      </c>
    </row>
    <row r="354" spans="41:43" ht="12" customHeight="1">
      <c r="AO354" s="96" t="s">
        <v>62</v>
      </c>
      <c r="AP354" s="97">
        <f t="shared" si="39"/>
        <v>43346</v>
      </c>
      <c r="AQ354" s="97">
        <f t="shared" si="40"/>
        <v>43352</v>
      </c>
    </row>
    <row r="355" spans="41:43" ht="12" customHeight="1">
      <c r="AO355" s="96" t="s">
        <v>63</v>
      </c>
      <c r="AP355" s="97">
        <f t="shared" si="39"/>
        <v>43353</v>
      </c>
      <c r="AQ355" s="97">
        <f t="shared" si="40"/>
        <v>43359</v>
      </c>
    </row>
    <row r="356" spans="41:43" ht="12" customHeight="1">
      <c r="AO356" s="96" t="s">
        <v>61</v>
      </c>
      <c r="AP356" s="97">
        <f t="shared" si="39"/>
        <v>43360</v>
      </c>
      <c r="AQ356" s="97">
        <f t="shared" si="40"/>
        <v>43366</v>
      </c>
    </row>
    <row r="357" spans="41:43" ht="12" customHeight="1">
      <c r="AO357" s="96" t="s">
        <v>62</v>
      </c>
      <c r="AP357" s="97">
        <f t="shared" si="39"/>
        <v>43367</v>
      </c>
      <c r="AQ357" s="97">
        <f t="shared" si="40"/>
        <v>43373</v>
      </c>
    </row>
    <row r="358" spans="41:43" ht="12" customHeight="1">
      <c r="AO358" s="96" t="s">
        <v>63</v>
      </c>
      <c r="AP358" s="97">
        <f t="shared" si="39"/>
        <v>43374</v>
      </c>
      <c r="AQ358" s="97">
        <f t="shared" si="40"/>
        <v>43380</v>
      </c>
    </row>
    <row r="359" spans="41:43" ht="12" customHeight="1">
      <c r="AO359" s="96" t="s">
        <v>61</v>
      </c>
      <c r="AP359" s="97">
        <f t="shared" si="39"/>
        <v>43381</v>
      </c>
      <c r="AQ359" s="97">
        <f t="shared" si="40"/>
        <v>43387</v>
      </c>
    </row>
    <row r="360" spans="41:43" ht="12" customHeight="1">
      <c r="AO360" s="96" t="s">
        <v>62</v>
      </c>
      <c r="AP360" s="97">
        <f t="shared" si="39"/>
        <v>43388</v>
      </c>
      <c r="AQ360" s="97">
        <f t="shared" si="40"/>
        <v>43394</v>
      </c>
    </row>
    <row r="361" spans="41:43" ht="12" customHeight="1">
      <c r="AO361" s="96" t="s">
        <v>61</v>
      </c>
      <c r="AP361" s="97">
        <f t="shared" si="39"/>
        <v>43395</v>
      </c>
      <c r="AQ361" s="97">
        <f t="shared" si="40"/>
        <v>43401</v>
      </c>
    </row>
    <row r="362" spans="41:43" ht="12" customHeight="1">
      <c r="AO362" s="96" t="s">
        <v>62</v>
      </c>
      <c r="AP362" s="97">
        <f t="shared" si="39"/>
        <v>43402</v>
      </c>
      <c r="AQ362" s="97">
        <f t="shared" si="40"/>
        <v>43408</v>
      </c>
    </row>
    <row r="363" spans="41:43" ht="12" customHeight="1">
      <c r="AO363" s="96" t="s">
        <v>63</v>
      </c>
      <c r="AP363" s="97">
        <f t="shared" si="39"/>
        <v>43409</v>
      </c>
      <c r="AQ363" s="97">
        <f t="shared" si="40"/>
        <v>43415</v>
      </c>
    </row>
    <row r="364" spans="41:43" ht="12" customHeight="1">
      <c r="AO364" s="96" t="s">
        <v>61</v>
      </c>
      <c r="AP364" s="97">
        <f t="shared" si="39"/>
        <v>43416</v>
      </c>
      <c r="AQ364" s="97">
        <f t="shared" si="40"/>
        <v>43422</v>
      </c>
    </row>
    <row r="365" spans="41:43" ht="12" customHeight="1">
      <c r="AO365" s="96" t="s">
        <v>62</v>
      </c>
      <c r="AP365" s="97">
        <f t="shared" si="39"/>
        <v>43423</v>
      </c>
      <c r="AQ365" s="97">
        <f t="shared" si="40"/>
        <v>43429</v>
      </c>
    </row>
    <row r="366" spans="41:43" ht="12" customHeight="1">
      <c r="AO366" s="96" t="s">
        <v>63</v>
      </c>
      <c r="AP366" s="97">
        <f t="shared" si="39"/>
        <v>43430</v>
      </c>
      <c r="AQ366" s="97">
        <f t="shared" si="40"/>
        <v>43436</v>
      </c>
    </row>
    <row r="367" spans="41:43" ht="12" customHeight="1">
      <c r="AO367" s="96" t="s">
        <v>61</v>
      </c>
      <c r="AP367" s="97">
        <f t="shared" si="39"/>
        <v>43437</v>
      </c>
      <c r="AQ367" s="97">
        <f t="shared" si="40"/>
        <v>43443</v>
      </c>
    </row>
    <row r="368" spans="41:43" ht="12" customHeight="1">
      <c r="AO368" s="96" t="s">
        <v>62</v>
      </c>
      <c r="AP368" s="97">
        <f t="shared" si="39"/>
        <v>43444</v>
      </c>
      <c r="AQ368" s="97">
        <f t="shared" si="40"/>
        <v>43450</v>
      </c>
    </row>
    <row r="369" spans="41:43" ht="12" customHeight="1">
      <c r="AO369" s="96" t="s">
        <v>61</v>
      </c>
      <c r="AP369" s="97">
        <f t="shared" si="39"/>
        <v>43451</v>
      </c>
      <c r="AQ369" s="97">
        <f t="shared" si="40"/>
        <v>43457</v>
      </c>
    </row>
    <row r="370" spans="41:43" ht="12" customHeight="1">
      <c r="AO370" s="96" t="s">
        <v>62</v>
      </c>
      <c r="AP370" s="97">
        <f t="shared" si="39"/>
        <v>43458</v>
      </c>
      <c r="AQ370" s="97">
        <f t="shared" si="40"/>
        <v>43464</v>
      </c>
    </row>
    <row r="371" spans="41:43" ht="12" customHeight="1">
      <c r="AO371" s="96" t="s">
        <v>63</v>
      </c>
      <c r="AP371" s="97">
        <f t="shared" si="39"/>
        <v>43465</v>
      </c>
      <c r="AQ371" s="97">
        <f t="shared" si="40"/>
        <v>43471</v>
      </c>
    </row>
    <row r="372" spans="41:43" ht="12" customHeight="1">
      <c r="AO372" s="96" t="s">
        <v>61</v>
      </c>
      <c r="AP372" s="97">
        <f t="shared" si="39"/>
        <v>43472</v>
      </c>
      <c r="AQ372" s="97">
        <f t="shared" si="40"/>
        <v>43478</v>
      </c>
    </row>
    <row r="373" spans="41:43" ht="12" customHeight="1">
      <c r="AO373" s="96" t="s">
        <v>62</v>
      </c>
      <c r="AP373" s="97">
        <f t="shared" si="39"/>
        <v>43479</v>
      </c>
      <c r="AQ373" s="97">
        <f t="shared" si="40"/>
        <v>43485</v>
      </c>
    </row>
    <row r="374" spans="41:43" ht="12" customHeight="1">
      <c r="AO374" s="96" t="s">
        <v>63</v>
      </c>
      <c r="AP374" s="97">
        <f t="shared" si="39"/>
        <v>43486</v>
      </c>
      <c r="AQ374" s="97">
        <f t="shared" si="40"/>
        <v>43492</v>
      </c>
    </row>
    <row r="375" spans="41:43" ht="12" customHeight="1">
      <c r="AO375" s="96" t="s">
        <v>61</v>
      </c>
      <c r="AP375" s="97">
        <f t="shared" si="39"/>
        <v>43493</v>
      </c>
      <c r="AQ375" s="97">
        <f t="shared" si="40"/>
        <v>43499</v>
      </c>
    </row>
    <row r="376" spans="41:43" ht="12" customHeight="1">
      <c r="AO376" s="96" t="s">
        <v>62</v>
      </c>
      <c r="AP376" s="97">
        <f t="shared" si="39"/>
        <v>43500</v>
      </c>
      <c r="AQ376" s="97">
        <f t="shared" si="40"/>
        <v>43506</v>
      </c>
    </row>
    <row r="377" spans="41:43" ht="12" customHeight="1">
      <c r="AO377" s="96" t="s">
        <v>61</v>
      </c>
      <c r="AP377" s="97">
        <f t="shared" si="39"/>
        <v>43507</v>
      </c>
      <c r="AQ377" s="97">
        <f t="shared" si="40"/>
        <v>43513</v>
      </c>
    </row>
    <row r="378" spans="41:43" ht="12" customHeight="1">
      <c r="AO378" s="96" t="s">
        <v>62</v>
      </c>
      <c r="AP378" s="97">
        <f t="shared" si="39"/>
        <v>43514</v>
      </c>
      <c r="AQ378" s="97">
        <f t="shared" si="40"/>
        <v>43520</v>
      </c>
    </row>
    <row r="379" spans="41:43" ht="12" customHeight="1">
      <c r="AO379" s="96" t="s">
        <v>63</v>
      </c>
      <c r="AP379" s="97">
        <f t="shared" si="39"/>
        <v>43521</v>
      </c>
      <c r="AQ379" s="97">
        <f t="shared" si="40"/>
        <v>43527</v>
      </c>
    </row>
    <row r="380" spans="41:43" ht="12" customHeight="1">
      <c r="AO380" s="96" t="s">
        <v>61</v>
      </c>
      <c r="AP380" s="97">
        <f t="shared" si="39"/>
        <v>43528</v>
      </c>
      <c r="AQ380" s="97">
        <f t="shared" si="40"/>
        <v>43534</v>
      </c>
    </row>
    <row r="381" spans="41:43" ht="12" customHeight="1">
      <c r="AO381" s="96" t="s">
        <v>62</v>
      </c>
      <c r="AP381" s="97">
        <f t="shared" si="39"/>
        <v>43535</v>
      </c>
      <c r="AQ381" s="97">
        <f t="shared" si="40"/>
        <v>43541</v>
      </c>
    </row>
    <row r="382" spans="41:43" ht="12" customHeight="1">
      <c r="AO382" s="96" t="s">
        <v>63</v>
      </c>
      <c r="AP382" s="97">
        <f t="shared" si="39"/>
        <v>43542</v>
      </c>
      <c r="AQ382" s="97">
        <f t="shared" si="40"/>
        <v>43548</v>
      </c>
    </row>
    <row r="383" spans="41:43" ht="12" customHeight="1">
      <c r="AO383" s="96" t="s">
        <v>61</v>
      </c>
      <c r="AP383" s="97">
        <f t="shared" si="39"/>
        <v>43549</v>
      </c>
      <c r="AQ383" s="97">
        <f t="shared" si="40"/>
        <v>43555</v>
      </c>
    </row>
    <row r="384" spans="41:43" ht="12" customHeight="1">
      <c r="AO384" s="96" t="s">
        <v>62</v>
      </c>
      <c r="AP384" s="97">
        <f t="shared" si="39"/>
        <v>43556</v>
      </c>
      <c r="AQ384" s="97">
        <f t="shared" si="40"/>
        <v>43562</v>
      </c>
    </row>
    <row r="385" spans="41:43" ht="12" customHeight="1">
      <c r="AO385" s="96" t="s">
        <v>61</v>
      </c>
      <c r="AP385" s="97">
        <f t="shared" si="39"/>
        <v>43563</v>
      </c>
      <c r="AQ385" s="97">
        <f t="shared" si="40"/>
        <v>43569</v>
      </c>
    </row>
    <row r="386" spans="41:43" ht="12" customHeight="1">
      <c r="AO386" s="96" t="s">
        <v>62</v>
      </c>
      <c r="AP386" s="97">
        <f t="shared" si="39"/>
        <v>43570</v>
      </c>
      <c r="AQ386" s="97">
        <f t="shared" si="40"/>
        <v>43576</v>
      </c>
    </row>
    <row r="387" spans="41:43" ht="12" customHeight="1">
      <c r="AO387" s="96" t="s">
        <v>63</v>
      </c>
      <c r="AP387" s="97">
        <f t="shared" si="39"/>
        <v>43577</v>
      </c>
      <c r="AQ387" s="97">
        <f t="shared" si="40"/>
        <v>43583</v>
      </c>
    </row>
    <row r="388" spans="41:43" ht="12" customHeight="1">
      <c r="AO388" s="96" t="s">
        <v>61</v>
      </c>
      <c r="AP388" s="97">
        <f t="shared" si="39"/>
        <v>43584</v>
      </c>
      <c r="AQ388" s="97">
        <f t="shared" si="40"/>
        <v>43590</v>
      </c>
    </row>
    <row r="389" spans="41:43" ht="12" customHeight="1">
      <c r="AO389" s="96" t="s">
        <v>62</v>
      </c>
      <c r="AP389" s="97">
        <f t="shared" si="39"/>
        <v>43591</v>
      </c>
      <c r="AQ389" s="97">
        <f t="shared" si="40"/>
        <v>43597</v>
      </c>
    </row>
    <row r="390" spans="41:43" ht="12" customHeight="1">
      <c r="AO390" s="96" t="s">
        <v>63</v>
      </c>
      <c r="AP390" s="97">
        <f t="shared" si="39"/>
        <v>43598</v>
      </c>
      <c r="AQ390" s="97">
        <f t="shared" si="40"/>
        <v>43604</v>
      </c>
    </row>
    <row r="391" spans="41:43" ht="12" customHeight="1">
      <c r="AO391" s="96" t="s">
        <v>61</v>
      </c>
      <c r="AP391" s="97">
        <f t="shared" si="39"/>
        <v>43605</v>
      </c>
      <c r="AQ391" s="97">
        <f t="shared" si="40"/>
        <v>43611</v>
      </c>
    </row>
    <row r="392" spans="41:43" ht="12" customHeight="1">
      <c r="AO392" s="96" t="s">
        <v>62</v>
      </c>
      <c r="AP392" s="97">
        <f t="shared" si="39"/>
        <v>43612</v>
      </c>
      <c r="AQ392" s="97">
        <f t="shared" si="40"/>
        <v>43618</v>
      </c>
    </row>
    <row r="393" spans="41:43" ht="12" customHeight="1">
      <c r="AO393" s="96" t="s">
        <v>61</v>
      </c>
      <c r="AP393" s="97">
        <f t="shared" si="39"/>
        <v>43619</v>
      </c>
      <c r="AQ393" s="97">
        <f t="shared" si="40"/>
        <v>43625</v>
      </c>
    </row>
    <row r="394" spans="41:43" ht="12" customHeight="1">
      <c r="AO394" s="96" t="s">
        <v>62</v>
      </c>
      <c r="AP394" s="97">
        <f t="shared" si="39"/>
        <v>43626</v>
      </c>
      <c r="AQ394" s="97">
        <f t="shared" si="40"/>
        <v>43632</v>
      </c>
    </row>
    <row r="395" spans="41:43" ht="12" customHeight="1">
      <c r="AO395" s="96" t="s">
        <v>63</v>
      </c>
      <c r="AP395" s="97">
        <f t="shared" si="39"/>
        <v>43633</v>
      </c>
      <c r="AQ395" s="97">
        <f t="shared" si="40"/>
        <v>43639</v>
      </c>
    </row>
    <row r="396" spans="41:43" ht="12" customHeight="1">
      <c r="AO396" s="96" t="s">
        <v>61</v>
      </c>
      <c r="AP396" s="97">
        <f t="shared" si="39"/>
        <v>43640</v>
      </c>
      <c r="AQ396" s="97">
        <f t="shared" si="40"/>
        <v>43646</v>
      </c>
    </row>
    <row r="397" spans="41:43" ht="12" customHeight="1">
      <c r="AO397" s="96" t="s">
        <v>62</v>
      </c>
      <c r="AP397" s="97">
        <f t="shared" si="39"/>
        <v>43647</v>
      </c>
      <c r="AQ397" s="97">
        <f t="shared" si="40"/>
        <v>43653</v>
      </c>
    </row>
    <row r="398" spans="41:43" ht="12" customHeight="1">
      <c r="AO398" s="96" t="s">
        <v>63</v>
      </c>
      <c r="AP398" s="97">
        <f t="shared" si="39"/>
        <v>43654</v>
      </c>
      <c r="AQ398" s="97">
        <f t="shared" si="40"/>
        <v>43660</v>
      </c>
    </row>
    <row r="399" spans="41:43" ht="12" customHeight="1">
      <c r="AO399" s="96" t="s">
        <v>61</v>
      </c>
      <c r="AP399" s="97">
        <f t="shared" si="39"/>
        <v>43661</v>
      </c>
      <c r="AQ399" s="97">
        <f t="shared" si="40"/>
        <v>43667</v>
      </c>
    </row>
    <row r="400" spans="41:43" ht="12" customHeight="1">
      <c r="AO400" s="96" t="s">
        <v>62</v>
      </c>
      <c r="AP400" s="97">
        <f t="shared" si="39"/>
        <v>43668</v>
      </c>
      <c r="AQ400" s="97">
        <f t="shared" si="40"/>
        <v>43674</v>
      </c>
    </row>
    <row r="401" spans="41:43" ht="12" customHeight="1">
      <c r="AO401" s="96" t="s">
        <v>61</v>
      </c>
      <c r="AP401" s="97">
        <f t="shared" si="39"/>
        <v>43675</v>
      </c>
      <c r="AQ401" s="97">
        <f t="shared" si="40"/>
        <v>43681</v>
      </c>
    </row>
    <row r="402" spans="41:43" ht="12" customHeight="1">
      <c r="AO402" s="96" t="s">
        <v>62</v>
      </c>
      <c r="AP402" s="97">
        <f t="shared" si="39"/>
        <v>43682</v>
      </c>
      <c r="AQ402" s="97">
        <f t="shared" si="40"/>
        <v>43688</v>
      </c>
    </row>
    <row r="403" spans="41:43" ht="12" customHeight="1">
      <c r="AO403" s="96" t="s">
        <v>63</v>
      </c>
      <c r="AP403" s="97">
        <f t="shared" si="39"/>
        <v>43689</v>
      </c>
      <c r="AQ403" s="97">
        <f t="shared" si="40"/>
        <v>43695</v>
      </c>
    </row>
    <row r="404" spans="41:43" ht="12" customHeight="1">
      <c r="AO404" s="96" t="s">
        <v>61</v>
      </c>
      <c r="AP404" s="97">
        <f t="shared" si="39"/>
        <v>43696</v>
      </c>
      <c r="AQ404" s="97">
        <f t="shared" si="40"/>
        <v>43702</v>
      </c>
    </row>
    <row r="405" spans="41:43" ht="12" customHeight="1">
      <c r="AO405" s="96" t="s">
        <v>62</v>
      </c>
      <c r="AP405" s="97">
        <f t="shared" si="39"/>
        <v>43703</v>
      </c>
      <c r="AQ405" s="97">
        <f t="shared" si="40"/>
        <v>43709</v>
      </c>
    </row>
    <row r="406" spans="41:43" ht="12" customHeight="1">
      <c r="AO406" s="96" t="s">
        <v>63</v>
      </c>
      <c r="AP406" s="97">
        <f t="shared" si="39"/>
        <v>43710</v>
      </c>
      <c r="AQ406" s="97">
        <f t="shared" si="40"/>
        <v>43716</v>
      </c>
    </row>
    <row r="407" spans="41:43" ht="12" customHeight="1">
      <c r="AO407" s="96" t="s">
        <v>61</v>
      </c>
      <c r="AP407" s="97">
        <f t="shared" si="39"/>
        <v>43717</v>
      </c>
      <c r="AQ407" s="97">
        <f t="shared" si="40"/>
        <v>43723</v>
      </c>
    </row>
    <row r="408" spans="41:43" ht="12" customHeight="1">
      <c r="AO408" s="96" t="s">
        <v>62</v>
      </c>
      <c r="AP408" s="97">
        <f t="shared" si="39"/>
        <v>43724</v>
      </c>
      <c r="AQ408" s="97">
        <f t="shared" si="40"/>
        <v>43730</v>
      </c>
    </row>
    <row r="409" spans="41:43" ht="12" customHeight="1">
      <c r="AO409" s="96" t="s">
        <v>61</v>
      </c>
      <c r="AP409" s="97">
        <f t="shared" ref="AP409:AP472" si="41">AQ408+1</f>
        <v>43731</v>
      </c>
      <c r="AQ409" s="97">
        <f t="shared" ref="AQ409:AQ472" si="42">AP409+6</f>
        <v>43737</v>
      </c>
    </row>
    <row r="410" spans="41:43" ht="12" customHeight="1">
      <c r="AO410" s="96" t="s">
        <v>62</v>
      </c>
      <c r="AP410" s="97">
        <f t="shared" si="41"/>
        <v>43738</v>
      </c>
      <c r="AQ410" s="97">
        <f t="shared" si="42"/>
        <v>43744</v>
      </c>
    </row>
    <row r="411" spans="41:43" ht="12" customHeight="1">
      <c r="AO411" s="96" t="s">
        <v>63</v>
      </c>
      <c r="AP411" s="97">
        <f t="shared" si="41"/>
        <v>43745</v>
      </c>
      <c r="AQ411" s="97">
        <f t="shared" si="42"/>
        <v>43751</v>
      </c>
    </row>
    <row r="412" spans="41:43" ht="12" customHeight="1">
      <c r="AO412" s="96" t="s">
        <v>61</v>
      </c>
      <c r="AP412" s="97">
        <f t="shared" si="41"/>
        <v>43752</v>
      </c>
      <c r="AQ412" s="97">
        <f t="shared" si="42"/>
        <v>43758</v>
      </c>
    </row>
    <row r="413" spans="41:43" ht="12" customHeight="1">
      <c r="AO413" s="96" t="s">
        <v>62</v>
      </c>
      <c r="AP413" s="97">
        <f t="shared" si="41"/>
        <v>43759</v>
      </c>
      <c r="AQ413" s="97">
        <f t="shared" si="42"/>
        <v>43765</v>
      </c>
    </row>
    <row r="414" spans="41:43" ht="12" customHeight="1">
      <c r="AO414" s="96" t="s">
        <v>63</v>
      </c>
      <c r="AP414" s="97">
        <f t="shared" si="41"/>
        <v>43766</v>
      </c>
      <c r="AQ414" s="97">
        <f t="shared" si="42"/>
        <v>43772</v>
      </c>
    </row>
    <row r="415" spans="41:43" ht="12" customHeight="1">
      <c r="AO415" s="96" t="s">
        <v>61</v>
      </c>
      <c r="AP415" s="97">
        <f t="shared" si="41"/>
        <v>43773</v>
      </c>
      <c r="AQ415" s="97">
        <f t="shared" si="42"/>
        <v>43779</v>
      </c>
    </row>
    <row r="416" spans="41:43" ht="12" customHeight="1">
      <c r="AO416" s="96" t="s">
        <v>62</v>
      </c>
      <c r="AP416" s="97">
        <f t="shared" si="41"/>
        <v>43780</v>
      </c>
      <c r="AQ416" s="97">
        <f t="shared" si="42"/>
        <v>43786</v>
      </c>
    </row>
    <row r="417" spans="41:43" ht="12" customHeight="1">
      <c r="AO417" s="96" t="s">
        <v>61</v>
      </c>
      <c r="AP417" s="97">
        <f t="shared" si="41"/>
        <v>43787</v>
      </c>
      <c r="AQ417" s="97">
        <f t="shared" si="42"/>
        <v>43793</v>
      </c>
    </row>
    <row r="418" spans="41:43" ht="12" customHeight="1">
      <c r="AO418" s="96" t="s">
        <v>62</v>
      </c>
      <c r="AP418" s="97">
        <f t="shared" si="41"/>
        <v>43794</v>
      </c>
      <c r="AQ418" s="97">
        <f t="shared" si="42"/>
        <v>43800</v>
      </c>
    </row>
    <row r="419" spans="41:43" ht="12" customHeight="1">
      <c r="AO419" s="96" t="s">
        <v>63</v>
      </c>
      <c r="AP419" s="97">
        <f t="shared" si="41"/>
        <v>43801</v>
      </c>
      <c r="AQ419" s="97">
        <f t="shared" si="42"/>
        <v>43807</v>
      </c>
    </row>
    <row r="420" spans="41:43" ht="12" customHeight="1">
      <c r="AO420" s="96" t="s">
        <v>61</v>
      </c>
      <c r="AP420" s="97">
        <f t="shared" si="41"/>
        <v>43808</v>
      </c>
      <c r="AQ420" s="97">
        <f t="shared" si="42"/>
        <v>43814</v>
      </c>
    </row>
    <row r="421" spans="41:43" ht="12" customHeight="1">
      <c r="AO421" s="96" t="s">
        <v>62</v>
      </c>
      <c r="AP421" s="97">
        <f t="shared" si="41"/>
        <v>43815</v>
      </c>
      <c r="AQ421" s="97">
        <f t="shared" si="42"/>
        <v>43821</v>
      </c>
    </row>
    <row r="422" spans="41:43" ht="12" customHeight="1">
      <c r="AO422" s="96" t="s">
        <v>63</v>
      </c>
      <c r="AP422" s="97">
        <f t="shared" si="41"/>
        <v>43822</v>
      </c>
      <c r="AQ422" s="97">
        <f t="shared" si="42"/>
        <v>43828</v>
      </c>
    </row>
    <row r="423" spans="41:43" ht="12" customHeight="1">
      <c r="AO423" s="96" t="s">
        <v>61</v>
      </c>
      <c r="AP423" s="97">
        <f t="shared" si="41"/>
        <v>43829</v>
      </c>
      <c r="AQ423" s="97">
        <f t="shared" si="42"/>
        <v>43835</v>
      </c>
    </row>
    <row r="424" spans="41:43" ht="12" customHeight="1">
      <c r="AO424" s="96" t="s">
        <v>62</v>
      </c>
      <c r="AP424" s="97">
        <f t="shared" si="41"/>
        <v>43836</v>
      </c>
      <c r="AQ424" s="97">
        <f t="shared" si="42"/>
        <v>43842</v>
      </c>
    </row>
    <row r="425" spans="41:43" ht="12" customHeight="1">
      <c r="AO425" s="96" t="s">
        <v>61</v>
      </c>
      <c r="AP425" s="97">
        <f t="shared" si="41"/>
        <v>43843</v>
      </c>
      <c r="AQ425" s="97">
        <f t="shared" si="42"/>
        <v>43849</v>
      </c>
    </row>
    <row r="426" spans="41:43" ht="12" customHeight="1">
      <c r="AO426" s="96" t="s">
        <v>62</v>
      </c>
      <c r="AP426" s="97">
        <f t="shared" si="41"/>
        <v>43850</v>
      </c>
      <c r="AQ426" s="97">
        <f t="shared" si="42"/>
        <v>43856</v>
      </c>
    </row>
    <row r="427" spans="41:43" ht="12" customHeight="1">
      <c r="AO427" s="96" t="s">
        <v>63</v>
      </c>
      <c r="AP427" s="97">
        <f t="shared" si="41"/>
        <v>43857</v>
      </c>
      <c r="AQ427" s="97">
        <f t="shared" si="42"/>
        <v>43863</v>
      </c>
    </row>
    <row r="428" spans="41:43" ht="12" customHeight="1">
      <c r="AO428" s="96" t="s">
        <v>61</v>
      </c>
      <c r="AP428" s="97">
        <f t="shared" si="41"/>
        <v>43864</v>
      </c>
      <c r="AQ428" s="97">
        <f t="shared" si="42"/>
        <v>43870</v>
      </c>
    </row>
    <row r="429" spans="41:43" ht="12" customHeight="1">
      <c r="AO429" s="96" t="s">
        <v>62</v>
      </c>
      <c r="AP429" s="97">
        <f t="shared" si="41"/>
        <v>43871</v>
      </c>
      <c r="AQ429" s="97">
        <f t="shared" si="42"/>
        <v>43877</v>
      </c>
    </row>
    <row r="430" spans="41:43" ht="12" customHeight="1">
      <c r="AO430" s="96" t="s">
        <v>63</v>
      </c>
      <c r="AP430" s="97">
        <f t="shared" si="41"/>
        <v>43878</v>
      </c>
      <c r="AQ430" s="97">
        <f t="shared" si="42"/>
        <v>43884</v>
      </c>
    </row>
    <row r="431" spans="41:43" ht="12" customHeight="1">
      <c r="AO431" s="96" t="s">
        <v>61</v>
      </c>
      <c r="AP431" s="97">
        <f t="shared" si="41"/>
        <v>43885</v>
      </c>
      <c r="AQ431" s="97">
        <f t="shared" si="42"/>
        <v>43891</v>
      </c>
    </row>
    <row r="432" spans="41:43" ht="12" customHeight="1">
      <c r="AO432" s="96" t="s">
        <v>62</v>
      </c>
      <c r="AP432" s="97">
        <f t="shared" si="41"/>
        <v>43892</v>
      </c>
      <c r="AQ432" s="97">
        <f t="shared" si="42"/>
        <v>43898</v>
      </c>
    </row>
    <row r="433" spans="41:43" ht="12" customHeight="1">
      <c r="AO433" s="96" t="s">
        <v>61</v>
      </c>
      <c r="AP433" s="97">
        <f t="shared" si="41"/>
        <v>43899</v>
      </c>
      <c r="AQ433" s="97">
        <f t="shared" si="42"/>
        <v>43905</v>
      </c>
    </row>
    <row r="434" spans="41:43" ht="12" customHeight="1">
      <c r="AO434" s="96" t="s">
        <v>62</v>
      </c>
      <c r="AP434" s="97">
        <f t="shared" si="41"/>
        <v>43906</v>
      </c>
      <c r="AQ434" s="97">
        <f t="shared" si="42"/>
        <v>43912</v>
      </c>
    </row>
    <row r="435" spans="41:43" ht="12" customHeight="1">
      <c r="AO435" s="96" t="s">
        <v>63</v>
      </c>
      <c r="AP435" s="97">
        <f t="shared" si="41"/>
        <v>43913</v>
      </c>
      <c r="AQ435" s="97">
        <f t="shared" si="42"/>
        <v>43919</v>
      </c>
    </row>
    <row r="436" spans="41:43" ht="12" customHeight="1">
      <c r="AO436" s="96" t="s">
        <v>61</v>
      </c>
      <c r="AP436" s="97">
        <f t="shared" si="41"/>
        <v>43920</v>
      </c>
      <c r="AQ436" s="97">
        <f t="shared" si="42"/>
        <v>43926</v>
      </c>
    </row>
    <row r="437" spans="41:43" ht="12" customHeight="1">
      <c r="AO437" s="96" t="s">
        <v>62</v>
      </c>
      <c r="AP437" s="97">
        <f t="shared" si="41"/>
        <v>43927</v>
      </c>
      <c r="AQ437" s="97">
        <f t="shared" si="42"/>
        <v>43933</v>
      </c>
    </row>
    <row r="438" spans="41:43" ht="12" customHeight="1">
      <c r="AO438" s="96" t="s">
        <v>63</v>
      </c>
      <c r="AP438" s="97">
        <f t="shared" si="41"/>
        <v>43934</v>
      </c>
      <c r="AQ438" s="97">
        <f t="shared" si="42"/>
        <v>43940</v>
      </c>
    </row>
    <row r="439" spans="41:43" ht="12" customHeight="1">
      <c r="AO439" s="96" t="s">
        <v>61</v>
      </c>
      <c r="AP439" s="97">
        <f t="shared" si="41"/>
        <v>43941</v>
      </c>
      <c r="AQ439" s="97">
        <f t="shared" si="42"/>
        <v>43947</v>
      </c>
    </row>
    <row r="440" spans="41:43" ht="12" customHeight="1">
      <c r="AO440" s="96" t="s">
        <v>62</v>
      </c>
      <c r="AP440" s="97">
        <f t="shared" si="41"/>
        <v>43948</v>
      </c>
      <c r="AQ440" s="97">
        <f t="shared" si="42"/>
        <v>43954</v>
      </c>
    </row>
    <row r="441" spans="41:43" ht="12" customHeight="1">
      <c r="AO441" s="96" t="s">
        <v>61</v>
      </c>
      <c r="AP441" s="97">
        <f t="shared" si="41"/>
        <v>43955</v>
      </c>
      <c r="AQ441" s="97">
        <f t="shared" si="42"/>
        <v>43961</v>
      </c>
    </row>
    <row r="442" spans="41:43" ht="12" customHeight="1">
      <c r="AO442" s="96" t="s">
        <v>62</v>
      </c>
      <c r="AP442" s="97">
        <f t="shared" si="41"/>
        <v>43962</v>
      </c>
      <c r="AQ442" s="97">
        <f t="shared" si="42"/>
        <v>43968</v>
      </c>
    </row>
    <row r="443" spans="41:43" ht="12" customHeight="1">
      <c r="AO443" s="96" t="s">
        <v>63</v>
      </c>
      <c r="AP443" s="97">
        <f t="shared" si="41"/>
        <v>43969</v>
      </c>
      <c r="AQ443" s="97">
        <f t="shared" si="42"/>
        <v>43975</v>
      </c>
    </row>
    <row r="444" spans="41:43" ht="12" customHeight="1">
      <c r="AO444" s="96" t="s">
        <v>61</v>
      </c>
      <c r="AP444" s="97">
        <f t="shared" si="41"/>
        <v>43976</v>
      </c>
      <c r="AQ444" s="97">
        <f t="shared" si="42"/>
        <v>43982</v>
      </c>
    </row>
    <row r="445" spans="41:43" ht="12" customHeight="1">
      <c r="AO445" s="96" t="s">
        <v>62</v>
      </c>
      <c r="AP445" s="97">
        <f t="shared" si="41"/>
        <v>43983</v>
      </c>
      <c r="AQ445" s="97">
        <f t="shared" si="42"/>
        <v>43989</v>
      </c>
    </row>
    <row r="446" spans="41:43" ht="12" customHeight="1">
      <c r="AO446" s="96" t="s">
        <v>63</v>
      </c>
      <c r="AP446" s="97">
        <f t="shared" si="41"/>
        <v>43990</v>
      </c>
      <c r="AQ446" s="97">
        <f t="shared" si="42"/>
        <v>43996</v>
      </c>
    </row>
    <row r="447" spans="41:43" ht="12" customHeight="1">
      <c r="AO447" s="96" t="s">
        <v>61</v>
      </c>
      <c r="AP447" s="97">
        <f t="shared" si="41"/>
        <v>43997</v>
      </c>
      <c r="AQ447" s="97">
        <f t="shared" si="42"/>
        <v>44003</v>
      </c>
    </row>
    <row r="448" spans="41:43" ht="12" customHeight="1">
      <c r="AO448" s="96" t="s">
        <v>62</v>
      </c>
      <c r="AP448" s="97">
        <f t="shared" si="41"/>
        <v>44004</v>
      </c>
      <c r="AQ448" s="97">
        <f t="shared" si="42"/>
        <v>44010</v>
      </c>
    </row>
    <row r="449" spans="41:43" ht="12" customHeight="1">
      <c r="AO449" s="96" t="s">
        <v>61</v>
      </c>
      <c r="AP449" s="97">
        <f t="shared" si="41"/>
        <v>44011</v>
      </c>
      <c r="AQ449" s="97">
        <f t="shared" si="42"/>
        <v>44017</v>
      </c>
    </row>
    <row r="450" spans="41:43" ht="12" customHeight="1">
      <c r="AO450" s="96" t="s">
        <v>62</v>
      </c>
      <c r="AP450" s="97">
        <f t="shared" si="41"/>
        <v>44018</v>
      </c>
      <c r="AQ450" s="97">
        <f t="shared" si="42"/>
        <v>44024</v>
      </c>
    </row>
    <row r="451" spans="41:43" ht="12" customHeight="1">
      <c r="AO451" s="96" t="s">
        <v>63</v>
      </c>
      <c r="AP451" s="97">
        <f t="shared" si="41"/>
        <v>44025</v>
      </c>
      <c r="AQ451" s="97">
        <f t="shared" si="42"/>
        <v>44031</v>
      </c>
    </row>
    <row r="452" spans="41:43" ht="12" customHeight="1">
      <c r="AO452" s="96" t="s">
        <v>61</v>
      </c>
      <c r="AP452" s="97">
        <f t="shared" si="41"/>
        <v>44032</v>
      </c>
      <c r="AQ452" s="97">
        <f t="shared" si="42"/>
        <v>44038</v>
      </c>
    </row>
    <row r="453" spans="41:43" ht="12" customHeight="1">
      <c r="AO453" s="96" t="s">
        <v>62</v>
      </c>
      <c r="AP453" s="97">
        <f t="shared" si="41"/>
        <v>44039</v>
      </c>
      <c r="AQ453" s="97">
        <f t="shared" si="42"/>
        <v>44045</v>
      </c>
    </row>
    <row r="454" spans="41:43" ht="12" customHeight="1">
      <c r="AO454" s="96" t="s">
        <v>63</v>
      </c>
      <c r="AP454" s="97">
        <f t="shared" si="41"/>
        <v>44046</v>
      </c>
      <c r="AQ454" s="97">
        <f t="shared" si="42"/>
        <v>44052</v>
      </c>
    </row>
    <row r="455" spans="41:43" ht="12" customHeight="1">
      <c r="AO455" s="96" t="s">
        <v>61</v>
      </c>
      <c r="AP455" s="97">
        <f t="shared" si="41"/>
        <v>44053</v>
      </c>
      <c r="AQ455" s="97">
        <f t="shared" si="42"/>
        <v>44059</v>
      </c>
    </row>
    <row r="456" spans="41:43" ht="12" customHeight="1">
      <c r="AO456" s="96" t="s">
        <v>62</v>
      </c>
      <c r="AP456" s="97">
        <f t="shared" si="41"/>
        <v>44060</v>
      </c>
      <c r="AQ456" s="97">
        <f t="shared" si="42"/>
        <v>44066</v>
      </c>
    </row>
    <row r="457" spans="41:43" ht="12" customHeight="1">
      <c r="AO457" s="96" t="s">
        <v>61</v>
      </c>
      <c r="AP457" s="97">
        <f t="shared" si="41"/>
        <v>44067</v>
      </c>
      <c r="AQ457" s="97">
        <f t="shared" si="42"/>
        <v>44073</v>
      </c>
    </row>
    <row r="458" spans="41:43" ht="12" customHeight="1">
      <c r="AO458" s="96" t="s">
        <v>62</v>
      </c>
      <c r="AP458" s="97">
        <f t="shared" si="41"/>
        <v>44074</v>
      </c>
      <c r="AQ458" s="97">
        <f t="shared" si="42"/>
        <v>44080</v>
      </c>
    </row>
    <row r="459" spans="41:43" ht="12" customHeight="1">
      <c r="AO459" s="96" t="s">
        <v>63</v>
      </c>
      <c r="AP459" s="97">
        <f t="shared" si="41"/>
        <v>44081</v>
      </c>
      <c r="AQ459" s="97">
        <f t="shared" si="42"/>
        <v>44087</v>
      </c>
    </row>
    <row r="460" spans="41:43" ht="12" customHeight="1">
      <c r="AO460" s="96" t="s">
        <v>61</v>
      </c>
      <c r="AP460" s="97">
        <f t="shared" si="41"/>
        <v>44088</v>
      </c>
      <c r="AQ460" s="97">
        <f t="shared" si="42"/>
        <v>44094</v>
      </c>
    </row>
    <row r="461" spans="41:43" ht="12" customHeight="1">
      <c r="AO461" s="96" t="s">
        <v>62</v>
      </c>
      <c r="AP461" s="97">
        <f t="shared" si="41"/>
        <v>44095</v>
      </c>
      <c r="AQ461" s="97">
        <f t="shared" si="42"/>
        <v>44101</v>
      </c>
    </row>
    <row r="462" spans="41:43" ht="12" customHeight="1">
      <c r="AO462" s="96" t="s">
        <v>63</v>
      </c>
      <c r="AP462" s="97">
        <f t="shared" si="41"/>
        <v>44102</v>
      </c>
      <c r="AQ462" s="97">
        <f t="shared" si="42"/>
        <v>44108</v>
      </c>
    </row>
    <row r="463" spans="41:43" ht="12" customHeight="1">
      <c r="AO463" s="96" t="s">
        <v>61</v>
      </c>
      <c r="AP463" s="97">
        <f t="shared" si="41"/>
        <v>44109</v>
      </c>
      <c r="AQ463" s="97">
        <f t="shared" si="42"/>
        <v>44115</v>
      </c>
    </row>
    <row r="464" spans="41:43" ht="12" customHeight="1">
      <c r="AO464" s="96" t="s">
        <v>62</v>
      </c>
      <c r="AP464" s="97">
        <f t="shared" si="41"/>
        <v>44116</v>
      </c>
      <c r="AQ464" s="97">
        <f t="shared" si="42"/>
        <v>44122</v>
      </c>
    </row>
    <row r="465" spans="41:43" ht="12" customHeight="1">
      <c r="AO465" s="96" t="s">
        <v>61</v>
      </c>
      <c r="AP465" s="97">
        <f t="shared" si="41"/>
        <v>44123</v>
      </c>
      <c r="AQ465" s="97">
        <f t="shared" si="42"/>
        <v>44129</v>
      </c>
    </row>
    <row r="466" spans="41:43" ht="12" customHeight="1">
      <c r="AO466" s="96" t="s">
        <v>62</v>
      </c>
      <c r="AP466" s="97">
        <f t="shared" si="41"/>
        <v>44130</v>
      </c>
      <c r="AQ466" s="97">
        <f t="shared" si="42"/>
        <v>44136</v>
      </c>
    </row>
    <row r="467" spans="41:43" ht="12" customHeight="1">
      <c r="AO467" s="96" t="s">
        <v>63</v>
      </c>
      <c r="AP467" s="97">
        <f t="shared" si="41"/>
        <v>44137</v>
      </c>
      <c r="AQ467" s="97">
        <f t="shared" si="42"/>
        <v>44143</v>
      </c>
    </row>
    <row r="468" spans="41:43" ht="12" customHeight="1">
      <c r="AO468" s="96" t="s">
        <v>61</v>
      </c>
      <c r="AP468" s="97">
        <f t="shared" si="41"/>
        <v>44144</v>
      </c>
      <c r="AQ468" s="97">
        <f t="shared" si="42"/>
        <v>44150</v>
      </c>
    </row>
    <row r="469" spans="41:43" ht="12" customHeight="1">
      <c r="AO469" s="96" t="s">
        <v>62</v>
      </c>
      <c r="AP469" s="97">
        <f t="shared" si="41"/>
        <v>44151</v>
      </c>
      <c r="AQ469" s="97">
        <f t="shared" si="42"/>
        <v>44157</v>
      </c>
    </row>
    <row r="470" spans="41:43" ht="12" customHeight="1">
      <c r="AO470" s="96" t="s">
        <v>63</v>
      </c>
      <c r="AP470" s="97">
        <f t="shared" si="41"/>
        <v>44158</v>
      </c>
      <c r="AQ470" s="97">
        <f t="shared" si="42"/>
        <v>44164</v>
      </c>
    </row>
    <row r="471" spans="41:43" ht="12" customHeight="1">
      <c r="AO471" s="96" t="s">
        <v>61</v>
      </c>
      <c r="AP471" s="97">
        <f t="shared" si="41"/>
        <v>44165</v>
      </c>
      <c r="AQ471" s="97">
        <f t="shared" si="42"/>
        <v>44171</v>
      </c>
    </row>
    <row r="472" spans="41:43" ht="12" customHeight="1">
      <c r="AO472" s="96" t="s">
        <v>62</v>
      </c>
      <c r="AP472" s="97">
        <f t="shared" si="41"/>
        <v>44172</v>
      </c>
      <c r="AQ472" s="97">
        <f t="shared" si="42"/>
        <v>44178</v>
      </c>
    </row>
    <row r="473" spans="41:43" ht="12" customHeight="1">
      <c r="AO473" s="96" t="s">
        <v>61</v>
      </c>
      <c r="AP473" s="97">
        <f t="shared" ref="AP473:AP536" si="43">AQ472+1</f>
        <v>44179</v>
      </c>
      <c r="AQ473" s="97">
        <f t="shared" ref="AQ473:AQ536" si="44">AP473+6</f>
        <v>44185</v>
      </c>
    </row>
    <row r="474" spans="41:43" ht="12" customHeight="1">
      <c r="AO474" s="96" t="s">
        <v>62</v>
      </c>
      <c r="AP474" s="97">
        <f t="shared" si="43"/>
        <v>44186</v>
      </c>
      <c r="AQ474" s="97">
        <f t="shared" si="44"/>
        <v>44192</v>
      </c>
    </row>
    <row r="475" spans="41:43" ht="12" customHeight="1">
      <c r="AO475" s="96" t="s">
        <v>63</v>
      </c>
      <c r="AP475" s="97">
        <f t="shared" si="43"/>
        <v>44193</v>
      </c>
      <c r="AQ475" s="97">
        <f t="shared" si="44"/>
        <v>44199</v>
      </c>
    </row>
    <row r="476" spans="41:43" ht="12" customHeight="1">
      <c r="AO476" s="96" t="s">
        <v>61</v>
      </c>
      <c r="AP476" s="97">
        <f t="shared" si="43"/>
        <v>44200</v>
      </c>
      <c r="AQ476" s="97">
        <f t="shared" si="44"/>
        <v>44206</v>
      </c>
    </row>
    <row r="477" spans="41:43" ht="12" customHeight="1">
      <c r="AO477" s="96" t="s">
        <v>62</v>
      </c>
      <c r="AP477" s="97">
        <f t="shared" si="43"/>
        <v>44207</v>
      </c>
      <c r="AQ477" s="97">
        <f t="shared" si="44"/>
        <v>44213</v>
      </c>
    </row>
    <row r="478" spans="41:43" ht="12" customHeight="1">
      <c r="AO478" s="96" t="s">
        <v>63</v>
      </c>
      <c r="AP478" s="97">
        <f t="shared" si="43"/>
        <v>44214</v>
      </c>
      <c r="AQ478" s="97">
        <f t="shared" si="44"/>
        <v>44220</v>
      </c>
    </row>
    <row r="479" spans="41:43" ht="12" customHeight="1">
      <c r="AO479" s="96" t="s">
        <v>61</v>
      </c>
      <c r="AP479" s="97">
        <f t="shared" si="43"/>
        <v>44221</v>
      </c>
      <c r="AQ479" s="97">
        <f t="shared" si="44"/>
        <v>44227</v>
      </c>
    </row>
    <row r="480" spans="41:43" ht="12" customHeight="1">
      <c r="AO480" s="96" t="s">
        <v>62</v>
      </c>
      <c r="AP480" s="97">
        <f t="shared" si="43"/>
        <v>44228</v>
      </c>
      <c r="AQ480" s="97">
        <f t="shared" si="44"/>
        <v>44234</v>
      </c>
    </row>
    <row r="481" spans="41:43" ht="12" customHeight="1">
      <c r="AO481" s="96" t="s">
        <v>61</v>
      </c>
      <c r="AP481" s="97">
        <f t="shared" si="43"/>
        <v>44235</v>
      </c>
      <c r="AQ481" s="97">
        <f t="shared" si="44"/>
        <v>44241</v>
      </c>
    </row>
    <row r="482" spans="41:43" ht="12" customHeight="1">
      <c r="AO482" s="96" t="s">
        <v>62</v>
      </c>
      <c r="AP482" s="97">
        <f t="shared" si="43"/>
        <v>44242</v>
      </c>
      <c r="AQ482" s="97">
        <f t="shared" si="44"/>
        <v>44248</v>
      </c>
    </row>
    <row r="483" spans="41:43" ht="12" customHeight="1">
      <c r="AO483" s="96" t="s">
        <v>63</v>
      </c>
      <c r="AP483" s="97">
        <f t="shared" si="43"/>
        <v>44249</v>
      </c>
      <c r="AQ483" s="97">
        <f t="shared" si="44"/>
        <v>44255</v>
      </c>
    </row>
    <row r="484" spans="41:43" ht="12" customHeight="1">
      <c r="AO484" s="96" t="s">
        <v>61</v>
      </c>
      <c r="AP484" s="97">
        <f t="shared" si="43"/>
        <v>44256</v>
      </c>
      <c r="AQ484" s="97">
        <f t="shared" si="44"/>
        <v>44262</v>
      </c>
    </row>
    <row r="485" spans="41:43" ht="12" customHeight="1">
      <c r="AO485" s="96" t="s">
        <v>62</v>
      </c>
      <c r="AP485" s="97">
        <f t="shared" si="43"/>
        <v>44263</v>
      </c>
      <c r="AQ485" s="97">
        <f t="shared" si="44"/>
        <v>44269</v>
      </c>
    </row>
    <row r="486" spans="41:43" ht="12" customHeight="1">
      <c r="AO486" s="96" t="s">
        <v>63</v>
      </c>
      <c r="AP486" s="97">
        <f t="shared" si="43"/>
        <v>44270</v>
      </c>
      <c r="AQ486" s="97">
        <f t="shared" si="44"/>
        <v>44276</v>
      </c>
    </row>
    <row r="487" spans="41:43" ht="12" customHeight="1">
      <c r="AO487" s="96" t="s">
        <v>61</v>
      </c>
      <c r="AP487" s="97">
        <f t="shared" si="43"/>
        <v>44277</v>
      </c>
      <c r="AQ487" s="97">
        <f t="shared" si="44"/>
        <v>44283</v>
      </c>
    </row>
    <row r="488" spans="41:43" ht="12" customHeight="1">
      <c r="AO488" s="96" t="s">
        <v>62</v>
      </c>
      <c r="AP488" s="97">
        <f t="shared" si="43"/>
        <v>44284</v>
      </c>
      <c r="AQ488" s="97">
        <f t="shared" si="44"/>
        <v>44290</v>
      </c>
    </row>
    <row r="489" spans="41:43" ht="12" customHeight="1">
      <c r="AO489" s="96" t="s">
        <v>61</v>
      </c>
      <c r="AP489" s="97">
        <f t="shared" si="43"/>
        <v>44291</v>
      </c>
      <c r="AQ489" s="97">
        <f t="shared" si="44"/>
        <v>44297</v>
      </c>
    </row>
    <row r="490" spans="41:43" ht="12" customHeight="1">
      <c r="AO490" s="96" t="s">
        <v>62</v>
      </c>
      <c r="AP490" s="97">
        <f t="shared" si="43"/>
        <v>44298</v>
      </c>
      <c r="AQ490" s="97">
        <f t="shared" si="44"/>
        <v>44304</v>
      </c>
    </row>
    <row r="491" spans="41:43" ht="12" customHeight="1">
      <c r="AO491" s="96" t="s">
        <v>63</v>
      </c>
      <c r="AP491" s="97">
        <f t="shared" si="43"/>
        <v>44305</v>
      </c>
      <c r="AQ491" s="97">
        <f t="shared" si="44"/>
        <v>44311</v>
      </c>
    </row>
    <row r="492" spans="41:43" ht="12" customHeight="1">
      <c r="AO492" s="96" t="s">
        <v>61</v>
      </c>
      <c r="AP492" s="97">
        <f t="shared" si="43"/>
        <v>44312</v>
      </c>
      <c r="AQ492" s="97">
        <f t="shared" si="44"/>
        <v>44318</v>
      </c>
    </row>
    <row r="493" spans="41:43" ht="12" customHeight="1">
      <c r="AO493" s="96" t="s">
        <v>62</v>
      </c>
      <c r="AP493" s="97">
        <f t="shared" si="43"/>
        <v>44319</v>
      </c>
      <c r="AQ493" s="97">
        <f t="shared" si="44"/>
        <v>44325</v>
      </c>
    </row>
    <row r="494" spans="41:43" ht="12" customHeight="1">
      <c r="AO494" s="96" t="s">
        <v>63</v>
      </c>
      <c r="AP494" s="97">
        <f t="shared" si="43"/>
        <v>44326</v>
      </c>
      <c r="AQ494" s="97">
        <f t="shared" si="44"/>
        <v>44332</v>
      </c>
    </row>
    <row r="495" spans="41:43" ht="12" customHeight="1">
      <c r="AO495" s="96" t="s">
        <v>61</v>
      </c>
      <c r="AP495" s="97">
        <f t="shared" si="43"/>
        <v>44333</v>
      </c>
      <c r="AQ495" s="97">
        <f t="shared" si="44"/>
        <v>44339</v>
      </c>
    </row>
    <row r="496" spans="41:43" ht="12" customHeight="1">
      <c r="AO496" s="96" t="s">
        <v>62</v>
      </c>
      <c r="AP496" s="97">
        <f t="shared" si="43"/>
        <v>44340</v>
      </c>
      <c r="AQ496" s="97">
        <f t="shared" si="44"/>
        <v>44346</v>
      </c>
    </row>
    <row r="497" spans="41:43" ht="12" customHeight="1">
      <c r="AO497" s="96" t="s">
        <v>61</v>
      </c>
      <c r="AP497" s="97">
        <f t="shared" si="43"/>
        <v>44347</v>
      </c>
      <c r="AQ497" s="97">
        <f t="shared" si="44"/>
        <v>44353</v>
      </c>
    </row>
    <row r="498" spans="41:43" ht="12" customHeight="1">
      <c r="AO498" s="96" t="s">
        <v>62</v>
      </c>
      <c r="AP498" s="97">
        <f t="shared" si="43"/>
        <v>44354</v>
      </c>
      <c r="AQ498" s="97">
        <f t="shared" si="44"/>
        <v>44360</v>
      </c>
    </row>
    <row r="499" spans="41:43" ht="12" customHeight="1">
      <c r="AO499" s="96" t="s">
        <v>63</v>
      </c>
      <c r="AP499" s="97">
        <f t="shared" si="43"/>
        <v>44361</v>
      </c>
      <c r="AQ499" s="97">
        <f t="shared" si="44"/>
        <v>44367</v>
      </c>
    </row>
    <row r="500" spans="41:43" ht="12" customHeight="1">
      <c r="AO500" s="96" t="s">
        <v>61</v>
      </c>
      <c r="AP500" s="97">
        <f t="shared" si="43"/>
        <v>44368</v>
      </c>
      <c r="AQ500" s="97">
        <f t="shared" si="44"/>
        <v>44374</v>
      </c>
    </row>
    <row r="501" spans="41:43" ht="12" customHeight="1">
      <c r="AO501" s="96" t="s">
        <v>62</v>
      </c>
      <c r="AP501" s="97">
        <f t="shared" si="43"/>
        <v>44375</v>
      </c>
      <c r="AQ501" s="97">
        <f t="shared" si="44"/>
        <v>44381</v>
      </c>
    </row>
    <row r="502" spans="41:43" ht="12" customHeight="1">
      <c r="AO502" s="96" t="s">
        <v>63</v>
      </c>
      <c r="AP502" s="97">
        <f t="shared" si="43"/>
        <v>44382</v>
      </c>
      <c r="AQ502" s="97">
        <f t="shared" si="44"/>
        <v>44388</v>
      </c>
    </row>
    <row r="503" spans="41:43" ht="12" customHeight="1">
      <c r="AO503" s="96" t="s">
        <v>61</v>
      </c>
      <c r="AP503" s="97">
        <f t="shared" si="43"/>
        <v>44389</v>
      </c>
      <c r="AQ503" s="97">
        <f t="shared" si="44"/>
        <v>44395</v>
      </c>
    </row>
    <row r="504" spans="41:43" ht="12" customHeight="1">
      <c r="AO504" s="96" t="s">
        <v>62</v>
      </c>
      <c r="AP504" s="97">
        <f t="shared" si="43"/>
        <v>44396</v>
      </c>
      <c r="AQ504" s="97">
        <f t="shared" si="44"/>
        <v>44402</v>
      </c>
    </row>
    <row r="505" spans="41:43" ht="12" customHeight="1">
      <c r="AO505" s="96" t="s">
        <v>61</v>
      </c>
      <c r="AP505" s="97">
        <f t="shared" si="43"/>
        <v>44403</v>
      </c>
      <c r="AQ505" s="97">
        <f t="shared" si="44"/>
        <v>44409</v>
      </c>
    </row>
    <row r="506" spans="41:43" ht="12" customHeight="1">
      <c r="AO506" s="96" t="s">
        <v>62</v>
      </c>
      <c r="AP506" s="97">
        <f t="shared" si="43"/>
        <v>44410</v>
      </c>
      <c r="AQ506" s="97">
        <f t="shared" si="44"/>
        <v>44416</v>
      </c>
    </row>
    <row r="507" spans="41:43" ht="12" customHeight="1">
      <c r="AO507" s="96" t="s">
        <v>63</v>
      </c>
      <c r="AP507" s="97">
        <f t="shared" si="43"/>
        <v>44417</v>
      </c>
      <c r="AQ507" s="97">
        <f t="shared" si="44"/>
        <v>44423</v>
      </c>
    </row>
    <row r="508" spans="41:43" ht="12" customHeight="1">
      <c r="AO508" s="96" t="s">
        <v>61</v>
      </c>
      <c r="AP508" s="97">
        <f t="shared" si="43"/>
        <v>44424</v>
      </c>
      <c r="AQ508" s="97">
        <f t="shared" si="44"/>
        <v>44430</v>
      </c>
    </row>
    <row r="509" spans="41:43" ht="12" customHeight="1">
      <c r="AO509" s="96" t="s">
        <v>62</v>
      </c>
      <c r="AP509" s="97">
        <f t="shared" si="43"/>
        <v>44431</v>
      </c>
      <c r="AQ509" s="97">
        <f t="shared" si="44"/>
        <v>44437</v>
      </c>
    </row>
    <row r="510" spans="41:43" ht="12" customHeight="1">
      <c r="AO510" s="96" t="s">
        <v>63</v>
      </c>
      <c r="AP510" s="97">
        <f t="shared" si="43"/>
        <v>44438</v>
      </c>
      <c r="AQ510" s="97">
        <f t="shared" si="44"/>
        <v>44444</v>
      </c>
    </row>
    <row r="511" spans="41:43" ht="12" customHeight="1">
      <c r="AO511" s="96" t="s">
        <v>61</v>
      </c>
      <c r="AP511" s="97">
        <f t="shared" si="43"/>
        <v>44445</v>
      </c>
      <c r="AQ511" s="97">
        <f t="shared" si="44"/>
        <v>44451</v>
      </c>
    </row>
    <row r="512" spans="41:43" ht="12" customHeight="1">
      <c r="AO512" s="96" t="s">
        <v>62</v>
      </c>
      <c r="AP512" s="97">
        <f t="shared" si="43"/>
        <v>44452</v>
      </c>
      <c r="AQ512" s="97">
        <f t="shared" si="44"/>
        <v>44458</v>
      </c>
    </row>
    <row r="513" spans="41:43" ht="12" customHeight="1">
      <c r="AO513" s="96" t="s">
        <v>61</v>
      </c>
      <c r="AP513" s="97">
        <f t="shared" si="43"/>
        <v>44459</v>
      </c>
      <c r="AQ513" s="97">
        <f t="shared" si="44"/>
        <v>44465</v>
      </c>
    </row>
    <row r="514" spans="41:43" ht="12" customHeight="1">
      <c r="AO514" s="96" t="s">
        <v>62</v>
      </c>
      <c r="AP514" s="97">
        <f t="shared" si="43"/>
        <v>44466</v>
      </c>
      <c r="AQ514" s="97">
        <f t="shared" si="44"/>
        <v>44472</v>
      </c>
    </row>
    <row r="515" spans="41:43" ht="12" customHeight="1">
      <c r="AO515" s="96" t="s">
        <v>63</v>
      </c>
      <c r="AP515" s="97">
        <f t="shared" si="43"/>
        <v>44473</v>
      </c>
      <c r="AQ515" s="97">
        <f t="shared" si="44"/>
        <v>44479</v>
      </c>
    </row>
    <row r="516" spans="41:43" ht="12" customHeight="1">
      <c r="AO516" s="96" t="s">
        <v>61</v>
      </c>
      <c r="AP516" s="97">
        <f t="shared" si="43"/>
        <v>44480</v>
      </c>
      <c r="AQ516" s="97">
        <f t="shared" si="44"/>
        <v>44486</v>
      </c>
    </row>
    <row r="517" spans="41:43" ht="12" customHeight="1">
      <c r="AO517" s="96" t="s">
        <v>62</v>
      </c>
      <c r="AP517" s="97">
        <f t="shared" si="43"/>
        <v>44487</v>
      </c>
      <c r="AQ517" s="97">
        <f t="shared" si="44"/>
        <v>44493</v>
      </c>
    </row>
    <row r="518" spans="41:43" ht="12" customHeight="1">
      <c r="AO518" s="96" t="s">
        <v>63</v>
      </c>
      <c r="AP518" s="97">
        <f t="shared" si="43"/>
        <v>44494</v>
      </c>
      <c r="AQ518" s="97">
        <f t="shared" si="44"/>
        <v>44500</v>
      </c>
    </row>
    <row r="519" spans="41:43" ht="12" customHeight="1">
      <c r="AO519" s="96" t="s">
        <v>61</v>
      </c>
      <c r="AP519" s="97">
        <f t="shared" si="43"/>
        <v>44501</v>
      </c>
      <c r="AQ519" s="97">
        <f t="shared" si="44"/>
        <v>44507</v>
      </c>
    </row>
    <row r="520" spans="41:43" ht="12" customHeight="1">
      <c r="AO520" s="96" t="s">
        <v>62</v>
      </c>
      <c r="AP520" s="97">
        <f t="shared" si="43"/>
        <v>44508</v>
      </c>
      <c r="AQ520" s="97">
        <f t="shared" si="44"/>
        <v>44514</v>
      </c>
    </row>
    <row r="521" spans="41:43" ht="12" customHeight="1">
      <c r="AO521" s="96" t="s">
        <v>61</v>
      </c>
      <c r="AP521" s="97">
        <f t="shared" si="43"/>
        <v>44515</v>
      </c>
      <c r="AQ521" s="97">
        <f t="shared" si="44"/>
        <v>44521</v>
      </c>
    </row>
    <row r="522" spans="41:43" ht="12" customHeight="1">
      <c r="AO522" s="96" t="s">
        <v>62</v>
      </c>
      <c r="AP522" s="97">
        <f t="shared" si="43"/>
        <v>44522</v>
      </c>
      <c r="AQ522" s="97">
        <f t="shared" si="44"/>
        <v>44528</v>
      </c>
    </row>
    <row r="523" spans="41:43" ht="12" customHeight="1">
      <c r="AO523" s="96" t="s">
        <v>63</v>
      </c>
      <c r="AP523" s="97">
        <f t="shared" si="43"/>
        <v>44529</v>
      </c>
      <c r="AQ523" s="97">
        <f t="shared" si="44"/>
        <v>44535</v>
      </c>
    </row>
    <row r="524" spans="41:43" ht="12" customHeight="1">
      <c r="AO524" s="96" t="s">
        <v>61</v>
      </c>
      <c r="AP524" s="97">
        <f t="shared" si="43"/>
        <v>44536</v>
      </c>
      <c r="AQ524" s="97">
        <f t="shared" si="44"/>
        <v>44542</v>
      </c>
    </row>
    <row r="525" spans="41:43" ht="12" customHeight="1">
      <c r="AO525" s="96" t="s">
        <v>62</v>
      </c>
      <c r="AP525" s="97">
        <f t="shared" si="43"/>
        <v>44543</v>
      </c>
      <c r="AQ525" s="97">
        <f t="shared" si="44"/>
        <v>44549</v>
      </c>
    </row>
    <row r="526" spans="41:43" ht="12" customHeight="1">
      <c r="AO526" s="96" t="s">
        <v>63</v>
      </c>
      <c r="AP526" s="97">
        <f t="shared" si="43"/>
        <v>44550</v>
      </c>
      <c r="AQ526" s="97">
        <f t="shared" si="44"/>
        <v>44556</v>
      </c>
    </row>
    <row r="527" spans="41:43" ht="12" customHeight="1">
      <c r="AO527" s="96" t="s">
        <v>61</v>
      </c>
      <c r="AP527" s="97">
        <f t="shared" si="43"/>
        <v>44557</v>
      </c>
      <c r="AQ527" s="97">
        <f t="shared" si="44"/>
        <v>44563</v>
      </c>
    </row>
    <row r="528" spans="41:43" ht="12" customHeight="1">
      <c r="AO528" s="96" t="s">
        <v>62</v>
      </c>
      <c r="AP528" s="97">
        <f t="shared" si="43"/>
        <v>44564</v>
      </c>
      <c r="AQ528" s="97">
        <f t="shared" si="44"/>
        <v>44570</v>
      </c>
    </row>
    <row r="529" spans="41:43" ht="12" customHeight="1">
      <c r="AO529" s="96" t="s">
        <v>61</v>
      </c>
      <c r="AP529" s="97">
        <f t="shared" si="43"/>
        <v>44571</v>
      </c>
      <c r="AQ529" s="97">
        <f t="shared" si="44"/>
        <v>44577</v>
      </c>
    </row>
    <row r="530" spans="41:43" ht="12" customHeight="1">
      <c r="AO530" s="96" t="s">
        <v>62</v>
      </c>
      <c r="AP530" s="97">
        <f t="shared" si="43"/>
        <v>44578</v>
      </c>
      <c r="AQ530" s="97">
        <f t="shared" si="44"/>
        <v>44584</v>
      </c>
    </row>
    <row r="531" spans="41:43" ht="12" customHeight="1">
      <c r="AO531" s="96" t="s">
        <v>63</v>
      </c>
      <c r="AP531" s="97">
        <f t="shared" si="43"/>
        <v>44585</v>
      </c>
      <c r="AQ531" s="97">
        <f t="shared" si="44"/>
        <v>44591</v>
      </c>
    </row>
    <row r="532" spans="41:43" ht="12" customHeight="1">
      <c r="AO532" s="96" t="s">
        <v>61</v>
      </c>
      <c r="AP532" s="97">
        <f t="shared" si="43"/>
        <v>44592</v>
      </c>
      <c r="AQ532" s="97">
        <f t="shared" si="44"/>
        <v>44598</v>
      </c>
    </row>
    <row r="533" spans="41:43" ht="12" customHeight="1">
      <c r="AO533" s="96" t="s">
        <v>62</v>
      </c>
      <c r="AP533" s="97">
        <f t="shared" si="43"/>
        <v>44599</v>
      </c>
      <c r="AQ533" s="97">
        <f t="shared" si="44"/>
        <v>44605</v>
      </c>
    </row>
    <row r="534" spans="41:43" ht="12" customHeight="1">
      <c r="AO534" s="96" t="s">
        <v>63</v>
      </c>
      <c r="AP534" s="97">
        <f t="shared" si="43"/>
        <v>44606</v>
      </c>
      <c r="AQ534" s="97">
        <f t="shared" si="44"/>
        <v>44612</v>
      </c>
    </row>
    <row r="535" spans="41:43" ht="12" customHeight="1">
      <c r="AO535" s="96" t="s">
        <v>61</v>
      </c>
      <c r="AP535" s="97">
        <f t="shared" si="43"/>
        <v>44613</v>
      </c>
      <c r="AQ535" s="97">
        <f t="shared" si="44"/>
        <v>44619</v>
      </c>
    </row>
    <row r="536" spans="41:43" ht="12" customHeight="1">
      <c r="AO536" s="96" t="s">
        <v>62</v>
      </c>
      <c r="AP536" s="97">
        <f t="shared" si="43"/>
        <v>44620</v>
      </c>
      <c r="AQ536" s="97">
        <f t="shared" si="44"/>
        <v>44626</v>
      </c>
    </row>
    <row r="537" spans="41:43" ht="12" customHeight="1">
      <c r="AO537" s="96" t="s">
        <v>61</v>
      </c>
      <c r="AP537" s="97">
        <f t="shared" ref="AP537:AP600" si="45">AQ536+1</f>
        <v>44627</v>
      </c>
      <c r="AQ537" s="97">
        <f t="shared" ref="AQ537:AQ600" si="46">AP537+6</f>
        <v>44633</v>
      </c>
    </row>
    <row r="538" spans="41:43" ht="12" customHeight="1">
      <c r="AO538" s="96" t="s">
        <v>62</v>
      </c>
      <c r="AP538" s="97">
        <f t="shared" si="45"/>
        <v>44634</v>
      </c>
      <c r="AQ538" s="97">
        <f t="shared" si="46"/>
        <v>44640</v>
      </c>
    </row>
    <row r="539" spans="41:43" ht="12" customHeight="1">
      <c r="AO539" s="96" t="s">
        <v>63</v>
      </c>
      <c r="AP539" s="97">
        <f t="shared" si="45"/>
        <v>44641</v>
      </c>
      <c r="AQ539" s="97">
        <f t="shared" si="46"/>
        <v>44647</v>
      </c>
    </row>
    <row r="540" spans="41:43" ht="12" customHeight="1">
      <c r="AO540" s="96" t="s">
        <v>61</v>
      </c>
      <c r="AP540" s="97">
        <f t="shared" si="45"/>
        <v>44648</v>
      </c>
      <c r="AQ540" s="97">
        <f t="shared" si="46"/>
        <v>44654</v>
      </c>
    </row>
    <row r="541" spans="41:43" ht="12" customHeight="1">
      <c r="AO541" s="96" t="s">
        <v>62</v>
      </c>
      <c r="AP541" s="97">
        <f t="shared" si="45"/>
        <v>44655</v>
      </c>
      <c r="AQ541" s="97">
        <f t="shared" si="46"/>
        <v>44661</v>
      </c>
    </row>
    <row r="542" spans="41:43" ht="12" customHeight="1">
      <c r="AO542" s="96" t="s">
        <v>63</v>
      </c>
      <c r="AP542" s="97">
        <f t="shared" si="45"/>
        <v>44662</v>
      </c>
      <c r="AQ542" s="97">
        <f t="shared" si="46"/>
        <v>44668</v>
      </c>
    </row>
    <row r="543" spans="41:43" ht="12" customHeight="1">
      <c r="AO543" s="96" t="s">
        <v>61</v>
      </c>
      <c r="AP543" s="97">
        <f t="shared" si="45"/>
        <v>44669</v>
      </c>
      <c r="AQ543" s="97">
        <f t="shared" si="46"/>
        <v>44675</v>
      </c>
    </row>
    <row r="544" spans="41:43" ht="12" customHeight="1">
      <c r="AO544" s="96" t="s">
        <v>62</v>
      </c>
      <c r="AP544" s="97">
        <f t="shared" si="45"/>
        <v>44676</v>
      </c>
      <c r="AQ544" s="97">
        <f t="shared" si="46"/>
        <v>44682</v>
      </c>
    </row>
    <row r="545" spans="41:43" ht="12" customHeight="1">
      <c r="AO545" s="96" t="s">
        <v>61</v>
      </c>
      <c r="AP545" s="97">
        <f t="shared" si="45"/>
        <v>44683</v>
      </c>
      <c r="AQ545" s="97">
        <f t="shared" si="46"/>
        <v>44689</v>
      </c>
    </row>
    <row r="546" spans="41:43" ht="12" customHeight="1">
      <c r="AO546" s="96" t="s">
        <v>62</v>
      </c>
      <c r="AP546" s="97">
        <f t="shared" si="45"/>
        <v>44690</v>
      </c>
      <c r="AQ546" s="97">
        <f t="shared" si="46"/>
        <v>44696</v>
      </c>
    </row>
    <row r="547" spans="41:43" ht="12" customHeight="1">
      <c r="AO547" s="96" t="s">
        <v>63</v>
      </c>
      <c r="AP547" s="97">
        <f t="shared" si="45"/>
        <v>44697</v>
      </c>
      <c r="AQ547" s="97">
        <f t="shared" si="46"/>
        <v>44703</v>
      </c>
    </row>
    <row r="548" spans="41:43" ht="12" customHeight="1">
      <c r="AO548" s="96" t="s">
        <v>61</v>
      </c>
      <c r="AP548" s="97">
        <f t="shared" si="45"/>
        <v>44704</v>
      </c>
      <c r="AQ548" s="97">
        <f t="shared" si="46"/>
        <v>44710</v>
      </c>
    </row>
    <row r="549" spans="41:43" ht="12" customHeight="1">
      <c r="AO549" s="96" t="s">
        <v>62</v>
      </c>
      <c r="AP549" s="97">
        <f t="shared" si="45"/>
        <v>44711</v>
      </c>
      <c r="AQ549" s="97">
        <f t="shared" si="46"/>
        <v>44717</v>
      </c>
    </row>
    <row r="550" spans="41:43" ht="12" customHeight="1">
      <c r="AO550" s="96" t="s">
        <v>63</v>
      </c>
      <c r="AP550" s="97">
        <f t="shared" si="45"/>
        <v>44718</v>
      </c>
      <c r="AQ550" s="97">
        <f t="shared" si="46"/>
        <v>44724</v>
      </c>
    </row>
    <row r="551" spans="41:43" ht="12" customHeight="1">
      <c r="AO551" s="96" t="s">
        <v>61</v>
      </c>
      <c r="AP551" s="97">
        <f t="shared" si="45"/>
        <v>44725</v>
      </c>
      <c r="AQ551" s="97">
        <f t="shared" si="46"/>
        <v>44731</v>
      </c>
    </row>
    <row r="552" spans="41:43" ht="12" customHeight="1">
      <c r="AO552" s="96" t="s">
        <v>62</v>
      </c>
      <c r="AP552" s="97">
        <f t="shared" si="45"/>
        <v>44732</v>
      </c>
      <c r="AQ552" s="97">
        <f t="shared" si="46"/>
        <v>44738</v>
      </c>
    </row>
    <row r="553" spans="41:43" ht="12" customHeight="1">
      <c r="AO553" s="96" t="s">
        <v>61</v>
      </c>
      <c r="AP553" s="97">
        <f t="shared" si="45"/>
        <v>44739</v>
      </c>
      <c r="AQ553" s="97">
        <f t="shared" si="46"/>
        <v>44745</v>
      </c>
    </row>
    <row r="554" spans="41:43" ht="12" customHeight="1">
      <c r="AO554" s="96" t="s">
        <v>62</v>
      </c>
      <c r="AP554" s="97">
        <f t="shared" si="45"/>
        <v>44746</v>
      </c>
      <c r="AQ554" s="97">
        <f t="shared" si="46"/>
        <v>44752</v>
      </c>
    </row>
    <row r="555" spans="41:43" ht="12" customHeight="1">
      <c r="AO555" s="96" t="s">
        <v>63</v>
      </c>
      <c r="AP555" s="97">
        <f t="shared" si="45"/>
        <v>44753</v>
      </c>
      <c r="AQ555" s="97">
        <f t="shared" si="46"/>
        <v>44759</v>
      </c>
    </row>
    <row r="556" spans="41:43" ht="12" customHeight="1">
      <c r="AO556" s="96" t="s">
        <v>61</v>
      </c>
      <c r="AP556" s="97">
        <f t="shared" si="45"/>
        <v>44760</v>
      </c>
      <c r="AQ556" s="97">
        <f t="shared" si="46"/>
        <v>44766</v>
      </c>
    </row>
    <row r="557" spans="41:43" ht="12" customHeight="1">
      <c r="AO557" s="96" t="s">
        <v>62</v>
      </c>
      <c r="AP557" s="97">
        <f t="shared" si="45"/>
        <v>44767</v>
      </c>
      <c r="AQ557" s="97">
        <f t="shared" si="46"/>
        <v>44773</v>
      </c>
    </row>
    <row r="558" spans="41:43" ht="12" customHeight="1">
      <c r="AO558" s="96" t="s">
        <v>63</v>
      </c>
      <c r="AP558" s="97">
        <f t="shared" si="45"/>
        <v>44774</v>
      </c>
      <c r="AQ558" s="97">
        <f t="shared" si="46"/>
        <v>44780</v>
      </c>
    </row>
    <row r="559" spans="41:43" ht="12" customHeight="1">
      <c r="AO559" s="96" t="s">
        <v>61</v>
      </c>
      <c r="AP559" s="97">
        <f t="shared" si="45"/>
        <v>44781</v>
      </c>
      <c r="AQ559" s="97">
        <f t="shared" si="46"/>
        <v>44787</v>
      </c>
    </row>
    <row r="560" spans="41:43" ht="12" customHeight="1">
      <c r="AO560" s="96" t="s">
        <v>62</v>
      </c>
      <c r="AP560" s="97">
        <f t="shared" si="45"/>
        <v>44788</v>
      </c>
      <c r="AQ560" s="97">
        <f t="shared" si="46"/>
        <v>44794</v>
      </c>
    </row>
    <row r="561" spans="41:43" ht="12" customHeight="1">
      <c r="AO561" s="96" t="s">
        <v>61</v>
      </c>
      <c r="AP561" s="97">
        <f t="shared" si="45"/>
        <v>44795</v>
      </c>
      <c r="AQ561" s="97">
        <f t="shared" si="46"/>
        <v>44801</v>
      </c>
    </row>
    <row r="562" spans="41:43" ht="12" customHeight="1">
      <c r="AO562" s="96" t="s">
        <v>62</v>
      </c>
      <c r="AP562" s="97">
        <f t="shared" si="45"/>
        <v>44802</v>
      </c>
      <c r="AQ562" s="97">
        <f t="shared" si="46"/>
        <v>44808</v>
      </c>
    </row>
    <row r="563" spans="41:43" ht="12" customHeight="1">
      <c r="AO563" s="96" t="s">
        <v>63</v>
      </c>
      <c r="AP563" s="97">
        <f t="shared" si="45"/>
        <v>44809</v>
      </c>
      <c r="AQ563" s="97">
        <f t="shared" si="46"/>
        <v>44815</v>
      </c>
    </row>
    <row r="564" spans="41:43" ht="12" customHeight="1">
      <c r="AO564" s="96" t="s">
        <v>61</v>
      </c>
      <c r="AP564" s="97">
        <f t="shared" si="45"/>
        <v>44816</v>
      </c>
      <c r="AQ564" s="97">
        <f t="shared" si="46"/>
        <v>44822</v>
      </c>
    </row>
    <row r="565" spans="41:43" ht="12" customHeight="1">
      <c r="AO565" s="96" t="s">
        <v>62</v>
      </c>
      <c r="AP565" s="97">
        <f t="shared" si="45"/>
        <v>44823</v>
      </c>
      <c r="AQ565" s="97">
        <f t="shared" si="46"/>
        <v>44829</v>
      </c>
    </row>
    <row r="566" spans="41:43" ht="12" customHeight="1">
      <c r="AO566" s="96" t="s">
        <v>63</v>
      </c>
      <c r="AP566" s="97">
        <f t="shared" si="45"/>
        <v>44830</v>
      </c>
      <c r="AQ566" s="97">
        <f t="shared" si="46"/>
        <v>44836</v>
      </c>
    </row>
    <row r="567" spans="41:43" ht="12" customHeight="1">
      <c r="AO567" s="96" t="s">
        <v>61</v>
      </c>
      <c r="AP567" s="97">
        <f t="shared" si="45"/>
        <v>44837</v>
      </c>
      <c r="AQ567" s="97">
        <f t="shared" si="46"/>
        <v>44843</v>
      </c>
    </row>
    <row r="568" spans="41:43" ht="12" customHeight="1">
      <c r="AO568" s="96" t="s">
        <v>62</v>
      </c>
      <c r="AP568" s="97">
        <f t="shared" si="45"/>
        <v>44844</v>
      </c>
      <c r="AQ568" s="97">
        <f t="shared" si="46"/>
        <v>44850</v>
      </c>
    </row>
    <row r="569" spans="41:43" ht="12" customHeight="1">
      <c r="AO569" s="96" t="s">
        <v>61</v>
      </c>
      <c r="AP569" s="97">
        <f t="shared" si="45"/>
        <v>44851</v>
      </c>
      <c r="AQ569" s="97">
        <f t="shared" si="46"/>
        <v>44857</v>
      </c>
    </row>
    <row r="570" spans="41:43" ht="12" customHeight="1">
      <c r="AO570" s="96" t="s">
        <v>62</v>
      </c>
      <c r="AP570" s="97">
        <f t="shared" si="45"/>
        <v>44858</v>
      </c>
      <c r="AQ570" s="97">
        <f t="shared" si="46"/>
        <v>44864</v>
      </c>
    </row>
    <row r="571" spans="41:43" ht="12" customHeight="1">
      <c r="AO571" s="96" t="s">
        <v>63</v>
      </c>
      <c r="AP571" s="97">
        <f t="shared" si="45"/>
        <v>44865</v>
      </c>
      <c r="AQ571" s="97">
        <f t="shared" si="46"/>
        <v>44871</v>
      </c>
    </row>
    <row r="572" spans="41:43" ht="12" customHeight="1">
      <c r="AO572" s="96" t="s">
        <v>61</v>
      </c>
      <c r="AP572" s="97">
        <f t="shared" si="45"/>
        <v>44872</v>
      </c>
      <c r="AQ572" s="97">
        <f t="shared" si="46"/>
        <v>44878</v>
      </c>
    </row>
    <row r="573" spans="41:43" ht="12" customHeight="1">
      <c r="AO573" s="96" t="s">
        <v>62</v>
      </c>
      <c r="AP573" s="97">
        <f t="shared" si="45"/>
        <v>44879</v>
      </c>
      <c r="AQ573" s="97">
        <f t="shared" si="46"/>
        <v>44885</v>
      </c>
    </row>
    <row r="574" spans="41:43" ht="12" customHeight="1">
      <c r="AO574" s="96" t="s">
        <v>63</v>
      </c>
      <c r="AP574" s="97">
        <f t="shared" si="45"/>
        <v>44886</v>
      </c>
      <c r="AQ574" s="97">
        <f t="shared" si="46"/>
        <v>44892</v>
      </c>
    </row>
    <row r="575" spans="41:43" ht="12" customHeight="1">
      <c r="AO575" s="96" t="s">
        <v>61</v>
      </c>
      <c r="AP575" s="97">
        <f t="shared" si="45"/>
        <v>44893</v>
      </c>
      <c r="AQ575" s="97">
        <f t="shared" si="46"/>
        <v>44899</v>
      </c>
    </row>
    <row r="576" spans="41:43" ht="12" customHeight="1">
      <c r="AO576" s="96" t="s">
        <v>62</v>
      </c>
      <c r="AP576" s="97">
        <f t="shared" si="45"/>
        <v>44900</v>
      </c>
      <c r="AQ576" s="97">
        <f t="shared" si="46"/>
        <v>44906</v>
      </c>
    </row>
    <row r="577" spans="41:43" ht="12" customHeight="1">
      <c r="AO577" s="96" t="s">
        <v>61</v>
      </c>
      <c r="AP577" s="97">
        <f t="shared" si="45"/>
        <v>44907</v>
      </c>
      <c r="AQ577" s="97">
        <f t="shared" si="46"/>
        <v>44913</v>
      </c>
    </row>
    <row r="578" spans="41:43" ht="12" customHeight="1">
      <c r="AO578" s="96" t="s">
        <v>62</v>
      </c>
      <c r="AP578" s="97">
        <f t="shared" si="45"/>
        <v>44914</v>
      </c>
      <c r="AQ578" s="97">
        <f t="shared" si="46"/>
        <v>44920</v>
      </c>
    </row>
    <row r="579" spans="41:43" ht="12" customHeight="1">
      <c r="AO579" s="96" t="s">
        <v>63</v>
      </c>
      <c r="AP579" s="97">
        <f t="shared" si="45"/>
        <v>44921</v>
      </c>
      <c r="AQ579" s="97">
        <f t="shared" si="46"/>
        <v>44927</v>
      </c>
    </row>
    <row r="580" spans="41:43" ht="12" customHeight="1">
      <c r="AO580" s="96" t="s">
        <v>61</v>
      </c>
      <c r="AP580" s="97">
        <f t="shared" si="45"/>
        <v>44928</v>
      </c>
      <c r="AQ580" s="97">
        <f t="shared" si="46"/>
        <v>44934</v>
      </c>
    </row>
    <row r="581" spans="41:43" ht="12" customHeight="1">
      <c r="AO581" s="96" t="s">
        <v>62</v>
      </c>
      <c r="AP581" s="97">
        <f t="shared" si="45"/>
        <v>44935</v>
      </c>
      <c r="AQ581" s="97">
        <f t="shared" si="46"/>
        <v>44941</v>
      </c>
    </row>
    <row r="582" spans="41:43" ht="12" customHeight="1">
      <c r="AO582" s="96" t="s">
        <v>63</v>
      </c>
      <c r="AP582" s="97">
        <f t="shared" si="45"/>
        <v>44942</v>
      </c>
      <c r="AQ582" s="97">
        <f t="shared" si="46"/>
        <v>44948</v>
      </c>
    </row>
    <row r="583" spans="41:43" ht="12" customHeight="1">
      <c r="AO583" s="96" t="s">
        <v>61</v>
      </c>
      <c r="AP583" s="97">
        <f t="shared" si="45"/>
        <v>44949</v>
      </c>
      <c r="AQ583" s="97">
        <f t="shared" si="46"/>
        <v>44955</v>
      </c>
    </row>
    <row r="584" spans="41:43" ht="12" customHeight="1">
      <c r="AO584" s="96" t="s">
        <v>62</v>
      </c>
      <c r="AP584" s="97">
        <f t="shared" si="45"/>
        <v>44956</v>
      </c>
      <c r="AQ584" s="97">
        <f t="shared" si="46"/>
        <v>44962</v>
      </c>
    </row>
    <row r="585" spans="41:43" ht="12" customHeight="1">
      <c r="AO585" s="96" t="s">
        <v>61</v>
      </c>
      <c r="AP585" s="97">
        <f t="shared" si="45"/>
        <v>44963</v>
      </c>
      <c r="AQ585" s="97">
        <f t="shared" si="46"/>
        <v>44969</v>
      </c>
    </row>
    <row r="586" spans="41:43" ht="12" customHeight="1">
      <c r="AO586" s="96" t="s">
        <v>62</v>
      </c>
      <c r="AP586" s="97">
        <f t="shared" si="45"/>
        <v>44970</v>
      </c>
      <c r="AQ586" s="97">
        <f t="shared" si="46"/>
        <v>44976</v>
      </c>
    </row>
    <row r="587" spans="41:43" ht="12" customHeight="1">
      <c r="AO587" s="96" t="s">
        <v>63</v>
      </c>
      <c r="AP587" s="97">
        <f t="shared" si="45"/>
        <v>44977</v>
      </c>
      <c r="AQ587" s="97">
        <f t="shared" si="46"/>
        <v>44983</v>
      </c>
    </row>
    <row r="588" spans="41:43" ht="12" customHeight="1">
      <c r="AO588" s="96" t="s">
        <v>61</v>
      </c>
      <c r="AP588" s="97">
        <f t="shared" si="45"/>
        <v>44984</v>
      </c>
      <c r="AQ588" s="97">
        <f t="shared" si="46"/>
        <v>44990</v>
      </c>
    </row>
    <row r="589" spans="41:43" ht="12" customHeight="1">
      <c r="AO589" s="96" t="s">
        <v>62</v>
      </c>
      <c r="AP589" s="97">
        <f t="shared" si="45"/>
        <v>44991</v>
      </c>
      <c r="AQ589" s="97">
        <f t="shared" si="46"/>
        <v>44997</v>
      </c>
    </row>
    <row r="590" spans="41:43" ht="12" customHeight="1">
      <c r="AO590" s="96" t="s">
        <v>63</v>
      </c>
      <c r="AP590" s="97">
        <f t="shared" si="45"/>
        <v>44998</v>
      </c>
      <c r="AQ590" s="97">
        <f t="shared" si="46"/>
        <v>45004</v>
      </c>
    </row>
    <row r="591" spans="41:43" ht="12" customHeight="1">
      <c r="AO591" s="96" t="s">
        <v>61</v>
      </c>
      <c r="AP591" s="97">
        <f t="shared" si="45"/>
        <v>45005</v>
      </c>
      <c r="AQ591" s="97">
        <f t="shared" si="46"/>
        <v>45011</v>
      </c>
    </row>
    <row r="592" spans="41:43" ht="12" customHeight="1">
      <c r="AO592" s="96" t="s">
        <v>62</v>
      </c>
      <c r="AP592" s="97">
        <f t="shared" si="45"/>
        <v>45012</v>
      </c>
      <c r="AQ592" s="97">
        <f t="shared" si="46"/>
        <v>45018</v>
      </c>
    </row>
    <row r="593" spans="41:43" ht="12" customHeight="1">
      <c r="AO593" s="96" t="s">
        <v>61</v>
      </c>
      <c r="AP593" s="97">
        <f t="shared" si="45"/>
        <v>45019</v>
      </c>
      <c r="AQ593" s="97">
        <f t="shared" si="46"/>
        <v>45025</v>
      </c>
    </row>
    <row r="594" spans="41:43" ht="12" customHeight="1">
      <c r="AO594" s="96" t="s">
        <v>62</v>
      </c>
      <c r="AP594" s="97">
        <f t="shared" si="45"/>
        <v>45026</v>
      </c>
      <c r="AQ594" s="97">
        <f t="shared" si="46"/>
        <v>45032</v>
      </c>
    </row>
    <row r="595" spans="41:43" ht="12" customHeight="1">
      <c r="AO595" s="96" t="s">
        <v>63</v>
      </c>
      <c r="AP595" s="97">
        <f t="shared" si="45"/>
        <v>45033</v>
      </c>
      <c r="AQ595" s="97">
        <f t="shared" si="46"/>
        <v>45039</v>
      </c>
    </row>
    <row r="596" spans="41:43" ht="12" customHeight="1">
      <c r="AO596" s="96" t="s">
        <v>61</v>
      </c>
      <c r="AP596" s="97">
        <f t="shared" si="45"/>
        <v>45040</v>
      </c>
      <c r="AQ596" s="97">
        <f t="shared" si="46"/>
        <v>45046</v>
      </c>
    </row>
    <row r="597" spans="41:43" ht="12" customHeight="1">
      <c r="AO597" s="96" t="s">
        <v>62</v>
      </c>
      <c r="AP597" s="97">
        <f t="shared" si="45"/>
        <v>45047</v>
      </c>
      <c r="AQ597" s="97">
        <f t="shared" si="46"/>
        <v>45053</v>
      </c>
    </row>
    <row r="598" spans="41:43" ht="12" customHeight="1">
      <c r="AO598" s="96" t="s">
        <v>63</v>
      </c>
      <c r="AP598" s="97">
        <f t="shared" si="45"/>
        <v>45054</v>
      </c>
      <c r="AQ598" s="97">
        <f t="shared" si="46"/>
        <v>45060</v>
      </c>
    </row>
    <row r="599" spans="41:43" ht="12" customHeight="1">
      <c r="AO599" s="96" t="s">
        <v>61</v>
      </c>
      <c r="AP599" s="97">
        <f t="shared" si="45"/>
        <v>45061</v>
      </c>
      <c r="AQ599" s="97">
        <f t="shared" si="46"/>
        <v>45067</v>
      </c>
    </row>
    <row r="600" spans="41:43" ht="12" customHeight="1">
      <c r="AO600" s="96" t="s">
        <v>62</v>
      </c>
      <c r="AP600" s="97">
        <f t="shared" si="45"/>
        <v>45068</v>
      </c>
      <c r="AQ600" s="97">
        <f t="shared" si="46"/>
        <v>45074</v>
      </c>
    </row>
    <row r="601" spans="41:43" ht="12" customHeight="1">
      <c r="AO601" s="96" t="s">
        <v>61</v>
      </c>
      <c r="AP601" s="97">
        <f t="shared" ref="AP601:AP609" si="47">AQ600+1</f>
        <v>45075</v>
      </c>
      <c r="AQ601" s="97">
        <f t="shared" ref="AQ601:AQ609" si="48">AP601+6</f>
        <v>45081</v>
      </c>
    </row>
    <row r="602" spans="41:43" ht="12" customHeight="1">
      <c r="AO602" s="96" t="s">
        <v>62</v>
      </c>
      <c r="AP602" s="97">
        <f t="shared" si="47"/>
        <v>45082</v>
      </c>
      <c r="AQ602" s="97">
        <f t="shared" si="48"/>
        <v>45088</v>
      </c>
    </row>
    <row r="603" spans="41:43" ht="12" customHeight="1">
      <c r="AO603" s="96" t="s">
        <v>63</v>
      </c>
      <c r="AP603" s="97">
        <f t="shared" si="47"/>
        <v>45089</v>
      </c>
      <c r="AQ603" s="97">
        <f t="shared" si="48"/>
        <v>45095</v>
      </c>
    </row>
    <row r="604" spans="41:43" ht="12" customHeight="1">
      <c r="AO604" s="96" t="s">
        <v>61</v>
      </c>
      <c r="AP604" s="97">
        <f t="shared" si="47"/>
        <v>45096</v>
      </c>
      <c r="AQ604" s="97">
        <f t="shared" si="48"/>
        <v>45102</v>
      </c>
    </row>
    <row r="605" spans="41:43" ht="12" customHeight="1">
      <c r="AO605" s="96" t="s">
        <v>62</v>
      </c>
      <c r="AP605" s="97">
        <f t="shared" si="47"/>
        <v>45103</v>
      </c>
      <c r="AQ605" s="97">
        <f t="shared" si="48"/>
        <v>45109</v>
      </c>
    </row>
    <row r="606" spans="41:43" ht="12" customHeight="1">
      <c r="AO606" s="96" t="s">
        <v>63</v>
      </c>
      <c r="AP606" s="97">
        <f t="shared" si="47"/>
        <v>45110</v>
      </c>
      <c r="AQ606" s="97">
        <f t="shared" si="48"/>
        <v>45116</v>
      </c>
    </row>
    <row r="607" spans="41:43" ht="12" customHeight="1">
      <c r="AO607" s="96" t="s">
        <v>61</v>
      </c>
      <c r="AP607" s="97">
        <f t="shared" si="47"/>
        <v>45117</v>
      </c>
      <c r="AQ607" s="97">
        <f t="shared" si="48"/>
        <v>45123</v>
      </c>
    </row>
    <row r="608" spans="41:43" ht="12" customHeight="1">
      <c r="AO608" s="96" t="s">
        <v>62</v>
      </c>
      <c r="AP608" s="97">
        <f t="shared" si="47"/>
        <v>45124</v>
      </c>
      <c r="AQ608" s="97">
        <f t="shared" si="48"/>
        <v>45130</v>
      </c>
    </row>
    <row r="609" spans="41:43" ht="12" customHeight="1">
      <c r="AO609" s="96" t="s">
        <v>61</v>
      </c>
      <c r="AP609" s="97">
        <f t="shared" si="47"/>
        <v>45131</v>
      </c>
      <c r="AQ609" s="97">
        <f t="shared" si="48"/>
        <v>45137</v>
      </c>
    </row>
  </sheetData>
  <mergeCells count="12">
    <mergeCell ref="AH3:AJ3"/>
    <mergeCell ref="D3:F3"/>
    <mergeCell ref="A3:C3"/>
    <mergeCell ref="S3:U3"/>
    <mergeCell ref="V3:X3"/>
    <mergeCell ref="G3:I3"/>
    <mergeCell ref="M3:O3"/>
    <mergeCell ref="P3:R3"/>
    <mergeCell ref="J3:L3"/>
    <mergeCell ref="Y3:AA3"/>
    <mergeCell ref="AB3:AD3"/>
    <mergeCell ref="AE3:AG3"/>
  </mergeCells>
  <conditionalFormatting sqref="A5:B35 D5:E35 G5:H35 J5:K35 M5:N35 P5:Q35 S5:T35 V5:W35 Y5:Z35 AB5:AC35 AE5:AF35 AH5:AI35">
    <cfRule type="expression" dxfId="952" priority="4" stopIfTrue="1">
      <formula>WEEKDAY(A5,2)&gt;5</formula>
    </cfRule>
    <cfRule type="expression" dxfId="951" priority="5" stopIfTrue="1">
      <formula>COUNTIF(fériés,A5)</formula>
    </cfRule>
  </conditionalFormatting>
  <conditionalFormatting sqref="C5:C35 F5:F35 I5:I35 L5:L35 O5:O35 R5:R35 U5:U35 X5:X35 AA5:AA35 AD5:AD35 AG5:AG35 AJ5:AJ35">
    <cfRule type="expression" dxfId="950" priority="6" stopIfTrue="1">
      <formula>WEEKDAY(B5,2)&gt;5</formula>
    </cfRule>
    <cfRule type="expression" dxfId="949" priority="7" stopIfTrue="1">
      <formula>COUNTIF(fériés,B5)</formula>
    </cfRule>
  </conditionalFormatting>
  <conditionalFormatting sqref="C5:AJ35">
    <cfRule type="containsText" dxfId="948" priority="1" operator="containsText" text="EQUIPE 3">
      <formula>NOT(ISERROR(SEARCH("EQUIPE 3",C5)))</formula>
    </cfRule>
    <cfRule type="containsText" dxfId="947" priority="2" operator="containsText" text="EQUIPE 2">
      <formula>NOT(ISERROR(SEARCH("EQUIPE 2",C5)))</formula>
    </cfRule>
    <cfRule type="containsText" dxfId="946" priority="3" operator="containsText" text="EQUIPE 1">
      <formula>NOT(ISERROR(SEARCH("EQUIPE 1",C5)))</formula>
    </cfRule>
  </conditionalFormatting>
  <dataValidations count="3">
    <dataValidation type="list" allowBlank="1" showInputMessage="1" showErrorMessage="1" prompt="Choisir entreprise" sqref="F1 JB1 SX1 ACT1 AMP1 AWL1 BGH1 BQD1 BZZ1 CJV1 CTR1 DDN1 DNJ1 DXF1 EHB1 EQX1 FAT1 FKP1 FUL1 GEH1 GOD1 GXZ1 HHV1 HRR1 IBN1 ILJ1 IVF1 JFB1 JOX1 JYT1 KIP1 KSL1 LCH1 LMD1 LVZ1 MFV1 MPR1 MZN1 NJJ1 NTF1 ODB1 OMX1 OWT1 PGP1 PQL1 QAH1 QKD1 QTZ1 RDV1 RNR1 RXN1 SHJ1 SRF1 TBB1 TKX1 TUT1 UEP1 UOL1 UYH1 VID1 VRZ1 WBV1 WLR1 WVN1 F65537 JB65537 SX65537 ACT65537 AMP65537 AWL65537 BGH65537 BQD65537 BZZ65537 CJV65537 CTR65537 DDN65537 DNJ65537 DXF65537 EHB65537 EQX65537 FAT65537 FKP65537 FUL65537 GEH65537 GOD65537 GXZ65537 HHV65537 HRR65537 IBN65537 ILJ65537 IVF65537 JFB65537 JOX65537 JYT65537 KIP65537 KSL65537 LCH65537 LMD65537 LVZ65537 MFV65537 MPR65537 MZN65537 NJJ65537 NTF65537 ODB65537 OMX65537 OWT65537 PGP65537 PQL65537 QAH65537 QKD65537 QTZ65537 RDV65537 RNR65537 RXN65537 SHJ65537 SRF65537 TBB65537 TKX65537 TUT65537 UEP65537 UOL65537 UYH65537 VID65537 VRZ65537 WBV65537 WLR65537 WVN65537 F131073 JB131073 SX131073 ACT131073 AMP131073 AWL131073 BGH131073 BQD131073 BZZ131073 CJV131073 CTR131073 DDN131073 DNJ131073 DXF131073 EHB131073 EQX131073 FAT131073 FKP131073 FUL131073 GEH131073 GOD131073 GXZ131073 HHV131073 HRR131073 IBN131073 ILJ131073 IVF131073 JFB131073 JOX131073 JYT131073 KIP131073 KSL131073 LCH131073 LMD131073 LVZ131073 MFV131073 MPR131073 MZN131073 NJJ131073 NTF131073 ODB131073 OMX131073 OWT131073 PGP131073 PQL131073 QAH131073 QKD131073 QTZ131073 RDV131073 RNR131073 RXN131073 SHJ131073 SRF131073 TBB131073 TKX131073 TUT131073 UEP131073 UOL131073 UYH131073 VID131073 VRZ131073 WBV131073 WLR131073 WVN131073 F196609 JB196609 SX196609 ACT196609 AMP196609 AWL196609 BGH196609 BQD196609 BZZ196609 CJV196609 CTR196609 DDN196609 DNJ196609 DXF196609 EHB196609 EQX196609 FAT196609 FKP196609 FUL196609 GEH196609 GOD196609 GXZ196609 HHV196609 HRR196609 IBN196609 ILJ196609 IVF196609 JFB196609 JOX196609 JYT196609 KIP196609 KSL196609 LCH196609 LMD196609 LVZ196609 MFV196609 MPR196609 MZN196609 NJJ196609 NTF196609 ODB196609 OMX196609 OWT196609 PGP196609 PQL196609 QAH196609 QKD196609 QTZ196609 RDV196609 RNR196609 RXN196609 SHJ196609 SRF196609 TBB196609 TKX196609 TUT196609 UEP196609 UOL196609 UYH196609 VID196609 VRZ196609 WBV196609 WLR196609 WVN196609 F262145 JB262145 SX262145 ACT262145 AMP262145 AWL262145 BGH262145 BQD262145 BZZ262145 CJV262145 CTR262145 DDN262145 DNJ262145 DXF262145 EHB262145 EQX262145 FAT262145 FKP262145 FUL262145 GEH262145 GOD262145 GXZ262145 HHV262145 HRR262145 IBN262145 ILJ262145 IVF262145 JFB262145 JOX262145 JYT262145 KIP262145 KSL262145 LCH262145 LMD262145 LVZ262145 MFV262145 MPR262145 MZN262145 NJJ262145 NTF262145 ODB262145 OMX262145 OWT262145 PGP262145 PQL262145 QAH262145 QKD262145 QTZ262145 RDV262145 RNR262145 RXN262145 SHJ262145 SRF262145 TBB262145 TKX262145 TUT262145 UEP262145 UOL262145 UYH262145 VID262145 VRZ262145 WBV262145 WLR262145 WVN262145 F327681 JB327681 SX327681 ACT327681 AMP327681 AWL327681 BGH327681 BQD327681 BZZ327681 CJV327681 CTR327681 DDN327681 DNJ327681 DXF327681 EHB327681 EQX327681 FAT327681 FKP327681 FUL327681 GEH327681 GOD327681 GXZ327681 HHV327681 HRR327681 IBN327681 ILJ327681 IVF327681 JFB327681 JOX327681 JYT327681 KIP327681 KSL327681 LCH327681 LMD327681 LVZ327681 MFV327681 MPR327681 MZN327681 NJJ327681 NTF327681 ODB327681 OMX327681 OWT327681 PGP327681 PQL327681 QAH327681 QKD327681 QTZ327681 RDV327681 RNR327681 RXN327681 SHJ327681 SRF327681 TBB327681 TKX327681 TUT327681 UEP327681 UOL327681 UYH327681 VID327681 VRZ327681 WBV327681 WLR327681 WVN327681 F393217 JB393217 SX393217 ACT393217 AMP393217 AWL393217 BGH393217 BQD393217 BZZ393217 CJV393217 CTR393217 DDN393217 DNJ393217 DXF393217 EHB393217 EQX393217 FAT393217 FKP393217 FUL393217 GEH393217 GOD393217 GXZ393217 HHV393217 HRR393217 IBN393217 ILJ393217 IVF393217 JFB393217 JOX393217 JYT393217 KIP393217 KSL393217 LCH393217 LMD393217 LVZ393217 MFV393217 MPR393217 MZN393217 NJJ393217 NTF393217 ODB393217 OMX393217 OWT393217 PGP393217 PQL393217 QAH393217 QKD393217 QTZ393217 RDV393217 RNR393217 RXN393217 SHJ393217 SRF393217 TBB393217 TKX393217 TUT393217 UEP393217 UOL393217 UYH393217 VID393217 VRZ393217 WBV393217 WLR393217 WVN393217 F458753 JB458753 SX458753 ACT458753 AMP458753 AWL458753 BGH458753 BQD458753 BZZ458753 CJV458753 CTR458753 DDN458753 DNJ458753 DXF458753 EHB458753 EQX458753 FAT458753 FKP458753 FUL458753 GEH458753 GOD458753 GXZ458753 HHV458753 HRR458753 IBN458753 ILJ458753 IVF458753 JFB458753 JOX458753 JYT458753 KIP458753 KSL458753 LCH458753 LMD458753 LVZ458753 MFV458753 MPR458753 MZN458753 NJJ458753 NTF458753 ODB458753 OMX458753 OWT458753 PGP458753 PQL458753 QAH458753 QKD458753 QTZ458753 RDV458753 RNR458753 RXN458753 SHJ458753 SRF458753 TBB458753 TKX458753 TUT458753 UEP458753 UOL458753 UYH458753 VID458753 VRZ458753 WBV458753 WLR458753 WVN458753 F524289 JB524289 SX524289 ACT524289 AMP524289 AWL524289 BGH524289 BQD524289 BZZ524289 CJV524289 CTR524289 DDN524289 DNJ524289 DXF524289 EHB524289 EQX524289 FAT524289 FKP524289 FUL524289 GEH524289 GOD524289 GXZ524289 HHV524289 HRR524289 IBN524289 ILJ524289 IVF524289 JFB524289 JOX524289 JYT524289 KIP524289 KSL524289 LCH524289 LMD524289 LVZ524289 MFV524289 MPR524289 MZN524289 NJJ524289 NTF524289 ODB524289 OMX524289 OWT524289 PGP524289 PQL524289 QAH524289 QKD524289 QTZ524289 RDV524289 RNR524289 RXN524289 SHJ524289 SRF524289 TBB524289 TKX524289 TUT524289 UEP524289 UOL524289 UYH524289 VID524289 VRZ524289 WBV524289 WLR524289 WVN524289 F589825 JB589825 SX589825 ACT589825 AMP589825 AWL589825 BGH589825 BQD589825 BZZ589825 CJV589825 CTR589825 DDN589825 DNJ589825 DXF589825 EHB589825 EQX589825 FAT589825 FKP589825 FUL589825 GEH589825 GOD589825 GXZ589825 HHV589825 HRR589825 IBN589825 ILJ589825 IVF589825 JFB589825 JOX589825 JYT589825 KIP589825 KSL589825 LCH589825 LMD589825 LVZ589825 MFV589825 MPR589825 MZN589825 NJJ589825 NTF589825 ODB589825 OMX589825 OWT589825 PGP589825 PQL589825 QAH589825 QKD589825 QTZ589825 RDV589825 RNR589825 RXN589825 SHJ589825 SRF589825 TBB589825 TKX589825 TUT589825 UEP589825 UOL589825 UYH589825 VID589825 VRZ589825 WBV589825 WLR589825 WVN589825 F655361 JB655361 SX655361 ACT655361 AMP655361 AWL655361 BGH655361 BQD655361 BZZ655361 CJV655361 CTR655361 DDN655361 DNJ655361 DXF655361 EHB655361 EQX655361 FAT655361 FKP655361 FUL655361 GEH655361 GOD655361 GXZ655361 HHV655361 HRR655361 IBN655361 ILJ655361 IVF655361 JFB655361 JOX655361 JYT655361 KIP655361 KSL655361 LCH655361 LMD655361 LVZ655361 MFV655361 MPR655361 MZN655361 NJJ655361 NTF655361 ODB655361 OMX655361 OWT655361 PGP655361 PQL655361 QAH655361 QKD655361 QTZ655361 RDV655361 RNR655361 RXN655361 SHJ655361 SRF655361 TBB655361 TKX655361 TUT655361 UEP655361 UOL655361 UYH655361 VID655361 VRZ655361 WBV655361 WLR655361 WVN655361 F720897 JB720897 SX720897 ACT720897 AMP720897 AWL720897 BGH720897 BQD720897 BZZ720897 CJV720897 CTR720897 DDN720897 DNJ720897 DXF720897 EHB720897 EQX720897 FAT720897 FKP720897 FUL720897 GEH720897 GOD720897 GXZ720897 HHV720897 HRR720897 IBN720897 ILJ720897 IVF720897 JFB720897 JOX720897 JYT720897 KIP720897 KSL720897 LCH720897 LMD720897 LVZ720897 MFV720897 MPR720897 MZN720897 NJJ720897 NTF720897 ODB720897 OMX720897 OWT720897 PGP720897 PQL720897 QAH720897 QKD720897 QTZ720897 RDV720897 RNR720897 RXN720897 SHJ720897 SRF720897 TBB720897 TKX720897 TUT720897 UEP720897 UOL720897 UYH720897 VID720897 VRZ720897 WBV720897 WLR720897 WVN720897 F786433 JB786433 SX786433 ACT786433 AMP786433 AWL786433 BGH786433 BQD786433 BZZ786433 CJV786433 CTR786433 DDN786433 DNJ786433 DXF786433 EHB786433 EQX786433 FAT786433 FKP786433 FUL786433 GEH786433 GOD786433 GXZ786433 HHV786433 HRR786433 IBN786433 ILJ786433 IVF786433 JFB786433 JOX786433 JYT786433 KIP786433 KSL786433 LCH786433 LMD786433 LVZ786433 MFV786433 MPR786433 MZN786433 NJJ786433 NTF786433 ODB786433 OMX786433 OWT786433 PGP786433 PQL786433 QAH786433 QKD786433 QTZ786433 RDV786433 RNR786433 RXN786433 SHJ786433 SRF786433 TBB786433 TKX786433 TUT786433 UEP786433 UOL786433 UYH786433 VID786433 VRZ786433 WBV786433 WLR786433 WVN786433 F851969 JB851969 SX851969 ACT851969 AMP851969 AWL851969 BGH851969 BQD851969 BZZ851969 CJV851969 CTR851969 DDN851969 DNJ851969 DXF851969 EHB851969 EQX851969 FAT851969 FKP851969 FUL851969 GEH851969 GOD851969 GXZ851969 HHV851969 HRR851969 IBN851969 ILJ851969 IVF851969 JFB851969 JOX851969 JYT851969 KIP851969 KSL851969 LCH851969 LMD851969 LVZ851969 MFV851969 MPR851969 MZN851969 NJJ851969 NTF851969 ODB851969 OMX851969 OWT851969 PGP851969 PQL851969 QAH851969 QKD851969 QTZ851969 RDV851969 RNR851969 RXN851969 SHJ851969 SRF851969 TBB851969 TKX851969 TUT851969 UEP851969 UOL851969 UYH851969 VID851969 VRZ851969 WBV851969 WLR851969 WVN851969 F917505 JB917505 SX917505 ACT917505 AMP917505 AWL917505 BGH917505 BQD917505 BZZ917505 CJV917505 CTR917505 DDN917505 DNJ917505 DXF917505 EHB917505 EQX917505 FAT917505 FKP917505 FUL917505 GEH917505 GOD917505 GXZ917505 HHV917505 HRR917505 IBN917505 ILJ917505 IVF917505 JFB917505 JOX917505 JYT917505 KIP917505 KSL917505 LCH917505 LMD917505 LVZ917505 MFV917505 MPR917505 MZN917505 NJJ917505 NTF917505 ODB917505 OMX917505 OWT917505 PGP917505 PQL917505 QAH917505 QKD917505 QTZ917505 RDV917505 RNR917505 RXN917505 SHJ917505 SRF917505 TBB917505 TKX917505 TUT917505 UEP917505 UOL917505 UYH917505 VID917505 VRZ917505 WBV917505 WLR917505 WVN917505 F983041 JB983041 SX983041 ACT983041 AMP983041 AWL983041 BGH983041 BQD983041 BZZ983041 CJV983041 CTR983041 DDN983041 DNJ983041 DXF983041 EHB983041 EQX983041 FAT983041 FKP983041 FUL983041 GEH983041 GOD983041 GXZ983041 HHV983041 HRR983041 IBN983041 ILJ983041 IVF983041 JFB983041 JOX983041 JYT983041 KIP983041 KSL983041 LCH983041 LMD983041 LVZ983041 MFV983041 MPR983041 MZN983041 NJJ983041 NTF983041 ODB983041 OMX983041 OWT983041 PGP983041 PQL983041 QAH983041 QKD983041 QTZ983041 RDV983041 RNR983041 RXN983041 SHJ983041 SRF983041 TBB983041 TKX983041 TUT983041 UEP983041 UOL983041 UYH983041 VID983041 VRZ983041 WBV983041 WLR983041 WVN983041">
      <formula1>ListeEnt</formula1>
    </dataValidation>
    <dataValidation type="list" allowBlank="1" showInputMessage="1" showErrorMessage="1" sqref="WVK983041 IY1 SU1 ACQ1 AMM1 AWI1 BGE1 BQA1 BZW1 CJS1 CTO1 DDK1 DNG1 DXC1 EGY1 EQU1 FAQ1 FKM1 FUI1 GEE1 GOA1 GXW1 HHS1 HRO1 IBK1 ILG1 IVC1 JEY1 JOU1 JYQ1 KIM1 KSI1 LCE1 LMA1 LVW1 MFS1 MPO1 MZK1 NJG1 NTC1 OCY1 OMU1 OWQ1 PGM1 PQI1 QAE1 QKA1 QTW1 RDS1 RNO1 RXK1 SHG1 SRC1 TAY1 TKU1 TUQ1 UEM1 UOI1 UYE1 VIA1 VRW1 WBS1 WLO1 WVK1 C65537 IY65537 SU65537 ACQ65537 AMM65537 AWI65537 BGE65537 BQA65537 BZW65537 CJS65537 CTO65537 DDK65537 DNG65537 DXC65537 EGY65537 EQU65537 FAQ65537 FKM65537 FUI65537 GEE65537 GOA65537 GXW65537 HHS65537 HRO65537 IBK65537 ILG65537 IVC65537 JEY65537 JOU65537 JYQ65537 KIM65537 KSI65537 LCE65537 LMA65537 LVW65537 MFS65537 MPO65537 MZK65537 NJG65537 NTC65537 OCY65537 OMU65537 OWQ65537 PGM65537 PQI65537 QAE65537 QKA65537 QTW65537 RDS65537 RNO65537 RXK65537 SHG65537 SRC65537 TAY65537 TKU65537 TUQ65537 UEM65537 UOI65537 UYE65537 VIA65537 VRW65537 WBS65537 WLO65537 WVK65537 C131073 IY131073 SU131073 ACQ131073 AMM131073 AWI131073 BGE131073 BQA131073 BZW131073 CJS131073 CTO131073 DDK131073 DNG131073 DXC131073 EGY131073 EQU131073 FAQ131073 FKM131073 FUI131073 GEE131073 GOA131073 GXW131073 HHS131073 HRO131073 IBK131073 ILG131073 IVC131073 JEY131073 JOU131073 JYQ131073 KIM131073 KSI131073 LCE131073 LMA131073 LVW131073 MFS131073 MPO131073 MZK131073 NJG131073 NTC131073 OCY131073 OMU131073 OWQ131073 PGM131073 PQI131073 QAE131073 QKA131073 QTW131073 RDS131073 RNO131073 RXK131073 SHG131073 SRC131073 TAY131073 TKU131073 TUQ131073 UEM131073 UOI131073 UYE131073 VIA131073 VRW131073 WBS131073 WLO131073 WVK131073 C196609 IY196609 SU196609 ACQ196609 AMM196609 AWI196609 BGE196609 BQA196609 BZW196609 CJS196609 CTO196609 DDK196609 DNG196609 DXC196609 EGY196609 EQU196609 FAQ196609 FKM196609 FUI196609 GEE196609 GOA196609 GXW196609 HHS196609 HRO196609 IBK196609 ILG196609 IVC196609 JEY196609 JOU196609 JYQ196609 KIM196609 KSI196609 LCE196609 LMA196609 LVW196609 MFS196609 MPO196609 MZK196609 NJG196609 NTC196609 OCY196609 OMU196609 OWQ196609 PGM196609 PQI196609 QAE196609 QKA196609 QTW196609 RDS196609 RNO196609 RXK196609 SHG196609 SRC196609 TAY196609 TKU196609 TUQ196609 UEM196609 UOI196609 UYE196609 VIA196609 VRW196609 WBS196609 WLO196609 WVK196609 C262145 IY262145 SU262145 ACQ262145 AMM262145 AWI262145 BGE262145 BQA262145 BZW262145 CJS262145 CTO262145 DDK262145 DNG262145 DXC262145 EGY262145 EQU262145 FAQ262145 FKM262145 FUI262145 GEE262145 GOA262145 GXW262145 HHS262145 HRO262145 IBK262145 ILG262145 IVC262145 JEY262145 JOU262145 JYQ262145 KIM262145 KSI262145 LCE262145 LMA262145 LVW262145 MFS262145 MPO262145 MZK262145 NJG262145 NTC262145 OCY262145 OMU262145 OWQ262145 PGM262145 PQI262145 QAE262145 QKA262145 QTW262145 RDS262145 RNO262145 RXK262145 SHG262145 SRC262145 TAY262145 TKU262145 TUQ262145 UEM262145 UOI262145 UYE262145 VIA262145 VRW262145 WBS262145 WLO262145 WVK262145 C327681 IY327681 SU327681 ACQ327681 AMM327681 AWI327681 BGE327681 BQA327681 BZW327681 CJS327681 CTO327681 DDK327681 DNG327681 DXC327681 EGY327681 EQU327681 FAQ327681 FKM327681 FUI327681 GEE327681 GOA327681 GXW327681 HHS327681 HRO327681 IBK327681 ILG327681 IVC327681 JEY327681 JOU327681 JYQ327681 KIM327681 KSI327681 LCE327681 LMA327681 LVW327681 MFS327681 MPO327681 MZK327681 NJG327681 NTC327681 OCY327681 OMU327681 OWQ327681 PGM327681 PQI327681 QAE327681 QKA327681 QTW327681 RDS327681 RNO327681 RXK327681 SHG327681 SRC327681 TAY327681 TKU327681 TUQ327681 UEM327681 UOI327681 UYE327681 VIA327681 VRW327681 WBS327681 WLO327681 WVK327681 C393217 IY393217 SU393217 ACQ393217 AMM393217 AWI393217 BGE393217 BQA393217 BZW393217 CJS393217 CTO393217 DDK393217 DNG393217 DXC393217 EGY393217 EQU393217 FAQ393217 FKM393217 FUI393217 GEE393217 GOA393217 GXW393217 HHS393217 HRO393217 IBK393217 ILG393217 IVC393217 JEY393217 JOU393217 JYQ393217 KIM393217 KSI393217 LCE393217 LMA393217 LVW393217 MFS393217 MPO393217 MZK393217 NJG393217 NTC393217 OCY393217 OMU393217 OWQ393217 PGM393217 PQI393217 QAE393217 QKA393217 QTW393217 RDS393217 RNO393217 RXK393217 SHG393217 SRC393217 TAY393217 TKU393217 TUQ393217 UEM393217 UOI393217 UYE393217 VIA393217 VRW393217 WBS393217 WLO393217 WVK393217 C458753 IY458753 SU458753 ACQ458753 AMM458753 AWI458753 BGE458753 BQA458753 BZW458753 CJS458753 CTO458753 DDK458753 DNG458753 DXC458753 EGY458753 EQU458753 FAQ458753 FKM458753 FUI458753 GEE458753 GOA458753 GXW458753 HHS458753 HRO458753 IBK458753 ILG458753 IVC458753 JEY458753 JOU458753 JYQ458753 KIM458753 KSI458753 LCE458753 LMA458753 LVW458753 MFS458753 MPO458753 MZK458753 NJG458753 NTC458753 OCY458753 OMU458753 OWQ458753 PGM458753 PQI458753 QAE458753 QKA458753 QTW458753 RDS458753 RNO458753 RXK458753 SHG458753 SRC458753 TAY458753 TKU458753 TUQ458753 UEM458753 UOI458753 UYE458753 VIA458753 VRW458753 WBS458753 WLO458753 WVK458753 C524289 IY524289 SU524289 ACQ524289 AMM524289 AWI524289 BGE524289 BQA524289 BZW524289 CJS524289 CTO524289 DDK524289 DNG524289 DXC524289 EGY524289 EQU524289 FAQ524289 FKM524289 FUI524289 GEE524289 GOA524289 GXW524289 HHS524289 HRO524289 IBK524289 ILG524289 IVC524289 JEY524289 JOU524289 JYQ524289 KIM524289 KSI524289 LCE524289 LMA524289 LVW524289 MFS524289 MPO524289 MZK524289 NJG524289 NTC524289 OCY524289 OMU524289 OWQ524289 PGM524289 PQI524289 QAE524289 QKA524289 QTW524289 RDS524289 RNO524289 RXK524289 SHG524289 SRC524289 TAY524289 TKU524289 TUQ524289 UEM524289 UOI524289 UYE524289 VIA524289 VRW524289 WBS524289 WLO524289 WVK524289 C589825 IY589825 SU589825 ACQ589825 AMM589825 AWI589825 BGE589825 BQA589825 BZW589825 CJS589825 CTO589825 DDK589825 DNG589825 DXC589825 EGY589825 EQU589825 FAQ589825 FKM589825 FUI589825 GEE589825 GOA589825 GXW589825 HHS589825 HRO589825 IBK589825 ILG589825 IVC589825 JEY589825 JOU589825 JYQ589825 KIM589825 KSI589825 LCE589825 LMA589825 LVW589825 MFS589825 MPO589825 MZK589825 NJG589825 NTC589825 OCY589825 OMU589825 OWQ589825 PGM589825 PQI589825 QAE589825 QKA589825 QTW589825 RDS589825 RNO589825 RXK589825 SHG589825 SRC589825 TAY589825 TKU589825 TUQ589825 UEM589825 UOI589825 UYE589825 VIA589825 VRW589825 WBS589825 WLO589825 WVK589825 C655361 IY655361 SU655361 ACQ655361 AMM655361 AWI655361 BGE655361 BQA655361 BZW655361 CJS655361 CTO655361 DDK655361 DNG655361 DXC655361 EGY655361 EQU655361 FAQ655361 FKM655361 FUI655361 GEE655361 GOA655361 GXW655361 HHS655361 HRO655361 IBK655361 ILG655361 IVC655361 JEY655361 JOU655361 JYQ655361 KIM655361 KSI655361 LCE655361 LMA655361 LVW655361 MFS655361 MPO655361 MZK655361 NJG655361 NTC655361 OCY655361 OMU655361 OWQ655361 PGM655361 PQI655361 QAE655361 QKA655361 QTW655361 RDS655361 RNO655361 RXK655361 SHG655361 SRC655361 TAY655361 TKU655361 TUQ655361 UEM655361 UOI655361 UYE655361 VIA655361 VRW655361 WBS655361 WLO655361 WVK655361 C720897 IY720897 SU720897 ACQ720897 AMM720897 AWI720897 BGE720897 BQA720897 BZW720897 CJS720897 CTO720897 DDK720897 DNG720897 DXC720897 EGY720897 EQU720897 FAQ720897 FKM720897 FUI720897 GEE720897 GOA720897 GXW720897 HHS720897 HRO720897 IBK720897 ILG720897 IVC720897 JEY720897 JOU720897 JYQ720897 KIM720897 KSI720897 LCE720897 LMA720897 LVW720897 MFS720897 MPO720897 MZK720897 NJG720897 NTC720897 OCY720897 OMU720897 OWQ720897 PGM720897 PQI720897 QAE720897 QKA720897 QTW720897 RDS720897 RNO720897 RXK720897 SHG720897 SRC720897 TAY720897 TKU720897 TUQ720897 UEM720897 UOI720897 UYE720897 VIA720897 VRW720897 WBS720897 WLO720897 WVK720897 C786433 IY786433 SU786433 ACQ786433 AMM786433 AWI786433 BGE786433 BQA786433 BZW786433 CJS786433 CTO786433 DDK786433 DNG786433 DXC786433 EGY786433 EQU786433 FAQ786433 FKM786433 FUI786433 GEE786433 GOA786433 GXW786433 HHS786433 HRO786433 IBK786433 ILG786433 IVC786433 JEY786433 JOU786433 JYQ786433 KIM786433 KSI786433 LCE786433 LMA786433 LVW786433 MFS786433 MPO786433 MZK786433 NJG786433 NTC786433 OCY786433 OMU786433 OWQ786433 PGM786433 PQI786433 QAE786433 QKA786433 QTW786433 RDS786433 RNO786433 RXK786433 SHG786433 SRC786433 TAY786433 TKU786433 TUQ786433 UEM786433 UOI786433 UYE786433 VIA786433 VRW786433 WBS786433 WLO786433 WVK786433 C851969 IY851969 SU851969 ACQ851969 AMM851969 AWI851969 BGE851969 BQA851969 BZW851969 CJS851969 CTO851969 DDK851969 DNG851969 DXC851969 EGY851969 EQU851969 FAQ851969 FKM851969 FUI851969 GEE851969 GOA851969 GXW851969 HHS851969 HRO851969 IBK851969 ILG851969 IVC851969 JEY851969 JOU851969 JYQ851969 KIM851969 KSI851969 LCE851969 LMA851969 LVW851969 MFS851969 MPO851969 MZK851969 NJG851969 NTC851969 OCY851969 OMU851969 OWQ851969 PGM851969 PQI851969 QAE851969 QKA851969 QTW851969 RDS851969 RNO851969 RXK851969 SHG851969 SRC851969 TAY851969 TKU851969 TUQ851969 UEM851969 UOI851969 UYE851969 VIA851969 VRW851969 WBS851969 WLO851969 WVK851969 C917505 IY917505 SU917505 ACQ917505 AMM917505 AWI917505 BGE917505 BQA917505 BZW917505 CJS917505 CTO917505 DDK917505 DNG917505 DXC917505 EGY917505 EQU917505 FAQ917505 FKM917505 FUI917505 GEE917505 GOA917505 GXW917505 HHS917505 HRO917505 IBK917505 ILG917505 IVC917505 JEY917505 JOU917505 JYQ917505 KIM917505 KSI917505 LCE917505 LMA917505 LVW917505 MFS917505 MPO917505 MZK917505 NJG917505 NTC917505 OCY917505 OMU917505 OWQ917505 PGM917505 PQI917505 QAE917505 QKA917505 QTW917505 RDS917505 RNO917505 RXK917505 SHG917505 SRC917505 TAY917505 TKU917505 TUQ917505 UEM917505 UOI917505 UYE917505 VIA917505 VRW917505 WBS917505 WLO917505 WVK917505 C983041 IY983041 SU983041 ACQ983041 AMM983041 AWI983041 BGE983041 BQA983041 BZW983041 CJS983041 CTO983041 DDK983041 DNG983041 DXC983041 EGY983041 EQU983041 FAQ983041 FKM983041 FUI983041 GEE983041 GOA983041 GXW983041 HHS983041 HRO983041 IBK983041 ILG983041 IVC983041 JEY983041 JOU983041 JYQ983041 KIM983041 KSI983041 LCE983041 LMA983041 LVW983041 MFS983041 MPO983041 MZK983041 NJG983041 NTC983041 OCY983041 OMU983041 OWQ983041 PGM983041 PQI983041 QAE983041 QKA983041 QTW983041 RDS983041 RNO983041 RXK983041 SHG983041 SRC983041 TAY983041 TKU983041 TUQ983041 UEM983041 UOI983041 UYE983041 VIA983041 VRW983041 WBS983041 WLO983041">
      <formula1>"2006,2007,2008,2009,2010,2011,2012"</formula1>
    </dataValidation>
    <dataValidation type="list" allowBlank="1" showInputMessage="1" showErrorMessage="1" sqref="C1">
      <formula1>"2012,2013,2014,2015,2016,2017"</formula1>
    </dataValidation>
  </dataValidations>
  <pageMargins left="0.78740157499999996" right="0.78740157499999996" top="0.984251969" bottom="0.984251969" header="0.4921259845" footer="0.4921259845"/>
  <pageSetup paperSize="9" orientation="portrait" horizontalDpi="300" verticalDpi="300" r:id="rId1"/>
  <headerFooter alignWithMargins="0"/>
  <ignoredErrors>
    <ignoredError sqref="AJ28" evalError="1"/>
  </ignoredError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dimension ref="A1:AW130"/>
  <sheetViews>
    <sheetView zoomScale="80" zoomScaleNormal="80" workbookViewId="0">
      <pane xSplit="9" ySplit="7" topLeftCell="J8" activePane="bottomRight" state="frozen"/>
      <selection pane="topRight" activeCell="J1" sqref="J1"/>
      <selection pane="bottomLeft" activeCell="A8" sqref="A8"/>
      <selection pane="bottomRight" activeCell="E20" sqref="E20:E22"/>
    </sheetView>
  </sheetViews>
  <sheetFormatPr baseColWidth="10" defaultColWidth="11.42578125" defaultRowHeight="15"/>
  <cols>
    <col min="1" max="1" width="19.7109375" customWidth="1"/>
    <col min="2" max="2" width="2.5703125" customWidth="1"/>
    <col min="3" max="3" width="2.42578125" customWidth="1"/>
    <col min="4" max="4" width="6.28515625" customWidth="1"/>
    <col min="5" max="5" width="6.42578125" customWidth="1"/>
    <col min="6" max="6" width="9.7109375" customWidth="1"/>
    <col min="7" max="7" width="9.140625" customWidth="1"/>
    <col min="8" max="8" width="4.7109375" customWidth="1"/>
    <col min="9" max="9" width="4.42578125" customWidth="1"/>
    <col min="10" max="40" width="12" customWidth="1"/>
    <col min="48" max="49" width="0" hidden="1" customWidth="1"/>
  </cols>
  <sheetData>
    <row r="1" spans="1:49" ht="27" customHeight="1" thickTop="1">
      <c r="A1" s="201" t="s">
        <v>28</v>
      </c>
      <c r="B1" s="472">
        <v>2017</v>
      </c>
      <c r="C1" s="472"/>
      <c r="D1" s="473"/>
      <c r="E1" s="1"/>
      <c r="F1" s="451" t="s">
        <v>64</v>
      </c>
      <c r="G1" s="452"/>
      <c r="H1" s="452"/>
      <c r="I1" s="126">
        <f ca="1">'Base de donnée'!N57</f>
        <v>8</v>
      </c>
      <c r="J1" s="2"/>
      <c r="K1" s="453" t="s">
        <v>65</v>
      </c>
      <c r="L1" s="454"/>
      <c r="M1" s="454"/>
      <c r="N1" s="454"/>
      <c r="O1" s="454"/>
      <c r="P1" s="454"/>
      <c r="Q1" s="454"/>
      <c r="R1" s="454"/>
      <c r="S1" s="457">
        <f>DATE(B1,B2,1)</f>
        <v>42736</v>
      </c>
      <c r="T1" s="457"/>
      <c r="U1" s="457"/>
      <c r="V1" s="457"/>
      <c r="W1" s="457"/>
      <c r="X1" s="457"/>
      <c r="Y1" s="457"/>
      <c r="Z1" s="458"/>
      <c r="AA1" s="3"/>
      <c r="AB1" s="3"/>
      <c r="AC1" s="3"/>
      <c r="AD1" s="1"/>
      <c r="AE1" s="1"/>
      <c r="AF1" s="1"/>
      <c r="AG1" s="444"/>
      <c r="AH1" s="444"/>
      <c r="AK1" s="444"/>
      <c r="AL1" s="444"/>
      <c r="AV1" t="s">
        <v>10</v>
      </c>
    </row>
    <row r="2" spans="1:49" ht="21.75" customHeight="1" thickBot="1">
      <c r="A2" s="202" t="s">
        <v>32</v>
      </c>
      <c r="B2" s="474">
        <v>1</v>
      </c>
      <c r="C2" s="474"/>
      <c r="D2" s="475"/>
      <c r="E2" s="1"/>
      <c r="F2" s="461" t="s">
        <v>66</v>
      </c>
      <c r="G2" s="462"/>
      <c r="H2" s="462"/>
      <c r="I2" s="127">
        <f ca="1">'Base de donnée'!P57</f>
        <v>3</v>
      </c>
      <c r="J2" s="2"/>
      <c r="K2" s="455"/>
      <c r="L2" s="456"/>
      <c r="M2" s="456"/>
      <c r="N2" s="456"/>
      <c r="O2" s="456"/>
      <c r="P2" s="456"/>
      <c r="Q2" s="456"/>
      <c r="R2" s="456"/>
      <c r="S2" s="459"/>
      <c r="T2" s="459"/>
      <c r="U2" s="459"/>
      <c r="V2" s="459"/>
      <c r="W2" s="459"/>
      <c r="X2" s="459"/>
      <c r="Y2" s="459"/>
      <c r="Z2" s="460"/>
      <c r="AA2" s="3"/>
      <c r="AB2" s="3"/>
      <c r="AC2" s="3"/>
      <c r="AD2" s="1"/>
      <c r="AE2" s="1"/>
      <c r="AF2" s="1"/>
      <c r="AG2" s="444"/>
      <c r="AH2" s="444"/>
      <c r="AK2" s="444"/>
      <c r="AL2" s="444"/>
      <c r="AV2" t="s">
        <v>13</v>
      </c>
    </row>
    <row r="3" spans="1:49" ht="16.5" thickTop="1">
      <c r="A3" s="4"/>
      <c r="B3" s="5"/>
      <c r="C3" s="203"/>
      <c r="D3" s="1"/>
      <c r="E3" s="1"/>
      <c r="F3" s="1"/>
      <c r="G3" s="1"/>
      <c r="H3" s="1"/>
      <c r="I3" s="1"/>
      <c r="J3" s="1"/>
      <c r="K3" s="1"/>
      <c r="L3" s="1"/>
      <c r="M3" s="1"/>
      <c r="N3" s="1"/>
      <c r="O3" s="1"/>
      <c r="P3" s="1"/>
      <c r="Q3" s="1"/>
      <c r="R3" s="1"/>
      <c r="S3" s="1"/>
      <c r="T3" s="1"/>
      <c r="U3" s="1"/>
      <c r="V3" s="1"/>
      <c r="W3" s="1"/>
      <c r="X3" s="1"/>
      <c r="Y3" s="1"/>
      <c r="Z3" s="1"/>
      <c r="AA3" s="1"/>
      <c r="AB3" s="1"/>
      <c r="AC3" s="1"/>
      <c r="AD3" s="1"/>
      <c r="AE3" s="1"/>
      <c r="AF3" s="1"/>
      <c r="AV3" t="s">
        <v>21</v>
      </c>
    </row>
    <row r="4" spans="1:49" ht="14.25" customHeight="1" thickBot="1">
      <c r="A4" s="4"/>
      <c r="B4" s="5"/>
      <c r="C4" s="203"/>
      <c r="D4" s="1"/>
      <c r="E4" s="1"/>
      <c r="F4" s="1"/>
      <c r="G4" s="1"/>
      <c r="H4" s="1"/>
      <c r="I4" s="1"/>
      <c r="J4" s="1"/>
      <c r="K4" s="1"/>
      <c r="L4" s="1"/>
      <c r="M4" s="1"/>
      <c r="N4" s="1"/>
      <c r="O4" s="1"/>
      <c r="P4" s="1"/>
      <c r="Q4" s="1"/>
      <c r="R4" s="1"/>
      <c r="S4" s="1"/>
      <c r="T4" s="1"/>
      <c r="U4" s="1"/>
      <c r="V4" s="1"/>
      <c r="W4" s="1"/>
      <c r="X4" s="1"/>
      <c r="Y4" s="1"/>
      <c r="Z4" s="1"/>
      <c r="AA4" s="1"/>
      <c r="AB4" s="1"/>
      <c r="AC4" s="1"/>
      <c r="AD4" s="1"/>
      <c r="AE4" s="1"/>
      <c r="AF4" s="1"/>
      <c r="AV4" t="s">
        <v>22</v>
      </c>
    </row>
    <row r="5" spans="1:49" ht="111" customHeight="1" thickTop="1" thickBot="1">
      <c r="A5" s="6"/>
      <c r="B5" s="250" t="s">
        <v>67</v>
      </c>
      <c r="C5" s="250" t="s">
        <v>68</v>
      </c>
      <c r="D5" s="130" t="s">
        <v>50</v>
      </c>
      <c r="E5" s="131" t="s">
        <v>69</v>
      </c>
      <c r="F5" s="132" t="s">
        <v>70</v>
      </c>
      <c r="G5" s="145" t="s">
        <v>71</v>
      </c>
      <c r="H5" s="216" t="s">
        <v>75</v>
      </c>
      <c r="I5" s="216" t="s">
        <v>76</v>
      </c>
      <c r="J5" s="200">
        <f>DATE(B1,B2,1)</f>
        <v>42736</v>
      </c>
      <c r="K5" s="199">
        <f t="shared" ref="K5:AN5" si="0">IF(J5="","",IF(MONTH(J5+1)=$B$2,J5+1,""))</f>
        <v>42737</v>
      </c>
      <c r="L5" s="80">
        <f t="shared" si="0"/>
        <v>42738</v>
      </c>
      <c r="M5" s="80">
        <f t="shared" si="0"/>
        <v>42739</v>
      </c>
      <c r="N5" s="80">
        <f t="shared" si="0"/>
        <v>42740</v>
      </c>
      <c r="O5" s="82">
        <f t="shared" si="0"/>
        <v>42741</v>
      </c>
      <c r="P5" s="80">
        <f t="shared" si="0"/>
        <v>42742</v>
      </c>
      <c r="Q5" s="82">
        <f t="shared" si="0"/>
        <v>42743</v>
      </c>
      <c r="R5" s="80">
        <f t="shared" si="0"/>
        <v>42744</v>
      </c>
      <c r="S5" s="80">
        <f t="shared" si="0"/>
        <v>42745</v>
      </c>
      <c r="T5" s="80">
        <f t="shared" si="0"/>
        <v>42746</v>
      </c>
      <c r="U5" s="80">
        <f t="shared" si="0"/>
        <v>42747</v>
      </c>
      <c r="V5" s="80">
        <f t="shared" si="0"/>
        <v>42748</v>
      </c>
      <c r="W5" s="80">
        <f t="shared" si="0"/>
        <v>42749</v>
      </c>
      <c r="X5" s="82">
        <f t="shared" si="0"/>
        <v>42750</v>
      </c>
      <c r="Y5" s="82">
        <f t="shared" si="0"/>
        <v>42751</v>
      </c>
      <c r="Z5" s="80">
        <f t="shared" si="0"/>
        <v>42752</v>
      </c>
      <c r="AA5" s="80">
        <f t="shared" si="0"/>
        <v>42753</v>
      </c>
      <c r="AB5" s="82">
        <f t="shared" si="0"/>
        <v>42754</v>
      </c>
      <c r="AC5" s="80">
        <f t="shared" si="0"/>
        <v>42755</v>
      </c>
      <c r="AD5" s="80">
        <f t="shared" si="0"/>
        <v>42756</v>
      </c>
      <c r="AE5" s="80">
        <f t="shared" si="0"/>
        <v>42757</v>
      </c>
      <c r="AF5" s="80">
        <f t="shared" si="0"/>
        <v>42758</v>
      </c>
      <c r="AG5" s="82">
        <f t="shared" si="0"/>
        <v>42759</v>
      </c>
      <c r="AH5" s="80">
        <f t="shared" si="0"/>
        <v>42760</v>
      </c>
      <c r="AI5" s="80">
        <f t="shared" si="0"/>
        <v>42761</v>
      </c>
      <c r="AJ5" s="80">
        <f t="shared" si="0"/>
        <v>42762</v>
      </c>
      <c r="AK5" s="80">
        <f t="shared" si="0"/>
        <v>42763</v>
      </c>
      <c r="AL5" s="80">
        <f t="shared" si="0"/>
        <v>42764</v>
      </c>
      <c r="AM5" s="80">
        <f t="shared" si="0"/>
        <v>42765</v>
      </c>
      <c r="AN5" s="80">
        <f t="shared" si="0"/>
        <v>42766</v>
      </c>
    </row>
    <row r="6" spans="1:49" ht="15.75" thickBot="1">
      <c r="A6" s="173" t="s">
        <v>72</v>
      </c>
      <c r="B6" s="248"/>
      <c r="C6" s="248"/>
      <c r="D6" s="481"/>
      <c r="E6" s="434"/>
      <c r="F6" s="436"/>
      <c r="G6" s="438"/>
      <c r="H6" s="440"/>
      <c r="I6" s="441"/>
      <c r="J6" s="208">
        <f>14-(SUM(J116:J129))</f>
        <v>0</v>
      </c>
      <c r="K6" s="208">
        <f t="shared" ref="K6:AN6" si="1">14-(SUM(K116:K129))</f>
        <v>0</v>
      </c>
      <c r="L6" s="208">
        <f t="shared" si="1"/>
        <v>0</v>
      </c>
      <c r="M6" s="208">
        <f t="shared" si="1"/>
        <v>0</v>
      </c>
      <c r="N6" s="208">
        <f t="shared" si="1"/>
        <v>0</v>
      </c>
      <c r="O6" s="208">
        <f t="shared" si="1"/>
        <v>0</v>
      </c>
      <c r="P6" s="208">
        <f t="shared" si="1"/>
        <v>1</v>
      </c>
      <c r="Q6" s="208">
        <f t="shared" si="1"/>
        <v>0</v>
      </c>
      <c r="R6" s="208">
        <f t="shared" si="1"/>
        <v>0</v>
      </c>
      <c r="S6" s="208">
        <f t="shared" si="1"/>
        <v>0</v>
      </c>
      <c r="T6" s="208">
        <f t="shared" si="1"/>
        <v>0</v>
      </c>
      <c r="U6" s="208">
        <f t="shared" si="1"/>
        <v>0</v>
      </c>
      <c r="V6" s="208">
        <f t="shared" si="1"/>
        <v>0</v>
      </c>
      <c r="W6" s="208">
        <f t="shared" si="1"/>
        <v>0</v>
      </c>
      <c r="X6" s="208">
        <f t="shared" si="1"/>
        <v>0</v>
      </c>
      <c r="Y6" s="208">
        <f t="shared" si="1"/>
        <v>0</v>
      </c>
      <c r="Z6" s="208">
        <f t="shared" si="1"/>
        <v>0</v>
      </c>
      <c r="AA6" s="208">
        <f t="shared" si="1"/>
        <v>0</v>
      </c>
      <c r="AB6" s="208">
        <f t="shared" si="1"/>
        <v>0</v>
      </c>
      <c r="AC6" s="208">
        <f t="shared" si="1"/>
        <v>0</v>
      </c>
      <c r="AD6" s="208">
        <f t="shared" si="1"/>
        <v>0</v>
      </c>
      <c r="AE6" s="208">
        <f t="shared" si="1"/>
        <v>0</v>
      </c>
      <c r="AF6" s="208">
        <f t="shared" si="1"/>
        <v>0</v>
      </c>
      <c r="AG6" s="208">
        <f t="shared" si="1"/>
        <v>0</v>
      </c>
      <c r="AH6" s="208">
        <f t="shared" si="1"/>
        <v>0</v>
      </c>
      <c r="AI6" s="208">
        <f t="shared" si="1"/>
        <v>0</v>
      </c>
      <c r="AJ6" s="208">
        <f t="shared" si="1"/>
        <v>0</v>
      </c>
      <c r="AK6" s="208">
        <f t="shared" si="1"/>
        <v>0</v>
      </c>
      <c r="AL6" s="208">
        <f t="shared" si="1"/>
        <v>0</v>
      </c>
      <c r="AM6" s="208">
        <f t="shared" si="1"/>
        <v>0</v>
      </c>
      <c r="AN6" s="208">
        <f t="shared" si="1"/>
        <v>0</v>
      </c>
    </row>
    <row r="7" spans="1:49" ht="15.75" thickBot="1">
      <c r="A7" s="174" t="s">
        <v>73</v>
      </c>
      <c r="B7" s="249"/>
      <c r="C7" s="249"/>
      <c r="D7" s="482"/>
      <c r="E7" s="435"/>
      <c r="F7" s="437"/>
      <c r="G7" s="439"/>
      <c r="H7" s="442"/>
      <c r="I7" s="443"/>
      <c r="J7" s="206">
        <f ca="1">SUMPRODUCT(COUNTIF(OFFSET(J8:J8,{0,3,6,9,12,15,18,21,24,27,30,33,36,39,42,45,48,51,54,57,60,63,66,69,72,75,78,81,84,87,90,93,96,99,102,105,108},),piquet))</f>
        <v>8</v>
      </c>
      <c r="K7" s="206">
        <f ca="1">SUMPRODUCT(COUNTIF(OFFSET(K8:K8,{0,3,6,9,12,15,18,21,24,27,30,33,36,39,42,45,48,51,54,57,60,63,66,69,72,75,78,81,84,87,90,93,96,99,102,105,108},),piquet))</f>
        <v>8</v>
      </c>
      <c r="L7" s="206">
        <f ca="1">SUMPRODUCT(COUNTIF(OFFSET(L8:L8,{0,3,6,9,12,15,18,21,24,27,30,33,36,39,42,45,48,51,54,57,60,63,66,69,72,75,78,81,84,87,90,93,96,99,102,105,108},),piquet))</f>
        <v>9</v>
      </c>
      <c r="M7" s="206">
        <f ca="1">SUMPRODUCT(COUNTIF(OFFSET(M8:M8,{0,3,6,9,12,15,18,21,24,27,30,33,36,39,42,45,48,51,54,57,60,63,66,69,72,75,78,81,84,87,90,93,96,99,102,105,108},),piquet))</f>
        <v>9</v>
      </c>
      <c r="N7" s="206">
        <f ca="1">SUMPRODUCT(COUNTIF(OFFSET(N8:N8,{0,3,6,9,12,15,18,21,24,27,30,33,36,39,42,45,48,51,54,57,60,63,66,69,72,75,78,81,84,87,90,93,96,99,102,105,108},),piquet))</f>
        <v>9</v>
      </c>
      <c r="O7" s="206">
        <f ca="1">SUMPRODUCT(COUNTIF(OFFSET(O8:O8,{0,3,6,9,12,15,18,21,24,27,30,33,36,39,42,45,48,51,54,57,60,63,66,69,72,75,78,81,84,87,90,93,96,99,102,105,108},),piquet))</f>
        <v>9</v>
      </c>
      <c r="P7" s="206">
        <f ca="1">SUMPRODUCT(COUNTIF(OFFSET(P8:P8,{0,3,6,9,12,15,18,21,24,27,30,33,36,39,42,45,48,51,54,57,60,63,66,69,72,75,78,81,84,87,90,93,96,99,102,105,108},),piquet))</f>
        <v>7</v>
      </c>
      <c r="Q7" s="206">
        <f ca="1">SUMPRODUCT(COUNTIF(OFFSET(Q8:Q8,{0,3,6,9,12,15,18,21,24,27,30,33,36,39,42,45,48,51,54,57,60,63,66,69,72,75,78,81,84,87,90,93,96,99,102,105,108},),piquet))</f>
        <v>8</v>
      </c>
      <c r="R7" s="206">
        <f ca="1">SUMPRODUCT(COUNTIF(OFFSET(R8:R8,{0,3,6,9,12,15,18,21,24,27,30,33,36,39,42,45,48,51,54,57,60,63,66,69,72,75,78,81,84,87,90,93,96,99,102,105,108},),piquet))</f>
        <v>8</v>
      </c>
      <c r="S7" s="206">
        <f ca="1">SUMPRODUCT(COUNTIF(OFFSET(S8:S8,{0,3,6,9,12,15,18,21,24,27,30,33,36,39,42,45,48,51,54,57,60,63,66,69,72,75,78,81,84,87,90,93,96,99,102,105,108},),piquet))</f>
        <v>9</v>
      </c>
      <c r="T7" s="206">
        <f ca="1">SUMPRODUCT(COUNTIF(OFFSET(T8:T8,{0,3,6,9,12,15,18,21,24,27,30,33,36,39,42,45,48,51,54,57,60,63,66,69,72,75,78,81,84,87,90,93,96,99,102,105,108},),piquet))</f>
        <v>9</v>
      </c>
      <c r="U7" s="206">
        <f ca="1">SUMPRODUCT(COUNTIF(OFFSET(U8:U8,{0,3,6,9,12,15,18,21,24,27,30,33,36,39,42,45,48,51,54,57,60,63,66,69,72,75,78,81,84,87,90,93,96,99,102,105,108},),piquet))</f>
        <v>8</v>
      </c>
      <c r="V7" s="206">
        <f ca="1">SUMPRODUCT(COUNTIF(OFFSET(V8:V8,{0,3,6,9,12,15,18,21,24,27,30,33,36,39,42,45,48,51,54,57,60,63,66,69,72,75,78,81,84,87,90,93,96,99,102,105,108},),piquet))</f>
        <v>9</v>
      </c>
      <c r="W7" s="206">
        <f ca="1">SUMPRODUCT(COUNTIF(OFFSET(W8:W8,{0,3,6,9,12,15,18,21,24,27,30,33,36,39,42,45,48,51,54,57,60,63,66,69,72,75,78,81,84,87,90,93,96,99,102,105,108},),piquet))</f>
        <v>8</v>
      </c>
      <c r="X7" s="206">
        <f ca="1">SUMPRODUCT(COUNTIF(OFFSET(X8:X8,{0,3,6,9,12,15,18,21,24,27,30,33,36,39,42,45,48,51,54,57,60,63,66,69,72,75,78,81,84,87,90,93,96,99,102,105,108},),piquet))</f>
        <v>8</v>
      </c>
      <c r="Y7" s="206">
        <f ca="1">SUMPRODUCT(COUNTIF(OFFSET(Y8:Y8,{0,3,6,9,12,15,18,21,24,27,30,33,36,39,42,45,48,51,54,57,60,63,66,69,72,75,78,81,84,87,90,93,96,99,102,105,108},),piquet))</f>
        <v>9</v>
      </c>
      <c r="Z7" s="206">
        <f ca="1">SUMPRODUCT(COUNTIF(OFFSET(Z8:Z8,{0,3,6,9,12,15,18,21,24,27,30,33,36,39,42,45,48,51,54,57,60,63,66,69,72,75,78,81,84,87,90,93,96,99,102,105,108},),piquet))</f>
        <v>9</v>
      </c>
      <c r="AA7" s="206">
        <f ca="1">SUMPRODUCT(COUNTIF(OFFSET(AA8:AA8,{0,3,6,9,12,15,18,21,24,27,30,33,36,39,42,45,48,51,54,57,60,63,66,69,72,75,78,81,84,87,90,93,96,99,102,105,108},),piquet))</f>
        <v>9</v>
      </c>
      <c r="AB7" s="206">
        <f ca="1">SUMPRODUCT(COUNTIF(OFFSET(AB8:AB8,{0,3,6,9,12,15,18,21,24,27,30,33,36,39,42,45,48,51,54,57,60,63,66,69,72,75,78,81,84,87,90,93,96,99,102,105,108},),piquet))</f>
        <v>9</v>
      </c>
      <c r="AC7" s="206">
        <f ca="1">SUMPRODUCT(COUNTIF(OFFSET(AC8:AC8,{0,3,6,9,12,15,18,21,24,27,30,33,36,39,42,45,48,51,54,57,60,63,66,69,72,75,78,81,84,87,90,93,96,99,102,105,108},),piquet))</f>
        <v>9</v>
      </c>
      <c r="AD7" s="206">
        <f ca="1">SUMPRODUCT(COUNTIF(OFFSET(AD8:AD8,{0,3,6,9,12,15,18,21,24,27,30,33,36,39,42,45,48,51,54,57,60,63,66,69,72,75,78,81,84,87,90,93,96,99,102,105,108},),piquet))</f>
        <v>8</v>
      </c>
      <c r="AE7" s="206">
        <f ca="1">SUMPRODUCT(COUNTIF(OFFSET(AE8:AE8,{0,3,6,9,12,15,18,21,24,27,30,33,36,39,42,45,48,51,54,57,60,63,66,69,72,75,78,81,84,87,90,93,96,99,102,105,108},),piquet))</f>
        <v>8</v>
      </c>
      <c r="AF7" s="206">
        <f ca="1">SUMPRODUCT(COUNTIF(OFFSET(AF8:AF8,{0,3,6,9,12,15,18,21,24,27,30,33,36,39,42,45,48,51,54,57,60,63,66,69,72,75,78,81,84,87,90,93,96,99,102,105,108},),piquet))</f>
        <v>9</v>
      </c>
      <c r="AG7" s="206">
        <f ca="1">SUMPRODUCT(COUNTIF(OFFSET(AG8:AG8,{0,3,6,9,12,15,18,21,24,27,30,33,36,39,42,45,48,51,54,57,60,63,66,69,72,75,78,81,84,87,90,93,96,99,102,105,108},),piquet))</f>
        <v>9</v>
      </c>
      <c r="AH7" s="206">
        <f ca="1">SUMPRODUCT(COUNTIF(OFFSET(AH8:AH8,{0,3,6,9,12,15,18,21,24,27,30,33,36,39,42,45,48,51,54,57,60,63,66,69,72,75,78,81,84,87,90,93,96,99,102,105,108},),piquet))</f>
        <v>9</v>
      </c>
      <c r="AI7" s="206">
        <f ca="1">SUMPRODUCT(COUNTIF(OFFSET(AI8:AI8,{0,3,6,9,12,15,18,21,24,27,30,33,36,39,42,45,48,51,54,57,60,63,66,69,72,75,78,81,84,87,90,93,96,99,102,105,108},),piquet))</f>
        <v>8</v>
      </c>
      <c r="AJ7" s="206">
        <f ca="1">SUMPRODUCT(COUNTIF(OFFSET(AJ8:AJ8,{0,3,6,9,12,15,18,21,24,27,30,33,36,39,42,45,48,51,54,57,60,63,66,69,72,75,78,81,84,87,90,93,96,99,102,105,108},),piquet))</f>
        <v>8</v>
      </c>
      <c r="AK7" s="206">
        <f ca="1">SUMPRODUCT(COUNTIF(OFFSET(AK8:AK8,{0,3,6,9,12,15,18,21,24,27,30,33,36,39,42,45,48,51,54,57,60,63,66,69,72,75,78,81,84,87,90,93,96,99,102,105,108},),piquet))</f>
        <v>8</v>
      </c>
      <c r="AL7" s="206">
        <f ca="1">SUMPRODUCT(COUNTIF(OFFSET(AL8:AL8,{0,3,6,9,12,15,18,21,24,27,30,33,36,39,42,45,48,51,54,57,60,63,66,69,72,75,78,81,84,87,90,93,96,99,102,105,108},),piquet))</f>
        <v>8</v>
      </c>
      <c r="AM7" s="206">
        <f ca="1">SUMPRODUCT(COUNTIF(OFFSET(AM8:AM8,{0,3,6,9,12,15,18,21,24,27,30,33,36,39,42,45,48,51,54,57,60,63,66,69,72,75,78,81,84,87,90,93,96,99,102,105,108},),piquet))</f>
        <v>8</v>
      </c>
      <c r="AN7" s="206">
        <f ca="1">SUMPRODUCT(COUNTIF(OFFSET(AN8:AN8,{0,3,6,9,12,15,18,21,24,27,30,33,36,39,42,45,48,51,54,57,60,63,66,69,72,75,78,81,84,87,90,93,96,99,102,105,108},),piquet))</f>
        <v>9</v>
      </c>
    </row>
    <row r="8" spans="1:49" ht="16.5" customHeight="1" thickTop="1" thickBot="1">
      <c r="A8" s="162">
        <f>'Base de donnée'!C3</f>
        <v>1</v>
      </c>
      <c r="B8" s="476">
        <f>SUM('Base de donnée'!C$5:C$7)</f>
        <v>3</v>
      </c>
      <c r="C8" s="479">
        <f>SUM('Base de donnée'!C$8)</f>
        <v>1</v>
      </c>
      <c r="D8" s="428">
        <f t="array" ref="D8">SUM(IF((WEEKDAY(J$5:AN$5,2)&lt;6)*(COUNTIF(fériés,J$5:AN$5)=0),COUNTIF(piquet,J8:AN8)))</f>
        <v>8</v>
      </c>
      <c r="E8" s="431">
        <f t="array" ref="E8">SUM(IF((WEEKDAY(J$5:AN$5,2)&gt;5)+(COUNTIF(fériés,J$5:AN$5)&gt;0),COUNTIF(piquet,J8:AN8)))</f>
        <v>3</v>
      </c>
      <c r="F8" s="416">
        <f>(D8*9)+(E8*24)</f>
        <v>144</v>
      </c>
      <c r="G8" s="419" t="e">
        <f ca="1">STATISTIQUE!V8</f>
        <v>#REF!</v>
      </c>
      <c r="H8" s="422">
        <f>SUM(AV8:AV10)</f>
        <v>0</v>
      </c>
      <c r="I8" s="425">
        <f>SUM(AW8:AW10)</f>
        <v>0</v>
      </c>
      <c r="J8" s="133" t="s">
        <v>6</v>
      </c>
      <c r="K8" s="133" t="s">
        <v>6</v>
      </c>
      <c r="L8" s="133" t="s">
        <v>6</v>
      </c>
      <c r="M8" s="133" t="s">
        <v>6</v>
      </c>
      <c r="N8" s="133" t="s">
        <v>6</v>
      </c>
      <c r="O8" s="133" t="s">
        <v>78</v>
      </c>
      <c r="P8" s="133" t="s">
        <v>6</v>
      </c>
      <c r="Q8" s="133" t="s">
        <v>6</v>
      </c>
      <c r="R8" s="133" t="s">
        <v>78</v>
      </c>
      <c r="S8" s="133" t="s">
        <v>78</v>
      </c>
      <c r="T8" s="133" t="s">
        <v>79</v>
      </c>
      <c r="U8" s="133" t="s">
        <v>78</v>
      </c>
      <c r="V8" s="133" t="s">
        <v>6</v>
      </c>
      <c r="W8" s="133" t="s">
        <v>6</v>
      </c>
      <c r="X8" s="133" t="s">
        <v>6</v>
      </c>
      <c r="Y8" s="133" t="s">
        <v>6</v>
      </c>
      <c r="Z8" s="133" t="s">
        <v>6</v>
      </c>
      <c r="AA8" s="133" t="s">
        <v>6</v>
      </c>
      <c r="AB8" s="133" t="s">
        <v>6</v>
      </c>
      <c r="AC8" s="133" t="s">
        <v>78</v>
      </c>
      <c r="AD8" s="133" t="s">
        <v>6</v>
      </c>
      <c r="AE8" s="133" t="s">
        <v>78</v>
      </c>
      <c r="AF8" s="133" t="str">
        <f>IF('Base de donnée'!$C$4,("DISPONIBLE"),("INDISPONIBLE"))</f>
        <v>DISPONIBLE</v>
      </c>
      <c r="AG8" s="133" t="s">
        <v>6</v>
      </c>
      <c r="AH8" s="133" t="s">
        <v>78</v>
      </c>
      <c r="AI8" s="133" t="s">
        <v>78</v>
      </c>
      <c r="AJ8" s="133" t="s">
        <v>6</v>
      </c>
      <c r="AK8" s="133" t="s">
        <v>79</v>
      </c>
      <c r="AL8" s="133" t="s">
        <v>79</v>
      </c>
      <c r="AM8" s="133" t="s">
        <v>6</v>
      </c>
      <c r="AN8" s="133" t="s">
        <v>6</v>
      </c>
      <c r="AV8">
        <f t="array" ref="AV8">SUM(IF((WEEKDAY(J$5:AN$5,2)&lt;6)*(COUNTIF(fériés,J$5:AN$5)=0),COUNTIF(vsav, J8:AN8)))</f>
        <v>0</v>
      </c>
      <c r="AW8">
        <f t="array" ref="AW8">SUM(IF((WEEKDAY(J$5:AN$5,2)&gt;5)+(COUNTIF(fériés,J$5:AN$5)&gt;0),COUNTIF(vsav, J8:AN8)))</f>
        <v>0</v>
      </c>
    </row>
    <row r="9" spans="1:49" ht="16.5" customHeight="1" thickTop="1" thickBot="1">
      <c r="A9" s="162">
        <f>'Base de donnée'!C3</f>
        <v>1</v>
      </c>
      <c r="B9" s="477"/>
      <c r="C9" s="479"/>
      <c r="D9" s="429"/>
      <c r="E9" s="432"/>
      <c r="F9" s="417"/>
      <c r="G9" s="420"/>
      <c r="H9" s="423"/>
      <c r="I9" s="426"/>
      <c r="J9" s="7"/>
      <c r="K9" s="8"/>
      <c r="L9" s="8"/>
      <c r="M9" s="8"/>
      <c r="N9" s="9"/>
      <c r="O9" s="9" t="s">
        <v>9</v>
      </c>
      <c r="P9" s="9"/>
      <c r="Q9" s="9"/>
      <c r="R9" s="8" t="s">
        <v>12</v>
      </c>
      <c r="S9" s="8" t="s">
        <v>9</v>
      </c>
      <c r="T9" s="8" t="s">
        <v>12</v>
      </c>
      <c r="U9" s="8" t="s">
        <v>9</v>
      </c>
      <c r="V9" s="9"/>
      <c r="W9" s="9"/>
      <c r="X9" s="9"/>
      <c r="Y9" s="9"/>
      <c r="Z9" s="9"/>
      <c r="AA9" s="9"/>
      <c r="AB9" s="9"/>
      <c r="AC9" s="9" t="s">
        <v>9</v>
      </c>
      <c r="AD9" s="8"/>
      <c r="AE9" s="9" t="s">
        <v>12</v>
      </c>
      <c r="AF9" s="9"/>
      <c r="AG9" s="9"/>
      <c r="AH9" s="9" t="s">
        <v>9</v>
      </c>
      <c r="AI9" s="8" t="s">
        <v>9</v>
      </c>
      <c r="AJ9" s="8"/>
      <c r="AK9" s="8" t="s">
        <v>12</v>
      </c>
      <c r="AL9" s="8" t="s">
        <v>12</v>
      </c>
      <c r="AM9" s="8"/>
      <c r="AN9" s="19"/>
      <c r="AV9">
        <f t="array" ref="AV9">SUM(IF((WEEKDAY(J$5:AN$5,2)&lt;6)*(COUNTIF(fériés,J$5:AN$5)=0),COUNTIF(vsav, J9:AN9)))</f>
        <v>0</v>
      </c>
      <c r="AW9">
        <f t="array" ref="AW9">SUM(IF((WEEKDAY(J$5:AN$5,2)&gt;5)+(COUNTIF(fériés,J$5:AN$5)&gt;0),COUNTIF(vsav, J9:AN9)))</f>
        <v>0</v>
      </c>
    </row>
    <row r="10" spans="1:49" ht="16.5" customHeight="1" thickTop="1" thickBot="1">
      <c r="A10" s="162">
        <f>'Base de donnée'!C3</f>
        <v>1</v>
      </c>
      <c r="B10" s="478"/>
      <c r="C10" s="480"/>
      <c r="D10" s="430"/>
      <c r="E10" s="433"/>
      <c r="F10" s="418"/>
      <c r="G10" s="421"/>
      <c r="H10" s="424"/>
      <c r="I10" s="427"/>
      <c r="J10" s="11"/>
      <c r="K10" s="12"/>
      <c r="L10" s="12"/>
      <c r="M10" s="12"/>
      <c r="N10" s="13"/>
      <c r="O10" s="13"/>
      <c r="P10" s="12"/>
      <c r="Q10" s="13"/>
      <c r="R10" s="12"/>
      <c r="S10" s="13"/>
      <c r="T10" s="13"/>
      <c r="U10" s="13"/>
      <c r="V10" s="12"/>
      <c r="W10" s="13"/>
      <c r="X10" s="13"/>
      <c r="Y10" s="13"/>
      <c r="Z10" s="13"/>
      <c r="AA10" s="13"/>
      <c r="AB10" s="13"/>
      <c r="AC10" s="13"/>
      <c r="AD10" s="13"/>
      <c r="AE10" s="13"/>
      <c r="AF10" s="13"/>
      <c r="AG10" s="13"/>
      <c r="AH10" s="13"/>
      <c r="AI10" s="12"/>
      <c r="AJ10" s="12"/>
      <c r="AK10" s="12"/>
      <c r="AL10" s="12"/>
      <c r="AM10" s="12"/>
      <c r="AN10" s="22"/>
      <c r="AV10">
        <f t="array" ref="AV10">SUM(IF((WEEKDAY(J$5:AN$5,2)&lt;6)*(COUNTIF(fériés,J$5:AN$5)=0),COUNTIF(vsav, J10:AN10)))</f>
        <v>0</v>
      </c>
      <c r="AW10">
        <f t="array" ref="AW10">SUM(IF((WEEKDAY(J$5:AN$5,2)&gt;5)+(COUNTIF(fériés,J$5:AN$5)&gt;0),COUNTIF(vsav, J10:AN10)))</f>
        <v>0</v>
      </c>
    </row>
    <row r="11" spans="1:49" ht="15.75" customHeight="1" thickTop="1">
      <c r="A11" s="15">
        <f>'Base de donnée'!D3</f>
        <v>2</v>
      </c>
      <c r="B11" s="463">
        <f>SUM('Base de donnée'!D5:D7)</f>
        <v>3</v>
      </c>
      <c r="C11" s="448">
        <f>SUM('Base de donnée'!D$8)</f>
        <v>1</v>
      </c>
      <c r="D11" s="410">
        <f t="array" ref="D11">SUM(IF((WEEKDAY(J$5:AN$5,2)&lt;6)*(COUNTIF(fériés,J$5:AN$5)=0),COUNTIF(piquet,J11:AN11)))</f>
        <v>8</v>
      </c>
      <c r="E11" s="413">
        <f t="array" ref="E11">SUM(IF((WEEKDAY(J$5:AN$5,2)&gt;5)+(COUNTIF(fériés,J$5:AN$5)&gt;0),COUNTIF(piquet,J11:AN11)))</f>
        <v>3</v>
      </c>
      <c r="F11" s="416">
        <f>(D11*9)+(E11*24)</f>
        <v>144</v>
      </c>
      <c r="G11" s="419" t="e">
        <f ca="1">STATISTIQUE!V9</f>
        <v>#REF!</v>
      </c>
      <c r="H11" s="422">
        <f t="shared" ref="H11:I11" si="2">SUM(AV11:AV13)</f>
        <v>1</v>
      </c>
      <c r="I11" s="425">
        <f t="shared" si="2"/>
        <v>2</v>
      </c>
      <c r="J11" s="16" t="s">
        <v>6</v>
      </c>
      <c r="K11" s="16" t="s">
        <v>78</v>
      </c>
      <c r="L11" s="16" t="str">
        <f>IF('Base de donnée'!$D$4,("DISPONIBLE"),("INDISPONIBLE"))</f>
        <v>DISPONIBLE</v>
      </c>
      <c r="M11" s="16" t="str">
        <f>IF('Base de donnée'!$D$4,("DISPONIBLE"),("INDISPONIBLE"))</f>
        <v>DISPONIBLE</v>
      </c>
      <c r="N11" s="16" t="str">
        <f>IF('Base de donnée'!$D$4,("DISPONIBLE"),("INDISPONIBLE"))</f>
        <v>DISPONIBLE</v>
      </c>
      <c r="O11" s="16" t="str">
        <f>IF('Base de donnée'!$D$4,("DISPONIBLE"),("INDISPONIBLE"))</f>
        <v>DISPONIBLE</v>
      </c>
      <c r="P11" s="16" t="s">
        <v>10</v>
      </c>
      <c r="Q11" s="16" t="str">
        <f>IF('Base de donnée'!$D$4,("DISPONIBLE"),("INDISPONIBLE"))</f>
        <v>DISPONIBLE</v>
      </c>
      <c r="R11" s="16" t="str">
        <f>IF('Base de donnée'!$D$4,("DISPONIBLE"),("INDISPONIBLE"))</f>
        <v>DISPONIBLE</v>
      </c>
      <c r="S11" s="16" t="str">
        <f>IF('Base de donnée'!$D$4,("DISPONIBLE"),("INDISPONIBLE"))</f>
        <v>DISPONIBLE</v>
      </c>
      <c r="T11" s="16" t="str">
        <f>IF('Base de donnée'!$D$4,("DISPONIBLE"),("INDISPONIBLE"))</f>
        <v>DISPONIBLE</v>
      </c>
      <c r="U11" s="16" t="str">
        <f>IF('Base de donnée'!$D$4,("DISPONIBLE"),("INDISPONIBLE"))</f>
        <v>DISPONIBLE</v>
      </c>
      <c r="V11" s="16" t="s">
        <v>6</v>
      </c>
      <c r="W11" s="16" t="str">
        <f>IF('Base de donnée'!$D$4,("DISPONIBLE"),("INDISPONIBLE"))</f>
        <v>DISPONIBLE</v>
      </c>
      <c r="X11" s="16" t="s">
        <v>79</v>
      </c>
      <c r="Y11" s="16" t="s">
        <v>78</v>
      </c>
      <c r="Z11" s="16" t="s">
        <v>78</v>
      </c>
      <c r="AA11" s="16" t="s">
        <v>10</v>
      </c>
      <c r="AB11" s="16" t="str">
        <f>IF('Base de donnée'!$D$4,("DISPONIBLE"),("INDISPONIBLE"))</f>
        <v>DISPONIBLE</v>
      </c>
      <c r="AC11" s="16" t="str">
        <f>IF('Base de donnée'!$D$4,("DISPONIBLE"),("INDISPONIBLE"))</f>
        <v>DISPONIBLE</v>
      </c>
      <c r="AD11" s="16" t="str">
        <f>IF('Base de donnée'!$D$4,("DISPONIBLE"),("INDISPONIBLE"))</f>
        <v>DISPONIBLE</v>
      </c>
      <c r="AE11" s="16" t="str">
        <f>IF('Base de donnée'!$D$4,("DISPONIBLE"),("INDISPONIBLE"))</f>
        <v>DISPONIBLE</v>
      </c>
      <c r="AF11" s="16" t="s">
        <v>15</v>
      </c>
      <c r="AG11" s="16" t="s">
        <v>78</v>
      </c>
      <c r="AH11" s="16" t="str">
        <f>IF('Base de donnée'!$D$4,("DISPONIBLE"),("INDISPONIBLE"))</f>
        <v>DISPONIBLE</v>
      </c>
      <c r="AI11" s="16" t="str">
        <f>IF('Base de donnée'!$D$4,("DISPONIBLE"),("INDISPONIBLE"))</f>
        <v>DISPONIBLE</v>
      </c>
      <c r="AJ11" s="16" t="str">
        <f>IF('Base de donnée'!$D$4,("DISPONIBLE"),("INDISPONIBLE"))</f>
        <v>DISPONIBLE</v>
      </c>
      <c r="AK11" s="16" t="s">
        <v>10</v>
      </c>
      <c r="AL11" s="16" t="str">
        <f>IF('Base de donnée'!$D$4,("DISPONIBLE"),("INDISPONIBLE"))</f>
        <v>DISPONIBLE</v>
      </c>
      <c r="AM11" s="16" t="s">
        <v>78</v>
      </c>
      <c r="AN11" s="16" t="s">
        <v>78</v>
      </c>
      <c r="AV11">
        <f t="array" ref="AV11">SUM(IF((WEEKDAY(J$5:AN$5,2)&lt;6)*(COUNTIF(fériés,J$5:AN$5)=0),COUNTIF(vsav, J11:AN11)))</f>
        <v>1</v>
      </c>
      <c r="AW11">
        <f t="array" ref="AW11">SUM(IF((WEEKDAY(J$5:AN$5,2)&gt;5)+(COUNTIF(fériés,J$5:AN$5)&gt;0),COUNTIF(vsav, J11:AN11)))</f>
        <v>2</v>
      </c>
    </row>
    <row r="12" spans="1:49" ht="15" customHeight="1">
      <c r="A12" s="17">
        <f>'Base de donnée'!D3</f>
        <v>2</v>
      </c>
      <c r="B12" s="464"/>
      <c r="C12" s="449"/>
      <c r="D12" s="411"/>
      <c r="E12" s="414"/>
      <c r="F12" s="417"/>
      <c r="G12" s="420"/>
      <c r="H12" s="423"/>
      <c r="I12" s="426"/>
      <c r="J12" s="18"/>
      <c r="K12" s="19" t="s">
        <v>12</v>
      </c>
      <c r="L12" s="10"/>
      <c r="M12" s="19"/>
      <c r="N12" s="10"/>
      <c r="O12" s="10"/>
      <c r="P12" s="10" t="s">
        <v>16</v>
      </c>
      <c r="Q12" s="10"/>
      <c r="R12" s="10"/>
      <c r="S12" s="10"/>
      <c r="T12" s="10"/>
      <c r="U12" s="10"/>
      <c r="V12" s="10"/>
      <c r="W12" s="10"/>
      <c r="X12" s="10" t="s">
        <v>12</v>
      </c>
      <c r="Y12" s="10" t="s">
        <v>9</v>
      </c>
      <c r="Z12" s="19" t="s">
        <v>9</v>
      </c>
      <c r="AA12" s="19"/>
      <c r="AB12" s="19"/>
      <c r="AC12" s="10"/>
      <c r="AD12" s="19"/>
      <c r="AE12" s="10"/>
      <c r="AF12" s="10" t="s">
        <v>19</v>
      </c>
      <c r="AG12" s="10" t="s">
        <v>9</v>
      </c>
      <c r="AH12" s="19"/>
      <c r="AI12" s="10"/>
      <c r="AJ12" s="19"/>
      <c r="AK12" s="19"/>
      <c r="AL12" s="19"/>
      <c r="AM12" s="19" t="s">
        <v>9</v>
      </c>
      <c r="AN12" s="19" t="s">
        <v>9</v>
      </c>
      <c r="AV12">
        <f t="array" ref="AV12">SUM(IF((WEEKDAY(J$5:AN$5,2)&lt;6)*(COUNTIF(fériés,J$5:AN$5)=0),COUNTIF(vsav, J12:AN12)))</f>
        <v>0</v>
      </c>
      <c r="AW12">
        <f t="array" ref="AW12">SUM(IF((WEEKDAY(J$5:AN$5,2)&gt;5)+(COUNTIF(fériés,J$5:AN$5)&gt;0),COUNTIF(vsav, J12:AN12)))</f>
        <v>0</v>
      </c>
    </row>
    <row r="13" spans="1:49" ht="15.75" customHeight="1" thickBot="1">
      <c r="A13" s="20">
        <f>'Base de donnée'!D3</f>
        <v>2</v>
      </c>
      <c r="B13" s="465"/>
      <c r="C13" s="450"/>
      <c r="D13" s="412"/>
      <c r="E13" s="415"/>
      <c r="F13" s="418"/>
      <c r="G13" s="421"/>
      <c r="H13" s="424"/>
      <c r="I13" s="427"/>
      <c r="J13" s="21"/>
      <c r="K13" s="22"/>
      <c r="L13" s="14"/>
      <c r="M13" s="22"/>
      <c r="N13" s="14"/>
      <c r="O13" s="22"/>
      <c r="P13" s="14"/>
      <c r="Q13" s="14"/>
      <c r="R13" s="14"/>
      <c r="S13" s="14"/>
      <c r="T13" s="14"/>
      <c r="U13" s="14"/>
      <c r="V13" s="14"/>
      <c r="W13" s="14"/>
      <c r="X13" s="14"/>
      <c r="Y13" s="14"/>
      <c r="Z13" s="14"/>
      <c r="AA13" s="14"/>
      <c r="AB13" s="14"/>
      <c r="AC13" s="14"/>
      <c r="AD13" s="14"/>
      <c r="AE13" s="14"/>
      <c r="AF13" s="14"/>
      <c r="AG13" s="22"/>
      <c r="AH13" s="14"/>
      <c r="AI13" s="14"/>
      <c r="AJ13" s="22"/>
      <c r="AK13" s="22"/>
      <c r="AL13" s="22"/>
      <c r="AM13" s="22"/>
      <c r="AN13" s="22"/>
      <c r="AV13">
        <f t="array" ref="AV13">SUM(IF((WEEKDAY(J$5:AN$5,2)&lt;6)*(COUNTIF(fériés,J$5:AN$5)=0),COUNTIF(vsav, J13:AN13)))</f>
        <v>0</v>
      </c>
      <c r="AW13">
        <f t="array" ref="AW13">SUM(IF((WEEKDAY(J$5:AN$5,2)&gt;5)+(COUNTIF(fériés,J$5:AN$5)&gt;0),COUNTIF(vsav, J13:AN13)))</f>
        <v>0</v>
      </c>
    </row>
    <row r="14" spans="1:49" ht="15.75" customHeight="1" thickTop="1">
      <c r="A14" s="23">
        <f>'Base de donnée'!E3</f>
        <v>3</v>
      </c>
      <c r="B14" s="463">
        <f>SUM('Base de donnée'!E5:E7)</f>
        <v>3</v>
      </c>
      <c r="C14" s="448">
        <f>SUM('Base de donnée'!E$8)</f>
        <v>1</v>
      </c>
      <c r="D14" s="428">
        <f t="array" ref="D14">SUM(IF((WEEKDAY(J$5:AN$5,2)&lt;6)*(COUNTIF(fériés,J$5:AN$5)=0),COUNTIF(piquet,J14:AN14)))</f>
        <v>12</v>
      </c>
      <c r="E14" s="431">
        <f t="array" ref="E14">SUM(IF((WEEKDAY(J$5:AN$5,2)&gt;5)+(COUNTIF(fériés,J$5:AN$5)&gt;0),COUNTIF(piquet,J14:AN14)))</f>
        <v>4</v>
      </c>
      <c r="F14" s="416">
        <f>(D14*9)+(E14*24)</f>
        <v>204</v>
      </c>
      <c r="G14" s="419" t="e">
        <f ca="1">STATISTIQUE!V10</f>
        <v>#REF!</v>
      </c>
      <c r="H14" s="422">
        <f t="shared" ref="H14:I14" si="3">SUM(AV14:AV16)</f>
        <v>5</v>
      </c>
      <c r="I14" s="425">
        <f t="shared" si="3"/>
        <v>1</v>
      </c>
      <c r="J14" s="16" t="s">
        <v>25</v>
      </c>
      <c r="K14" s="16" t="str">
        <f>IF('Base de donnée'!$E$4,("DISPONIBLE"),("INDISPONIBLE"))</f>
        <v>DISPONIBLE</v>
      </c>
      <c r="L14" s="16" t="s">
        <v>10</v>
      </c>
      <c r="M14" s="16" t="s">
        <v>78</v>
      </c>
      <c r="N14" s="16" t="s">
        <v>79</v>
      </c>
      <c r="O14" s="16" t="s">
        <v>10</v>
      </c>
      <c r="P14" s="16" t="s">
        <v>78</v>
      </c>
      <c r="Q14" s="16" t="s">
        <v>6</v>
      </c>
      <c r="R14" s="16" t="str">
        <f>IF('Base de donnée'!$E$4,("DISPONIBLE"),("INDISPONIBLE"))</f>
        <v>DISPONIBLE</v>
      </c>
      <c r="S14" s="16" t="str">
        <f>IF('Base de donnée'!$E$4,("DISPONIBLE"),("INDISPONIBLE"))</f>
        <v>DISPONIBLE</v>
      </c>
      <c r="T14" s="16" t="str">
        <f>IF('Base de donnée'!$E$4,("DISPONIBLE"),("INDISPONIBLE"))</f>
        <v>DISPONIBLE</v>
      </c>
      <c r="U14" s="16" t="str">
        <f>IF('Base de donnée'!$E$4,("DISPONIBLE"),("INDISPONIBLE"))</f>
        <v>DISPONIBLE</v>
      </c>
      <c r="V14" s="16" t="s">
        <v>10</v>
      </c>
      <c r="W14" s="16" t="s">
        <v>78</v>
      </c>
      <c r="X14" s="16" t="s">
        <v>6</v>
      </c>
      <c r="Y14" s="16" t="s">
        <v>79</v>
      </c>
      <c r="Z14" s="16" t="s">
        <v>10</v>
      </c>
      <c r="AA14" s="16" t="s">
        <v>78</v>
      </c>
      <c r="AB14" s="16" t="s">
        <v>79</v>
      </c>
      <c r="AC14" s="16" t="str">
        <f>IF('Base de donnée'!$E$4,("DISPONIBLE"),("INDISPONIBLE"))</f>
        <v>DISPONIBLE</v>
      </c>
      <c r="AD14" s="16" t="s">
        <v>78</v>
      </c>
      <c r="AE14" s="16" t="s">
        <v>10</v>
      </c>
      <c r="AF14" s="16" t="str">
        <f>IF('Base de donnée'!$E$4,("DISPONIBLE"),("INDISPONIBLE"))</f>
        <v>DISPONIBLE</v>
      </c>
      <c r="AG14" s="16" t="str">
        <f>IF('Base de donnée'!$E$4,("DISPONIBLE"),("INDISPONIBLE"))</f>
        <v>DISPONIBLE</v>
      </c>
      <c r="AH14" s="16" t="s">
        <v>79</v>
      </c>
      <c r="AI14" s="16" t="s">
        <v>15</v>
      </c>
      <c r="AJ14" s="16" t="s">
        <v>10</v>
      </c>
      <c r="AK14" s="16" t="str">
        <f>IF('Base de donnée'!$E$4,("DISPONIBLE"),("INDISPONIBLE"))</f>
        <v>DISPONIBLE</v>
      </c>
      <c r="AL14" s="16" t="str">
        <f>IF('Base de donnée'!$E$4,("DISPONIBLE"),("INDISPONIBLE"))</f>
        <v>DISPONIBLE</v>
      </c>
      <c r="AM14" s="16" t="str">
        <f>IF('Base de donnée'!$E$4,("DISPONIBLE"),("INDISPONIBLE"))</f>
        <v>DISPONIBLE</v>
      </c>
      <c r="AN14" s="16" t="str">
        <f>IF('Base de donnée'!$E$4,("DISPONIBLE"),("INDISPONIBLE"))</f>
        <v>DISPONIBLE</v>
      </c>
      <c r="AV14">
        <f t="array" ref="AV14">SUM(IF((WEEKDAY(J$5:AN$5,2)&lt;6)*(COUNTIF(fériés,J$5:AN$5)=0),COUNTIF(vsav, J14:AN14)))</f>
        <v>5</v>
      </c>
      <c r="AW14">
        <f t="array" ref="AW14">SUM(IF((WEEKDAY(J$5:AN$5,2)&gt;5)+(COUNTIF(fériés,J$5:AN$5)&gt;0),COUNTIF(vsav, J14:AN14)))</f>
        <v>1</v>
      </c>
    </row>
    <row r="15" spans="1:49" ht="15" customHeight="1">
      <c r="A15" s="24">
        <f>'Base de donnée'!E3</f>
        <v>3</v>
      </c>
      <c r="B15" s="464"/>
      <c r="C15" s="449"/>
      <c r="D15" s="429"/>
      <c r="E15" s="432"/>
      <c r="F15" s="417"/>
      <c r="G15" s="420"/>
      <c r="H15" s="423"/>
      <c r="I15" s="426"/>
      <c r="J15" s="18"/>
      <c r="K15" s="19"/>
      <c r="L15" s="10"/>
      <c r="M15" s="10" t="s">
        <v>9</v>
      </c>
      <c r="N15" s="10" t="s">
        <v>12</v>
      </c>
      <c r="O15" s="10"/>
      <c r="P15" s="10" t="s">
        <v>9</v>
      </c>
      <c r="Q15" s="10"/>
      <c r="R15" s="10"/>
      <c r="S15" s="10"/>
      <c r="T15" s="10"/>
      <c r="U15" s="19"/>
      <c r="V15" s="10"/>
      <c r="W15" s="19" t="s">
        <v>9</v>
      </c>
      <c r="X15" s="19"/>
      <c r="Y15" s="19" t="s">
        <v>12</v>
      </c>
      <c r="Z15" s="10"/>
      <c r="AA15" s="10" t="s">
        <v>12</v>
      </c>
      <c r="AB15" s="10" t="s">
        <v>12</v>
      </c>
      <c r="AC15" s="10"/>
      <c r="AD15" s="10" t="s">
        <v>9</v>
      </c>
      <c r="AE15" s="10"/>
      <c r="AF15" s="10"/>
      <c r="AG15" s="10"/>
      <c r="AH15" s="10" t="s">
        <v>12</v>
      </c>
      <c r="AI15" s="19" t="s">
        <v>19</v>
      </c>
      <c r="AJ15" s="19"/>
      <c r="AK15" s="10"/>
      <c r="AL15" s="10"/>
      <c r="AM15" s="10"/>
      <c r="AN15" s="10"/>
      <c r="AV15">
        <f t="array" ref="AV15">SUM(IF((WEEKDAY(J$5:AN$5,2)&lt;6)*(COUNTIF(fériés,J$5:AN$5)=0),COUNTIF(vsav, J15:AN15)))</f>
        <v>0</v>
      </c>
      <c r="AW15">
        <f t="array" ref="AW15">SUM(IF((WEEKDAY(J$5:AN$5,2)&gt;5)+(COUNTIF(fériés,J$5:AN$5)&gt;0),COUNTIF(vsav, J15:AN15)))</f>
        <v>0</v>
      </c>
    </row>
    <row r="16" spans="1:49" ht="15.75" customHeight="1" thickBot="1">
      <c r="A16" s="25">
        <f>'Base de donnée'!E3</f>
        <v>3</v>
      </c>
      <c r="B16" s="465"/>
      <c r="C16" s="450"/>
      <c r="D16" s="430"/>
      <c r="E16" s="433"/>
      <c r="F16" s="418"/>
      <c r="G16" s="421"/>
      <c r="H16" s="424"/>
      <c r="I16" s="427"/>
      <c r="J16" s="21"/>
      <c r="K16" s="22"/>
      <c r="L16" s="14"/>
      <c r="M16" s="14"/>
      <c r="N16" s="14"/>
      <c r="O16" s="14"/>
      <c r="P16" s="14"/>
      <c r="Q16" s="14"/>
      <c r="R16" s="14"/>
      <c r="S16" s="14"/>
      <c r="T16" s="14"/>
      <c r="U16" s="14"/>
      <c r="V16" s="14"/>
      <c r="W16" s="14"/>
      <c r="X16" s="22"/>
      <c r="Y16" s="22"/>
      <c r="Z16" s="14"/>
      <c r="AA16" s="14"/>
      <c r="AB16" s="14"/>
      <c r="AC16" s="22"/>
      <c r="AD16" s="14"/>
      <c r="AE16" s="14"/>
      <c r="AF16" s="14"/>
      <c r="AG16" s="14"/>
      <c r="AH16" s="14"/>
      <c r="AI16" s="22"/>
      <c r="AJ16" s="22"/>
      <c r="AK16" s="14"/>
      <c r="AL16" s="14"/>
      <c r="AM16" s="14"/>
      <c r="AN16" s="14"/>
      <c r="AV16">
        <f t="array" ref="AV16">SUM(IF((WEEKDAY(J$5:AN$5,2)&lt;6)*(COUNTIF(fériés,J$5:AN$5)=0),COUNTIF(vsav, J16:AN16)))</f>
        <v>0</v>
      </c>
      <c r="AW16">
        <f t="array" ref="AW16">SUM(IF((WEEKDAY(J$5:AN$5,2)&gt;5)+(COUNTIF(fériés,J$5:AN$5)&gt;0),COUNTIF(vsav, J16:AN16)))</f>
        <v>0</v>
      </c>
    </row>
    <row r="17" spans="1:49" ht="15" customHeight="1">
      <c r="A17" s="26">
        <f>'Base de donnée'!F3</f>
        <v>4</v>
      </c>
      <c r="B17" s="463">
        <f>SUM('Base de donnée'!C$5:C$7)</f>
        <v>3</v>
      </c>
      <c r="C17" s="448">
        <f>SUM('Base de donnée'!F$8)</f>
        <v>1</v>
      </c>
      <c r="D17" s="410">
        <f t="array" ref="D17">SUM(IF((WEEKDAY(J$5:AN$5,2)&lt;6)*(COUNTIF(fériés,J$5:AN$5)=0),COUNTIF(piquet,J17:AN17)))</f>
        <v>8</v>
      </c>
      <c r="E17" s="413">
        <f t="array" ref="E17">SUM(IF((WEEKDAY(J$5:AN$5,2)&gt;5)+(COUNTIF(fériés,J$5:AN$5)&gt;0),COUNTIF(piquet,J17:AN17)))</f>
        <v>3</v>
      </c>
      <c r="F17" s="416">
        <f>(D17*9)+(E17*24)</f>
        <v>144</v>
      </c>
      <c r="G17" s="419" t="e">
        <f ca="1">STATISTIQUE!V11</f>
        <v>#REF!</v>
      </c>
      <c r="H17" s="422">
        <f t="shared" ref="H17:I17" si="4">SUM(AV17:AV19)</f>
        <v>3</v>
      </c>
      <c r="I17" s="425">
        <f t="shared" si="4"/>
        <v>0</v>
      </c>
      <c r="J17" s="27" t="s">
        <v>6</v>
      </c>
      <c r="K17" s="27" t="s">
        <v>10</v>
      </c>
      <c r="L17" s="27" t="s">
        <v>6</v>
      </c>
      <c r="M17" s="27" t="s">
        <v>6</v>
      </c>
      <c r="N17" s="27" t="s">
        <v>78</v>
      </c>
      <c r="O17" s="27" t="str">
        <f>IF('Base de donnée'!$F$4,("DISPONIBLE"),("INDISPONIBLE"))</f>
        <v>INDISPONIBLE</v>
      </c>
      <c r="P17" s="27" t="s">
        <v>6</v>
      </c>
      <c r="Q17" s="27" t="s">
        <v>78</v>
      </c>
      <c r="R17" s="27" t="s">
        <v>6</v>
      </c>
      <c r="S17" s="27" t="s">
        <v>6</v>
      </c>
      <c r="T17" s="27" t="s">
        <v>13</v>
      </c>
      <c r="U17" s="27" t="s">
        <v>79</v>
      </c>
      <c r="V17" s="27" t="s">
        <v>78</v>
      </c>
      <c r="W17" s="27" t="s">
        <v>79</v>
      </c>
      <c r="X17" s="27" t="s">
        <v>6</v>
      </c>
      <c r="Y17" s="27" t="s">
        <v>6</v>
      </c>
      <c r="Z17" s="27" t="str">
        <f>IF('Base de donnée'!$F$4,("DISPONIBLE"),("INDISPONIBLE"))</f>
        <v>INDISPONIBLE</v>
      </c>
      <c r="AA17" s="27" t="s">
        <v>6</v>
      </c>
      <c r="AB17" s="27" t="s">
        <v>6</v>
      </c>
      <c r="AC17" s="27" t="s">
        <v>13</v>
      </c>
      <c r="AD17" s="27" t="s">
        <v>6</v>
      </c>
      <c r="AE17" s="27" t="s">
        <v>6</v>
      </c>
      <c r="AF17" s="27" t="s">
        <v>78</v>
      </c>
      <c r="AG17" s="27" t="s">
        <v>6</v>
      </c>
      <c r="AH17" s="27" t="s">
        <v>6</v>
      </c>
      <c r="AI17" s="27" t="s">
        <v>79</v>
      </c>
      <c r="AJ17" s="27" t="str">
        <f>IF('Base de donnée'!$F$4,("DISPONIBLE"),("INDISPONIBLE"))</f>
        <v>INDISPONIBLE</v>
      </c>
      <c r="AK17" s="27" t="s">
        <v>78</v>
      </c>
      <c r="AL17" s="27" t="s">
        <v>6</v>
      </c>
      <c r="AM17" s="27" t="s">
        <v>6</v>
      </c>
      <c r="AN17" s="27" t="s">
        <v>6</v>
      </c>
      <c r="AV17">
        <f t="array" ref="AV17">SUM(IF((WEEKDAY(J$5:AN$5,2)&lt;6)*(COUNTIF(fériés,J$5:AN$5)=0),COUNTIF(vsav, J17:AN17)))</f>
        <v>3</v>
      </c>
      <c r="AW17">
        <f t="array" ref="AW17">SUM(IF((WEEKDAY(J$5:AN$5,2)&gt;5)+(COUNTIF(fériés,J$5:AN$5)&gt;0),COUNTIF(vsav, J17:AN17)))</f>
        <v>0</v>
      </c>
    </row>
    <row r="18" spans="1:49" ht="15" customHeight="1">
      <c r="A18" s="24">
        <f>'Base de donnée'!F3</f>
        <v>4</v>
      </c>
      <c r="B18" s="464"/>
      <c r="C18" s="449"/>
      <c r="D18" s="411"/>
      <c r="E18" s="414"/>
      <c r="F18" s="417"/>
      <c r="G18" s="420"/>
      <c r="H18" s="423"/>
      <c r="I18" s="426"/>
      <c r="J18" s="7"/>
      <c r="K18" s="8"/>
      <c r="L18" s="9"/>
      <c r="M18" s="9"/>
      <c r="N18" s="9" t="s">
        <v>9</v>
      </c>
      <c r="O18" s="9"/>
      <c r="P18" s="9"/>
      <c r="Q18" s="9" t="s">
        <v>9</v>
      </c>
      <c r="R18" s="9"/>
      <c r="S18" s="9"/>
      <c r="T18" s="9"/>
      <c r="U18" s="9" t="s">
        <v>12</v>
      </c>
      <c r="V18" s="9" t="s">
        <v>12</v>
      </c>
      <c r="W18" s="9" t="s">
        <v>12</v>
      </c>
      <c r="X18" s="9"/>
      <c r="Y18" s="8"/>
      <c r="Z18" s="9"/>
      <c r="AA18" s="9"/>
      <c r="AB18" s="9"/>
      <c r="AC18" s="9"/>
      <c r="AD18" s="9"/>
      <c r="AE18" s="9"/>
      <c r="AF18" s="9" t="s">
        <v>12</v>
      </c>
      <c r="AG18" s="9"/>
      <c r="AH18" s="9"/>
      <c r="AI18" s="9" t="s">
        <v>12</v>
      </c>
      <c r="AJ18" s="9"/>
      <c r="AK18" s="8" t="s">
        <v>9</v>
      </c>
      <c r="AL18" s="8"/>
      <c r="AM18" s="9"/>
      <c r="AN18" s="9"/>
      <c r="AV18">
        <f t="array" ref="AV18">SUM(IF((WEEKDAY(J$5:AN$5,2)&lt;6)*(COUNTIF(fériés,J$5:AN$5)=0),COUNTIF(vsav, J18:AN18)))</f>
        <v>0</v>
      </c>
      <c r="AW18">
        <f t="array" ref="AW18">SUM(IF((WEEKDAY(J$5:AN$5,2)&gt;5)+(COUNTIF(fériés,J$5:AN$5)&gt;0),COUNTIF(vsav, J18:AN18)))</f>
        <v>0</v>
      </c>
    </row>
    <row r="19" spans="1:49" ht="15.75" customHeight="1" thickBot="1">
      <c r="A19" s="25">
        <f>'Base de donnée'!F3</f>
        <v>4</v>
      </c>
      <c r="B19" s="465"/>
      <c r="C19" s="450"/>
      <c r="D19" s="412"/>
      <c r="E19" s="415"/>
      <c r="F19" s="418"/>
      <c r="G19" s="421"/>
      <c r="H19" s="424"/>
      <c r="I19" s="427"/>
      <c r="J19" s="11"/>
      <c r="K19" s="12"/>
      <c r="L19" s="13"/>
      <c r="M19" s="13"/>
      <c r="N19" s="13"/>
      <c r="O19" s="13"/>
      <c r="P19" s="13"/>
      <c r="Q19" s="13"/>
      <c r="R19" s="13"/>
      <c r="S19" s="13"/>
      <c r="T19" s="13"/>
      <c r="U19" s="13"/>
      <c r="V19" s="13"/>
      <c r="W19" s="13"/>
      <c r="X19" s="13"/>
      <c r="Y19" s="13"/>
      <c r="Z19" s="13"/>
      <c r="AA19" s="13"/>
      <c r="AB19" s="13"/>
      <c r="AC19" s="12"/>
      <c r="AD19" s="13"/>
      <c r="AE19" s="12"/>
      <c r="AF19" s="13"/>
      <c r="AG19" s="13"/>
      <c r="AH19" s="13"/>
      <c r="AI19" s="13"/>
      <c r="AJ19" s="13"/>
      <c r="AK19" s="12"/>
      <c r="AL19" s="13"/>
      <c r="AM19" s="13"/>
      <c r="AN19" s="13"/>
      <c r="AV19">
        <f t="array" ref="AV19">SUM(IF((WEEKDAY(J$5:AN$5,2)&lt;6)*(COUNTIF(fériés,J$5:AN$5)=0),COUNTIF(vsav, J19:AN19)))</f>
        <v>0</v>
      </c>
      <c r="AW19">
        <f t="array" ref="AW19">SUM(IF((WEEKDAY(J$5:AN$5,2)&gt;5)+(COUNTIF(fériés,J$5:AN$5)&gt;0),COUNTIF(vsav, J19:AN19)))</f>
        <v>0</v>
      </c>
    </row>
    <row r="20" spans="1:49" ht="15" customHeight="1">
      <c r="A20" s="26">
        <f>'Base de donnée'!G3</f>
        <v>5</v>
      </c>
      <c r="B20" s="463">
        <f>SUM('Base de donnée'!G5:G7)</f>
        <v>3</v>
      </c>
      <c r="C20" s="448">
        <f>SUM('Base de donnée'!G$8)</f>
        <v>1</v>
      </c>
      <c r="D20" s="428">
        <f t="array" ref="D20">SUM(IF((WEEKDAY(J$5:AN$5,2)&lt;6)*(COUNTIF(fériés,J$5:AN$5)=0),COUNTIF(piquet,J20:AN20)))</f>
        <v>8</v>
      </c>
      <c r="E20" s="431">
        <f t="array" ref="E20">SUM(IF((WEEKDAY(J$5:AN$5,2)&gt;5)+(COUNTIF(fériés,J$5:AN$5)&gt;0),COUNTIF(piquet,J20:AN20)))</f>
        <v>3</v>
      </c>
      <c r="F20" s="416">
        <f>(D20*9)+(E20*24)</f>
        <v>144</v>
      </c>
      <c r="G20" s="419" t="e">
        <f ca="1">STATISTIQUE!V12</f>
        <v>#REF!</v>
      </c>
      <c r="H20" s="422">
        <f t="shared" ref="H20:I20" si="5">SUM(AV20:AV22)</f>
        <v>3</v>
      </c>
      <c r="I20" s="425">
        <f t="shared" si="5"/>
        <v>0</v>
      </c>
      <c r="J20" s="16" t="s">
        <v>78</v>
      </c>
      <c r="K20" s="16" t="str">
        <f>IF('Base de donnée'!$G$4,("DISPONIBLE"),("INDISPONIBLE"))</f>
        <v>DISPONIBLE</v>
      </c>
      <c r="L20" s="16" t="s">
        <v>78</v>
      </c>
      <c r="M20" s="16" t="s">
        <v>13</v>
      </c>
      <c r="N20" s="16" t="str">
        <f>IF('Base de donnée'!$G$4,("DISPONIBLE"),("INDISPONIBLE"))</f>
        <v>DISPONIBLE</v>
      </c>
      <c r="O20" s="16" t="str">
        <f>IF('Base de donnée'!$G$4,("DISPONIBLE"),("INDISPONIBLE"))</f>
        <v>DISPONIBLE</v>
      </c>
      <c r="P20" s="16" t="s">
        <v>25</v>
      </c>
      <c r="Q20" s="16" t="str">
        <f>IF('Base de donnée'!$G$4,("DISPONIBLE"),("INDISPONIBLE"))</f>
        <v>DISPONIBLE</v>
      </c>
      <c r="R20" s="16" t="str">
        <f>IF('Base de donnée'!$G$4,("DISPONIBLE"),("INDISPONIBLE"))</f>
        <v>DISPONIBLE</v>
      </c>
      <c r="S20" s="16" t="s">
        <v>79</v>
      </c>
      <c r="T20" s="16" t="s">
        <v>10</v>
      </c>
      <c r="U20" s="16" t="s">
        <v>15</v>
      </c>
      <c r="V20" s="16" t="s">
        <v>6</v>
      </c>
      <c r="W20" s="16" t="s">
        <v>6</v>
      </c>
      <c r="X20" s="16" t="s">
        <v>6</v>
      </c>
      <c r="Y20" s="16" t="str">
        <f>IF('Base de donnée'!$G$4,("DISPONIBLE"),("INDISPONIBLE"))</f>
        <v>DISPONIBLE</v>
      </c>
      <c r="Z20" s="16" t="str">
        <f>IF('Base de donnée'!$G$4,("DISPONIBLE"),("INDISPONIBLE"))</f>
        <v>DISPONIBLE</v>
      </c>
      <c r="AA20" s="16" t="str">
        <f>IF('Base de donnée'!$G$4,("DISPONIBLE"),("INDISPONIBLE"))</f>
        <v>DISPONIBLE</v>
      </c>
      <c r="AB20" s="16" t="s">
        <v>78</v>
      </c>
      <c r="AC20" s="16" t="s">
        <v>10</v>
      </c>
      <c r="AD20" s="16" t="s">
        <v>16</v>
      </c>
      <c r="AE20" s="16" t="s">
        <v>6</v>
      </c>
      <c r="AF20" s="16" t="str">
        <f>IF('Base de donnée'!$G$4,("DISPONIBLE"),("INDISPONIBLE"))</f>
        <v>DISPONIBLE</v>
      </c>
      <c r="AG20" s="16" t="str">
        <f>IF('Base de donnée'!$G$4,("DISPONIBLE"),("INDISPONIBLE"))</f>
        <v>DISPONIBLE</v>
      </c>
      <c r="AH20" s="16" t="str">
        <f>IF('Base de donnée'!$G$4,("DISPONIBLE"),("INDISPONIBLE"))</f>
        <v>DISPONIBLE</v>
      </c>
      <c r="AI20" s="16" t="str">
        <f>IF('Base de donnée'!$G$4,("DISPONIBLE"),("INDISPONIBLE"))</f>
        <v>DISPONIBLE</v>
      </c>
      <c r="AJ20" s="16" t="s">
        <v>78</v>
      </c>
      <c r="AK20" s="16" t="s">
        <v>15</v>
      </c>
      <c r="AL20" s="16" t="s">
        <v>6</v>
      </c>
      <c r="AM20" s="16" t="str">
        <f>IF('Base de donnée'!$G$4,("DISPONIBLE"),("INDISPONIBLE"))</f>
        <v>DISPONIBLE</v>
      </c>
      <c r="AN20" s="16" t="str">
        <f>IF('Base de donnée'!$G$4,("DISPONIBLE"),("INDISPONIBLE"))</f>
        <v>DISPONIBLE</v>
      </c>
      <c r="AV20">
        <f t="array" ref="AV20">SUM(IF((WEEKDAY(J$5:AN$5,2)&lt;6)*(COUNTIF(fériés,J$5:AN$5)=0),COUNTIF(vsav, J20:AN20)))</f>
        <v>3</v>
      </c>
      <c r="AW20">
        <f t="array" ref="AW20">SUM(IF((WEEKDAY(J$5:AN$5,2)&gt;5)+(COUNTIF(fériés,J$5:AN$5)&gt;0),COUNTIF(vsav, J20:AN20)))</f>
        <v>0</v>
      </c>
    </row>
    <row r="21" spans="1:49" ht="15" customHeight="1">
      <c r="A21" s="24">
        <f>'Base de donnée'!G3</f>
        <v>5</v>
      </c>
      <c r="B21" s="464"/>
      <c r="C21" s="449"/>
      <c r="D21" s="429"/>
      <c r="E21" s="432"/>
      <c r="F21" s="417"/>
      <c r="G21" s="420"/>
      <c r="H21" s="423"/>
      <c r="I21" s="426"/>
      <c r="J21" s="18" t="s">
        <v>9</v>
      </c>
      <c r="K21" s="19"/>
      <c r="L21" s="10" t="s">
        <v>12</v>
      </c>
      <c r="M21" s="10"/>
      <c r="N21" s="10"/>
      <c r="O21" s="10"/>
      <c r="P21" s="10"/>
      <c r="Q21" s="10"/>
      <c r="R21" s="19"/>
      <c r="S21" s="10" t="s">
        <v>12</v>
      </c>
      <c r="T21" s="10"/>
      <c r="U21" s="19" t="s">
        <v>20</v>
      </c>
      <c r="V21" s="10"/>
      <c r="W21" s="10"/>
      <c r="X21" s="10"/>
      <c r="Y21" s="10"/>
      <c r="Z21" s="19"/>
      <c r="AA21" s="10"/>
      <c r="AB21" s="10" t="s">
        <v>9</v>
      </c>
      <c r="AC21" s="10"/>
      <c r="AD21" s="10" t="s">
        <v>20</v>
      </c>
      <c r="AE21" s="10"/>
      <c r="AF21" s="10"/>
      <c r="AG21" s="10"/>
      <c r="AH21" s="19"/>
      <c r="AI21" s="19"/>
      <c r="AJ21" s="10" t="s">
        <v>9</v>
      </c>
      <c r="AK21" s="10" t="s">
        <v>19</v>
      </c>
      <c r="AL21" s="10"/>
      <c r="AM21" s="10"/>
      <c r="AN21" s="19"/>
      <c r="AV21">
        <f t="array" ref="AV21">SUM(IF((WEEKDAY(J$5:AN$5,2)&lt;6)*(COUNTIF(fériés,J$5:AN$5)=0),COUNTIF(vsav, J21:AN21)))</f>
        <v>0</v>
      </c>
      <c r="AW21">
        <f t="array" ref="AW21">SUM(IF((WEEKDAY(J$5:AN$5,2)&gt;5)+(COUNTIF(fériés,J$5:AN$5)&gt;0),COUNTIF(vsav, J21:AN21)))</f>
        <v>0</v>
      </c>
    </row>
    <row r="22" spans="1:49" ht="15.75" customHeight="1" thickBot="1">
      <c r="A22" s="25">
        <f>'Base de donnée'!G3</f>
        <v>5</v>
      </c>
      <c r="B22" s="465"/>
      <c r="C22" s="450"/>
      <c r="D22" s="430"/>
      <c r="E22" s="433"/>
      <c r="F22" s="418"/>
      <c r="G22" s="421"/>
      <c r="H22" s="424"/>
      <c r="I22" s="427"/>
      <c r="J22" s="21"/>
      <c r="K22" s="22"/>
      <c r="L22" s="14"/>
      <c r="M22" s="14"/>
      <c r="N22" s="14"/>
      <c r="O22" s="14"/>
      <c r="P22" s="14"/>
      <c r="Q22" s="14"/>
      <c r="R22" s="14"/>
      <c r="S22" s="14"/>
      <c r="T22" s="14"/>
      <c r="U22" s="14"/>
      <c r="V22" s="14"/>
      <c r="W22" s="14"/>
      <c r="X22" s="14"/>
      <c r="Y22" s="14"/>
      <c r="Z22" s="14"/>
      <c r="AA22" s="14"/>
      <c r="AB22" s="14"/>
      <c r="AC22" s="14"/>
      <c r="AD22" s="14"/>
      <c r="AE22" s="14"/>
      <c r="AF22" s="14"/>
      <c r="AG22" s="14"/>
      <c r="AH22" s="14"/>
      <c r="AI22" s="14"/>
      <c r="AJ22" s="14"/>
      <c r="AK22" s="22"/>
      <c r="AL22" s="22"/>
      <c r="AM22" s="14"/>
      <c r="AN22" s="14"/>
      <c r="AV22">
        <f t="array" ref="AV22">SUM(IF((WEEKDAY(J$5:AN$5,2)&lt;6)*(COUNTIF(fériés,J$5:AN$5)=0),COUNTIF(vsav, J22:AN22)))</f>
        <v>0</v>
      </c>
      <c r="AW22">
        <f t="array" ref="AW22">SUM(IF((WEEKDAY(J$5:AN$5,2)&gt;5)+(COUNTIF(fériés,J$5:AN$5)&gt;0),COUNTIF(vsav, J22:AN22)))</f>
        <v>0</v>
      </c>
    </row>
    <row r="23" spans="1:49" ht="15" customHeight="1">
      <c r="A23">
        <f>'Base de donnée'!H3</f>
        <v>6</v>
      </c>
      <c r="B23" s="463">
        <f>SUM('Base de donnée'!H5:H7)</f>
        <v>3</v>
      </c>
      <c r="C23" s="448">
        <f>SUM('Base de donnée'!H$8)</f>
        <v>0</v>
      </c>
      <c r="D23" s="410">
        <f t="array" ref="D23">SUM(IF((WEEKDAY(J$5:AN$5,2)&lt;6)*(COUNTIF(fériés,J$5:AN$5)=0),COUNTIF(piquet,J23:AN23)))</f>
        <v>8</v>
      </c>
      <c r="E23" s="413">
        <f t="array" ref="E23">SUM(IF((WEEKDAY(J$5:AN$5,2)&gt;5)+(COUNTIF(fériés,J$5:AN$5)&gt;0),COUNTIF(piquet,J23:AN23)))</f>
        <v>3</v>
      </c>
      <c r="F23" s="416">
        <f>(D23*9)+(E23*24)</f>
        <v>144</v>
      </c>
      <c r="G23" s="419" t="e">
        <f ca="1">STATISTIQUE!V13</f>
        <v>#REF!</v>
      </c>
      <c r="H23" s="422">
        <f t="shared" ref="H23:I23" si="6">SUM(AV23:AV25)</f>
        <v>6</v>
      </c>
      <c r="I23" s="425">
        <f t="shared" si="6"/>
        <v>0</v>
      </c>
      <c r="J23" s="16" t="s">
        <v>6</v>
      </c>
      <c r="K23" s="16" t="str">
        <f>IF('Base de donnée'!$H$4,("DISPONIBLE"),("INDISPONIBLE"))</f>
        <v>DISPONIBLE</v>
      </c>
      <c r="L23" s="16" t="str">
        <f>IF('Base de donnée'!$H$4,("DISPONIBLE"),("INDISPONIBLE"))</f>
        <v>DISPONIBLE</v>
      </c>
      <c r="M23" s="16" t="s">
        <v>10</v>
      </c>
      <c r="N23" s="16" t="s">
        <v>13</v>
      </c>
      <c r="O23" s="16" t="str">
        <f>IF('Base de donnée'!$H$4,("DISPONIBLE"),("INDISPONIBLE"))</f>
        <v>DISPONIBLE</v>
      </c>
      <c r="P23" s="16" t="s">
        <v>6</v>
      </c>
      <c r="Q23" s="16" t="s">
        <v>6</v>
      </c>
      <c r="R23" s="16" t="str">
        <f>IF('Base de donnée'!$H$4,("DISPONIBLE"),("INDISPONIBLE"))</f>
        <v>DISPONIBLE</v>
      </c>
      <c r="S23" s="16" t="str">
        <f>IF('Base de donnée'!$H$4,("DISPONIBLE"),("INDISPONIBLE"))</f>
        <v>DISPONIBLE</v>
      </c>
      <c r="T23" s="16" t="s">
        <v>78</v>
      </c>
      <c r="U23" s="16" t="s">
        <v>10</v>
      </c>
      <c r="V23" s="16" t="s">
        <v>13</v>
      </c>
      <c r="W23" s="16" t="s">
        <v>15</v>
      </c>
      <c r="X23" s="16" t="s">
        <v>78</v>
      </c>
      <c r="Y23" s="16" t="str">
        <f>IF('Base de donnée'!$H$4,("DISPONIBLE"),("INDISPONIBLE"))</f>
        <v>DISPONIBLE</v>
      </c>
      <c r="Z23" s="16" t="str">
        <f>IF('Base de donnée'!$H$4,("DISPONIBLE"),("INDISPONIBLE"))</f>
        <v>DISPONIBLE</v>
      </c>
      <c r="AA23" s="16" t="str">
        <f>IF('Base de donnée'!$H$4,("DISPONIBLE"),("INDISPONIBLE"))</f>
        <v>DISPONIBLE</v>
      </c>
      <c r="AB23" s="16" t="s">
        <v>10</v>
      </c>
      <c r="AC23" s="16" t="s">
        <v>15</v>
      </c>
      <c r="AD23" s="16" t="s">
        <v>6</v>
      </c>
      <c r="AE23" s="16" t="s">
        <v>6</v>
      </c>
      <c r="AF23" s="16" t="str">
        <f>IF('Base de donnée'!$H$4,("DISPONIBLE"),("INDISPONIBLE"))</f>
        <v>DISPONIBLE</v>
      </c>
      <c r="AG23" s="16" t="str">
        <f>IF('Base de donnée'!$H$4,("DISPONIBLE"),("INDISPONIBLE"))</f>
        <v>DISPONIBLE</v>
      </c>
      <c r="AH23" s="16" t="s">
        <v>25</v>
      </c>
      <c r="AI23" s="16" t="str">
        <f>IF('Base de donnée'!$H$4,("DISPONIBLE"),("INDISPONIBLE"))</f>
        <v>DISPONIBLE</v>
      </c>
      <c r="AJ23" s="16" t="str">
        <f>IF('Base de donnée'!$H$4,("DISPONIBLE"),("INDISPONIBLE"))</f>
        <v>DISPONIBLE</v>
      </c>
      <c r="AK23" s="16" t="str">
        <f>IF('Base de donnée'!$H$4,("DISPONIBLE"),("INDISPONIBLE"))</f>
        <v>DISPONIBLE</v>
      </c>
      <c r="AL23" s="16" t="s">
        <v>78</v>
      </c>
      <c r="AM23" s="16" t="s">
        <v>10</v>
      </c>
      <c r="AN23" s="16" t="str">
        <f>IF('Base de donnée'!$H$4,("DISPONIBLE"),("INDISPONIBLE"))</f>
        <v>DISPONIBLE</v>
      </c>
      <c r="AV23">
        <f t="array" ref="AV23">SUM(IF((WEEKDAY(J$5:AN$5,2)&lt;6)*(COUNTIF(fériés,J$5:AN$5)=0),COUNTIF(vsav, J23:AN23)))</f>
        <v>6</v>
      </c>
      <c r="AW23">
        <f t="array" ref="AW23">SUM(IF((WEEKDAY(J$5:AN$5,2)&gt;5)+(COUNTIF(fériés,J$5:AN$5)&gt;0),COUNTIF(vsav, J23:AN23)))</f>
        <v>0</v>
      </c>
    </row>
    <row r="24" spans="1:49" ht="15" customHeight="1">
      <c r="A24">
        <f>'Base de donnée'!H3</f>
        <v>6</v>
      </c>
      <c r="B24" s="464"/>
      <c r="C24" s="449"/>
      <c r="D24" s="411"/>
      <c r="E24" s="414"/>
      <c r="F24" s="417"/>
      <c r="G24" s="420"/>
      <c r="H24" s="423"/>
      <c r="I24" s="426"/>
      <c r="J24" s="18"/>
      <c r="K24" s="19"/>
      <c r="L24" s="10"/>
      <c r="M24" s="10"/>
      <c r="N24" s="10"/>
      <c r="O24" s="10"/>
      <c r="P24" s="10"/>
      <c r="Q24" s="10"/>
      <c r="R24" s="10"/>
      <c r="S24" s="10"/>
      <c r="T24" s="10" t="s">
        <v>9</v>
      </c>
      <c r="U24" s="19"/>
      <c r="V24" s="19" t="s">
        <v>18</v>
      </c>
      <c r="W24" s="19" t="s">
        <v>19</v>
      </c>
      <c r="X24" s="19" t="s">
        <v>9</v>
      </c>
      <c r="Y24" s="10"/>
      <c r="Z24" s="10"/>
      <c r="AA24" s="10"/>
      <c r="AB24" s="10"/>
      <c r="AC24" s="10" t="s">
        <v>19</v>
      </c>
      <c r="AD24" s="10"/>
      <c r="AE24" s="10"/>
      <c r="AF24" s="10"/>
      <c r="AG24" s="10"/>
      <c r="AH24" s="10"/>
      <c r="AI24" s="10"/>
      <c r="AJ24" s="10"/>
      <c r="AK24" s="19"/>
      <c r="AL24" s="10" t="s">
        <v>9</v>
      </c>
      <c r="AM24" s="10"/>
      <c r="AN24" s="10"/>
      <c r="AV24">
        <f t="array" ref="AV24">SUM(IF((WEEKDAY(J$5:AN$5,2)&lt;6)*(COUNTIF(fériés,J$5:AN$5)=0),COUNTIF(vsav, J24:AN24)))</f>
        <v>0</v>
      </c>
      <c r="AW24">
        <f t="array" ref="AW24">SUM(IF((WEEKDAY(J$5:AN$5,2)&gt;5)+(COUNTIF(fériés,J$5:AN$5)&gt;0),COUNTIF(vsav, J24:AN24)))</f>
        <v>0</v>
      </c>
    </row>
    <row r="25" spans="1:49" ht="15.75" customHeight="1" thickBot="1">
      <c r="A25">
        <f>'Base de donnée'!H3</f>
        <v>6</v>
      </c>
      <c r="B25" s="465"/>
      <c r="C25" s="450"/>
      <c r="D25" s="412"/>
      <c r="E25" s="415"/>
      <c r="F25" s="418"/>
      <c r="G25" s="421"/>
      <c r="H25" s="424"/>
      <c r="I25" s="427"/>
      <c r="J25" s="21"/>
      <c r="K25" s="22"/>
      <c r="L25" s="14"/>
      <c r="M25" s="14"/>
      <c r="N25" s="22"/>
      <c r="O25" s="14"/>
      <c r="P25" s="14"/>
      <c r="Q25" s="14"/>
      <c r="R25" s="14"/>
      <c r="S25" s="14"/>
      <c r="T25" s="14"/>
      <c r="U25" s="14"/>
      <c r="V25" s="14"/>
      <c r="W25" s="14"/>
      <c r="X25" s="14"/>
      <c r="Y25" s="14"/>
      <c r="Z25" s="14"/>
      <c r="AA25" s="14"/>
      <c r="AB25" s="14"/>
      <c r="AC25" s="14"/>
      <c r="AD25" s="14"/>
      <c r="AE25" s="14"/>
      <c r="AF25" s="14"/>
      <c r="AG25" s="14"/>
      <c r="AH25" s="14"/>
      <c r="AI25" s="14"/>
      <c r="AJ25" s="14"/>
      <c r="AK25" s="14"/>
      <c r="AL25" s="14"/>
      <c r="AM25" s="14"/>
      <c r="AN25" s="14"/>
      <c r="AV25">
        <f t="array" ref="AV25">SUM(IF((WEEKDAY(J$5:AN$5,2)&lt;6)*(COUNTIF(fériés,J$5:AN$5)=0),COUNTIF(vsav, J25:AN25)))</f>
        <v>0</v>
      </c>
      <c r="AW25">
        <f t="array" ref="AW25">SUM(IF((WEEKDAY(J$5:AN$5,2)&gt;5)+(COUNTIF(fériés,J$5:AN$5)&gt;0),COUNTIF(vsav, J25:AN25)))</f>
        <v>0</v>
      </c>
    </row>
    <row r="26" spans="1:49" ht="15" customHeight="1">
      <c r="A26" s="26">
        <f>'Base de donnée'!I3</f>
        <v>7</v>
      </c>
      <c r="B26" s="463">
        <f>SUM('Base de donnée'!I5:I7)</f>
        <v>2</v>
      </c>
      <c r="C26" s="448">
        <f>SUM('Base de donnée'!I$8)</f>
        <v>1</v>
      </c>
      <c r="D26" s="428">
        <f t="array" ref="D26">SUM(IF((WEEKDAY(J$5:AN$5,2)&lt;6)*(COUNTIF(fériés,J$5:AN$5)=0),COUNTIF(piquet,J26:AN26)))</f>
        <v>8</v>
      </c>
      <c r="E26" s="431">
        <f t="array" ref="E26">SUM(IF((WEEKDAY(J$5:AN$5,2)&gt;5)+(COUNTIF(fériés,J$5:AN$5)&gt;0),COUNTIF(piquet,J26:AN26)))</f>
        <v>3</v>
      </c>
      <c r="F26" s="416">
        <f>(D26*9)+(E26*24)</f>
        <v>144</v>
      </c>
      <c r="G26" s="419" t="e">
        <f ca="1">STATISTIQUE!V14</f>
        <v>#REF!</v>
      </c>
      <c r="H26" s="422">
        <f t="shared" ref="H26:I26" si="7">SUM(AV26:AV28)</f>
        <v>2</v>
      </c>
      <c r="I26" s="425">
        <f t="shared" si="7"/>
        <v>2</v>
      </c>
      <c r="J26" s="16" t="s">
        <v>10</v>
      </c>
      <c r="K26" s="16" t="s">
        <v>6</v>
      </c>
      <c r="L26" s="16" t="s">
        <v>9</v>
      </c>
      <c r="M26" s="16" t="s">
        <v>6</v>
      </c>
      <c r="N26" s="16" t="s">
        <v>6</v>
      </c>
      <c r="O26" s="16" t="s">
        <v>25</v>
      </c>
      <c r="P26" s="16" t="s">
        <v>6</v>
      </c>
      <c r="Q26" s="16" t="s">
        <v>6</v>
      </c>
      <c r="R26" s="16" t="s">
        <v>10</v>
      </c>
      <c r="S26" s="16" t="s">
        <v>6</v>
      </c>
      <c r="T26" s="16" t="s">
        <v>6</v>
      </c>
      <c r="U26" s="16" t="s">
        <v>16</v>
      </c>
      <c r="V26" s="16" t="s">
        <v>9</v>
      </c>
      <c r="W26" s="16" t="s">
        <v>10</v>
      </c>
      <c r="X26" s="16" t="s">
        <v>16</v>
      </c>
      <c r="Y26" s="16" t="s">
        <v>6</v>
      </c>
      <c r="Z26" s="16" t="s">
        <v>6</v>
      </c>
      <c r="AA26" s="16" t="s">
        <v>9</v>
      </c>
      <c r="AB26" s="16" t="s">
        <v>6</v>
      </c>
      <c r="AC26" s="16" t="s">
        <v>6</v>
      </c>
      <c r="AD26" s="16" t="s">
        <v>25</v>
      </c>
      <c r="AE26" s="16" t="str">
        <f>IF('Base de donnée'!$I$4,("DISPONIBLE"),("INDISPONIBLE"))</f>
        <v>DISPONIBLE</v>
      </c>
      <c r="AF26" s="16" t="s">
        <v>9</v>
      </c>
      <c r="AG26" s="16" t="s">
        <v>10</v>
      </c>
      <c r="AH26" s="16" t="s">
        <v>6</v>
      </c>
      <c r="AI26" s="16" t="s">
        <v>6</v>
      </c>
      <c r="AJ26" s="16" t="s">
        <v>15</v>
      </c>
      <c r="AK26" s="16" t="s">
        <v>6</v>
      </c>
      <c r="AL26" s="16" t="s">
        <v>6</v>
      </c>
      <c r="AM26" s="16" t="str">
        <f>IF('Base de donnée'!$I$4,("DISPONIBLE"),("INDISPONIBLE"))</f>
        <v>DISPONIBLE</v>
      </c>
      <c r="AN26" s="16" t="str">
        <f>IF('Base de donnée'!$I$4,("DISPONIBLE"),("INDISPONIBLE"))</f>
        <v>DISPONIBLE</v>
      </c>
      <c r="AV26">
        <f t="array" ref="AV26">SUM(IF((WEEKDAY(J$5:AN$5,2)&lt;6)*(COUNTIF(fériés,J$5:AN$5)=0),COUNTIF(vsav, J26:AN26)))</f>
        <v>2</v>
      </c>
      <c r="AW26">
        <f t="array" ref="AW26">SUM(IF((WEEKDAY(J$5:AN$5,2)&gt;5)+(COUNTIF(fériés,J$5:AN$5)&gt;0),COUNTIF(vsav, J26:AN26)))</f>
        <v>2</v>
      </c>
    </row>
    <row r="27" spans="1:49" ht="15" customHeight="1">
      <c r="A27" s="24">
        <f>'Base de donnée'!I3</f>
        <v>7</v>
      </c>
      <c r="B27" s="464"/>
      <c r="C27" s="449"/>
      <c r="D27" s="429"/>
      <c r="E27" s="432"/>
      <c r="F27" s="417"/>
      <c r="G27" s="420"/>
      <c r="H27" s="423"/>
      <c r="I27" s="426"/>
      <c r="J27" s="18" t="s">
        <v>15</v>
      </c>
      <c r="K27" s="10"/>
      <c r="L27" s="10" t="s">
        <v>79</v>
      </c>
      <c r="M27" s="10"/>
      <c r="N27" s="10"/>
      <c r="O27" s="10"/>
      <c r="P27" s="10"/>
      <c r="Q27" s="10"/>
      <c r="R27" s="19"/>
      <c r="S27" s="10"/>
      <c r="T27" s="19"/>
      <c r="U27" s="10" t="s">
        <v>19</v>
      </c>
      <c r="V27" s="10" t="s">
        <v>79</v>
      </c>
      <c r="W27" s="19"/>
      <c r="X27" s="10" t="s">
        <v>20</v>
      </c>
      <c r="Y27" s="10"/>
      <c r="Z27" s="10"/>
      <c r="AA27" s="10" t="s">
        <v>79</v>
      </c>
      <c r="AB27" s="10"/>
      <c r="AC27" s="10"/>
      <c r="AD27" s="10"/>
      <c r="AE27" s="10"/>
      <c r="AF27" s="10" t="s">
        <v>79</v>
      </c>
      <c r="AG27" s="10"/>
      <c r="AH27" s="10"/>
      <c r="AI27" s="10"/>
      <c r="AJ27" s="10" t="s">
        <v>19</v>
      </c>
      <c r="AK27" s="10"/>
      <c r="AL27" s="10"/>
      <c r="AM27" s="10"/>
      <c r="AN27" s="10"/>
      <c r="AV27">
        <f t="array" ref="AV27">SUM(IF((WEEKDAY(J$5:AN$5,2)&lt;6)*(COUNTIF(fériés,J$5:AN$5)=0),COUNTIF(vsav, J27:AN27)))</f>
        <v>0</v>
      </c>
      <c r="AW27">
        <f t="array" ref="AW27">SUM(IF((WEEKDAY(J$5:AN$5,2)&gt;5)+(COUNTIF(fériés,J$5:AN$5)&gt;0),COUNTIF(vsav, J27:AN27)))</f>
        <v>0</v>
      </c>
    </row>
    <row r="28" spans="1:49" ht="15.75" customHeight="1" thickBot="1">
      <c r="A28" s="25">
        <f>'Base de donnée'!I3</f>
        <v>7</v>
      </c>
      <c r="B28" s="465"/>
      <c r="C28" s="450"/>
      <c r="D28" s="430"/>
      <c r="E28" s="433"/>
      <c r="F28" s="418"/>
      <c r="G28" s="421"/>
      <c r="H28" s="424"/>
      <c r="I28" s="427"/>
      <c r="J28" s="21"/>
      <c r="K28" s="14"/>
      <c r="L28" s="14"/>
      <c r="M28" s="14"/>
      <c r="N28" s="14"/>
      <c r="O28" s="14"/>
      <c r="P28" s="14"/>
      <c r="Q28" s="14"/>
      <c r="R28" s="14"/>
      <c r="S28" s="14"/>
      <c r="T28" s="14"/>
      <c r="U28" s="14"/>
      <c r="V28" s="14"/>
      <c r="W28" s="14"/>
      <c r="X28" s="14"/>
      <c r="Y28" s="14"/>
      <c r="Z28" s="14"/>
      <c r="AA28" s="14"/>
      <c r="AB28" s="14"/>
      <c r="AC28" s="14"/>
      <c r="AD28" s="14"/>
      <c r="AE28" s="14"/>
      <c r="AF28" s="14"/>
      <c r="AG28" s="14"/>
      <c r="AH28" s="14"/>
      <c r="AI28" s="22"/>
      <c r="AJ28" s="14"/>
      <c r="AK28" s="14"/>
      <c r="AL28" s="14"/>
      <c r="AM28" s="14"/>
      <c r="AN28" s="14"/>
      <c r="AV28">
        <f t="array" ref="AV28">SUM(IF((WEEKDAY(J$5:AN$5,2)&lt;6)*(COUNTIF(fériés,J$5:AN$5)=0),COUNTIF(vsav, J28:AN28)))</f>
        <v>0</v>
      </c>
      <c r="AW28">
        <f t="array" ref="AW28">SUM(IF((WEEKDAY(J$5:AN$5,2)&gt;5)+(COUNTIF(fériés,J$5:AN$5)&gt;0),COUNTIF(vsav, J28:AN28)))</f>
        <v>0</v>
      </c>
    </row>
    <row r="29" spans="1:49" ht="15" customHeight="1">
      <c r="A29" s="26">
        <f>'Base de donnée'!J3</f>
        <v>8</v>
      </c>
      <c r="B29" s="463">
        <f>SUM('Base de donnée'!J5:J7)</f>
        <v>2</v>
      </c>
      <c r="C29" s="448">
        <f>SUM('Base de donnée'!J$8)</f>
        <v>0</v>
      </c>
      <c r="D29" s="410">
        <f t="array" ref="D29">SUM(IF((WEEKDAY(J$5:AN$5,2)&lt;6)*(COUNTIF(fériés,J$5:AN$5)=0),COUNTIF(piquet,J29:AN29)))</f>
        <v>8</v>
      </c>
      <c r="E29" s="413">
        <f t="array" ref="E29">SUM(IF((WEEKDAY(J$5:AN$5,2)&gt;5)+(COUNTIF(fériés,J$5:AN$5)&gt;0),COUNTIF(piquet,J29:AN29)))</f>
        <v>3</v>
      </c>
      <c r="F29" s="416">
        <f>(D29*9)+(E29*24)</f>
        <v>144</v>
      </c>
      <c r="G29" s="419" t="e">
        <f ca="1">STATISTIQUE!V15</f>
        <v>#REF!</v>
      </c>
      <c r="H29" s="422">
        <f t="shared" ref="H29:I29" si="8">SUM(AV29:AV31)</f>
        <v>4</v>
      </c>
      <c r="I29" s="425">
        <f t="shared" si="8"/>
        <v>2</v>
      </c>
      <c r="J29" s="29" t="s">
        <v>6</v>
      </c>
      <c r="K29" s="29" t="s">
        <v>9</v>
      </c>
      <c r="L29" s="29" t="str">
        <f>IF('Base de donnée'!$J$4,("DISPONIBLE"),("INDISPONIBLE"))</f>
        <v>DISPONIBLE</v>
      </c>
      <c r="M29" s="29" t="str">
        <f>IF('Base de donnée'!$J$4,("DISPONIBLE"),("INDISPONIBLE"))</f>
        <v>DISPONIBLE</v>
      </c>
      <c r="N29" s="29" t="str">
        <f>IF('Base de donnée'!$J$4,("DISPONIBLE"),("INDISPONIBLE"))</f>
        <v>DISPONIBLE</v>
      </c>
      <c r="O29" s="29" t="s">
        <v>15</v>
      </c>
      <c r="P29" s="29" t="s">
        <v>6</v>
      </c>
      <c r="Q29" s="29" t="s">
        <v>6</v>
      </c>
      <c r="R29" s="29" t="s">
        <v>9</v>
      </c>
      <c r="S29" s="29" t="s">
        <v>10</v>
      </c>
      <c r="T29" s="29" t="str">
        <f>IF('Base de donnée'!$J$4,("DISPONIBLE"),("INDISPONIBLE"))</f>
        <v>DISPONIBLE</v>
      </c>
      <c r="U29" s="29" t="str">
        <f>IF('Base de donnée'!$J$4,("DISPONIBLE"),("INDISPONIBLE"))</f>
        <v>DISPONIBLE</v>
      </c>
      <c r="V29" s="29" t="str">
        <f>IF('Base de donnée'!$J$4,("DISPONIBLE"),("INDISPONIBLE"))</f>
        <v>DISPONIBLE</v>
      </c>
      <c r="W29" s="29" t="s">
        <v>6</v>
      </c>
      <c r="X29" s="29" t="s">
        <v>10</v>
      </c>
      <c r="Y29" s="29" t="s">
        <v>13</v>
      </c>
      <c r="Z29" s="29" t="s">
        <v>15</v>
      </c>
      <c r="AA29" s="29" t="str">
        <f>IF('Base de donnée'!$J$4,("DISPONIBLE"),("INDISPONIBLE"))</f>
        <v>DISPONIBLE</v>
      </c>
      <c r="AB29" s="29" t="str">
        <f>IF('Base de donnée'!$J$4,("DISPONIBLE"),("INDISPONIBLE"))</f>
        <v>DISPONIBLE</v>
      </c>
      <c r="AC29" s="29" t="str">
        <f>IF('Base de donnée'!$J$4,("DISPONIBLE"),("INDISPONIBLE"))</f>
        <v>DISPONIBLE</v>
      </c>
      <c r="AD29" s="29" t="s">
        <v>6</v>
      </c>
      <c r="AE29" s="29" t="s">
        <v>9</v>
      </c>
      <c r="AF29" s="29" t="str">
        <f>IF('Base de donnée'!$J$4,("DISPONIBLE"),("INDISPONIBLE"))</f>
        <v>DISPONIBLE</v>
      </c>
      <c r="AG29" s="29" t="str">
        <f>IF('Base de donnée'!$J$4,("DISPONIBLE"),("INDISPONIBLE"))</f>
        <v>DISPONIBLE</v>
      </c>
      <c r="AH29" s="29" t="s">
        <v>10</v>
      </c>
      <c r="AI29" s="29" t="str">
        <f>IF('Base de donnée'!$J$4,("DISPONIBLE"),("INDISPONIBLE"))</f>
        <v>DISPONIBLE</v>
      </c>
      <c r="AJ29" s="29" t="str">
        <f>IF('Base de donnée'!$J$4,("DISPONIBLE"),("INDISPONIBLE"))</f>
        <v>DISPONIBLE</v>
      </c>
      <c r="AK29" s="29" t="s">
        <v>6</v>
      </c>
      <c r="AL29" s="29" t="s">
        <v>13</v>
      </c>
      <c r="AM29" s="29" t="s">
        <v>25</v>
      </c>
      <c r="AN29" s="29" t="s">
        <v>10</v>
      </c>
      <c r="AV29">
        <f t="array" ref="AV29">SUM(IF((WEEKDAY(J$5:AN$5,2)&lt;6)*(COUNTIF(fériés,J$5:AN$5)=0),COUNTIF(vsav, J29:AN29)))</f>
        <v>4</v>
      </c>
      <c r="AW29">
        <f t="array" ref="AW29">SUM(IF((WEEKDAY(J$5:AN$5,2)&gt;5)+(COUNTIF(fériés,J$5:AN$5)&gt;0),COUNTIF(vsav, J29:AN29)))</f>
        <v>2</v>
      </c>
    </row>
    <row r="30" spans="1:49" ht="15" customHeight="1">
      <c r="A30" s="24">
        <f>'Base de donnée'!J3</f>
        <v>8</v>
      </c>
      <c r="B30" s="464"/>
      <c r="C30" s="449"/>
      <c r="D30" s="411"/>
      <c r="E30" s="414"/>
      <c r="F30" s="417"/>
      <c r="G30" s="420"/>
      <c r="H30" s="423"/>
      <c r="I30" s="426"/>
      <c r="J30" s="30"/>
      <c r="K30" s="10" t="s">
        <v>15</v>
      </c>
      <c r="L30" s="10"/>
      <c r="M30" s="10"/>
      <c r="N30" s="10"/>
      <c r="O30" s="19"/>
      <c r="P30" s="10"/>
      <c r="Q30" s="10"/>
      <c r="R30" s="19" t="s">
        <v>17</v>
      </c>
      <c r="S30" s="10"/>
      <c r="T30" s="10"/>
      <c r="U30" s="19"/>
      <c r="V30" s="10"/>
      <c r="W30" s="10"/>
      <c r="X30" s="10"/>
      <c r="Y30" s="10"/>
      <c r="Z30" s="10" t="s">
        <v>19</v>
      </c>
      <c r="AA30" s="10"/>
      <c r="AB30" s="10"/>
      <c r="AC30" s="10"/>
      <c r="AD30" s="10"/>
      <c r="AE30" s="10" t="s">
        <v>17</v>
      </c>
      <c r="AF30" s="10"/>
      <c r="AG30" s="19"/>
      <c r="AH30" s="10"/>
      <c r="AI30" s="10"/>
      <c r="AJ30" s="10"/>
      <c r="AK30" s="10"/>
      <c r="AL30" s="10"/>
      <c r="AM30" s="10"/>
      <c r="AN30" s="10"/>
      <c r="AV30">
        <f t="array" ref="AV30">SUM(IF((WEEKDAY(J$5:AN$5,2)&lt;6)*(COUNTIF(fériés,J$5:AN$5)=0),COUNTIF(vsav, J30:AN30)))</f>
        <v>0</v>
      </c>
      <c r="AW30">
        <f t="array" ref="AW30">SUM(IF((WEEKDAY(J$5:AN$5,2)&gt;5)+(COUNTIF(fériés,J$5:AN$5)&gt;0),COUNTIF(vsav, J30:AN30)))</f>
        <v>0</v>
      </c>
    </row>
    <row r="31" spans="1:49" ht="15.75" customHeight="1" thickBot="1">
      <c r="A31" s="25">
        <f>'Base de donnée'!J3</f>
        <v>8</v>
      </c>
      <c r="B31" s="465"/>
      <c r="C31" s="450"/>
      <c r="D31" s="412"/>
      <c r="E31" s="415"/>
      <c r="F31" s="418"/>
      <c r="G31" s="421"/>
      <c r="H31" s="424"/>
      <c r="I31" s="427"/>
      <c r="J31" s="28"/>
      <c r="K31" s="14"/>
      <c r="L31" s="14"/>
      <c r="M31" s="14"/>
      <c r="N31" s="22"/>
      <c r="O31" s="22"/>
      <c r="P31" s="14"/>
      <c r="Q31" s="22"/>
      <c r="R31" s="22"/>
      <c r="S31" s="14"/>
      <c r="T31" s="14"/>
      <c r="U31" s="14"/>
      <c r="V31" s="14"/>
      <c r="W31" s="22"/>
      <c r="X31" s="22"/>
      <c r="Y31" s="14"/>
      <c r="Z31" s="14"/>
      <c r="AA31" s="14"/>
      <c r="AB31" s="22"/>
      <c r="AC31" s="14"/>
      <c r="AD31" s="14"/>
      <c r="AE31" s="14"/>
      <c r="AF31" s="14"/>
      <c r="AG31" s="22"/>
      <c r="AH31" s="14"/>
      <c r="AI31" s="14"/>
      <c r="AJ31" s="14"/>
      <c r="AK31" s="14"/>
      <c r="AL31" s="14"/>
      <c r="AM31" s="14"/>
      <c r="AN31" s="14"/>
      <c r="AV31">
        <f t="array" ref="AV31">SUM(IF((WEEKDAY(J$5:AN$5,2)&lt;6)*(COUNTIF(fériés,J$5:AN$5)=0),COUNTIF(vsav, J31:AN31)))</f>
        <v>0</v>
      </c>
      <c r="AW31">
        <f t="array" ref="AW31">SUM(IF((WEEKDAY(J$5:AN$5,2)&gt;5)+(COUNTIF(fériés,J$5:AN$5)&gt;0),COUNTIF(vsav, J31:AN31)))</f>
        <v>0</v>
      </c>
    </row>
    <row r="32" spans="1:49" ht="15" customHeight="1">
      <c r="A32" s="26">
        <f>'Base de donnée'!K3</f>
        <v>9</v>
      </c>
      <c r="B32" s="463">
        <f>SUM('Base de donnée'!K5:K7)</f>
        <v>1</v>
      </c>
      <c r="C32" s="448">
        <f>SUM('Base de donnée'!K$8)</f>
        <v>1</v>
      </c>
      <c r="D32" s="428">
        <f t="array" ref="D32">SUM(IF((WEEKDAY(J$5:AN$5,2)&lt;6)*(COUNTIF(fériés,J$5:AN$5)=0),COUNTIF(piquet,J32:AN32)))</f>
        <v>8</v>
      </c>
      <c r="E32" s="431">
        <f t="array" ref="E32">SUM(IF((WEEKDAY(J$5:AN$5,2)&gt;5)+(COUNTIF(fériés,J$5:AN$5)&gt;0),COUNTIF(piquet,J32:AN32)))</f>
        <v>3</v>
      </c>
      <c r="F32" s="416">
        <f>(D32*9)+(E32*24)</f>
        <v>144</v>
      </c>
      <c r="G32" s="419" t="e">
        <f ca="1">STATISTIQUE!V16</f>
        <v>#REF!</v>
      </c>
      <c r="H32" s="422">
        <f t="shared" ref="H32:I32" si="9">SUM(AV32:AV34)</f>
        <v>2</v>
      </c>
      <c r="I32" s="425">
        <f t="shared" si="9"/>
        <v>3</v>
      </c>
      <c r="J32" s="29" t="s">
        <v>6</v>
      </c>
      <c r="K32" s="29" t="str">
        <f>IF('Base de donnée'!$K$4,("DISPONIBLE"),("INDISPONIBLE"))</f>
        <v>DISPONIBLE</v>
      </c>
      <c r="L32" s="29" t="str">
        <f>IF('Base de donnée'!$K$4,("DISPONIBLE"),("INDISPONIBLE"))</f>
        <v>DISPONIBLE</v>
      </c>
      <c r="M32" s="29" t="s">
        <v>6</v>
      </c>
      <c r="N32" s="29" t="str">
        <f>IF('Base de donnée'!$K$4,("DISPONIBLE"),("INDISPONIBLE"))</f>
        <v>DISPONIBLE</v>
      </c>
      <c r="O32" s="29" t="str">
        <f>IF('Base de donnée'!$K$4,("DISPONIBLE"),("INDISPONIBLE"))</f>
        <v>DISPONIBLE</v>
      </c>
      <c r="P32" s="29" t="s">
        <v>6</v>
      </c>
      <c r="Q32" s="29" t="s">
        <v>10</v>
      </c>
      <c r="R32" s="29" t="s">
        <v>79</v>
      </c>
      <c r="S32" s="29" t="s">
        <v>15</v>
      </c>
      <c r="T32" s="29" t="s">
        <v>6</v>
      </c>
      <c r="U32" s="29" t="str">
        <f>IF('Base de donnée'!$K$4,("DISPONIBLE"),("INDISPONIBLE"))</f>
        <v>DISPONIBLE</v>
      </c>
      <c r="V32" s="29" t="str">
        <f>IF('Base de donnée'!$K$4,("DISPONIBLE"),("INDISPONIBLE"))</f>
        <v>DISPONIBLE</v>
      </c>
      <c r="W32" s="29" t="str">
        <f>IF('Base de donnée'!$K$4,("DISPONIBLE"),("INDISPONIBLE"))</f>
        <v>DISPONIBLE</v>
      </c>
      <c r="X32" s="29" t="s">
        <v>6</v>
      </c>
      <c r="Y32" s="29" t="s">
        <v>10</v>
      </c>
      <c r="Z32" s="29" t="s">
        <v>79</v>
      </c>
      <c r="AA32" s="29" t="s">
        <v>6</v>
      </c>
      <c r="AB32" s="29" t="str">
        <f>IF('Base de donnée'!$K$4,("DISPONIBLE"),("INDISPONIBLE"))</f>
        <v>DISPONIBLE</v>
      </c>
      <c r="AC32" s="29" t="s">
        <v>25</v>
      </c>
      <c r="AD32" s="29" t="s">
        <v>13</v>
      </c>
      <c r="AE32" s="29" t="s">
        <v>25</v>
      </c>
      <c r="AF32" s="29" t="s">
        <v>10</v>
      </c>
      <c r="AG32" s="29" t="s">
        <v>15</v>
      </c>
      <c r="AH32" s="29" t="s">
        <v>6</v>
      </c>
      <c r="AI32" s="29" t="str">
        <f>IF('Base de donnée'!$K$4,("DISPONIBLE"),("INDISPONIBLE"))</f>
        <v>DISPONIBLE</v>
      </c>
      <c r="AJ32" s="29" t="str">
        <f>IF('Base de donnée'!$K$4,("DISPONIBLE"),("INDISPONIBLE"))</f>
        <v>DISPONIBLE</v>
      </c>
      <c r="AK32" s="29" t="s">
        <v>6</v>
      </c>
      <c r="AL32" s="29" t="s">
        <v>10</v>
      </c>
      <c r="AM32" s="29" t="s">
        <v>79</v>
      </c>
      <c r="AN32" s="29" t="s">
        <v>79</v>
      </c>
      <c r="AV32">
        <f t="array" ref="AV32">SUM(IF((WEEKDAY(J$5:AN$5,2)&lt;6)*(COUNTIF(fériés,J$5:AN$5)=0),COUNTIF(vsav, J32:AN32)))</f>
        <v>2</v>
      </c>
      <c r="AW32">
        <f t="array" ref="AW32">SUM(IF((WEEKDAY(J$5:AN$5,2)&gt;5)+(COUNTIF(fériés,J$5:AN$5)&gt;0),COUNTIF(vsav, J32:AN32)))</f>
        <v>3</v>
      </c>
    </row>
    <row r="33" spans="1:49" ht="15" customHeight="1">
      <c r="A33" s="24">
        <f>'Base de donnée'!K3</f>
        <v>9</v>
      </c>
      <c r="B33" s="464"/>
      <c r="C33" s="449"/>
      <c r="D33" s="429"/>
      <c r="E33" s="432"/>
      <c r="F33" s="417"/>
      <c r="G33" s="420"/>
      <c r="H33" s="423"/>
      <c r="I33" s="426"/>
      <c r="J33" s="18"/>
      <c r="K33" s="10"/>
      <c r="L33" s="10"/>
      <c r="M33" s="10"/>
      <c r="N33" s="10"/>
      <c r="O33" s="10"/>
      <c r="P33" s="10"/>
      <c r="Q33" s="10" t="s">
        <v>16</v>
      </c>
      <c r="R33" s="10" t="s">
        <v>20</v>
      </c>
      <c r="S33" s="10" t="s">
        <v>20</v>
      </c>
      <c r="T33" s="10"/>
      <c r="U33" s="10"/>
      <c r="V33" s="10"/>
      <c r="W33" s="10"/>
      <c r="X33" s="10"/>
      <c r="Y33" s="10" t="s">
        <v>16</v>
      </c>
      <c r="Z33" s="10" t="s">
        <v>12</v>
      </c>
      <c r="AA33" s="10"/>
      <c r="AB33" s="10"/>
      <c r="AC33" s="19"/>
      <c r="AD33" s="10" t="s">
        <v>17</v>
      </c>
      <c r="AE33" s="10"/>
      <c r="AF33" s="10"/>
      <c r="AG33" s="10" t="s">
        <v>19</v>
      </c>
      <c r="AH33" s="10"/>
      <c r="AI33" s="10"/>
      <c r="AJ33" s="10"/>
      <c r="AK33" s="19"/>
      <c r="AL33" s="10"/>
      <c r="AM33" s="10" t="s">
        <v>12</v>
      </c>
      <c r="AN33" s="10" t="s">
        <v>12</v>
      </c>
      <c r="AV33">
        <f t="array" ref="AV33">SUM(IF((WEEKDAY(J$5:AN$5,2)&lt;6)*(COUNTIF(fériés,J$5:AN$5)=0),COUNTIF(vsav, J33:AN33)))</f>
        <v>0</v>
      </c>
      <c r="AW33">
        <f t="array" ref="AW33">SUM(IF((WEEKDAY(J$5:AN$5,2)&gt;5)+(COUNTIF(fériés,J$5:AN$5)&gt;0),COUNTIF(vsav, J33:AN33)))</f>
        <v>0</v>
      </c>
    </row>
    <row r="34" spans="1:49" ht="15.75" customHeight="1" thickBot="1">
      <c r="A34" s="25">
        <f>'Base de donnée'!K3</f>
        <v>9</v>
      </c>
      <c r="B34" s="465"/>
      <c r="C34" s="450"/>
      <c r="D34" s="430"/>
      <c r="E34" s="433"/>
      <c r="F34" s="418"/>
      <c r="G34" s="421"/>
      <c r="H34" s="424"/>
      <c r="I34" s="427"/>
      <c r="J34" s="28"/>
      <c r="K34" s="14"/>
      <c r="L34" s="14"/>
      <c r="M34" s="14"/>
      <c r="N34" s="14"/>
      <c r="O34" s="14"/>
      <c r="P34" s="14"/>
      <c r="Q34" s="14"/>
      <c r="R34" s="14"/>
      <c r="S34" s="14"/>
      <c r="T34" s="14"/>
      <c r="U34" s="14"/>
      <c r="V34" s="14"/>
      <c r="W34" s="14"/>
      <c r="X34" s="14"/>
      <c r="Y34" s="14"/>
      <c r="Z34" s="14"/>
      <c r="AA34" s="14"/>
      <c r="AB34" s="14"/>
      <c r="AC34" s="14"/>
      <c r="AD34" s="22"/>
      <c r="AE34" s="14"/>
      <c r="AF34" s="14"/>
      <c r="AG34" s="14"/>
      <c r="AH34" s="14"/>
      <c r="AI34" s="14"/>
      <c r="AJ34" s="14"/>
      <c r="AK34" s="14"/>
      <c r="AL34" s="14"/>
      <c r="AM34" s="14"/>
      <c r="AN34" s="14"/>
      <c r="AV34">
        <f t="array" ref="AV34">SUM(IF((WEEKDAY(J$5:AN$5,2)&lt;6)*(COUNTIF(fériés,J$5:AN$5)=0),COUNTIF(vsav, J34:AN34)))</f>
        <v>0</v>
      </c>
      <c r="AW34">
        <f t="array" ref="AW34">SUM(IF((WEEKDAY(J$5:AN$5,2)&gt;5)+(COUNTIF(fériés,J$5:AN$5)&gt;0),COUNTIF(vsav, J34:AN34)))</f>
        <v>0</v>
      </c>
    </row>
    <row r="35" spans="1:49" ht="15" customHeight="1">
      <c r="A35" s="26">
        <f>'Base de donnée'!L3</f>
        <v>10</v>
      </c>
      <c r="B35" s="463">
        <f>SUM('Base de donnée'!L5:L7)</f>
        <v>2</v>
      </c>
      <c r="C35" s="448">
        <f>SUM('Base de donnée'!L$8)</f>
        <v>0</v>
      </c>
      <c r="D35" s="410">
        <f t="array" ref="D35">SUM(IF((WEEKDAY(J$5:AN$5,2)&lt;6)*(COUNTIF(fériés,J$5:AN$5)=0),COUNTIF(piquet,J35:AN35)))</f>
        <v>8</v>
      </c>
      <c r="E35" s="413">
        <f t="array" ref="E35">SUM(IF((WEEKDAY(J$5:AN$5,2)&gt;5)+(COUNTIF(fériés,J$5:AN$5)&gt;0),COUNTIF(piquet,J35:AN35)))</f>
        <v>3</v>
      </c>
      <c r="F35" s="416">
        <f>(D35*9)+(E35*24)</f>
        <v>144</v>
      </c>
      <c r="G35" s="419" t="e">
        <f ca="1">STATISTIQUE!V17</f>
        <v>#REF!</v>
      </c>
      <c r="H35" s="422">
        <f t="shared" ref="H35:I35" si="10">SUM(AV35:AV37)</f>
        <v>4</v>
      </c>
      <c r="I35" s="425">
        <f t="shared" si="10"/>
        <v>1</v>
      </c>
      <c r="J35" s="16" t="s">
        <v>6</v>
      </c>
      <c r="K35" s="16" t="str">
        <f>IF('Base de donnée'!$L$4,("DISPONIBLE"),("INDISPONIBLE"))</f>
        <v>DISPONIBLE</v>
      </c>
      <c r="L35" s="16" t="s">
        <v>13</v>
      </c>
      <c r="M35" s="16" t="s">
        <v>15</v>
      </c>
      <c r="N35" s="16" t="s">
        <v>10</v>
      </c>
      <c r="O35" s="16" t="str">
        <f>IF('Base de donnée'!$L$4,("DISPONIBLE"),("INDISPONIBLE"))</f>
        <v>DISPONIBLE</v>
      </c>
      <c r="P35" s="16" t="s">
        <v>6</v>
      </c>
      <c r="Q35" s="16" t="s">
        <v>6</v>
      </c>
      <c r="R35" s="16" t="str">
        <f>IF('Base de donnée'!$L$4,("DISPONIBLE"),("INDISPONIBLE"))</f>
        <v>DISPONIBLE</v>
      </c>
      <c r="S35" s="16" t="str">
        <f>IF('Base de donnée'!$L$4,("DISPONIBLE"),("INDISPONIBLE"))</f>
        <v>DISPONIBLE</v>
      </c>
      <c r="T35" s="16" t="str">
        <f>IF('Base de donnée'!$L$4,("DISPONIBLE"),("INDISPONIBLE"))</f>
        <v>DISPONIBLE</v>
      </c>
      <c r="U35" s="16" t="str">
        <f>IF('Base de donnée'!$L$4,("DISPONIBLE"),("INDISPONIBLE"))</f>
        <v>DISPONIBLE</v>
      </c>
      <c r="V35" s="16" t="str">
        <f>IF('Base de donnée'!$L$4,("DISPONIBLE"),("INDISPONIBLE"))</f>
        <v>DISPONIBLE</v>
      </c>
      <c r="W35" s="16" t="s">
        <v>6</v>
      </c>
      <c r="X35" s="16" t="s">
        <v>6</v>
      </c>
      <c r="Y35" s="16" t="s">
        <v>6</v>
      </c>
      <c r="Z35" s="16" t="s">
        <v>6</v>
      </c>
      <c r="AA35" s="16" t="s">
        <v>6</v>
      </c>
      <c r="AB35" s="16" t="s">
        <v>6</v>
      </c>
      <c r="AC35" s="16" t="s">
        <v>6</v>
      </c>
      <c r="AD35" s="16" t="s">
        <v>10</v>
      </c>
      <c r="AE35" s="16" t="s">
        <v>15</v>
      </c>
      <c r="AF35" s="16" t="str">
        <f>IF('Base de donnée'!$L$4,("DISPONIBLE"),("INDISPONIBLE"))</f>
        <v>DISPONIBLE</v>
      </c>
      <c r="AG35" s="16" t="s">
        <v>16</v>
      </c>
      <c r="AH35" s="16" t="s">
        <v>15</v>
      </c>
      <c r="AI35" s="16" t="s">
        <v>10</v>
      </c>
      <c r="AJ35" s="16" t="str">
        <f>IF('Base de donnée'!$L$4,("DISPONIBLE"),("INDISPONIBLE"))</f>
        <v>DISPONIBLE</v>
      </c>
      <c r="AK35" s="16" t="str">
        <f>IF('Base de donnée'!$L$4,("DISPONIBLE"),("INDISPONIBLE"))</f>
        <v>DISPONIBLE</v>
      </c>
      <c r="AL35" s="16" t="s">
        <v>16</v>
      </c>
      <c r="AM35" s="16" t="s">
        <v>13</v>
      </c>
      <c r="AN35" s="16" t="s">
        <v>15</v>
      </c>
      <c r="AV35">
        <f t="array" ref="AV35">SUM(IF((WEEKDAY(J$5:AN$5,2)&lt;6)*(COUNTIF(fériés,J$5:AN$5)=0),COUNTIF(vsav, J35:AN35)))</f>
        <v>4</v>
      </c>
      <c r="AW35">
        <f t="array" ref="AW35">SUM(IF((WEEKDAY(J$5:AN$5,2)&gt;5)+(COUNTIF(fériés,J$5:AN$5)&gt;0),COUNTIF(vsav, J35:AN35)))</f>
        <v>1</v>
      </c>
    </row>
    <row r="36" spans="1:49" ht="15" customHeight="1">
      <c r="A36" s="24">
        <f>'Base de donnée'!L3</f>
        <v>10</v>
      </c>
      <c r="B36" s="464"/>
      <c r="C36" s="449"/>
      <c r="D36" s="411"/>
      <c r="E36" s="414"/>
      <c r="F36" s="417"/>
      <c r="G36" s="420"/>
      <c r="H36" s="423"/>
      <c r="I36" s="426"/>
      <c r="J36" s="18"/>
      <c r="K36" s="10"/>
      <c r="L36" s="19"/>
      <c r="M36" s="10" t="s">
        <v>20</v>
      </c>
      <c r="N36" s="10"/>
      <c r="O36" s="10"/>
      <c r="P36" s="19"/>
      <c r="Q36" s="10"/>
      <c r="R36" s="10"/>
      <c r="S36" s="10"/>
      <c r="T36" s="10"/>
      <c r="U36" s="10"/>
      <c r="V36" s="10"/>
      <c r="W36" s="10"/>
      <c r="X36" s="10"/>
      <c r="Y36" s="10"/>
      <c r="Z36" s="10"/>
      <c r="AA36" s="10"/>
      <c r="AB36" s="10"/>
      <c r="AC36" s="10"/>
      <c r="AD36" s="10"/>
      <c r="AE36" s="10" t="s">
        <v>20</v>
      </c>
      <c r="AF36" s="10"/>
      <c r="AG36" s="10" t="s">
        <v>20</v>
      </c>
      <c r="AH36" s="19" t="s">
        <v>19</v>
      </c>
      <c r="AI36" s="10"/>
      <c r="AJ36" s="10"/>
      <c r="AK36" s="10"/>
      <c r="AL36" s="10" t="s">
        <v>19</v>
      </c>
      <c r="AM36" s="10" t="s">
        <v>16</v>
      </c>
      <c r="AN36" s="10" t="s">
        <v>19</v>
      </c>
      <c r="AV36">
        <f t="array" ref="AV36">SUM(IF((WEEKDAY(J$5:AN$5,2)&lt;6)*(COUNTIF(fériés,J$5:AN$5)=0),COUNTIF(vsav, J36:AN36)))</f>
        <v>0</v>
      </c>
      <c r="AW36">
        <f t="array" ref="AW36">SUM(IF((WEEKDAY(J$5:AN$5,2)&gt;5)+(COUNTIF(fériés,J$5:AN$5)&gt;0),COUNTIF(vsav, J36:AN36)))</f>
        <v>0</v>
      </c>
    </row>
    <row r="37" spans="1:49" ht="15.75" customHeight="1" thickBot="1">
      <c r="A37" s="25">
        <f>'Base de donnée'!L3</f>
        <v>10</v>
      </c>
      <c r="B37" s="465"/>
      <c r="C37" s="450"/>
      <c r="D37" s="412"/>
      <c r="E37" s="415"/>
      <c r="F37" s="418"/>
      <c r="G37" s="421"/>
      <c r="H37" s="424"/>
      <c r="I37" s="427"/>
      <c r="J37" s="21"/>
      <c r="K37" s="14"/>
      <c r="L37" s="22"/>
      <c r="M37" s="14"/>
      <c r="N37" s="14"/>
      <c r="O37" s="22"/>
      <c r="P37" s="14"/>
      <c r="Q37" s="14"/>
      <c r="R37" s="14"/>
      <c r="S37" s="14"/>
      <c r="T37" s="14"/>
      <c r="U37" s="14"/>
      <c r="V37" s="14"/>
      <c r="W37" s="14"/>
      <c r="X37" s="14"/>
      <c r="Y37" s="14"/>
      <c r="Z37" s="14"/>
      <c r="AA37" s="14"/>
      <c r="AB37" s="14"/>
      <c r="AC37" s="22"/>
      <c r="AD37" s="14"/>
      <c r="AE37" s="14"/>
      <c r="AF37" s="14"/>
      <c r="AG37" s="14"/>
      <c r="AH37" s="14"/>
      <c r="AI37" s="14"/>
      <c r="AJ37" s="14"/>
      <c r="AK37" s="14"/>
      <c r="AL37" s="14"/>
      <c r="AM37" s="14"/>
      <c r="AN37" s="14"/>
      <c r="AV37">
        <f t="array" ref="AV37">SUM(IF((WEEKDAY(J$5:AN$5,2)&lt;6)*(COUNTIF(fériés,J$5:AN$5)=0),COUNTIF(vsav, J37:AN37)))</f>
        <v>0</v>
      </c>
      <c r="AW37">
        <f t="array" ref="AW37">SUM(IF((WEEKDAY(J$5:AN$5,2)&gt;5)+(COUNTIF(fériés,J$5:AN$5)&gt;0),COUNTIF(vsav, J37:AN37)))</f>
        <v>0</v>
      </c>
    </row>
    <row r="38" spans="1:49" ht="15" customHeight="1">
      <c r="A38" s="48">
        <f>'Base de donnée'!M3</f>
        <v>11</v>
      </c>
      <c r="B38" s="463">
        <f>SUM('Base de donnée'!M5:M7)</f>
        <v>1</v>
      </c>
      <c r="C38" s="448">
        <f>SUM('Base de donnée'!M$8)</f>
        <v>0</v>
      </c>
      <c r="D38" s="428">
        <f t="array" ref="D38">SUM(IF((WEEKDAY(J$5:AN$5,2)&lt;6)*(COUNTIF(fériés,J$5:AN$5)=0),COUNTIF(piquet,J38:AN38)))</f>
        <v>8</v>
      </c>
      <c r="E38" s="431">
        <f t="array" ref="E38">SUM(IF((WEEKDAY(J$5:AN$5,2)&gt;5)+(COUNTIF(fériés,J$5:AN$5)&gt;0),COUNTIF(piquet,J38:AN38)))</f>
        <v>3</v>
      </c>
      <c r="F38" s="416">
        <f>(D38*9)+(E38*24)</f>
        <v>144</v>
      </c>
      <c r="G38" s="419" t="e">
        <f ca="1">STATISTIQUE!V18</f>
        <v>#REF!</v>
      </c>
      <c r="H38" s="422">
        <f t="shared" ref="H38:I38" si="11">SUM(AV38:AV40)</f>
        <v>3</v>
      </c>
      <c r="I38" s="425">
        <f t="shared" si="11"/>
        <v>1</v>
      </c>
      <c r="J38" s="16" t="s">
        <v>6</v>
      </c>
      <c r="K38" s="16" t="s">
        <v>13</v>
      </c>
      <c r="L38" s="16" t="str">
        <f>IF('Base de donnée'!$M$4,("DISPONIBLE"),("INDISPONIBLE"))</f>
        <v>DISPONIBLE</v>
      </c>
      <c r="M38" s="16" t="s">
        <v>16</v>
      </c>
      <c r="N38" s="16" t="s">
        <v>21</v>
      </c>
      <c r="O38" s="16" t="str">
        <f>IF('Base de donnée'!$M$4,("DISPONIBLE"),("INDISPONIBLE"))</f>
        <v>DISPONIBLE</v>
      </c>
      <c r="P38" s="16" t="s">
        <v>6</v>
      </c>
      <c r="Q38" s="16" t="s">
        <v>6</v>
      </c>
      <c r="R38" s="16" t="s">
        <v>15</v>
      </c>
      <c r="S38" s="16" t="s">
        <v>13</v>
      </c>
      <c r="T38" s="16" t="s">
        <v>17</v>
      </c>
      <c r="U38" s="16" t="str">
        <f>IF('Base de donnée'!$M$4,("DISPONIBLE"),("INDISPONIBLE"))</f>
        <v>DISPONIBLE</v>
      </c>
      <c r="V38" s="16" t="str">
        <f>IF('Base de donnée'!$M$4,("DISPONIBLE"),("INDISPONIBLE"))</f>
        <v>DISPONIBLE</v>
      </c>
      <c r="W38" s="16" t="s">
        <v>22</v>
      </c>
      <c r="X38" s="16" t="s">
        <v>15</v>
      </c>
      <c r="Y38" s="16" t="str">
        <f>IF('Base de donnée'!$M$4,("DISPONIBLE"),("INDISPONIBLE"))</f>
        <v>DISPONIBLE</v>
      </c>
      <c r="Z38" s="16" t="str">
        <f>IF('Base de donnée'!$M$4,("DISPONIBLE"),("INDISPONIBLE"))</f>
        <v>DISPONIBLE</v>
      </c>
      <c r="AA38" s="16" t="str">
        <f>IF('Base de donnée'!$M$4,("DISPONIBLE"),("INDISPONIBLE"))</f>
        <v>DISPONIBLE</v>
      </c>
      <c r="AB38" s="16" t="s">
        <v>16</v>
      </c>
      <c r="AC38" s="16" t="str">
        <f>IF('Base de donnée'!$M$4,("DISPONIBLE"),("INDISPONIBLE"))</f>
        <v>DISPONIBLE</v>
      </c>
      <c r="AD38" s="16" t="s">
        <v>6</v>
      </c>
      <c r="AE38" s="16" t="s">
        <v>6</v>
      </c>
      <c r="AF38" s="16" t="s">
        <v>16</v>
      </c>
      <c r="AG38" s="16" t="str">
        <f>IF('Base de donnée'!$M$4,("DISPONIBLE"),("INDISPONIBLE"))</f>
        <v>DISPONIBLE</v>
      </c>
      <c r="AH38" s="16" t="str">
        <f>IF('Base de donnée'!$M$4,("DISPONIBLE"),("INDISPONIBLE"))</f>
        <v>DISPONIBLE</v>
      </c>
      <c r="AI38" s="16" t="str">
        <f>IF('Base de donnée'!$M$4,("DISPONIBLE"),("INDISPONIBLE"))</f>
        <v>DISPONIBLE</v>
      </c>
      <c r="AJ38" s="16" t="str">
        <f>IF('Base de donnée'!$M$4,("DISPONIBLE"),("INDISPONIBLE"))</f>
        <v>DISPONIBLE</v>
      </c>
      <c r="AK38" s="16" t="s">
        <v>6</v>
      </c>
      <c r="AL38" s="16" t="s">
        <v>20</v>
      </c>
      <c r="AM38" s="16" t="str">
        <f>IF('Base de donnée'!$M$4,("DISPONIBLE"),("INDISPONIBLE"))</f>
        <v>DISPONIBLE</v>
      </c>
      <c r="AN38" s="16" t="str">
        <f>IF('Base de donnée'!$M$4,("DISPONIBLE"),("INDISPONIBLE"))</f>
        <v>DISPONIBLE</v>
      </c>
      <c r="AV38">
        <f t="array" ref="AV38">SUM(IF((WEEKDAY(J$5:AN$5,2)&lt;6)*(COUNTIF(fériés,J$5:AN$5)=0),COUNTIF(vsav, J38:AN38)))</f>
        <v>3</v>
      </c>
      <c r="AW38">
        <f t="array" ref="AW38">SUM(IF((WEEKDAY(J$5:AN$5,2)&gt;5)+(COUNTIF(fériés,J$5:AN$5)&gt;0),COUNTIF(vsav, J38:AN38)))</f>
        <v>1</v>
      </c>
    </row>
    <row r="39" spans="1:49" ht="15" customHeight="1">
      <c r="A39" s="49">
        <f>'Base de donnée'!M3</f>
        <v>11</v>
      </c>
      <c r="B39" s="464"/>
      <c r="C39" s="449"/>
      <c r="D39" s="429"/>
      <c r="E39" s="432"/>
      <c r="F39" s="417"/>
      <c r="G39" s="420"/>
      <c r="H39" s="423"/>
      <c r="I39" s="426"/>
      <c r="J39" s="18"/>
      <c r="K39" s="10" t="s">
        <v>16</v>
      </c>
      <c r="L39" s="10"/>
      <c r="M39" s="10" t="s">
        <v>19</v>
      </c>
      <c r="N39" s="10"/>
      <c r="O39" s="10"/>
      <c r="P39" s="10"/>
      <c r="Q39" s="10"/>
      <c r="R39" s="10" t="s">
        <v>19</v>
      </c>
      <c r="S39" s="10"/>
      <c r="T39" s="10"/>
      <c r="U39" s="10"/>
      <c r="V39" s="10"/>
      <c r="W39" s="10" t="s">
        <v>16</v>
      </c>
      <c r="X39" s="19" t="s">
        <v>19</v>
      </c>
      <c r="Y39" s="10"/>
      <c r="Z39" s="10"/>
      <c r="AA39" s="10"/>
      <c r="AB39" s="19" t="s">
        <v>20</v>
      </c>
      <c r="AC39" s="10"/>
      <c r="AD39" s="10"/>
      <c r="AE39" s="10"/>
      <c r="AF39" s="10" t="s">
        <v>20</v>
      </c>
      <c r="AG39" s="10"/>
      <c r="AH39" s="10"/>
      <c r="AI39" s="10"/>
      <c r="AJ39" s="10"/>
      <c r="AK39" s="10"/>
      <c r="AL39" s="10" t="s">
        <v>15</v>
      </c>
      <c r="AM39" s="10"/>
      <c r="AN39" s="10"/>
      <c r="AV39">
        <f t="array" ref="AV39">SUM(IF((WEEKDAY(J$5:AN$5,2)&lt;6)*(COUNTIF(fériés,J$5:AN$5)=0),COUNTIF(vsav, J39:AN39)))</f>
        <v>0</v>
      </c>
      <c r="AW39">
        <f t="array" ref="AW39">SUM(IF((WEEKDAY(J$5:AN$5,2)&gt;5)+(COUNTIF(fériés,J$5:AN$5)&gt;0),COUNTIF(vsav, J39:AN39)))</f>
        <v>0</v>
      </c>
    </row>
    <row r="40" spans="1:49" ht="15.75" customHeight="1" thickBot="1">
      <c r="A40" s="50">
        <f>'Base de donnée'!M3</f>
        <v>11</v>
      </c>
      <c r="B40" s="465"/>
      <c r="C40" s="450"/>
      <c r="D40" s="430"/>
      <c r="E40" s="433"/>
      <c r="F40" s="418"/>
      <c r="G40" s="421"/>
      <c r="H40" s="424"/>
      <c r="I40" s="427"/>
      <c r="J40" s="21"/>
      <c r="K40" s="22"/>
      <c r="L40" s="22"/>
      <c r="M40" s="14"/>
      <c r="N40" s="14"/>
      <c r="O40" s="14"/>
      <c r="P40" s="14"/>
      <c r="Q40" s="14"/>
      <c r="R40" s="14"/>
      <c r="S40" s="14"/>
      <c r="T40" s="14"/>
      <c r="U40" s="14"/>
      <c r="V40" s="14"/>
      <c r="W40" s="14"/>
      <c r="X40" s="14"/>
      <c r="Y40" s="14"/>
      <c r="Z40" s="14"/>
      <c r="AA40" s="14"/>
      <c r="AB40" s="14"/>
      <c r="AC40" s="14"/>
      <c r="AD40" s="14"/>
      <c r="AE40" s="14"/>
      <c r="AF40" s="14"/>
      <c r="AG40" s="14"/>
      <c r="AH40" s="14"/>
      <c r="AI40" s="14"/>
      <c r="AJ40" s="14"/>
      <c r="AK40" s="14"/>
      <c r="AL40" s="22"/>
      <c r="AM40" s="14"/>
      <c r="AN40" s="14"/>
      <c r="AV40">
        <f t="array" ref="AV40">SUM(IF((WEEKDAY(J$5:AN$5,2)&lt;6)*(COUNTIF(fériés,J$5:AN$5)=0),COUNTIF(vsav, J40:AN40)))</f>
        <v>0</v>
      </c>
      <c r="AW40">
        <f t="array" ref="AW40">SUM(IF((WEEKDAY(J$5:AN$5,2)&gt;5)+(COUNTIF(fériés,J$5:AN$5)&gt;0),COUNTIF(vsav, J40:AN40)))</f>
        <v>0</v>
      </c>
    </row>
    <row r="41" spans="1:49" ht="15" customHeight="1">
      <c r="A41" s="48">
        <f>'Base de donnée'!N3</f>
        <v>12</v>
      </c>
      <c r="B41" s="463">
        <f>SUM('Base de donnée'!N5:N7)</f>
        <v>1</v>
      </c>
      <c r="C41" s="448">
        <f>SUM('Base de donnée'!N$8)</f>
        <v>0</v>
      </c>
      <c r="D41" s="410">
        <f t="array" ref="D41">SUM(IF((WEEKDAY(J$5:AN$5,2)&lt;6)*(COUNTIF(fériés,J$5:AN$5)=0),COUNTIF(piquet,J41:AN41)))</f>
        <v>0</v>
      </c>
      <c r="E41" s="413">
        <f t="array" ref="E41">SUM(IF((WEEKDAY(J$5:AN$5,2)&gt;5)+(COUNTIF(fériés,J$5:AN$5)&gt;0),COUNTIF(piquet,J41:AN41)))</f>
        <v>0</v>
      </c>
      <c r="F41" s="416">
        <f>(D41*9)+(E41*24)</f>
        <v>0</v>
      </c>
      <c r="G41" s="419" t="e">
        <f ca="1">STATISTIQUE!V19</f>
        <v>#REF!</v>
      </c>
      <c r="H41" s="422">
        <f t="shared" ref="H41:I41" si="12">SUM(AV41:AV43)</f>
        <v>0</v>
      </c>
      <c r="I41" s="425">
        <f t="shared" si="12"/>
        <v>0</v>
      </c>
      <c r="J41" s="16" t="str">
        <f>IF('Base de donnée'!$N$4,("DISPONIBLE"),("INDISPONIBLE"))</f>
        <v>DISPONIBLE</v>
      </c>
      <c r="K41" s="16" t="str">
        <f>IF('Base de donnée'!$N$4,("DISPONIBLE"),("INDISPONIBLE"))</f>
        <v>DISPONIBLE</v>
      </c>
      <c r="L41" s="16" t="str">
        <f>IF('Base de donnée'!$N$4,("DISPONIBLE"),("INDISPONIBLE"))</f>
        <v>DISPONIBLE</v>
      </c>
      <c r="M41" s="16" t="str">
        <f>IF('Base de donnée'!$N$4,("DISPONIBLE"),("INDISPONIBLE"))</f>
        <v>DISPONIBLE</v>
      </c>
      <c r="N41" s="16" t="str">
        <f>IF('Base de donnée'!$N$4,("DISPONIBLE"),("INDISPONIBLE"))</f>
        <v>DISPONIBLE</v>
      </c>
      <c r="O41" s="16" t="str">
        <f>IF('Base de donnée'!$N$4,("DISPONIBLE"),("INDISPONIBLE"))</f>
        <v>DISPONIBLE</v>
      </c>
      <c r="P41" s="16" t="str">
        <f>IF('Base de donnée'!$N$4,("DISPONIBLE"),("INDISPONIBLE"))</f>
        <v>DISPONIBLE</v>
      </c>
      <c r="Q41" s="16" t="str">
        <f>IF('Base de donnée'!$N$4,("DISPONIBLE"),("INDISPONIBLE"))</f>
        <v>DISPONIBLE</v>
      </c>
      <c r="R41" s="16" t="str">
        <f>IF('Base de donnée'!$N$4,("DISPONIBLE"),("INDISPONIBLE"))</f>
        <v>DISPONIBLE</v>
      </c>
      <c r="S41" s="16" t="str">
        <f>IF('Base de donnée'!$N$4,("DISPONIBLE"),("INDISPONIBLE"))</f>
        <v>DISPONIBLE</v>
      </c>
      <c r="T41" s="16" t="str">
        <f>IF('Base de donnée'!$N$4,("DISPONIBLE"),("INDISPONIBLE"))</f>
        <v>DISPONIBLE</v>
      </c>
      <c r="U41" s="16" t="str">
        <f>IF('Base de donnée'!$N$4,("DISPONIBLE"),("INDISPONIBLE"))</f>
        <v>DISPONIBLE</v>
      </c>
      <c r="V41" s="16" t="str">
        <f>IF('Base de donnée'!$N$4,("DISPONIBLE"),("INDISPONIBLE"))</f>
        <v>DISPONIBLE</v>
      </c>
      <c r="W41" s="16" t="str">
        <f>IF('Base de donnée'!$N$4,("DISPONIBLE"),("INDISPONIBLE"))</f>
        <v>DISPONIBLE</v>
      </c>
      <c r="X41" s="16" t="str">
        <f>IF('Base de donnée'!$N$4,("DISPONIBLE"),("INDISPONIBLE"))</f>
        <v>DISPONIBLE</v>
      </c>
      <c r="Y41" s="16" t="str">
        <f>IF('Base de donnée'!$N$4,("DISPONIBLE"),("INDISPONIBLE"))</f>
        <v>DISPONIBLE</v>
      </c>
      <c r="Z41" s="16" t="str">
        <f>IF('Base de donnée'!$N$4,("DISPONIBLE"),("INDISPONIBLE"))</f>
        <v>DISPONIBLE</v>
      </c>
      <c r="AA41" s="16" t="str">
        <f>IF('Base de donnée'!$N$4,("DISPONIBLE"),("INDISPONIBLE"))</f>
        <v>DISPONIBLE</v>
      </c>
      <c r="AB41" s="16" t="str">
        <f>IF('Base de donnée'!$N$4,("DISPONIBLE"),("INDISPONIBLE"))</f>
        <v>DISPONIBLE</v>
      </c>
      <c r="AC41" s="16" t="str">
        <f>IF('Base de donnée'!$N$4,("DISPONIBLE"),("INDISPONIBLE"))</f>
        <v>DISPONIBLE</v>
      </c>
      <c r="AD41" s="16" t="str">
        <f>IF('Base de donnée'!$N$4,("DISPONIBLE"),("INDISPONIBLE"))</f>
        <v>DISPONIBLE</v>
      </c>
      <c r="AE41" s="16" t="str">
        <f>IF('Base de donnée'!$N$4,("DISPONIBLE"),("INDISPONIBLE"))</f>
        <v>DISPONIBLE</v>
      </c>
      <c r="AF41" s="16" t="str">
        <f>IF('Base de donnée'!$N$4,("DISPONIBLE"),("INDISPONIBLE"))</f>
        <v>DISPONIBLE</v>
      </c>
      <c r="AG41" s="16" t="str">
        <f>IF('Base de donnée'!$N$4,("DISPONIBLE"),("INDISPONIBLE"))</f>
        <v>DISPONIBLE</v>
      </c>
      <c r="AH41" s="16" t="str">
        <f>IF('Base de donnée'!$N$4,("DISPONIBLE"),("INDISPONIBLE"))</f>
        <v>DISPONIBLE</v>
      </c>
      <c r="AI41" s="16" t="str">
        <f>IF('Base de donnée'!$N$4,("DISPONIBLE"),("INDISPONIBLE"))</f>
        <v>DISPONIBLE</v>
      </c>
      <c r="AJ41" s="16" t="str">
        <f>IF('Base de donnée'!$N$4,("DISPONIBLE"),("INDISPONIBLE"))</f>
        <v>DISPONIBLE</v>
      </c>
      <c r="AK41" s="16" t="str">
        <f>IF('Base de donnée'!$N$4,("DISPONIBLE"),("INDISPONIBLE"))</f>
        <v>DISPONIBLE</v>
      </c>
      <c r="AL41" s="16" t="str">
        <f>IF('Base de donnée'!$N$4,("DISPONIBLE"),("INDISPONIBLE"))</f>
        <v>DISPONIBLE</v>
      </c>
      <c r="AM41" s="16" t="str">
        <f>IF('Base de donnée'!$N$4,("DISPONIBLE"),("INDISPONIBLE"))</f>
        <v>DISPONIBLE</v>
      </c>
      <c r="AN41" s="16" t="str">
        <f>IF('Base de donnée'!$N$4,("DISPONIBLE"),("INDISPONIBLE"))</f>
        <v>DISPONIBLE</v>
      </c>
      <c r="AV41">
        <f t="array" ref="AV41">SUM(IF((WEEKDAY(J$5:AN$5,2)&lt;6)*(COUNTIF(fériés,J$5:AN$5)=0),COUNTIF(vsav, J41:AN41)))</f>
        <v>0</v>
      </c>
      <c r="AW41">
        <f t="array" ref="AW41">SUM(IF((WEEKDAY(J$5:AN$5,2)&gt;5)+(COUNTIF(fériés,J$5:AN$5)&gt;0),COUNTIF(vsav, J41:AN41)))</f>
        <v>0</v>
      </c>
    </row>
    <row r="42" spans="1:49" ht="15" customHeight="1">
      <c r="A42" s="49">
        <f>'Base de donnée'!N3</f>
        <v>12</v>
      </c>
      <c r="B42" s="464"/>
      <c r="C42" s="449"/>
      <c r="D42" s="411"/>
      <c r="E42" s="414"/>
      <c r="F42" s="417"/>
      <c r="G42" s="420"/>
      <c r="H42" s="423"/>
      <c r="I42" s="426"/>
      <c r="J42" s="18"/>
      <c r="K42" s="10"/>
      <c r="L42" s="19"/>
      <c r="M42" s="10"/>
      <c r="N42" s="10"/>
      <c r="O42" s="10"/>
      <c r="P42" s="10"/>
      <c r="Q42" s="10"/>
      <c r="R42" s="10"/>
      <c r="S42" s="10"/>
      <c r="T42" s="10"/>
      <c r="U42" s="10"/>
      <c r="V42" s="10"/>
      <c r="W42" s="10"/>
      <c r="X42" s="10"/>
      <c r="Y42" s="19"/>
      <c r="Z42" s="10"/>
      <c r="AA42" s="19"/>
      <c r="AB42" s="10"/>
      <c r="AC42" s="10"/>
      <c r="AD42" s="10"/>
      <c r="AE42" s="10"/>
      <c r="AF42" s="10"/>
      <c r="AG42" s="19"/>
      <c r="AH42" s="10"/>
      <c r="AI42" s="10"/>
      <c r="AJ42" s="10"/>
      <c r="AK42" s="10"/>
      <c r="AL42" s="10"/>
      <c r="AM42" s="10"/>
      <c r="AN42" s="10"/>
      <c r="AV42">
        <f t="array" ref="AV42">SUM(IF((WEEKDAY(J$5:AN$5,2)&lt;6)*(COUNTIF(fériés,J$5:AN$5)=0),COUNTIF(vsav, J42:AN42)))</f>
        <v>0</v>
      </c>
      <c r="AW42">
        <f t="array" ref="AW42">SUM(IF((WEEKDAY(J$5:AN$5,2)&gt;5)+(COUNTIF(fériés,J$5:AN$5)&gt;0),COUNTIF(vsav, J42:AN42)))</f>
        <v>0</v>
      </c>
    </row>
    <row r="43" spans="1:49" ht="15.75" customHeight="1" thickBot="1">
      <c r="A43" s="50">
        <f>'Base de donnée'!N3</f>
        <v>12</v>
      </c>
      <c r="B43" s="465"/>
      <c r="C43" s="450"/>
      <c r="D43" s="412"/>
      <c r="E43" s="415"/>
      <c r="F43" s="418"/>
      <c r="G43" s="421"/>
      <c r="H43" s="424"/>
      <c r="I43" s="427"/>
      <c r="J43" s="21"/>
      <c r="K43" s="14"/>
      <c r="L43" s="14"/>
      <c r="M43" s="14"/>
      <c r="N43" s="14"/>
      <c r="O43" s="14"/>
      <c r="P43" s="14"/>
      <c r="Q43" s="14"/>
      <c r="R43" s="14"/>
      <c r="S43" s="14"/>
      <c r="T43" s="14"/>
      <c r="U43" s="14"/>
      <c r="V43" s="14"/>
      <c r="W43" s="14"/>
      <c r="X43" s="14"/>
      <c r="Y43" s="22"/>
      <c r="Z43" s="22"/>
      <c r="AA43" s="14"/>
      <c r="AB43" s="14"/>
      <c r="AC43" s="22"/>
      <c r="AD43" s="14"/>
      <c r="AE43" s="22"/>
      <c r="AF43" s="14"/>
      <c r="AG43" s="14"/>
      <c r="AH43" s="14"/>
      <c r="AI43" s="14"/>
      <c r="AJ43" s="14"/>
      <c r="AK43" s="14"/>
      <c r="AL43" s="14"/>
      <c r="AM43" s="14"/>
      <c r="AN43" s="14"/>
      <c r="AV43">
        <f t="array" ref="AV43">SUM(IF((WEEKDAY(J$5:AN$5,2)&lt;6)*(COUNTIF(fériés,J$5:AN$5)=0),COUNTIF(vsav, J43:AN43)))</f>
        <v>0</v>
      </c>
      <c r="AW43">
        <f t="array" ref="AW43">SUM(IF((WEEKDAY(J$5:AN$5,2)&gt;5)+(COUNTIF(fériés,J$5:AN$5)&gt;0),COUNTIF(vsav, J43:AN43)))</f>
        <v>0</v>
      </c>
    </row>
    <row r="44" spans="1:49" ht="15" customHeight="1">
      <c r="A44" s="48">
        <f>'Base de donnée'!O3</f>
        <v>13</v>
      </c>
      <c r="B44" s="463">
        <f>SUM('Base de donnée'!O5:O7)</f>
        <v>1</v>
      </c>
      <c r="C44" s="448">
        <f>SUM('Base de donnée'!O$8)</f>
        <v>1</v>
      </c>
      <c r="D44" s="428">
        <f t="array" ref="D44">SUM(IF((WEEKDAY(J$5:AN$5,2)&lt;6)*(COUNTIF(fériés,J$5:AN$5)=0),COUNTIF(piquet,J44:AN44)))</f>
        <v>8</v>
      </c>
      <c r="E44" s="431">
        <f t="array" ref="E44">SUM(IF((WEEKDAY(J$5:AN$5,2)&gt;5)+(COUNTIF(fériés,J$5:AN$5)&gt;0),COUNTIF(piquet,J44:AN44)))</f>
        <v>3</v>
      </c>
      <c r="F44" s="416">
        <f>(D44*9)+(E44*24)</f>
        <v>144</v>
      </c>
      <c r="G44" s="419" t="e">
        <f ca="1">STATISTIQUE!V20</f>
        <v>#REF!</v>
      </c>
      <c r="H44" s="422">
        <f t="shared" ref="H44:I44" si="13">SUM(AV44:AV46)</f>
        <v>3</v>
      </c>
      <c r="I44" s="425">
        <f t="shared" si="13"/>
        <v>2</v>
      </c>
      <c r="J44" s="16" t="s">
        <v>6</v>
      </c>
      <c r="K44" s="16" t="str">
        <f>IF('Base de donnée'!$O$4,("DISPONIBLE"),("INDISPONIBLE"))</f>
        <v>DISPONIBLE</v>
      </c>
      <c r="L44" s="16" t="str">
        <f>IF('Base de donnée'!$O$4,("DISPONIBLE"),("INDISPONIBLE"))</f>
        <v>DISPONIBLE</v>
      </c>
      <c r="M44" s="16" t="str">
        <f>IF('Base de donnée'!$O$4,("DISPONIBLE"),("INDISPONIBLE"))</f>
        <v>DISPONIBLE</v>
      </c>
      <c r="N44" s="16" t="str">
        <f>IF('Base de donnée'!$O$4,("DISPONIBLE"),("INDISPONIBLE"))</f>
        <v>DISPONIBLE</v>
      </c>
      <c r="O44" s="16" t="str">
        <f>IF('Base de donnée'!$O$4,("DISPONIBLE"),("INDISPONIBLE"))</f>
        <v>DISPONIBLE</v>
      </c>
      <c r="P44" s="16" t="s">
        <v>79</v>
      </c>
      <c r="Q44" s="16" t="str">
        <f>IF('Base de donnée'!$O$4,("DISPONIBLE"),("INDISPONIBLE"))</f>
        <v>DISPONIBLE</v>
      </c>
      <c r="R44" s="16" t="s">
        <v>13</v>
      </c>
      <c r="S44" s="16" t="s">
        <v>22</v>
      </c>
      <c r="T44" s="16" t="s">
        <v>15</v>
      </c>
      <c r="U44" s="16" t="s">
        <v>21</v>
      </c>
      <c r="V44" s="16" t="s">
        <v>17</v>
      </c>
      <c r="W44" s="16" t="str">
        <f>IF('Base de donnée'!$O$4,("DISPONIBLE"),("INDISPONIBLE"))</f>
        <v>DISPONIBLE</v>
      </c>
      <c r="X44" s="16" t="str">
        <f>IF('Base de donnée'!$O$4,("DISPONIBLE"),("INDISPONIBLE"))</f>
        <v>DISPONIBLE</v>
      </c>
      <c r="Y44" s="16" t="str">
        <f>IF('Base de donnée'!$O$4,("DISPONIBLE"),("INDISPONIBLE"))</f>
        <v>DISPONIBLE</v>
      </c>
      <c r="Z44" s="16" t="str">
        <f>IF('Base de donnée'!$O$4,("DISPONIBLE"),("INDISPONIBLE"))</f>
        <v>DISPONIBLE</v>
      </c>
      <c r="AA44" s="16" t="str">
        <f>IF('Base de donnée'!$O$4,("DISPONIBLE"),("INDISPONIBLE"))</f>
        <v>DISPONIBLE</v>
      </c>
      <c r="AB44" s="16" t="str">
        <f>IF('Base de donnée'!$O$4,("DISPONIBLE"),("INDISPONIBLE"))</f>
        <v>DISPONIBLE</v>
      </c>
      <c r="AC44" s="16" t="s">
        <v>79</v>
      </c>
      <c r="AD44" s="16" t="s">
        <v>22</v>
      </c>
      <c r="AE44" s="16" t="s">
        <v>16</v>
      </c>
      <c r="AF44" s="16" t="s">
        <v>17</v>
      </c>
      <c r="AG44" s="16" t="s">
        <v>79</v>
      </c>
      <c r="AH44" s="16" t="str">
        <f>IF('Base de donnée'!$O$4,("DISPONIBLE"),("INDISPONIBLE"))</f>
        <v>DISPONIBLE</v>
      </c>
      <c r="AI44" s="16" t="str">
        <f>IF('Base de donnée'!$O$4,("DISPONIBLE"),("INDISPONIBLE"))</f>
        <v>DISPONIBLE</v>
      </c>
      <c r="AJ44" s="16" t="str">
        <f>IF('Base de donnée'!$O$4,("DISPONIBLE"),("INDISPONIBLE"))</f>
        <v>DISPONIBLE</v>
      </c>
      <c r="AK44" s="16" t="str">
        <f>IF('Base de donnée'!$O$4,("DISPONIBLE"),("INDISPONIBLE"))</f>
        <v>DISPONIBLE</v>
      </c>
      <c r="AL44" s="16" t="str">
        <f>IF('Base de donnée'!$O$4,("DISPONIBLE"),("INDISPONIBLE"))</f>
        <v>DISPONIBLE</v>
      </c>
      <c r="AM44" s="16" t="str">
        <f>IF('Base de donnée'!$O$4,("DISPONIBLE"),("INDISPONIBLE"))</f>
        <v>DISPONIBLE</v>
      </c>
      <c r="AN44" s="16" t="str">
        <f>IF('Base de donnée'!$O$4,("DISPONIBLE"),("INDISPONIBLE"))</f>
        <v>DISPONIBLE</v>
      </c>
      <c r="AV44">
        <f t="array" ref="AV44">SUM(IF((WEEKDAY(J$5:AN$5,2)&lt;6)*(COUNTIF(fériés,J$5:AN$5)=0),COUNTIF(vsav, J44:AN44)))</f>
        <v>3</v>
      </c>
      <c r="AW44">
        <f t="array" ref="AW44">SUM(IF((WEEKDAY(J$5:AN$5,2)&gt;5)+(COUNTIF(fériés,J$5:AN$5)&gt;0),COUNTIF(vsav, J44:AN44)))</f>
        <v>1</v>
      </c>
    </row>
    <row r="45" spans="1:49" ht="15" customHeight="1">
      <c r="A45" s="49">
        <f>'Base de donnée'!O3</f>
        <v>13</v>
      </c>
      <c r="B45" s="464"/>
      <c r="C45" s="449"/>
      <c r="D45" s="429"/>
      <c r="E45" s="432"/>
      <c r="F45" s="417"/>
      <c r="G45" s="420"/>
      <c r="H45" s="423"/>
      <c r="I45" s="426"/>
      <c r="J45" s="18"/>
      <c r="K45" s="10"/>
      <c r="L45" s="10"/>
      <c r="M45" s="10"/>
      <c r="N45" s="10"/>
      <c r="O45" s="10"/>
      <c r="P45" s="10" t="s">
        <v>12</v>
      </c>
      <c r="Q45" s="10"/>
      <c r="R45" s="10" t="s">
        <v>16</v>
      </c>
      <c r="S45" s="10"/>
      <c r="T45" s="10" t="s">
        <v>19</v>
      </c>
      <c r="U45" s="10" t="s">
        <v>18</v>
      </c>
      <c r="V45" s="10"/>
      <c r="W45" s="10"/>
      <c r="X45" s="10"/>
      <c r="Y45" s="10"/>
      <c r="Z45" s="10"/>
      <c r="AA45" s="10"/>
      <c r="AB45" s="10"/>
      <c r="AC45" s="19" t="s">
        <v>12</v>
      </c>
      <c r="AD45" s="10"/>
      <c r="AE45" s="10" t="s">
        <v>13</v>
      </c>
      <c r="AF45" s="10"/>
      <c r="AG45" s="10" t="s">
        <v>12</v>
      </c>
      <c r="AH45" s="10"/>
      <c r="AI45" s="10"/>
      <c r="AJ45" s="10"/>
      <c r="AK45" s="19"/>
      <c r="AL45" s="10"/>
      <c r="AM45" s="10"/>
      <c r="AN45" s="10"/>
      <c r="AV45">
        <f t="array" ref="AV45">SUM(IF((WEEKDAY(J$5:AN$5,2)&lt;6)*(COUNTIF(fériés,J$5:AN$5)=0),COUNTIF(vsav, J45:AN45)))</f>
        <v>0</v>
      </c>
      <c r="AW45">
        <f t="array" ref="AW45">SUM(IF((WEEKDAY(J$5:AN$5,2)&gt;5)+(COUNTIF(fériés,J$5:AN$5)&gt;0),COUNTIF(vsav, J45:AN45)))</f>
        <v>1</v>
      </c>
    </row>
    <row r="46" spans="1:49" ht="15.75" customHeight="1" thickBot="1">
      <c r="A46" s="50">
        <f>'Base de donnée'!O3</f>
        <v>13</v>
      </c>
      <c r="B46" s="465"/>
      <c r="C46" s="450"/>
      <c r="D46" s="430"/>
      <c r="E46" s="433"/>
      <c r="F46" s="418"/>
      <c r="G46" s="421"/>
      <c r="H46" s="424"/>
      <c r="I46" s="427"/>
      <c r="J46" s="21"/>
      <c r="K46" s="14"/>
      <c r="L46" s="14"/>
      <c r="M46" s="14"/>
      <c r="N46" s="14"/>
      <c r="O46" s="14"/>
      <c r="P46" s="14"/>
      <c r="Q46" s="14"/>
      <c r="R46" s="14"/>
      <c r="S46" s="14"/>
      <c r="T46" s="14"/>
      <c r="U46" s="14"/>
      <c r="V46" s="14"/>
      <c r="W46" s="14"/>
      <c r="X46" s="14"/>
      <c r="Y46" s="14"/>
      <c r="Z46" s="14"/>
      <c r="AA46" s="14"/>
      <c r="AB46" s="14"/>
      <c r="AC46" s="22"/>
      <c r="AD46" s="14"/>
      <c r="AE46" s="14"/>
      <c r="AF46" s="14"/>
      <c r="AG46" s="14"/>
      <c r="AH46" s="14"/>
      <c r="AI46" s="14"/>
      <c r="AJ46" s="14"/>
      <c r="AK46" s="22"/>
      <c r="AL46" s="22"/>
      <c r="AM46" s="14"/>
      <c r="AN46" s="14"/>
      <c r="AV46">
        <f t="array" ref="AV46">SUM(IF((WEEKDAY(J$5:AN$5,2)&lt;6)*(COUNTIF(fériés,J$5:AN$5)=0),COUNTIF(vsav, J46:AN46)))</f>
        <v>0</v>
      </c>
      <c r="AW46">
        <f t="array" ref="AW46">SUM(IF((WEEKDAY(J$5:AN$5,2)&gt;5)+(COUNTIF(fériés,J$5:AN$5)&gt;0),COUNTIF(vsav, J46:AN46)))</f>
        <v>0</v>
      </c>
    </row>
    <row r="47" spans="1:49" ht="15" customHeight="1">
      <c r="A47" s="48">
        <f>'Base de donnée'!P3</f>
        <v>14</v>
      </c>
      <c r="B47" s="463">
        <f>SUM('Base de donnée'!P5:P7)</f>
        <v>1</v>
      </c>
      <c r="C47" s="448">
        <f>SUM('Base de donnée'!P$8)</f>
        <v>1</v>
      </c>
      <c r="D47" s="410">
        <f t="array" ref="D47">SUM(IF((WEEKDAY(J$5:AN$5,2)&lt;6)*(COUNTIF(fériés,J$5:AN$5)=0),COUNTIF(piquet,J47:AN47)))</f>
        <v>8</v>
      </c>
      <c r="E47" s="413">
        <f t="array" ref="E47">SUM(IF((WEEKDAY(J$5:AN$5,2)&gt;5)+(COUNTIF(fériés,J$5:AN$5)&gt;0),COUNTIF(piquet,J47:AN47)))</f>
        <v>2</v>
      </c>
      <c r="F47" s="416">
        <f>(D47*9)+(E47*24)</f>
        <v>120</v>
      </c>
      <c r="G47" s="419" t="e">
        <f ca="1">STATISTIQUE!V21</f>
        <v>#REF!</v>
      </c>
      <c r="H47" s="422">
        <f t="shared" ref="H47:I47" si="14">SUM(AV47:AV49)</f>
        <v>2</v>
      </c>
      <c r="I47" s="425">
        <f t="shared" si="14"/>
        <v>1</v>
      </c>
      <c r="J47" s="16" t="str">
        <f>IF('Base de donnée'!$P$4,("DISPONIBLE"),("INDISPONIBLE"))</f>
        <v>DISPONIBLE</v>
      </c>
      <c r="K47" s="16" t="s">
        <v>79</v>
      </c>
      <c r="L47" s="16" t="s">
        <v>15</v>
      </c>
      <c r="M47" s="16" t="s">
        <v>79</v>
      </c>
      <c r="N47" s="16" t="s">
        <v>15</v>
      </c>
      <c r="O47" s="16" t="s">
        <v>13</v>
      </c>
      <c r="P47" s="16" t="s">
        <v>6</v>
      </c>
      <c r="Q47" s="16" t="s">
        <v>6</v>
      </c>
      <c r="R47" s="16" t="str">
        <f>IF('Base de donnée'!$P$4,("DISPONIBLE"),("INDISPONIBLE"))</f>
        <v>DISPONIBLE</v>
      </c>
      <c r="S47" s="16" t="str">
        <f>IF('Base de donnée'!$P$4,("DISPONIBLE"),("INDISPONIBLE"))</f>
        <v>DISPONIBLE</v>
      </c>
      <c r="T47" s="16" t="str">
        <f>IF('Base de donnée'!$P$4,("DISPONIBLE"),("INDISPONIBLE"))</f>
        <v>DISPONIBLE</v>
      </c>
      <c r="U47" s="16" t="str">
        <f>IF('Base de donnée'!$P$4,("DISPONIBLE"),("INDISPONIBLE"))</f>
        <v>DISPONIBLE</v>
      </c>
      <c r="V47" s="16" t="str">
        <f>IF('Base de donnée'!$P$4,("DISPONIBLE"),("INDISPONIBLE"))</f>
        <v>DISPONIBLE</v>
      </c>
      <c r="W47" s="16" t="str">
        <f>IF('Base de donnée'!$P$4,("DISPONIBLE"),("INDISPONIBLE"))</f>
        <v>DISPONIBLE</v>
      </c>
      <c r="X47" s="16" t="str">
        <f>IF('Base de donnée'!$P$4,("DISPONIBLE"),("INDISPONIBLE"))</f>
        <v>DISPONIBLE</v>
      </c>
      <c r="Y47" s="16" t="str">
        <f>IF('Base de donnée'!$P$4,("DISPONIBLE"),("INDISPONIBLE"))</f>
        <v>DISPONIBLE</v>
      </c>
      <c r="Z47" s="16" t="str">
        <f>IF('Base de donnée'!$P$4,("DISPONIBLE"),("INDISPONIBLE"))</f>
        <v>DISPONIBLE</v>
      </c>
      <c r="AA47" s="16" t="str">
        <f>IF('Base de donnée'!$P$4,("DISPONIBLE"),("INDISPONIBLE"))</f>
        <v>DISPONIBLE</v>
      </c>
      <c r="AB47" s="16" t="str">
        <f>IF('Base de donnée'!$P$4,("DISPONIBLE"),("INDISPONIBLE"))</f>
        <v>DISPONIBLE</v>
      </c>
      <c r="AC47" s="16" t="str">
        <f>IF('Base de donnée'!$P$4,("DISPONIBLE"),("INDISPONIBLE"))</f>
        <v>DISPONIBLE</v>
      </c>
      <c r="AD47" s="16" t="s">
        <v>79</v>
      </c>
      <c r="AE47" s="16" t="str">
        <f>IF('Base de donnée'!$P$4,("DISPONIBLE"),("INDISPONIBLE"))</f>
        <v>DISPONIBLE</v>
      </c>
      <c r="AF47" s="16" t="str">
        <f>IF('Base de donnée'!$P$4,("DISPONIBLE"),("INDISPONIBLE"))</f>
        <v>DISPONIBLE</v>
      </c>
      <c r="AG47" s="16" t="str">
        <f>IF('Base de donnée'!$P$4,("DISPONIBLE"),("INDISPONIBLE"))</f>
        <v>DISPONIBLE</v>
      </c>
      <c r="AH47" s="16" t="s">
        <v>13</v>
      </c>
      <c r="AI47" s="16" t="s">
        <v>16</v>
      </c>
      <c r="AJ47" s="16" t="s">
        <v>79</v>
      </c>
      <c r="AK47" s="16" t="s">
        <v>13</v>
      </c>
      <c r="AL47" s="16" t="s">
        <v>25</v>
      </c>
      <c r="AM47" s="16" t="str">
        <f>IF('Base de donnée'!$P$4,("DISPONIBLE"),("INDISPONIBLE"))</f>
        <v>DISPONIBLE</v>
      </c>
      <c r="AN47" s="16" t="str">
        <f>IF('Base de donnée'!$P$4,("DISPONIBLE"),("INDISPONIBLE"))</f>
        <v>DISPONIBLE</v>
      </c>
      <c r="AV47">
        <f t="array" ref="AV47">SUM(IF((WEEKDAY(J$5:AN$5,2)&lt;6)*(COUNTIF(fériés,J$5:AN$5)=0),COUNTIF(vsav, J47:AN47)))</f>
        <v>2</v>
      </c>
      <c r="AW47">
        <f t="array" ref="AW47">SUM(IF((WEEKDAY(J$5:AN$5,2)&gt;5)+(COUNTIF(fériés,J$5:AN$5)&gt;0),COUNTIF(vsav, J47:AN47)))</f>
        <v>1</v>
      </c>
    </row>
    <row r="48" spans="1:49" ht="15" customHeight="1">
      <c r="A48" s="49">
        <f>'Base de donnée'!P3</f>
        <v>14</v>
      </c>
      <c r="B48" s="464"/>
      <c r="C48" s="449"/>
      <c r="D48" s="411"/>
      <c r="E48" s="414"/>
      <c r="F48" s="417"/>
      <c r="G48" s="420"/>
      <c r="H48" s="423"/>
      <c r="I48" s="426"/>
      <c r="J48" s="18"/>
      <c r="K48" s="10" t="s">
        <v>19</v>
      </c>
      <c r="L48" s="19" t="s">
        <v>19</v>
      </c>
      <c r="M48" s="19" t="s">
        <v>12</v>
      </c>
      <c r="N48" s="10" t="s">
        <v>19</v>
      </c>
      <c r="O48" s="19"/>
      <c r="P48" s="19"/>
      <c r="Q48" s="10"/>
      <c r="R48" s="10"/>
      <c r="S48" s="10"/>
      <c r="T48" s="10"/>
      <c r="U48" s="10"/>
      <c r="V48" s="19"/>
      <c r="W48" s="10"/>
      <c r="X48" s="19"/>
      <c r="Y48" s="19"/>
      <c r="Z48" s="10"/>
      <c r="AA48" s="19"/>
      <c r="AB48" s="10"/>
      <c r="AC48" s="19"/>
      <c r="AD48" s="10" t="s">
        <v>12</v>
      </c>
      <c r="AE48" s="10"/>
      <c r="AF48" s="10"/>
      <c r="AG48" s="10"/>
      <c r="AH48" s="10" t="s">
        <v>16</v>
      </c>
      <c r="AI48" s="10" t="s">
        <v>20</v>
      </c>
      <c r="AJ48" s="10" t="s">
        <v>12</v>
      </c>
      <c r="AK48" s="10" t="s">
        <v>18</v>
      </c>
      <c r="AL48" s="10"/>
      <c r="AM48" s="10"/>
      <c r="AN48" s="10"/>
      <c r="AV48">
        <f t="array" ref="AV48">SUM(IF((WEEKDAY(J$5:AN$5,2)&lt;6)*(COUNTIF(fériés,J$5:AN$5)=0),COUNTIF(vsav, J48:AN48)))</f>
        <v>0</v>
      </c>
      <c r="AW48">
        <f t="array" ref="AW48">SUM(IF((WEEKDAY(J$5:AN$5,2)&gt;5)+(COUNTIF(fériés,J$5:AN$5)&gt;0),COUNTIF(vsav, J48:AN48)))</f>
        <v>0</v>
      </c>
    </row>
    <row r="49" spans="1:49" ht="15.75" customHeight="1" thickBot="1">
      <c r="A49" s="50">
        <f>'Base de donnée'!P3</f>
        <v>14</v>
      </c>
      <c r="B49" s="465"/>
      <c r="C49" s="450"/>
      <c r="D49" s="412"/>
      <c r="E49" s="415"/>
      <c r="F49" s="418"/>
      <c r="G49" s="421"/>
      <c r="H49" s="424"/>
      <c r="I49" s="427"/>
      <c r="J49" s="21"/>
      <c r="K49" s="14"/>
      <c r="L49" s="14"/>
      <c r="M49" s="14"/>
      <c r="N49" s="14"/>
      <c r="O49" s="22"/>
      <c r="P49" s="14"/>
      <c r="Q49" s="14"/>
      <c r="R49" s="14"/>
      <c r="S49" s="14"/>
      <c r="T49" s="14"/>
      <c r="U49" s="22"/>
      <c r="V49" s="14"/>
      <c r="W49" s="14"/>
      <c r="X49" s="22"/>
      <c r="Y49" s="14"/>
      <c r="Z49" s="14"/>
      <c r="AA49" s="14"/>
      <c r="AB49" s="14"/>
      <c r="AC49" s="14"/>
      <c r="AD49" s="14"/>
      <c r="AE49" s="14"/>
      <c r="AF49" s="14"/>
      <c r="AG49" s="14"/>
      <c r="AH49" s="14"/>
      <c r="AI49" s="22"/>
      <c r="AJ49" s="14"/>
      <c r="AK49" s="14"/>
      <c r="AL49" s="14"/>
      <c r="AM49" s="14"/>
      <c r="AN49" s="14"/>
      <c r="AV49">
        <f t="array" ref="AV49">SUM(IF((WEEKDAY(J$5:AN$5,2)&lt;6)*(COUNTIF(fériés,J$5:AN$5)=0),COUNTIF(vsav, J49:AN49)))</f>
        <v>0</v>
      </c>
      <c r="AW49">
        <f t="array" ref="AW49">SUM(IF((WEEKDAY(J$5:AN$5,2)&gt;5)+(COUNTIF(fériés,J$5:AN$5)&gt;0),COUNTIF(vsav, J49:AN49)))</f>
        <v>0</v>
      </c>
    </row>
    <row r="50" spans="1:49" ht="15" customHeight="1">
      <c r="A50" s="48">
        <f>'Base de donnée'!Q3</f>
        <v>15</v>
      </c>
      <c r="B50" s="463">
        <f>SUM('Base de donnée'!Q5:Q7)</f>
        <v>1</v>
      </c>
      <c r="C50" s="448">
        <f>SUM('Base de donnée'!Q$8)</f>
        <v>1</v>
      </c>
      <c r="D50" s="428">
        <f t="array" ref="D50">SUM(IF((WEEKDAY(J$5:AN$5,2)&lt;6)*(COUNTIF(fériés,J$5:AN$5)=0),COUNTIF(piquet,J50:AN50)))</f>
        <v>8</v>
      </c>
      <c r="E50" s="431">
        <f t="array" ref="E50">SUM(IF((WEEKDAY(J$5:AN$5,2)&gt;5)+(COUNTIF(fériés,J$5:AN$5)&gt;0),COUNTIF(piquet,J50:AN50)))</f>
        <v>3</v>
      </c>
      <c r="F50" s="416">
        <f>(D50*9)+(E50*24)</f>
        <v>144</v>
      </c>
      <c r="G50" s="419" t="e">
        <f ca="1">STATISTIQUE!V22</f>
        <v>#REF!</v>
      </c>
      <c r="H50" s="422">
        <f t="shared" ref="H50:I50" si="15">SUM(AV50:AV52)</f>
        <v>4</v>
      </c>
      <c r="I50" s="425">
        <f t="shared" si="15"/>
        <v>0</v>
      </c>
      <c r="J50" s="16" t="s">
        <v>79</v>
      </c>
      <c r="K50" s="16" t="str">
        <f>IF('Base de donnée'!$Q$4,("DISPONIBLE"),("INDISPONIBLE"))</f>
        <v>DISPONIBLE</v>
      </c>
      <c r="L50" s="16" t="str">
        <f>IF('Base de donnée'!$Q$4,("DISPONIBLE"),("INDISPONIBLE"))</f>
        <v>DISPONIBLE</v>
      </c>
      <c r="M50" s="16" t="str">
        <f>IF('Base de donnée'!$Q$4,("DISPONIBLE"),("INDISPONIBLE"))</f>
        <v>DISPONIBLE</v>
      </c>
      <c r="N50" s="16" t="s">
        <v>22</v>
      </c>
      <c r="O50" s="16" t="s">
        <v>16</v>
      </c>
      <c r="P50" s="16" t="s">
        <v>6</v>
      </c>
      <c r="Q50" s="16" t="s">
        <v>79</v>
      </c>
      <c r="R50" s="16" t="str">
        <f>IF('Base de donnée'!$Q$4,("DISPONIBLE"),("INDISPONIBLE"))</f>
        <v>DISPONIBLE</v>
      </c>
      <c r="S50" s="16" t="str">
        <f>IF('Base de donnée'!$Q$4,("DISPONIBLE"),("INDISPONIBLE"))</f>
        <v>DISPONIBLE</v>
      </c>
      <c r="T50" s="16" t="str">
        <f>IF('Base de donnée'!$Q$4,("DISPONIBLE"),("INDISPONIBLE"))</f>
        <v>DISPONIBLE</v>
      </c>
      <c r="U50" s="16" t="str">
        <f>IF('Base de donnée'!$Q$4,("DISPONIBLE"),("INDISPONIBLE"))</f>
        <v>DISPONIBLE</v>
      </c>
      <c r="V50" s="16" t="str">
        <f>IF('Base de donnée'!$Q$4,("DISPONIBLE"),("INDISPONIBLE"))</f>
        <v>DISPONIBLE</v>
      </c>
      <c r="W50" s="16" t="str">
        <f>IF('Base de donnée'!$Q$4,("DISPONIBLE"),("INDISPONIBLE"))</f>
        <v>DISPONIBLE</v>
      </c>
      <c r="X50" s="16" t="str">
        <f>IF('Base de donnée'!$Q$4,("DISPONIBLE"),("INDISPONIBLE"))</f>
        <v>DISPONIBLE</v>
      </c>
      <c r="Y50" s="16" t="str">
        <f>IF('Base de donnée'!$Q$4,("DISPONIBLE"),("INDISPONIBLE"))</f>
        <v>DISPONIBLE</v>
      </c>
      <c r="Z50" s="16" t="str">
        <f>IF('Base de donnée'!$Q$4,("DISPONIBLE"),("INDISPONIBLE"))</f>
        <v>DISPONIBLE</v>
      </c>
      <c r="AA50" s="16" t="s">
        <v>15</v>
      </c>
      <c r="AB50" s="16" t="s">
        <v>13</v>
      </c>
      <c r="AC50" s="16" t="s">
        <v>16</v>
      </c>
      <c r="AD50" s="16" t="s">
        <v>15</v>
      </c>
      <c r="AE50" s="16" t="s">
        <v>25</v>
      </c>
      <c r="AF50" s="16" t="str">
        <f>IF('Base de donnée'!$Q$4,("DISPONIBLE"),("INDISPONIBLE"))</f>
        <v>DISPONIBLE</v>
      </c>
      <c r="AG50" s="16" t="s">
        <v>13</v>
      </c>
      <c r="AH50" s="16" t="str">
        <f>IF('Base de donnée'!$Q$4,("DISPONIBLE"),("INDISPONIBLE"))</f>
        <v>DISPONIBLE</v>
      </c>
      <c r="AI50" s="16" t="s">
        <v>25</v>
      </c>
      <c r="AJ50" s="16" t="s">
        <v>16</v>
      </c>
      <c r="AK50" s="16" t="s">
        <v>6</v>
      </c>
      <c r="AL50" s="16" t="s">
        <v>6</v>
      </c>
      <c r="AM50" s="16" t="str">
        <f>IF('Base de donnée'!$Q$4,("DISPONIBLE"),("INDISPONIBLE"))</f>
        <v>DISPONIBLE</v>
      </c>
      <c r="AN50" s="16" t="s">
        <v>13</v>
      </c>
      <c r="AV50">
        <f t="array" ref="AV50">SUM(IF((WEEKDAY(J$5:AN$5,2)&lt;6)*(COUNTIF(fériés,J$5:AN$5)=0),COUNTIF(vsav, J50:AN50)))</f>
        <v>4</v>
      </c>
      <c r="AW50">
        <f t="array" ref="AW50">SUM(IF((WEEKDAY(J$5:AN$5,2)&gt;5)+(COUNTIF(fériés,J$5:AN$5)&gt;0),COUNTIF(vsav, J50:AN50)))</f>
        <v>0</v>
      </c>
    </row>
    <row r="51" spans="1:49" ht="15" customHeight="1">
      <c r="A51" s="49">
        <f>'Base de donnée'!Q3</f>
        <v>15</v>
      </c>
      <c r="B51" s="464"/>
      <c r="C51" s="449"/>
      <c r="D51" s="429"/>
      <c r="E51" s="432"/>
      <c r="F51" s="417"/>
      <c r="G51" s="420"/>
      <c r="H51" s="423"/>
      <c r="I51" s="426"/>
      <c r="J51" s="18" t="s">
        <v>12</v>
      </c>
      <c r="K51" s="10"/>
      <c r="L51" s="10"/>
      <c r="M51" s="10"/>
      <c r="N51" s="10" t="s">
        <v>18</v>
      </c>
      <c r="O51" s="10" t="s">
        <v>20</v>
      </c>
      <c r="P51" s="19"/>
      <c r="Q51" s="10" t="s">
        <v>12</v>
      </c>
      <c r="R51" s="10"/>
      <c r="S51" s="10"/>
      <c r="T51" s="10"/>
      <c r="U51" s="10"/>
      <c r="V51" s="10"/>
      <c r="W51" s="19"/>
      <c r="X51" s="10"/>
      <c r="Y51" s="19"/>
      <c r="Z51" s="10"/>
      <c r="AA51" s="10" t="s">
        <v>19</v>
      </c>
      <c r="AB51" s="19"/>
      <c r="AC51" s="10" t="s">
        <v>20</v>
      </c>
      <c r="AD51" s="10" t="s">
        <v>19</v>
      </c>
      <c r="AE51" s="10"/>
      <c r="AF51" s="10"/>
      <c r="AG51" s="10"/>
      <c r="AH51" s="10"/>
      <c r="AI51" s="19"/>
      <c r="AJ51" s="10" t="s">
        <v>20</v>
      </c>
      <c r="AK51" s="10"/>
      <c r="AL51" s="10"/>
      <c r="AM51" s="10"/>
      <c r="AN51" s="10"/>
      <c r="AV51">
        <f t="array" ref="AV51">SUM(IF((WEEKDAY(J$5:AN$5,2)&lt;6)*(COUNTIF(fériés,J$5:AN$5)=0),COUNTIF(vsav, J51:AN51)))</f>
        <v>0</v>
      </c>
      <c r="AW51">
        <f t="array" ref="AW51">SUM(IF((WEEKDAY(J$5:AN$5,2)&gt;5)+(COUNTIF(fériés,J$5:AN$5)&gt;0),COUNTIF(vsav, J51:AN51)))</f>
        <v>0</v>
      </c>
    </row>
    <row r="52" spans="1:49" ht="15.75" customHeight="1" thickBot="1">
      <c r="A52" s="50">
        <f>'Base de donnée'!Q3</f>
        <v>15</v>
      </c>
      <c r="B52" s="465"/>
      <c r="C52" s="450"/>
      <c r="D52" s="430"/>
      <c r="E52" s="433"/>
      <c r="F52" s="418"/>
      <c r="G52" s="421"/>
      <c r="H52" s="424"/>
      <c r="I52" s="427"/>
      <c r="J52" s="21"/>
      <c r="K52" s="14"/>
      <c r="L52" s="14"/>
      <c r="M52" s="14"/>
      <c r="N52" s="14"/>
      <c r="O52" s="14"/>
      <c r="P52" s="14"/>
      <c r="Q52" s="14"/>
      <c r="R52" s="14"/>
      <c r="S52" s="14"/>
      <c r="T52" s="14"/>
      <c r="U52" s="14"/>
      <c r="V52" s="22"/>
      <c r="W52" s="22"/>
      <c r="X52" s="14"/>
      <c r="Y52" s="14"/>
      <c r="Z52" s="14"/>
      <c r="AA52" s="22"/>
      <c r="AB52" s="14"/>
      <c r="AC52" s="14"/>
      <c r="AD52" s="14"/>
      <c r="AE52" s="14"/>
      <c r="AF52" s="14"/>
      <c r="AG52" s="14"/>
      <c r="AH52" s="14"/>
      <c r="AI52" s="14"/>
      <c r="AJ52" s="22"/>
      <c r="AK52" s="22"/>
      <c r="AL52" s="22"/>
      <c r="AM52" s="14"/>
      <c r="AN52" s="14"/>
      <c r="AV52">
        <f t="array" ref="AV52">SUM(IF((WEEKDAY(J$5:AN$5,2)&lt;6)*(COUNTIF(fériés,J$5:AN$5)=0),COUNTIF(vsav, J52:AN52)))</f>
        <v>0</v>
      </c>
      <c r="AW52">
        <f t="array" ref="AW52">SUM(IF((WEEKDAY(J$5:AN$5,2)&gt;5)+(COUNTIF(fériés,J$5:AN$5)&gt;0),COUNTIF(vsav, J52:AN52)))</f>
        <v>0</v>
      </c>
    </row>
    <row r="53" spans="1:49" ht="15" customHeight="1">
      <c r="A53" s="48">
        <f>'Base de donnée'!R3</f>
        <v>16</v>
      </c>
      <c r="B53" s="463">
        <f>SUM('Base de donnée'!S5:S7)</f>
        <v>1</v>
      </c>
      <c r="C53" s="448">
        <f>SUM('Base de donnée'!R$8)</f>
        <v>1</v>
      </c>
      <c r="D53" s="410">
        <f t="array" ref="D53">SUM(IF((WEEKDAY(J$5:AN$5,2)&lt;6)*(COUNTIF(fériés,J$5:AN$5)=0),COUNTIF(piquet,J53:AN53)))</f>
        <v>8</v>
      </c>
      <c r="E53" s="413">
        <f t="array" ref="E53">SUM(IF((WEEKDAY(J$5:AN$5,2)&gt;5)+(COUNTIF(fériés,J$5:AN$5)&gt;0),COUNTIF(piquet,J53:AN53)))</f>
        <v>2</v>
      </c>
      <c r="F53" s="416">
        <f>(D53*9)+(E53*24)</f>
        <v>120</v>
      </c>
      <c r="G53" s="419" t="e">
        <f ca="1">STATISTIQUE!V23</f>
        <v>#REF!</v>
      </c>
      <c r="H53" s="422">
        <f t="shared" ref="H53:I53" si="16">SUM(AV53:AV55)</f>
        <v>3</v>
      </c>
      <c r="I53" s="425">
        <f t="shared" si="16"/>
        <v>0</v>
      </c>
      <c r="J53" s="16" t="s">
        <v>6</v>
      </c>
      <c r="K53" s="16" t="str">
        <f>IF('Base de donnée'!$R$4,("DISPONIBLE"),("INDISPONIBLE"))</f>
        <v>DISPONIBLE</v>
      </c>
      <c r="L53" s="16" t="s">
        <v>16</v>
      </c>
      <c r="M53" s="16" t="s">
        <v>22</v>
      </c>
      <c r="N53" s="16" t="s">
        <v>16</v>
      </c>
      <c r="O53" s="16" t="s">
        <v>79</v>
      </c>
      <c r="P53" s="16" t="str">
        <f>IF('Base de donnée'!$R$4,("DISPONIBLE"),("INDISPONIBLE"))</f>
        <v>DISPONIBLE</v>
      </c>
      <c r="Q53" s="16" t="s">
        <v>15</v>
      </c>
      <c r="R53" s="16" t="str">
        <f>IF('Base de donnée'!$R$4,("DISPONIBLE"),("INDISPONIBLE"))</f>
        <v>DISPONIBLE</v>
      </c>
      <c r="S53" s="16" t="str">
        <f>IF('Base de donnée'!$R$4,("DISPONIBLE"),("INDISPONIBLE"))</f>
        <v>DISPONIBLE</v>
      </c>
      <c r="T53" s="16" t="s">
        <v>16</v>
      </c>
      <c r="U53" s="16" t="s">
        <v>13</v>
      </c>
      <c r="V53" s="16" t="s">
        <v>16</v>
      </c>
      <c r="W53" s="16" t="s">
        <v>6</v>
      </c>
      <c r="X53" s="16" t="s">
        <v>6</v>
      </c>
      <c r="Y53" s="16" t="str">
        <f>IF('Base de donnée'!$R$4,("DISPONIBLE"),("INDISPONIBLE"))</f>
        <v>DISPONIBLE</v>
      </c>
      <c r="Z53" s="16" t="str">
        <f>IF('Base de donnée'!$R$4,("DISPONIBLE"),("INDISPONIBLE"))</f>
        <v>DISPONIBLE</v>
      </c>
      <c r="AA53" s="16" t="str">
        <f>IF('Base de donnée'!$R$4,("DISPONIBLE"),("INDISPONIBLE"))</f>
        <v>DISPONIBLE</v>
      </c>
      <c r="AB53" s="16" t="str">
        <f>IF('Base de donnée'!$R$4,("DISPONIBLE"),("INDISPONIBLE"))</f>
        <v>DISPONIBLE</v>
      </c>
      <c r="AC53" s="16" t="str">
        <f>IF('Base de donnée'!$R$4,("DISPONIBLE"),("INDISPONIBLE"))</f>
        <v>DISPONIBLE</v>
      </c>
      <c r="AD53" s="16" t="s">
        <v>25</v>
      </c>
      <c r="AE53" s="16" t="s">
        <v>79</v>
      </c>
      <c r="AF53" s="16" t="s">
        <v>13</v>
      </c>
      <c r="AG53" s="16" t="str">
        <f>IF('Base de donnée'!$R$4,("DISPONIBLE"),("INDISPONIBLE"))</f>
        <v>DISPONIBLE</v>
      </c>
      <c r="AH53" s="16" t="str">
        <f>IF('Base de donnée'!$R$4,("DISPONIBLE"),("INDISPONIBLE"))</f>
        <v>DISPONIBLE</v>
      </c>
      <c r="AI53" s="16" t="str">
        <f>IF('Base de donnée'!$R$4,("DISPONIBLE"),("INDISPONIBLE"))</f>
        <v>DISPONIBLE</v>
      </c>
      <c r="AJ53" s="16" t="str">
        <f>IF('Base de donnée'!$R$4,("DISPONIBLE"),("INDISPONIBLE"))</f>
        <v>DISPONIBLE</v>
      </c>
      <c r="AK53" s="16" t="s">
        <v>6</v>
      </c>
      <c r="AL53" s="16" t="s">
        <v>6</v>
      </c>
      <c r="AM53" s="16" t="str">
        <f>IF('Base de donnée'!$R$4,("DISPONIBLE"),("INDISPONIBLE"))</f>
        <v>DISPONIBLE</v>
      </c>
      <c r="AN53" s="16" t="str">
        <f>IF('Base de donnée'!$R$4,("DISPONIBLE"),("INDISPONIBLE"))</f>
        <v>DISPONIBLE</v>
      </c>
      <c r="AV53">
        <f t="array" ref="AV53">SUM(IF((WEEKDAY(J$5:AN$5,2)&lt;6)*(COUNTIF(fériés,J$5:AN$5)=0),COUNTIF(vsav, J53:AN53)))</f>
        <v>3</v>
      </c>
      <c r="AW53">
        <f t="array" ref="AW53">SUM(IF((WEEKDAY(J$5:AN$5,2)&gt;5)+(COUNTIF(fériés,J$5:AN$5)&gt;0),COUNTIF(vsav, J53:AN53)))</f>
        <v>0</v>
      </c>
    </row>
    <row r="54" spans="1:49" ht="15" customHeight="1">
      <c r="A54" s="49">
        <f>'Base de donnée'!R3</f>
        <v>16</v>
      </c>
      <c r="B54" s="464"/>
      <c r="C54" s="449"/>
      <c r="D54" s="411"/>
      <c r="E54" s="414"/>
      <c r="F54" s="417"/>
      <c r="G54" s="420"/>
      <c r="H54" s="423"/>
      <c r="I54" s="426"/>
      <c r="J54" s="18"/>
      <c r="K54" s="10"/>
      <c r="L54" s="10" t="s">
        <v>20</v>
      </c>
      <c r="M54" s="19"/>
      <c r="N54" s="10" t="s">
        <v>20</v>
      </c>
      <c r="O54" s="10" t="s">
        <v>12</v>
      </c>
      <c r="P54" s="10"/>
      <c r="Q54" s="10" t="s">
        <v>20</v>
      </c>
      <c r="R54" s="10"/>
      <c r="S54" s="10"/>
      <c r="T54" s="19" t="s">
        <v>20</v>
      </c>
      <c r="U54" s="10"/>
      <c r="V54" s="10" t="s">
        <v>20</v>
      </c>
      <c r="W54" s="19"/>
      <c r="X54" s="10"/>
      <c r="Y54" s="10"/>
      <c r="Z54" s="10"/>
      <c r="AA54" s="19"/>
      <c r="AB54" s="10"/>
      <c r="AC54" s="10"/>
      <c r="AD54" s="10"/>
      <c r="AE54" s="19" t="s">
        <v>19</v>
      </c>
      <c r="AF54" s="10"/>
      <c r="AG54" s="19"/>
      <c r="AH54" s="10"/>
      <c r="AI54" s="10"/>
      <c r="AJ54" s="10"/>
      <c r="AK54" s="10"/>
      <c r="AL54" s="10"/>
      <c r="AM54" s="10"/>
      <c r="AN54" s="10"/>
      <c r="AV54">
        <f t="array" ref="AV54">SUM(IF((WEEKDAY(J$5:AN$5,2)&lt;6)*(COUNTIF(fériés,J$5:AN$5)=0),COUNTIF(vsav, J54:AN54)))</f>
        <v>0</v>
      </c>
      <c r="AW54">
        <f t="array" ref="AW54">SUM(IF((WEEKDAY(J$5:AN$5,2)&gt;5)+(COUNTIF(fériés,J$5:AN$5)&gt;0),COUNTIF(vsav, J54:AN54)))</f>
        <v>0</v>
      </c>
    </row>
    <row r="55" spans="1:49" ht="15.75" customHeight="1" thickBot="1">
      <c r="A55" s="50">
        <f>'Base de donnée'!R3</f>
        <v>16</v>
      </c>
      <c r="B55" s="465"/>
      <c r="C55" s="450"/>
      <c r="D55" s="412"/>
      <c r="E55" s="415"/>
      <c r="F55" s="418"/>
      <c r="G55" s="421"/>
      <c r="H55" s="424"/>
      <c r="I55" s="427"/>
      <c r="J55" s="21"/>
      <c r="K55" s="14"/>
      <c r="L55" s="14"/>
      <c r="M55" s="14"/>
      <c r="N55" s="14"/>
      <c r="O55" s="14"/>
      <c r="P55" s="14"/>
      <c r="Q55" s="14"/>
      <c r="R55" s="14"/>
      <c r="S55" s="14"/>
      <c r="T55" s="14"/>
      <c r="U55" s="14"/>
      <c r="V55" s="14"/>
      <c r="W55" s="14"/>
      <c r="X55" s="14"/>
      <c r="Y55" s="22"/>
      <c r="Z55" s="14"/>
      <c r="AA55" s="14"/>
      <c r="AB55" s="22"/>
      <c r="AC55" s="14"/>
      <c r="AD55" s="14"/>
      <c r="AE55" s="22"/>
      <c r="AF55" s="22"/>
      <c r="AG55" s="14"/>
      <c r="AH55" s="14"/>
      <c r="AI55" s="14"/>
      <c r="AJ55" s="14"/>
      <c r="AK55" s="14"/>
      <c r="AL55" s="14"/>
      <c r="AM55" s="14"/>
      <c r="AN55" s="14"/>
      <c r="AV55">
        <f t="array" ref="AV55">SUM(IF((WEEKDAY(J$5:AN$5,2)&lt;6)*(COUNTIF(fériés,J$5:AN$5)=0),COUNTIF(vsav, J55:AN55)))</f>
        <v>0</v>
      </c>
      <c r="AW55">
        <f t="array" ref="AW55">SUM(IF((WEEKDAY(J$5:AN$5,2)&gt;5)+(COUNTIF(fériés,J$5:AN$5)&gt;0),COUNTIF(vsav, J55:AN55)))</f>
        <v>0</v>
      </c>
    </row>
    <row r="56" spans="1:49" ht="15" customHeight="1">
      <c r="A56" s="51">
        <f>'Base de donnée'!S3</f>
        <v>17</v>
      </c>
      <c r="B56" s="463">
        <f>SUM('Base de donnée'!S5:S7)</f>
        <v>1</v>
      </c>
      <c r="C56" s="448">
        <f>SUM('Base de donnée'!S$8)</f>
        <v>0</v>
      </c>
      <c r="D56" s="428">
        <f t="array" ref="D56">SUM(IF((WEEKDAY(J$5:AN$5,2)&lt;6)*(COUNTIF(fériés,J$5:AN$5)=0),COUNTIF(piquet,J56:AN56)))</f>
        <v>8</v>
      </c>
      <c r="E56" s="431">
        <f t="array" ref="E56">SUM(IF((WEEKDAY(J$5:AN$5,2)&gt;5)+(COUNTIF(fériés,J$5:AN$5)&gt;0),COUNTIF(piquet,J56:AN56)))</f>
        <v>3</v>
      </c>
      <c r="F56" s="416">
        <f>(D56*9)+(E56*24)</f>
        <v>144</v>
      </c>
      <c r="G56" s="419" t="e">
        <f ca="1">STATISTIQUE!V24</f>
        <v>#REF!</v>
      </c>
      <c r="H56" s="422">
        <f t="shared" ref="H56:I56" si="17">SUM(AV56:AV58)</f>
        <v>2</v>
      </c>
      <c r="I56" s="425">
        <f t="shared" si="17"/>
        <v>2</v>
      </c>
      <c r="J56" s="16" t="s">
        <v>20</v>
      </c>
      <c r="K56" s="16" t="str">
        <f>IF('Base de donnée'!$S$4,("DISPONIBLE"),("INDISPONIBLE"))</f>
        <v>DISPONIBLE</v>
      </c>
      <c r="L56" s="16" t="str">
        <f>IF('Base de donnée'!$S$4,("DISPONIBLE"),("INDISPONIBLE"))</f>
        <v>DISPONIBLE</v>
      </c>
      <c r="M56" s="16" t="str">
        <f>IF('Base de donnée'!$S$4,("DISPONIBLE"),("INDISPONIBLE"))</f>
        <v>DISPONIBLE</v>
      </c>
      <c r="N56" s="16" t="str">
        <f>IF('Base de donnée'!$S$4,("DISPONIBLE"),("INDISPONIBLE"))</f>
        <v>DISPONIBLE</v>
      </c>
      <c r="O56" s="16" t="str">
        <f>IF('Base de donnée'!$S$4,("DISPONIBLE"),("INDISPONIBLE"))</f>
        <v>DISPONIBLE</v>
      </c>
      <c r="P56" s="16" t="s">
        <v>13</v>
      </c>
      <c r="Q56" s="16" t="str">
        <f>IF('Base de donnée'!$S$4,("DISPONIBLE"),("INDISPONIBLE"))</f>
        <v>DISPONIBLE</v>
      </c>
      <c r="R56" s="16" t="str">
        <f>IF('Base de donnée'!$S$4,("DISPONIBLE"),("INDISPONIBLE"))</f>
        <v>DISPONIBLE</v>
      </c>
      <c r="S56" s="16" t="str">
        <f>IF('Base de donnée'!$S$4,("DISPONIBLE"),("INDISPONIBLE"))</f>
        <v>DISPONIBLE</v>
      </c>
      <c r="T56" s="16" t="str">
        <f>IF('Base de donnée'!$S$4,("DISPONIBLE"),("INDISPONIBLE"))</f>
        <v>DISPONIBLE</v>
      </c>
      <c r="U56" s="16" t="str">
        <f>IF('Base de donnée'!$S$4,("DISPONIBLE"),("INDISPONIBLE"))</f>
        <v>DISPONIBLE</v>
      </c>
      <c r="V56" s="16" t="s">
        <v>22</v>
      </c>
      <c r="W56" s="16" t="str">
        <f>IF('Base de donnée'!$S$4,("DISPONIBLE"),("INDISPONIBLE"))</f>
        <v>DISPONIBLE</v>
      </c>
      <c r="X56" s="16" t="str">
        <f>IF('Base de donnée'!$S$4,("DISPONIBLE"),("INDISPONIBLE"))</f>
        <v>DISPONIBLE</v>
      </c>
      <c r="Y56" s="16" t="s">
        <v>15</v>
      </c>
      <c r="Z56" s="16" t="s">
        <v>20</v>
      </c>
      <c r="AA56" s="16" t="s">
        <v>13</v>
      </c>
      <c r="AB56" s="16" t="s">
        <v>15</v>
      </c>
      <c r="AC56" s="16" t="s">
        <v>17</v>
      </c>
      <c r="AD56" s="16" t="str">
        <f>IF('Base de donnée'!$S$4,("DISPONIBLE"),("INDISPONIBLE"))</f>
        <v>DISPONIBLE</v>
      </c>
      <c r="AE56" s="16" t="str">
        <f>IF('Base de donnée'!$S$4,("DISPONIBLE"),("INDISPONIBLE"))</f>
        <v>DISPONIBLE</v>
      </c>
      <c r="AF56" s="16" t="s">
        <v>6</v>
      </c>
      <c r="AG56" s="16" t="s">
        <v>6</v>
      </c>
      <c r="AH56" s="16" t="s">
        <v>6</v>
      </c>
      <c r="AI56" s="16" t="s">
        <v>6</v>
      </c>
      <c r="AJ56" s="16" t="str">
        <f>IF('Base de donnée'!$S$4,("DISPONIBLE"),("INDISPONIBLE"))</f>
        <v>DISPONIBLE</v>
      </c>
      <c r="AK56" s="16" t="s">
        <v>21</v>
      </c>
      <c r="AL56" s="16" t="str">
        <f>IF('Base de donnée'!$S$4,("DISPONIBLE"),("INDISPONIBLE"))</f>
        <v>DISPONIBLE</v>
      </c>
      <c r="AM56" s="16" t="s">
        <v>15</v>
      </c>
      <c r="AN56" s="16" t="s">
        <v>16</v>
      </c>
      <c r="AV56">
        <f t="array" ref="AV56">SUM(IF((WEEKDAY(J$5:AN$5,2)&lt;6)*(COUNTIF(fériés,J$5:AN$5)=0),COUNTIF(vsav, J56:AN56)))</f>
        <v>2</v>
      </c>
      <c r="AW56">
        <f t="array" ref="AW56">SUM(IF((WEEKDAY(J$5:AN$5,2)&gt;5)+(COUNTIF(fériés,J$5:AN$5)&gt;0),COUNTIF(vsav, J56:AN56)))</f>
        <v>2</v>
      </c>
    </row>
    <row r="57" spans="1:49" ht="15" customHeight="1">
      <c r="A57" s="52">
        <f>'Base de donnée'!S3</f>
        <v>17</v>
      </c>
      <c r="B57" s="464"/>
      <c r="C57" s="449"/>
      <c r="D57" s="429"/>
      <c r="E57" s="432"/>
      <c r="F57" s="417"/>
      <c r="G57" s="420"/>
      <c r="H57" s="423"/>
      <c r="I57" s="426"/>
      <c r="J57" s="18" t="s">
        <v>16</v>
      </c>
      <c r="K57" s="10"/>
      <c r="L57" s="19"/>
      <c r="M57" s="10"/>
      <c r="N57" s="10"/>
      <c r="O57" s="10"/>
      <c r="P57" s="19" t="s">
        <v>15</v>
      </c>
      <c r="Q57" s="10"/>
      <c r="R57" s="10"/>
      <c r="S57" s="10"/>
      <c r="T57" s="10"/>
      <c r="U57" s="10"/>
      <c r="V57" s="10"/>
      <c r="W57" s="10"/>
      <c r="X57" s="10"/>
      <c r="Y57" s="19" t="s">
        <v>19</v>
      </c>
      <c r="Z57" s="10" t="s">
        <v>16</v>
      </c>
      <c r="AA57" s="10"/>
      <c r="AB57" s="10" t="s">
        <v>19</v>
      </c>
      <c r="AC57" s="10"/>
      <c r="AD57" s="10"/>
      <c r="AE57" s="10"/>
      <c r="AF57" s="10"/>
      <c r="AG57" s="19"/>
      <c r="AH57" s="19"/>
      <c r="AI57" s="10"/>
      <c r="AJ57" s="10"/>
      <c r="AK57" s="10" t="s">
        <v>16</v>
      </c>
      <c r="AL57" s="10"/>
      <c r="AM57" s="10" t="s">
        <v>19</v>
      </c>
      <c r="AN57" s="19" t="s">
        <v>20</v>
      </c>
      <c r="AV57">
        <f t="array" ref="AV57">SUM(IF((WEEKDAY(J$5:AN$5,2)&lt;6)*(COUNTIF(fériés,J$5:AN$5)=0),COUNTIF(vsav, J57:AN57)))</f>
        <v>0</v>
      </c>
      <c r="AW57">
        <f t="array" ref="AW57">SUM(IF((WEEKDAY(J$5:AN$5,2)&gt;5)+(COUNTIF(fériés,J$5:AN$5)&gt;0),COUNTIF(vsav, J57:AN57)))</f>
        <v>0</v>
      </c>
    </row>
    <row r="58" spans="1:49" ht="15.75" customHeight="1" thickBot="1">
      <c r="A58" s="53">
        <f>'Base de donnée'!S3</f>
        <v>17</v>
      </c>
      <c r="B58" s="465"/>
      <c r="C58" s="450"/>
      <c r="D58" s="430"/>
      <c r="E58" s="433"/>
      <c r="F58" s="418"/>
      <c r="G58" s="421"/>
      <c r="H58" s="424"/>
      <c r="I58" s="427"/>
      <c r="J58" s="21"/>
      <c r="K58" s="14"/>
      <c r="L58" s="14"/>
      <c r="M58" s="14"/>
      <c r="N58" s="14"/>
      <c r="O58" s="14"/>
      <c r="P58" s="22"/>
      <c r="Q58" s="14"/>
      <c r="R58" s="14"/>
      <c r="S58" s="14"/>
      <c r="T58" s="14"/>
      <c r="U58" s="14"/>
      <c r="V58" s="14"/>
      <c r="W58" s="14"/>
      <c r="X58" s="14"/>
      <c r="Y58" s="14"/>
      <c r="Z58" s="14"/>
      <c r="AA58" s="14"/>
      <c r="AB58" s="14"/>
      <c r="AC58" s="14"/>
      <c r="AD58" s="14"/>
      <c r="AE58" s="14"/>
      <c r="AF58" s="14"/>
      <c r="AG58" s="14"/>
      <c r="AH58" s="22"/>
      <c r="AI58" s="14"/>
      <c r="AJ58" s="22"/>
      <c r="AK58" s="14"/>
      <c r="AL58" s="14"/>
      <c r="AM58" s="14"/>
      <c r="AN58" s="14"/>
      <c r="AV58">
        <f t="array" ref="AV58">SUM(IF((WEEKDAY(J$5:AN$5,2)&lt;6)*(COUNTIF(fériés,J$5:AN$5)=0),COUNTIF(vsav, J58:AN58)))</f>
        <v>0</v>
      </c>
      <c r="AW58">
        <f t="array" ref="AW58">SUM(IF((WEEKDAY(J$5:AN$5,2)&gt;5)+(COUNTIF(fériés,J$5:AN$5)&gt;0),COUNTIF(vsav, J58:AN58)))</f>
        <v>0</v>
      </c>
    </row>
    <row r="59" spans="1:49" ht="15" customHeight="1">
      <c r="A59" s="51">
        <f>'Base de donnée'!T3</f>
        <v>18</v>
      </c>
      <c r="B59" s="463">
        <f>SUM('Base de donnée'!S5:S7)</f>
        <v>1</v>
      </c>
      <c r="C59" s="448">
        <f>SUM('Base de donnée'!T$8)</f>
        <v>0</v>
      </c>
      <c r="D59" s="410">
        <f t="array" ref="D59">SUM(IF((WEEKDAY(J$5:AN$5,2)&lt;6)*(COUNTIF(fériés,J$5:AN$5)=0),COUNTIF(piquet,J59:AN59)))</f>
        <v>8</v>
      </c>
      <c r="E59" s="413">
        <f t="array" ref="E59">SUM(IF((WEEKDAY(J$5:AN$5,2)&gt;5)+(COUNTIF(fériés,J$5:AN$5)&gt;0),COUNTIF(piquet,J59:AN59)))</f>
        <v>2</v>
      </c>
      <c r="F59" s="416">
        <f>(D59*9)+(E59*24)</f>
        <v>120</v>
      </c>
      <c r="G59" s="419" t="e">
        <f ca="1">STATISTIQUE!V25</f>
        <v>#REF!</v>
      </c>
      <c r="H59" s="422">
        <f t="shared" ref="H59:I59" si="18">SUM(AV59:AV61)</f>
        <v>5</v>
      </c>
      <c r="I59" s="425">
        <f t="shared" si="18"/>
        <v>2</v>
      </c>
      <c r="J59" s="16" t="s">
        <v>6</v>
      </c>
      <c r="K59" s="16" t="s">
        <v>6</v>
      </c>
      <c r="L59" s="16" t="s">
        <v>6</v>
      </c>
      <c r="M59" s="16" t="s">
        <v>6</v>
      </c>
      <c r="N59" s="16" t="s">
        <v>6</v>
      </c>
      <c r="O59" s="16" t="s">
        <v>6</v>
      </c>
      <c r="P59" s="16" t="s">
        <v>6</v>
      </c>
      <c r="Q59" s="16" t="s">
        <v>6</v>
      </c>
      <c r="R59" s="16" t="s">
        <v>6</v>
      </c>
      <c r="S59" s="16" t="s">
        <v>21</v>
      </c>
      <c r="T59" s="16" t="s">
        <v>22</v>
      </c>
      <c r="U59" s="16" t="s">
        <v>22</v>
      </c>
      <c r="V59" s="16" t="s">
        <v>15</v>
      </c>
      <c r="W59" s="16" t="s">
        <v>13</v>
      </c>
      <c r="X59" s="16" t="s">
        <v>13</v>
      </c>
      <c r="Y59" s="16" t="s">
        <v>6</v>
      </c>
      <c r="Z59" s="16" t="s">
        <v>6</v>
      </c>
      <c r="AA59" s="16" t="s">
        <v>20</v>
      </c>
      <c r="AB59" s="16" t="s">
        <v>6</v>
      </c>
      <c r="AC59" s="16" t="s">
        <v>6</v>
      </c>
      <c r="AD59" s="16" t="s">
        <v>6</v>
      </c>
      <c r="AE59" s="16" t="s">
        <v>6</v>
      </c>
      <c r="AF59" s="16" t="s">
        <v>6</v>
      </c>
      <c r="AG59" s="16" t="s">
        <v>21</v>
      </c>
      <c r="AH59" s="16" t="s">
        <v>6</v>
      </c>
      <c r="AI59" s="16" t="s">
        <v>6</v>
      </c>
      <c r="AJ59" s="16" t="s">
        <v>13</v>
      </c>
      <c r="AK59" s="16" t="s">
        <v>6</v>
      </c>
      <c r="AL59" s="16" t="s">
        <v>6</v>
      </c>
      <c r="AM59" s="16" t="s">
        <v>18</v>
      </c>
      <c r="AN59" s="16" t="s">
        <v>6</v>
      </c>
      <c r="AV59">
        <f t="array" ref="AV59">SUM(IF((WEEKDAY(J$5:AN$5,2)&lt;6)*(COUNTIF(fériés,J$5:AN$5)=0),COUNTIF(vsav, J59:AN59)))</f>
        <v>5</v>
      </c>
      <c r="AW59">
        <f t="array" ref="AW59">SUM(IF((WEEKDAY(J$5:AN$5,2)&gt;5)+(COUNTIF(fériés,J$5:AN$5)&gt;0),COUNTIF(vsav, J59:AN59)))</f>
        <v>2</v>
      </c>
    </row>
    <row r="60" spans="1:49" ht="15" customHeight="1">
      <c r="A60" s="52">
        <f>'Base de donnée'!T3</f>
        <v>18</v>
      </c>
      <c r="B60" s="464"/>
      <c r="C60" s="449"/>
      <c r="D60" s="411"/>
      <c r="E60" s="414"/>
      <c r="F60" s="417"/>
      <c r="G60" s="420"/>
      <c r="H60" s="423"/>
      <c r="I60" s="426"/>
      <c r="J60" s="18"/>
      <c r="K60" s="10"/>
      <c r="L60" s="10"/>
      <c r="M60" s="10"/>
      <c r="N60" s="10"/>
      <c r="O60" s="10"/>
      <c r="P60" s="10"/>
      <c r="Q60" s="10"/>
      <c r="R60" s="10"/>
      <c r="S60" s="10" t="s">
        <v>16</v>
      </c>
      <c r="T60" s="10"/>
      <c r="U60" s="10" t="s">
        <v>17</v>
      </c>
      <c r="V60" s="10" t="s">
        <v>19</v>
      </c>
      <c r="W60" s="10"/>
      <c r="X60" s="10"/>
      <c r="Y60" s="10"/>
      <c r="Z60" s="10"/>
      <c r="AA60" s="10" t="s">
        <v>16</v>
      </c>
      <c r="AB60" s="10"/>
      <c r="AC60" s="10"/>
      <c r="AD60" s="10"/>
      <c r="AE60" s="10"/>
      <c r="AF60" s="10"/>
      <c r="AG60" s="10"/>
      <c r="AH60" s="10"/>
      <c r="AI60" s="10"/>
      <c r="AJ60" s="10"/>
      <c r="AK60" s="10"/>
      <c r="AL60" s="10"/>
      <c r="AM60" s="10" t="s">
        <v>20</v>
      </c>
      <c r="AN60" s="10"/>
      <c r="AV60">
        <f t="array" ref="AV60">SUM(IF((WEEKDAY(J$5:AN$5,2)&lt;6)*(COUNTIF(fériés,J$5:AN$5)=0),COUNTIF(vsav, J60:AN60)))</f>
        <v>0</v>
      </c>
      <c r="AW60">
        <f t="array" ref="AW60">SUM(IF((WEEKDAY(J$5:AN$5,2)&gt;5)+(COUNTIF(fériés,J$5:AN$5)&gt;0),COUNTIF(vsav, J60:AN60)))</f>
        <v>0</v>
      </c>
    </row>
    <row r="61" spans="1:49" ht="15.75" customHeight="1" thickBot="1">
      <c r="A61" s="53">
        <f>'Base de donnée'!T3</f>
        <v>18</v>
      </c>
      <c r="B61" s="465"/>
      <c r="C61" s="450"/>
      <c r="D61" s="412"/>
      <c r="E61" s="415"/>
      <c r="F61" s="418"/>
      <c r="G61" s="421"/>
      <c r="H61" s="424"/>
      <c r="I61" s="427"/>
      <c r="J61" s="21"/>
      <c r="K61" s="22"/>
      <c r="L61" s="14"/>
      <c r="M61" s="14"/>
      <c r="N61" s="14"/>
      <c r="O61" s="14"/>
      <c r="P61" s="14"/>
      <c r="Q61" s="14"/>
      <c r="R61" s="14"/>
      <c r="S61" s="14"/>
      <c r="T61" s="14"/>
      <c r="U61" s="14"/>
      <c r="V61" s="14"/>
      <c r="W61" s="14"/>
      <c r="X61" s="14"/>
      <c r="Y61" s="14"/>
      <c r="Z61" s="14"/>
      <c r="AA61" s="14"/>
      <c r="AB61" s="14"/>
      <c r="AC61" s="14"/>
      <c r="AD61" s="14"/>
      <c r="AE61" s="14"/>
      <c r="AF61" s="22"/>
      <c r="AG61" s="14"/>
      <c r="AH61" s="14"/>
      <c r="AI61" s="14"/>
      <c r="AJ61" s="14"/>
      <c r="AK61" s="14"/>
      <c r="AL61" s="14"/>
      <c r="AM61" s="14"/>
      <c r="AN61" s="14"/>
      <c r="AV61">
        <f t="array" ref="AV61">SUM(IF((WEEKDAY(J$5:AN$5,2)&lt;6)*(COUNTIF(fériés,J$5:AN$5)=0),COUNTIF(vsav, J61:AN61)))</f>
        <v>0</v>
      </c>
      <c r="AW61">
        <f t="array" ref="AW61">SUM(IF((WEEKDAY(J$5:AN$5,2)&gt;5)+(COUNTIF(fériés,J$5:AN$5)&gt;0),COUNTIF(vsav, J61:AN61)))</f>
        <v>0</v>
      </c>
    </row>
    <row r="62" spans="1:49" ht="15" customHeight="1">
      <c r="A62" s="51">
        <f>'Base de donnée'!U3</f>
        <v>19</v>
      </c>
      <c r="B62" s="463">
        <f>SUM('Base de donnée'!U5:U7)</f>
        <v>0</v>
      </c>
      <c r="C62" s="448">
        <f>SUM('Base de donnée'!U$8)</f>
        <v>0</v>
      </c>
      <c r="D62" s="428">
        <f t="array" ref="D62">SUM(IF((WEEKDAY(J$5:AN$5,2)&lt;6)*(COUNTIF(fériés,J$5:AN$5)=0),COUNTIF(piquet,J62:AN62)))</f>
        <v>4</v>
      </c>
      <c r="E62" s="431">
        <f t="array" ref="E62">SUM(IF((WEEKDAY(J$5:AN$5,2)&gt;5)+(COUNTIF(fériés,J$5:AN$5)&gt;0),COUNTIF(piquet,J62:AN62)))</f>
        <v>4</v>
      </c>
      <c r="F62" s="416">
        <f>(D62*9)+(E62*24)</f>
        <v>132</v>
      </c>
      <c r="G62" s="419" t="e">
        <f ca="1">STATISTIQUE!V26</f>
        <v>#REF!</v>
      </c>
      <c r="H62" s="422">
        <f t="shared" ref="H62:I62" si="19">SUM(AV62:AV64)</f>
        <v>3</v>
      </c>
      <c r="I62" s="425">
        <f t="shared" si="19"/>
        <v>1</v>
      </c>
      <c r="J62" s="16" t="s">
        <v>17</v>
      </c>
      <c r="K62" s="16" t="s">
        <v>22</v>
      </c>
      <c r="L62" s="16" t="s">
        <v>6</v>
      </c>
      <c r="M62" s="16" t="s">
        <v>6</v>
      </c>
      <c r="N62" s="16" t="s">
        <v>6</v>
      </c>
      <c r="O62" s="16" t="s">
        <v>17</v>
      </c>
      <c r="P62" s="16" t="str">
        <f>IF('Base de donnée'!$U$4,("DISPONIBLE"),("INDISPONIBLE"))</f>
        <v>DISPONIBLE</v>
      </c>
      <c r="Q62" s="16" t="str">
        <f>IF('Base de donnée'!$U$4,("DISPONIBLE"),("INDISPONIBLE"))</f>
        <v>DISPONIBLE</v>
      </c>
      <c r="R62" s="16" t="s">
        <v>6</v>
      </c>
      <c r="S62" s="16" t="s">
        <v>6</v>
      </c>
      <c r="T62" s="16" t="s">
        <v>6</v>
      </c>
      <c r="U62" s="16" t="s">
        <v>6</v>
      </c>
      <c r="V62" s="16" t="s">
        <v>21</v>
      </c>
      <c r="W62" s="16" t="s">
        <v>18</v>
      </c>
      <c r="X62" s="16" t="s">
        <v>22</v>
      </c>
      <c r="Y62" s="16" t="s">
        <v>6</v>
      </c>
      <c r="Z62" s="16" t="s">
        <v>6</v>
      </c>
      <c r="AA62" s="16" t="s">
        <v>6</v>
      </c>
      <c r="AB62" s="16" t="s">
        <v>6</v>
      </c>
      <c r="AC62" s="16" t="s">
        <v>6</v>
      </c>
      <c r="AD62" s="16" t="s">
        <v>6</v>
      </c>
      <c r="AE62" s="16" t="s">
        <v>6</v>
      </c>
      <c r="AF62" s="16" t="s">
        <v>6</v>
      </c>
      <c r="AG62" s="16" t="s">
        <v>6</v>
      </c>
      <c r="AH62" s="16" t="s">
        <v>6</v>
      </c>
      <c r="AI62" s="16" t="s">
        <v>6</v>
      </c>
      <c r="AJ62" s="16" t="s">
        <v>22</v>
      </c>
      <c r="AK62" s="16" t="s">
        <v>20</v>
      </c>
      <c r="AL62" s="16" t="str">
        <f>IF('Base de donnée'!$U$4,("DISPONIBLE"),("INDISPONIBLE"))</f>
        <v>DISPONIBLE</v>
      </c>
      <c r="AM62" s="16" t="s">
        <v>6</v>
      </c>
      <c r="AN62" s="16" t="s">
        <v>6</v>
      </c>
      <c r="AV62">
        <f t="array" ref="AV62">SUM(IF((WEEKDAY(J$5:AN$5,2)&lt;6)*(COUNTIF(fériés,J$5:AN$5)=0),COUNTIF(vsav, J62:AN62)))</f>
        <v>3</v>
      </c>
      <c r="AW62">
        <f t="array" ref="AW62">SUM(IF((WEEKDAY(J$5:AN$5,2)&gt;5)+(COUNTIF(fériés,J$5:AN$5)&gt;0),COUNTIF(vsav, J62:AN62)))</f>
        <v>1</v>
      </c>
    </row>
    <row r="63" spans="1:49" ht="15" customHeight="1">
      <c r="A63" s="52">
        <f>'Base de donnée'!U3</f>
        <v>19</v>
      </c>
      <c r="B63" s="464"/>
      <c r="C63" s="449"/>
      <c r="D63" s="429"/>
      <c r="E63" s="432"/>
      <c r="F63" s="417"/>
      <c r="G63" s="420"/>
      <c r="H63" s="423"/>
      <c r="I63" s="426"/>
      <c r="J63" s="18" t="s">
        <v>19</v>
      </c>
      <c r="K63" s="10"/>
      <c r="L63" s="10"/>
      <c r="M63" s="10"/>
      <c r="N63" s="10"/>
      <c r="O63" s="19" t="s">
        <v>19</v>
      </c>
      <c r="P63" s="10"/>
      <c r="Q63" s="19"/>
      <c r="R63" s="19"/>
      <c r="S63" s="10"/>
      <c r="T63" s="10"/>
      <c r="U63" s="10"/>
      <c r="V63" s="19"/>
      <c r="W63" s="19" t="s">
        <v>20</v>
      </c>
      <c r="X63" s="19" t="s">
        <v>17</v>
      </c>
      <c r="Y63" s="19"/>
      <c r="Z63" s="10"/>
      <c r="AA63" s="10"/>
      <c r="AB63" s="19"/>
      <c r="AC63" s="19"/>
      <c r="AD63" s="10"/>
      <c r="AE63" s="19"/>
      <c r="AF63" s="10"/>
      <c r="AG63" s="10"/>
      <c r="AH63" s="10"/>
      <c r="AI63" s="19"/>
      <c r="AJ63" s="19" t="s">
        <v>17</v>
      </c>
      <c r="AK63" s="10" t="s">
        <v>17</v>
      </c>
      <c r="AL63" s="19"/>
      <c r="AM63" s="10"/>
      <c r="AN63" s="10"/>
      <c r="AV63">
        <f t="array" ref="AV63">SUM(IF((WEEKDAY(J$5:AN$5,2)&lt;6)*(COUNTIF(fériés,J$5:AN$5)=0),COUNTIF(vsav, J63:AN63)))</f>
        <v>0</v>
      </c>
      <c r="AW63">
        <f t="array" ref="AW63">SUM(IF((WEEKDAY(J$5:AN$5,2)&gt;5)+(COUNTIF(fériés,J$5:AN$5)&gt;0),COUNTIF(vsav, J63:AN63)))</f>
        <v>0</v>
      </c>
    </row>
    <row r="64" spans="1:49" ht="15.75" customHeight="1" thickBot="1">
      <c r="A64" s="53">
        <f>'Base de donnée'!U3</f>
        <v>19</v>
      </c>
      <c r="B64" s="465"/>
      <c r="C64" s="450"/>
      <c r="D64" s="430"/>
      <c r="E64" s="433"/>
      <c r="F64" s="418"/>
      <c r="G64" s="421"/>
      <c r="H64" s="424"/>
      <c r="I64" s="427"/>
      <c r="J64" s="21"/>
      <c r="K64" s="14"/>
      <c r="L64" s="14"/>
      <c r="M64" s="14"/>
      <c r="N64" s="14"/>
      <c r="O64" s="14"/>
      <c r="P64" s="14"/>
      <c r="Q64" s="14"/>
      <c r="R64" s="14"/>
      <c r="S64" s="14"/>
      <c r="T64" s="14"/>
      <c r="U64" s="14"/>
      <c r="V64" s="22"/>
      <c r="W64" s="14"/>
      <c r="X64" s="22"/>
      <c r="Y64" s="14"/>
      <c r="Z64" s="14"/>
      <c r="AA64" s="14"/>
      <c r="AB64" s="22"/>
      <c r="AC64" s="14"/>
      <c r="AD64" s="14"/>
      <c r="AE64" s="14"/>
      <c r="AF64" s="14"/>
      <c r="AG64" s="14"/>
      <c r="AH64" s="14"/>
      <c r="AI64" s="22"/>
      <c r="AJ64" s="14"/>
      <c r="AK64" s="14"/>
      <c r="AL64" s="14"/>
      <c r="AM64" s="14"/>
      <c r="AN64" s="14"/>
      <c r="AV64">
        <f t="array" ref="AV64">SUM(IF((WEEKDAY(J$5:AN$5,2)&lt;6)*(COUNTIF(fériés,J$5:AN$5)=0),COUNTIF(vsav, J64:AN64)))</f>
        <v>0</v>
      </c>
      <c r="AW64">
        <f t="array" ref="AW64">SUM(IF((WEEKDAY(J$5:AN$5,2)&gt;5)+(COUNTIF(fériés,J$5:AN$5)&gt;0),COUNTIF(vsav, J64:AN64)))</f>
        <v>0</v>
      </c>
    </row>
    <row r="65" spans="1:49" ht="15" customHeight="1">
      <c r="A65" s="51">
        <f>'Base de donnée'!V3</f>
        <v>20</v>
      </c>
      <c r="B65" s="466">
        <f>SUM('Base de donnée'!V5:V7)</f>
        <v>0</v>
      </c>
      <c r="C65" s="448">
        <f>SUM('Base de donnée'!V$8)</f>
        <v>0</v>
      </c>
      <c r="D65" s="410">
        <f t="array" ref="D65">SUM(IF((WEEKDAY(J$5:AN$5,2)&lt;6)*(COUNTIF(fériés,J$5:AN$5)=0),COUNTIF(piquet,J65:AN65)))</f>
        <v>8</v>
      </c>
      <c r="E65" s="413">
        <f t="array" ref="E65">SUM(IF((WEEKDAY(J$5:AN$5,2)&gt;5)+(COUNTIF(fériés,J$5:AN$5)&gt;0),COUNTIF(piquet,J65:AN65)))</f>
        <v>3</v>
      </c>
      <c r="F65" s="416">
        <f>(D65*9)+(E65*24)</f>
        <v>144</v>
      </c>
      <c r="G65" s="419" t="e">
        <f ca="1">STATISTIQUE!V27</f>
        <v>#REF!</v>
      </c>
      <c r="H65" s="422">
        <f t="shared" ref="H65:I65" si="20">SUM(AV65:AV67)</f>
        <v>7</v>
      </c>
      <c r="I65" s="425">
        <f t="shared" si="20"/>
        <v>3</v>
      </c>
      <c r="J65" s="16" t="s">
        <v>13</v>
      </c>
      <c r="K65" s="16" t="s">
        <v>6</v>
      </c>
      <c r="L65" s="16" t="s">
        <v>6</v>
      </c>
      <c r="M65" s="16" t="s">
        <v>6</v>
      </c>
      <c r="N65" s="16" t="s">
        <v>6</v>
      </c>
      <c r="O65" s="16" t="s">
        <v>6</v>
      </c>
      <c r="P65" s="16" t="s">
        <v>25</v>
      </c>
      <c r="Q65" s="16" t="s">
        <v>6</v>
      </c>
      <c r="R65" s="16" t="str">
        <f>IF('Base de donnée'!$V$4,("DISPONIBLE"),("INDISPONIBLE"))</f>
        <v>DISPONIBLE</v>
      </c>
      <c r="S65" s="16" t="str">
        <f>IF('Base de donnée'!$V$4,("DISPONIBLE"),("INDISPONIBLE"))</f>
        <v>DISPONIBLE</v>
      </c>
      <c r="T65" s="16" t="str">
        <f>IF('Base de donnée'!$V$4,("DISPONIBLE"),("INDISPONIBLE"))</f>
        <v>DISPONIBLE</v>
      </c>
      <c r="U65" s="16" t="str">
        <f>IF('Base de donnée'!$V$4,("DISPONIBLE"),("INDISPONIBLE"))</f>
        <v>DISPONIBLE</v>
      </c>
      <c r="V65" s="16" t="str">
        <f>IF('Base de donnée'!$V$4,("DISPONIBLE"),("INDISPONIBLE"))</f>
        <v>DISPONIBLE</v>
      </c>
      <c r="W65" s="16" t="str">
        <f>IF('Base de donnée'!$V$4,("DISPONIBLE"),("INDISPONIBLE"))</f>
        <v>DISPONIBLE</v>
      </c>
      <c r="X65" s="16" t="str">
        <f>IF('Base de donnée'!$V$4,("DISPONIBLE"),("INDISPONIBLE"))</f>
        <v>DISPONIBLE</v>
      </c>
      <c r="Y65" s="16" t="s">
        <v>22</v>
      </c>
      <c r="Z65" s="16" t="s">
        <v>18</v>
      </c>
      <c r="AA65" s="16" t="s">
        <v>17</v>
      </c>
      <c r="AB65" s="16" t="s">
        <v>17</v>
      </c>
      <c r="AC65" s="16" t="s">
        <v>22</v>
      </c>
      <c r="AD65" s="16" t="str">
        <f>IF('Base de donnée'!$V$4,("DISPONIBLE"),("INDISPONIBLE"))</f>
        <v>DISPONIBLE</v>
      </c>
      <c r="AE65" s="16" t="str">
        <f>IF('Base de donnée'!$V$4,("DISPONIBLE"),("INDISPONIBLE"))</f>
        <v>DISPONIBLE</v>
      </c>
      <c r="AF65" s="16" t="str">
        <f>IF('Base de donnée'!$V$4,("DISPONIBLE"),("INDISPONIBLE"))</f>
        <v>DISPONIBLE</v>
      </c>
      <c r="AG65" s="16" t="str">
        <f>IF('Base de donnée'!$V$4,("DISPONIBLE"),("INDISPONIBLE"))</f>
        <v>DISPONIBLE</v>
      </c>
      <c r="AH65" s="16" t="s">
        <v>22</v>
      </c>
      <c r="AI65" s="16" t="s">
        <v>13</v>
      </c>
      <c r="AJ65" s="16" t="str">
        <f>IF('Base de donnée'!$V$4,("DISPONIBLE"),("INDISPONIBLE"))</f>
        <v>DISPONIBLE</v>
      </c>
      <c r="AK65" s="16" t="s">
        <v>22</v>
      </c>
      <c r="AL65" s="16" t="s">
        <v>22</v>
      </c>
      <c r="AM65" s="16" t="str">
        <f>IF('Base de donnée'!$V$4,("DISPONIBLE"),("INDISPONIBLE"))</f>
        <v>DISPONIBLE</v>
      </c>
      <c r="AN65" s="16" t="s">
        <v>22</v>
      </c>
      <c r="AV65">
        <f t="array" ref="AV65">SUM(IF((WEEKDAY(J$5:AN$5,2)&lt;6)*(COUNTIF(fériés,J$5:AN$5)=0),COUNTIF(vsav, J65:AN65)))</f>
        <v>5</v>
      </c>
      <c r="AW65">
        <f t="array" ref="AW65">SUM(IF((WEEKDAY(J$5:AN$5,2)&gt;5)+(COUNTIF(fériés,J$5:AN$5)&gt;0),COUNTIF(vsav, J65:AN65)))</f>
        <v>3</v>
      </c>
    </row>
    <row r="66" spans="1:49" ht="15" customHeight="1">
      <c r="A66" s="52">
        <f>'Base de donnée'!V3</f>
        <v>20</v>
      </c>
      <c r="B66" s="467"/>
      <c r="C66" s="449"/>
      <c r="D66" s="411"/>
      <c r="E66" s="414"/>
      <c r="F66" s="417"/>
      <c r="G66" s="420"/>
      <c r="H66" s="423"/>
      <c r="I66" s="426"/>
      <c r="J66" s="18"/>
      <c r="K66" s="19"/>
      <c r="L66" s="10"/>
      <c r="M66" s="10"/>
      <c r="N66" s="10"/>
      <c r="O66" s="10"/>
      <c r="P66" s="10"/>
      <c r="Q66" s="10"/>
      <c r="R66" s="10"/>
      <c r="S66" s="10"/>
      <c r="T66" s="10"/>
      <c r="U66" s="10"/>
      <c r="V66" s="10"/>
      <c r="W66" s="10"/>
      <c r="X66" s="10"/>
      <c r="Y66" s="10"/>
      <c r="Z66" s="10" t="s">
        <v>13</v>
      </c>
      <c r="AA66" s="10" t="s">
        <v>22</v>
      </c>
      <c r="AB66" s="10"/>
      <c r="AC66" s="10"/>
      <c r="AD66" s="10"/>
      <c r="AE66" s="10"/>
      <c r="AF66" s="19"/>
      <c r="AG66" s="10"/>
      <c r="AH66" s="10"/>
      <c r="AI66" s="10" t="s">
        <v>18</v>
      </c>
      <c r="AJ66" s="10"/>
      <c r="AK66" s="10"/>
      <c r="AL66" s="10" t="s">
        <v>17</v>
      </c>
      <c r="AM66" s="10"/>
      <c r="AN66" s="10"/>
      <c r="AV66">
        <f t="array" ref="AV66">SUM(IF((WEEKDAY(J$5:AN$5,2)&lt;6)*(COUNTIF(fériés,J$5:AN$5)=0),COUNTIF(vsav, J66:AN66)))</f>
        <v>2</v>
      </c>
      <c r="AW66">
        <f t="array" ref="AW66">SUM(IF((WEEKDAY(J$5:AN$5,2)&gt;5)+(COUNTIF(fériés,J$5:AN$5)&gt;0),COUNTIF(vsav, J66:AN66)))</f>
        <v>0</v>
      </c>
    </row>
    <row r="67" spans="1:49" ht="15.75" customHeight="1" thickBot="1">
      <c r="A67" s="53">
        <f>'Base de donnée'!V3</f>
        <v>20</v>
      </c>
      <c r="B67" s="468"/>
      <c r="C67" s="450"/>
      <c r="D67" s="412"/>
      <c r="E67" s="415"/>
      <c r="F67" s="418"/>
      <c r="G67" s="421"/>
      <c r="H67" s="424"/>
      <c r="I67" s="427"/>
      <c r="J67" s="21"/>
      <c r="K67" s="22"/>
      <c r="L67" s="14"/>
      <c r="M67" s="14"/>
      <c r="N67" s="14"/>
      <c r="O67" s="14"/>
      <c r="P67" s="14"/>
      <c r="Q67" s="14"/>
      <c r="R67" s="14"/>
      <c r="S67" s="14"/>
      <c r="T67" s="14"/>
      <c r="U67" s="14"/>
      <c r="V67" s="14"/>
      <c r="W67" s="14"/>
      <c r="X67" s="14"/>
      <c r="Y67" s="14"/>
      <c r="Z67" s="14"/>
      <c r="AA67" s="22"/>
      <c r="AB67" s="14"/>
      <c r="AC67" s="14"/>
      <c r="AD67" s="14"/>
      <c r="AE67" s="14"/>
      <c r="AF67" s="14"/>
      <c r="AG67" s="14"/>
      <c r="AH67" s="14"/>
      <c r="AI67" s="22"/>
      <c r="AJ67" s="14"/>
      <c r="AK67" s="14"/>
      <c r="AL67" s="14"/>
      <c r="AM67" s="14"/>
      <c r="AN67" s="14"/>
      <c r="AV67">
        <f t="array" ref="AV67">SUM(IF((WEEKDAY(J$5:AN$5,2)&lt;6)*(COUNTIF(fériés,J$5:AN$5)=0),COUNTIF(vsav, J67:AN67)))</f>
        <v>0</v>
      </c>
      <c r="AW67">
        <f t="array" ref="AW67">SUM(IF((WEEKDAY(J$5:AN$5,2)&gt;5)+(COUNTIF(fériés,J$5:AN$5)&gt;0),COUNTIF(vsav, J67:AN67)))</f>
        <v>0</v>
      </c>
    </row>
    <row r="68" spans="1:49" ht="15" customHeight="1">
      <c r="A68" s="51">
        <f>'Base de donnée'!W3</f>
        <v>21</v>
      </c>
      <c r="B68" s="466">
        <f>SUM('Base de donnée'!W5:W7)</f>
        <v>0</v>
      </c>
      <c r="C68" s="448">
        <f>SUM('Base de donnée'!W$8)</f>
        <v>0</v>
      </c>
      <c r="D68" s="428">
        <f t="array" ref="D68">SUM(IF((WEEKDAY(J$5:AN$5,2)&lt;6)*(COUNTIF(fériés,J$5:AN$5)=0),COUNTIF(piquet,J68:AN68)))</f>
        <v>8</v>
      </c>
      <c r="E68" s="431">
        <f t="array" ref="E68">SUM(IF((WEEKDAY(J$5:AN$5,2)&gt;5)+(COUNTIF(fériés,J$5:AN$5)&gt;0),COUNTIF(piquet,J68:AN68)))</f>
        <v>3</v>
      </c>
      <c r="F68" s="416">
        <f>(D68*9)+(E68*24)</f>
        <v>144</v>
      </c>
      <c r="G68" s="419" t="e">
        <f ca="1">STATISTIQUE!V28</f>
        <v>#REF!</v>
      </c>
      <c r="H68" s="422">
        <f t="shared" ref="H68:I68" si="21">SUM(AV68:AV70)</f>
        <v>4</v>
      </c>
      <c r="I68" s="425">
        <f t="shared" si="21"/>
        <v>3</v>
      </c>
      <c r="J68" s="16" t="s">
        <v>21</v>
      </c>
      <c r="K68" s="16" t="str">
        <f>IF('Base de donnée'!$W$4,("DISPONIBLE"),("INDISPONIBLE"))</f>
        <v>DISPONIBLE</v>
      </c>
      <c r="L68" s="16" t="s">
        <v>18</v>
      </c>
      <c r="M68" s="16" t="s">
        <v>21</v>
      </c>
      <c r="N68" s="16" t="s">
        <v>17</v>
      </c>
      <c r="O68" s="16" t="s">
        <v>6</v>
      </c>
      <c r="P68" s="16" t="s">
        <v>6</v>
      </c>
      <c r="Q68" s="16" t="s">
        <v>13</v>
      </c>
      <c r="R68" s="16" t="s">
        <v>22</v>
      </c>
      <c r="S68" s="16" t="str">
        <f>IF('Base de donnée'!$W$4,("DISPONIBLE"),("INDISPONIBLE"))</f>
        <v>DISPONIBLE</v>
      </c>
      <c r="T68" s="16" t="str">
        <f>IF('Base de donnée'!$W$4,("DISPONIBLE"),("INDISPONIBLE"))</f>
        <v>DISPONIBLE</v>
      </c>
      <c r="U68" s="16" t="str">
        <f>IF('Base de donnée'!$W$4,("DISPONIBLE"),("INDISPONIBLE"))</f>
        <v>DISPONIBLE</v>
      </c>
      <c r="V68" s="16" t="s">
        <v>6</v>
      </c>
      <c r="W68" s="16" t="s">
        <v>21</v>
      </c>
      <c r="X68" s="16" t="str">
        <f>IF('Base de donnée'!$W$4,("DISPONIBLE"),("INDISPONIBLE"))</f>
        <v>DISPONIBLE</v>
      </c>
      <c r="Y68" s="16" t="s">
        <v>17</v>
      </c>
      <c r="Z68" s="16" t="s">
        <v>22</v>
      </c>
      <c r="AA68" s="16" t="s">
        <v>18</v>
      </c>
      <c r="AB68" s="16" t="s">
        <v>22</v>
      </c>
      <c r="AC68" s="16" t="s">
        <v>6</v>
      </c>
      <c r="AD68" s="16" t="s">
        <v>6</v>
      </c>
      <c r="AE68" s="16" t="s">
        <v>6</v>
      </c>
      <c r="AF68" s="16" t="str">
        <f>IF('Base de donnée'!$W$4,("DISPONIBLE"),("INDISPONIBLE"))</f>
        <v>DISPONIBLE</v>
      </c>
      <c r="AG68" s="16" t="str">
        <f>IF('Base de donnée'!$W$4,("DISPONIBLE"),("INDISPONIBLE"))</f>
        <v>DISPONIBLE</v>
      </c>
      <c r="AH68" s="16" t="str">
        <f>IF('Base de donnée'!$W$4,("DISPONIBLE"),("INDISPONIBLE"))</f>
        <v>DISPONIBLE</v>
      </c>
      <c r="AI68" s="16" t="str">
        <f>IF('Base de donnée'!$W$4,("DISPONIBLE"),("INDISPONIBLE"))</f>
        <v>DISPONIBLE</v>
      </c>
      <c r="AJ68" s="16" t="s">
        <v>6</v>
      </c>
      <c r="AK68" s="16" t="s">
        <v>6</v>
      </c>
      <c r="AL68" s="16" t="s">
        <v>6</v>
      </c>
      <c r="AM68" s="16" t="str">
        <f>IF('Base de donnée'!$W$4,("DISPONIBLE"),("INDISPONIBLE"))</f>
        <v>DISPONIBLE</v>
      </c>
      <c r="AN68" s="16" t="str">
        <f>IF('Base de donnée'!$W$4,("DISPONIBLE"),("INDISPONIBLE"))</f>
        <v>DISPONIBLE</v>
      </c>
      <c r="AV68">
        <f t="array" ref="AV68">SUM(IF((WEEKDAY(J$5:AN$5,2)&lt;6)*(COUNTIF(fériés,J$5:AN$5)=0),COUNTIF(vsav, J68:AN68)))</f>
        <v>4</v>
      </c>
      <c r="AW68">
        <f t="array" ref="AW68">SUM(IF((WEEKDAY(J$5:AN$5,2)&gt;5)+(COUNTIF(fériés,J$5:AN$5)&gt;0),COUNTIF(vsav, J68:AN68)))</f>
        <v>3</v>
      </c>
    </row>
    <row r="69" spans="1:49" ht="15" customHeight="1">
      <c r="A69" s="52">
        <f>'Base de donnée'!W3</f>
        <v>21</v>
      </c>
      <c r="B69" s="467"/>
      <c r="C69" s="449"/>
      <c r="D69" s="429"/>
      <c r="E69" s="432"/>
      <c r="F69" s="417"/>
      <c r="G69" s="420"/>
      <c r="H69" s="423"/>
      <c r="I69" s="426"/>
      <c r="J69" s="18" t="s">
        <v>18</v>
      </c>
      <c r="K69" s="10"/>
      <c r="L69" s="19"/>
      <c r="M69" s="10" t="s">
        <v>18</v>
      </c>
      <c r="N69" s="19"/>
      <c r="O69" s="10"/>
      <c r="P69" s="10"/>
      <c r="Q69" s="10"/>
      <c r="R69" s="10" t="s">
        <v>18</v>
      </c>
      <c r="S69" s="10"/>
      <c r="T69" s="10"/>
      <c r="U69" s="10"/>
      <c r="V69" s="10"/>
      <c r="W69" s="10" t="s">
        <v>17</v>
      </c>
      <c r="X69" s="10"/>
      <c r="Y69" s="19"/>
      <c r="Z69" s="10"/>
      <c r="AA69" s="10"/>
      <c r="AB69" s="10" t="s">
        <v>18</v>
      </c>
      <c r="AC69" s="10"/>
      <c r="AD69" s="10"/>
      <c r="AE69" s="10"/>
      <c r="AF69" s="10"/>
      <c r="AG69" s="10"/>
      <c r="AH69" s="10"/>
      <c r="AI69" s="19"/>
      <c r="AJ69" s="19"/>
      <c r="AK69" s="10"/>
      <c r="AL69" s="10"/>
      <c r="AM69" s="10"/>
      <c r="AN69" s="10"/>
      <c r="AV69">
        <f t="array" ref="AV69">SUM(IF((WEEKDAY(J$5:AN$5,2)&lt;6)*(COUNTIF(fériés,J$5:AN$5)=0),COUNTIF(vsav, J69:AN69)))</f>
        <v>0</v>
      </c>
      <c r="AW69">
        <f t="array" ref="AW69">SUM(IF((WEEKDAY(J$5:AN$5,2)&gt;5)+(COUNTIF(fériés,J$5:AN$5)&gt;0),COUNTIF(vsav, J69:AN69)))</f>
        <v>0</v>
      </c>
    </row>
    <row r="70" spans="1:49" ht="15.75" customHeight="1" thickBot="1">
      <c r="A70" s="53">
        <f>'Base de donnée'!W3</f>
        <v>21</v>
      </c>
      <c r="B70" s="468"/>
      <c r="C70" s="450"/>
      <c r="D70" s="430"/>
      <c r="E70" s="433"/>
      <c r="F70" s="418"/>
      <c r="G70" s="421"/>
      <c r="H70" s="424"/>
      <c r="I70" s="427"/>
      <c r="J70" s="28"/>
      <c r="K70" s="14"/>
      <c r="L70" s="14"/>
      <c r="M70" s="14"/>
      <c r="N70" s="22"/>
      <c r="O70" s="14"/>
      <c r="P70" s="14"/>
      <c r="Q70" s="14"/>
      <c r="R70" s="14"/>
      <c r="S70" s="14"/>
      <c r="T70" s="14"/>
      <c r="U70" s="14"/>
      <c r="V70" s="14"/>
      <c r="W70" s="14"/>
      <c r="X70" s="14"/>
      <c r="Y70" s="14"/>
      <c r="Z70" s="14"/>
      <c r="AA70" s="14"/>
      <c r="AB70" s="14"/>
      <c r="AC70" s="14"/>
      <c r="AD70" s="14"/>
      <c r="AE70" s="14"/>
      <c r="AF70" s="14"/>
      <c r="AG70" s="14"/>
      <c r="AH70" s="14"/>
      <c r="AI70" s="14"/>
      <c r="AJ70" s="14"/>
      <c r="AK70" s="14"/>
      <c r="AL70" s="14"/>
      <c r="AM70" s="14"/>
      <c r="AN70" s="14"/>
      <c r="AV70">
        <f t="array" ref="AV70">SUM(IF((WEEKDAY(J$5:AN$5,2)&lt;6)*(COUNTIF(fériés,J$5:AN$5)=0),COUNTIF(vsav, J70:AN70)))</f>
        <v>0</v>
      </c>
      <c r="AW70">
        <f t="array" ref="AW70">SUM(IF((WEEKDAY(J$5:AN$5,2)&gt;5)+(COUNTIF(fériés,J$5:AN$5)&gt;0),COUNTIF(vsav, J70:AN70)))</f>
        <v>0</v>
      </c>
    </row>
    <row r="71" spans="1:49" ht="15" customHeight="1">
      <c r="A71" s="51">
        <f>'Base de donnée'!X3</f>
        <v>22</v>
      </c>
      <c r="B71" s="466">
        <f>SUM('Base de donnée'!X5:X7)</f>
        <v>0</v>
      </c>
      <c r="C71" s="448">
        <f>SUM('Base de donnée'!X$8)</f>
        <v>0</v>
      </c>
      <c r="D71" s="410">
        <f t="array" ref="D71">SUM(IF((WEEKDAY(J$5:AN$5,2)&lt;6)*(COUNTIF(fériés,J$5:AN$5)=0),COUNTIF(piquet,J71:AN71)))</f>
        <v>0</v>
      </c>
      <c r="E71" s="413">
        <f t="array" ref="E71">SUM(IF((WEEKDAY(J$5:AN$5,2)&gt;5)+(COUNTIF(fériés,J$5:AN$5)&gt;0),COUNTIF(piquet,J71:AN71)))</f>
        <v>0</v>
      </c>
      <c r="F71" s="416">
        <f>(D71*9)+(E71*24)</f>
        <v>0</v>
      </c>
      <c r="G71" s="419" t="e">
        <f ca="1">STATISTIQUE!V29</f>
        <v>#REF!</v>
      </c>
      <c r="H71" s="422">
        <f t="shared" ref="H71:I71" si="22">SUM(AV71:AV73)</f>
        <v>0</v>
      </c>
      <c r="I71" s="425">
        <f t="shared" si="22"/>
        <v>0</v>
      </c>
      <c r="J71" s="29" t="str">
        <f>IF('Base de donnée'!$X$4,("DISPONIBLE"),("INDISPONIBLE"))</f>
        <v>DISPONIBLE</v>
      </c>
      <c r="K71" s="29" t="str">
        <f>IF('Base de donnée'!$X$4,("DISPONIBLE"),("INDISPONIBLE"))</f>
        <v>DISPONIBLE</v>
      </c>
      <c r="L71" s="29" t="str">
        <f>IF('Base de donnée'!$X$4,("DISPONIBLE"),("INDISPONIBLE"))</f>
        <v>DISPONIBLE</v>
      </c>
      <c r="M71" s="29" t="str">
        <f>IF('Base de donnée'!$X$4,("DISPONIBLE"),("INDISPONIBLE"))</f>
        <v>DISPONIBLE</v>
      </c>
      <c r="N71" s="29" t="str">
        <f>IF('Base de donnée'!$X$4,("DISPONIBLE"),("INDISPONIBLE"))</f>
        <v>DISPONIBLE</v>
      </c>
      <c r="O71" s="29" t="str">
        <f>IF('Base de donnée'!$X$4,("DISPONIBLE"),("INDISPONIBLE"))</f>
        <v>DISPONIBLE</v>
      </c>
      <c r="P71" s="29" t="str">
        <f>IF('Base de donnée'!$X$4,("DISPONIBLE"),("INDISPONIBLE"))</f>
        <v>DISPONIBLE</v>
      </c>
      <c r="Q71" s="29" t="str">
        <f>IF('Base de donnée'!$X$4,("DISPONIBLE"),("INDISPONIBLE"))</f>
        <v>DISPONIBLE</v>
      </c>
      <c r="R71" s="29" t="str">
        <f>IF('Base de donnée'!$X$4,("DISPONIBLE"),("INDISPONIBLE"))</f>
        <v>DISPONIBLE</v>
      </c>
      <c r="S71" s="29" t="str">
        <f>IF('Base de donnée'!$X$4,("DISPONIBLE"),("INDISPONIBLE"))</f>
        <v>DISPONIBLE</v>
      </c>
      <c r="T71" s="29" t="str">
        <f>IF('Base de donnée'!$X$4,("DISPONIBLE"),("INDISPONIBLE"))</f>
        <v>DISPONIBLE</v>
      </c>
      <c r="U71" s="29" t="str">
        <f>IF('Base de donnée'!$X$4,("DISPONIBLE"),("INDISPONIBLE"))</f>
        <v>DISPONIBLE</v>
      </c>
      <c r="V71" s="29" t="str">
        <f>IF('Base de donnée'!$X$4,("DISPONIBLE"),("INDISPONIBLE"))</f>
        <v>DISPONIBLE</v>
      </c>
      <c r="W71" s="29" t="str">
        <f>IF('Base de donnée'!$X$4,("DISPONIBLE"),("INDISPONIBLE"))</f>
        <v>DISPONIBLE</v>
      </c>
      <c r="X71" s="29" t="str">
        <f>IF('Base de donnée'!$X$4,("DISPONIBLE"),("INDISPONIBLE"))</f>
        <v>DISPONIBLE</v>
      </c>
      <c r="Y71" s="29" t="str">
        <f>IF('Base de donnée'!$X$4,("DISPONIBLE"),("INDISPONIBLE"))</f>
        <v>DISPONIBLE</v>
      </c>
      <c r="Z71" s="29" t="str">
        <f>IF('Base de donnée'!$X$4,("DISPONIBLE"),("INDISPONIBLE"))</f>
        <v>DISPONIBLE</v>
      </c>
      <c r="AA71" s="29" t="str">
        <f>IF('Base de donnée'!$X$4,("DISPONIBLE"),("INDISPONIBLE"))</f>
        <v>DISPONIBLE</v>
      </c>
      <c r="AB71" s="29" t="str">
        <f>IF('Base de donnée'!$X$4,("DISPONIBLE"),("INDISPONIBLE"))</f>
        <v>DISPONIBLE</v>
      </c>
      <c r="AC71" s="29" t="str">
        <f>IF('Base de donnée'!$X$4,("DISPONIBLE"),("INDISPONIBLE"))</f>
        <v>DISPONIBLE</v>
      </c>
      <c r="AD71" s="29" t="str">
        <f>IF('Base de donnée'!$X$4,("DISPONIBLE"),("INDISPONIBLE"))</f>
        <v>DISPONIBLE</v>
      </c>
      <c r="AE71" s="29" t="str">
        <f>IF('Base de donnée'!$X$4,("DISPONIBLE"),("INDISPONIBLE"))</f>
        <v>DISPONIBLE</v>
      </c>
      <c r="AF71" s="29" t="str">
        <f>IF('Base de donnée'!$X$4,("DISPONIBLE"),("INDISPONIBLE"))</f>
        <v>DISPONIBLE</v>
      </c>
      <c r="AG71" s="29" t="str">
        <f>IF('Base de donnée'!$X$4,("DISPONIBLE"),("INDISPONIBLE"))</f>
        <v>DISPONIBLE</v>
      </c>
      <c r="AH71" s="29" t="str">
        <f>IF('Base de donnée'!$X$4,("DISPONIBLE"),("INDISPONIBLE"))</f>
        <v>DISPONIBLE</v>
      </c>
      <c r="AI71" s="29" t="str">
        <f>IF('Base de donnée'!$X$4,("DISPONIBLE"),("INDISPONIBLE"))</f>
        <v>DISPONIBLE</v>
      </c>
      <c r="AJ71" s="29" t="str">
        <f>IF('Base de donnée'!$X$4,("DISPONIBLE"),("INDISPONIBLE"))</f>
        <v>DISPONIBLE</v>
      </c>
      <c r="AK71" s="29" t="str">
        <f>IF('Base de donnée'!$X$4,("DISPONIBLE"),("INDISPONIBLE"))</f>
        <v>DISPONIBLE</v>
      </c>
      <c r="AL71" s="29" t="str">
        <f>IF('Base de donnée'!$X$4,("DISPONIBLE"),("INDISPONIBLE"))</f>
        <v>DISPONIBLE</v>
      </c>
      <c r="AM71" s="29" t="str">
        <f>IF('Base de donnée'!$X$4,("DISPONIBLE"),("INDISPONIBLE"))</f>
        <v>DISPONIBLE</v>
      </c>
      <c r="AN71" s="29" t="str">
        <f>IF('Base de donnée'!$X$4,("DISPONIBLE"),("INDISPONIBLE"))</f>
        <v>DISPONIBLE</v>
      </c>
      <c r="AV71">
        <f t="array" ref="AV71">SUM(IF((WEEKDAY(J$5:AN$5,2)&lt;6)*(COUNTIF(fériés,J$5:AN$5)=0),COUNTIF(vsav, J71:AN71)))</f>
        <v>0</v>
      </c>
      <c r="AW71">
        <f t="array" ref="AW71">SUM(IF((WEEKDAY(J$5:AN$5,2)&gt;5)+(COUNTIF(fériés,J$5:AN$5)&gt;0),COUNTIF(vsav, J71:AN71)))</f>
        <v>0</v>
      </c>
    </row>
    <row r="72" spans="1:49" ht="15" customHeight="1">
      <c r="A72" s="52">
        <f>'Base de donnée'!X3</f>
        <v>22</v>
      </c>
      <c r="B72" s="467"/>
      <c r="C72" s="449"/>
      <c r="D72" s="411"/>
      <c r="E72" s="414"/>
      <c r="F72" s="417"/>
      <c r="G72" s="420"/>
      <c r="H72" s="423"/>
      <c r="I72" s="426"/>
      <c r="J72" s="30"/>
      <c r="K72" s="10"/>
      <c r="L72" s="10"/>
      <c r="M72" s="10"/>
      <c r="N72" s="10"/>
      <c r="O72" s="19"/>
      <c r="P72" s="10"/>
      <c r="Q72" s="19"/>
      <c r="R72" s="10"/>
      <c r="S72" s="10"/>
      <c r="T72" s="10"/>
      <c r="U72" s="10"/>
      <c r="V72" s="10"/>
      <c r="W72" s="10"/>
      <c r="X72" s="10"/>
      <c r="Y72" s="19"/>
      <c r="Z72" s="19"/>
      <c r="AA72" s="19"/>
      <c r="AB72" s="19"/>
      <c r="AC72" s="19"/>
      <c r="AD72" s="19"/>
      <c r="AE72" s="10"/>
      <c r="AF72" s="19"/>
      <c r="AG72" s="10"/>
      <c r="AH72" s="10"/>
      <c r="AI72" s="10"/>
      <c r="AJ72" s="10"/>
      <c r="AK72" s="10"/>
      <c r="AL72" s="10"/>
      <c r="AM72" s="10"/>
      <c r="AN72" s="10"/>
      <c r="AV72">
        <f t="array" ref="AV72">SUM(IF((WEEKDAY(J$5:AN$5,2)&lt;6)*(COUNTIF(fériés,J$5:AN$5)=0),COUNTIF(vsav, J72:AN72)))</f>
        <v>0</v>
      </c>
      <c r="AW72">
        <f t="array" ref="AW72">SUM(IF((WEEKDAY(J$5:AN$5,2)&gt;5)+(COUNTIF(fériés,J$5:AN$5)&gt;0),COUNTIF(vsav, J72:AN72)))</f>
        <v>0</v>
      </c>
    </row>
    <row r="73" spans="1:49" ht="15.75" customHeight="1" thickBot="1">
      <c r="A73" s="53">
        <f>'Base de donnée'!X3</f>
        <v>22</v>
      </c>
      <c r="B73" s="468"/>
      <c r="C73" s="450"/>
      <c r="D73" s="412"/>
      <c r="E73" s="415"/>
      <c r="F73" s="418"/>
      <c r="G73" s="421"/>
      <c r="H73" s="424"/>
      <c r="I73" s="427"/>
      <c r="J73" s="28"/>
      <c r="K73" s="22"/>
      <c r="L73" s="14"/>
      <c r="M73" s="14"/>
      <c r="N73" s="14"/>
      <c r="O73" s="14"/>
      <c r="P73" s="14"/>
      <c r="Q73" s="14"/>
      <c r="R73" s="14"/>
      <c r="S73" s="14"/>
      <c r="T73" s="14"/>
      <c r="U73" s="14"/>
      <c r="V73" s="14"/>
      <c r="W73" s="14"/>
      <c r="X73" s="14"/>
      <c r="Y73" s="22"/>
      <c r="Z73" s="22"/>
      <c r="AA73" s="22"/>
      <c r="AB73" s="22"/>
      <c r="AC73" s="22"/>
      <c r="AD73" s="22"/>
      <c r="AE73" s="14"/>
      <c r="AF73" s="14"/>
      <c r="AG73" s="14"/>
      <c r="AH73" s="14"/>
      <c r="AI73" s="14"/>
      <c r="AJ73" s="14"/>
      <c r="AK73" s="14"/>
      <c r="AL73" s="14"/>
      <c r="AM73" s="14"/>
      <c r="AN73" s="14"/>
      <c r="AV73">
        <f t="array" ref="AV73">SUM(IF((WEEKDAY(J$5:AN$5,2)&lt;6)*(COUNTIF(fériés,J$5:AN$5)=0),COUNTIF(vsav, J73:AN73)))</f>
        <v>0</v>
      </c>
      <c r="AW73">
        <f t="array" ref="AW73">SUM(IF((WEEKDAY(J$5:AN$5,2)&gt;5)+(COUNTIF(fériés,J$5:AN$5)&gt;0),COUNTIF(vsav, J73:AN73)))</f>
        <v>0</v>
      </c>
    </row>
    <row r="74" spans="1:49" ht="15" customHeight="1">
      <c r="A74" s="51">
        <f>'Base de donnée'!Y3</f>
        <v>23</v>
      </c>
      <c r="B74" s="466">
        <f>SUM('Base de donnée'!Y5:Y7)</f>
        <v>0</v>
      </c>
      <c r="C74" s="448">
        <f>SUM('Base de donnée'!Y$8)</f>
        <v>0</v>
      </c>
      <c r="D74" s="428">
        <f t="array" ref="D74">SUM(IF((WEEKDAY(J$5:AN$5,2)&lt;6)*(COUNTIF(fériés,J$5:AN$5)=0),COUNTIF(piquet,J74:AN74)))</f>
        <v>8</v>
      </c>
      <c r="E74" s="431">
        <f t="array" ref="E74">SUM(IF((WEEKDAY(J$5:AN$5,2)&gt;5)+(COUNTIF(fériés,J$5:AN$5)&gt;0),COUNTIF(piquet,J74:AN74)))</f>
        <v>3</v>
      </c>
      <c r="F74" s="416">
        <f>(D74*9)+(E74*24)</f>
        <v>144</v>
      </c>
      <c r="G74" s="419" t="e">
        <f ca="1">STATISTIQUE!V30</f>
        <v>#REF!</v>
      </c>
      <c r="H74" s="422">
        <f t="shared" ref="H74:I74" si="23">SUM(AV74:AV76)</f>
        <v>4</v>
      </c>
      <c r="I74" s="425">
        <f t="shared" si="23"/>
        <v>3</v>
      </c>
      <c r="J74" s="29" t="s">
        <v>6</v>
      </c>
      <c r="K74" s="29" t="s">
        <v>6</v>
      </c>
      <c r="L74" s="29" t="s">
        <v>6</v>
      </c>
      <c r="M74" s="29" t="s">
        <v>6</v>
      </c>
      <c r="N74" s="29" t="s">
        <v>6</v>
      </c>
      <c r="O74" s="29" t="s">
        <v>6</v>
      </c>
      <c r="P74" s="29" t="s">
        <v>6</v>
      </c>
      <c r="Q74" s="29" t="s">
        <v>21</v>
      </c>
      <c r="R74" s="29" t="s">
        <v>21</v>
      </c>
      <c r="S74" s="29" t="s">
        <v>18</v>
      </c>
      <c r="T74" s="29" t="s">
        <v>6</v>
      </c>
      <c r="U74" s="29" t="s">
        <v>6</v>
      </c>
      <c r="V74" s="29" t="s">
        <v>6</v>
      </c>
      <c r="W74" s="29" t="s">
        <v>6</v>
      </c>
      <c r="X74" s="29" t="s">
        <v>21</v>
      </c>
      <c r="Y74" s="29" t="s">
        <v>6</v>
      </c>
      <c r="Z74" s="29" t="s">
        <v>6</v>
      </c>
      <c r="AA74" s="29" t="s">
        <v>6</v>
      </c>
      <c r="AB74" s="29" t="s">
        <v>6</v>
      </c>
      <c r="AC74" s="29" t="s">
        <v>25</v>
      </c>
      <c r="AD74" s="29" t="s">
        <v>6</v>
      </c>
      <c r="AE74" s="29" t="s">
        <v>21</v>
      </c>
      <c r="AF74" s="29" t="s">
        <v>18</v>
      </c>
      <c r="AG74" s="29" t="s">
        <v>18</v>
      </c>
      <c r="AH74" s="29" t="s">
        <v>17</v>
      </c>
      <c r="AI74" s="29" t="s">
        <v>22</v>
      </c>
      <c r="AJ74" s="29" t="s">
        <v>6</v>
      </c>
      <c r="AK74" s="29" t="s">
        <v>6</v>
      </c>
      <c r="AL74" s="29" t="s">
        <v>6</v>
      </c>
      <c r="AM74" s="29" t="s">
        <v>22</v>
      </c>
      <c r="AN74" s="29" t="s">
        <v>17</v>
      </c>
      <c r="AV74">
        <f t="array" ref="AV74">SUM(IF((WEEKDAY(J$5:AN$5,2)&lt;6)*(COUNTIF(fériés,J$5:AN$5)=0),COUNTIF(vsav, J74:AN74)))</f>
        <v>3</v>
      </c>
      <c r="AW74">
        <f t="array" ref="AW74">SUM(IF((WEEKDAY(J$5:AN$5,2)&gt;5)+(COUNTIF(fériés,J$5:AN$5)&gt;0),COUNTIF(vsav, J74:AN74)))</f>
        <v>3</v>
      </c>
    </row>
    <row r="75" spans="1:49" ht="15" customHeight="1">
      <c r="A75" s="52">
        <f>'Base de donnée'!Y3</f>
        <v>23</v>
      </c>
      <c r="B75" s="467"/>
      <c r="C75" s="449"/>
      <c r="D75" s="429"/>
      <c r="E75" s="432"/>
      <c r="F75" s="417"/>
      <c r="G75" s="420"/>
      <c r="H75" s="423"/>
      <c r="I75" s="426"/>
      <c r="J75" s="30"/>
      <c r="K75" s="10"/>
      <c r="L75" s="10"/>
      <c r="M75" s="10"/>
      <c r="N75" s="10"/>
      <c r="O75" s="10"/>
      <c r="P75" s="10"/>
      <c r="Q75" s="19" t="s">
        <v>17</v>
      </c>
      <c r="R75" s="10"/>
      <c r="S75" s="10" t="s">
        <v>19</v>
      </c>
      <c r="T75" s="10"/>
      <c r="U75" s="10"/>
      <c r="V75" s="10"/>
      <c r="W75" s="10"/>
      <c r="X75" s="10" t="s">
        <v>18</v>
      </c>
      <c r="Y75" s="10"/>
      <c r="Z75" s="10"/>
      <c r="AA75" s="10"/>
      <c r="AB75" s="10"/>
      <c r="AC75" s="10"/>
      <c r="AD75" s="10"/>
      <c r="AE75" s="10"/>
      <c r="AF75" s="10" t="s">
        <v>21</v>
      </c>
      <c r="AG75" s="19"/>
      <c r="AH75" s="19" t="s">
        <v>20</v>
      </c>
      <c r="AI75" s="10"/>
      <c r="AJ75" s="10"/>
      <c r="AK75" s="10"/>
      <c r="AL75" s="10"/>
      <c r="AM75" s="10" t="s">
        <v>17</v>
      </c>
      <c r="AN75" s="10"/>
      <c r="AV75">
        <f t="array" ref="AV75">SUM(IF((WEEKDAY(J$5:AN$5,2)&lt;6)*(COUNTIF(fériés,J$5:AN$5)=0),COUNTIF(vsav, J75:AN75)))</f>
        <v>1</v>
      </c>
      <c r="AW75">
        <f t="array" ref="AW75">SUM(IF((WEEKDAY(J$5:AN$5,2)&gt;5)+(COUNTIF(fériés,J$5:AN$5)&gt;0),COUNTIF(vsav, J75:AN75)))</f>
        <v>0</v>
      </c>
    </row>
    <row r="76" spans="1:49" ht="15.75" customHeight="1" thickBot="1">
      <c r="A76" s="53">
        <f>'Base de donnée'!Y3</f>
        <v>23</v>
      </c>
      <c r="B76" s="468"/>
      <c r="C76" s="450"/>
      <c r="D76" s="430"/>
      <c r="E76" s="433"/>
      <c r="F76" s="418"/>
      <c r="G76" s="421"/>
      <c r="H76" s="424"/>
      <c r="I76" s="427"/>
      <c r="J76" s="28"/>
      <c r="K76" s="14"/>
      <c r="L76" s="14"/>
      <c r="M76" s="14"/>
      <c r="N76" s="14"/>
      <c r="O76" s="22"/>
      <c r="P76" s="14"/>
      <c r="Q76" s="14"/>
      <c r="R76" s="14"/>
      <c r="S76" s="14"/>
      <c r="T76" s="14"/>
      <c r="U76" s="14"/>
      <c r="V76" s="14"/>
      <c r="W76" s="14"/>
      <c r="X76" s="14"/>
      <c r="Y76" s="14"/>
      <c r="Z76" s="14"/>
      <c r="AA76" s="14"/>
      <c r="AB76" s="14"/>
      <c r="AC76" s="14"/>
      <c r="AD76" s="14"/>
      <c r="AE76" s="14"/>
      <c r="AF76" s="14"/>
      <c r="AG76" s="14"/>
      <c r="AH76" s="14"/>
      <c r="AI76" s="14"/>
      <c r="AJ76" s="14"/>
      <c r="AK76" s="14"/>
      <c r="AL76" s="14"/>
      <c r="AM76" s="14"/>
      <c r="AN76" s="14"/>
      <c r="AV76">
        <f t="array" ref="AV76">SUM(IF((WEEKDAY(J$5:AN$5,2)&lt;6)*(COUNTIF(fériés,J$5:AN$5)=0),COUNTIF(vsav, J76:AN76)))</f>
        <v>0</v>
      </c>
      <c r="AW76">
        <f t="array" ref="AW76">SUM(IF((WEEKDAY(J$5:AN$5,2)&gt;5)+(COUNTIF(fériés,J$5:AN$5)&gt;0),COUNTIF(vsav, J76:AN76)))</f>
        <v>0</v>
      </c>
    </row>
    <row r="77" spans="1:49" ht="15" customHeight="1">
      <c r="A77" s="51">
        <f>'Base de donnée'!Z3</f>
        <v>24</v>
      </c>
      <c r="B77" s="466">
        <f>SUM('Base de donnée'!Z5:Z7)</f>
        <v>0</v>
      </c>
      <c r="C77" s="448">
        <f>SUM('Base de donnée'!Z$8)</f>
        <v>0</v>
      </c>
      <c r="D77" s="410">
        <f t="array" ref="D77">SUM(IF((WEEKDAY(J$5:AN$5,2)&lt;6)*(COUNTIF(fériés,J$5:AN$5)=0),COUNTIF(piquet,J77:AN77)))</f>
        <v>8</v>
      </c>
      <c r="E77" s="413">
        <f t="array" ref="E77">SUM(IF((WEEKDAY(J$5:AN$5,2)&gt;5)+(COUNTIF(fériés,J$5:AN$5)&gt;0),COUNTIF(piquet,J77:AN77)))</f>
        <v>3</v>
      </c>
      <c r="F77" s="416">
        <f>(D77*9)+(E77*24)</f>
        <v>144</v>
      </c>
      <c r="G77" s="419" t="e">
        <f ca="1">STATISTIQUE!V31</f>
        <v>#REF!</v>
      </c>
      <c r="H77" s="422">
        <f t="shared" ref="H77:I77" si="24">SUM(AV77:AV79)</f>
        <v>5</v>
      </c>
      <c r="I77" s="425">
        <f t="shared" si="24"/>
        <v>3</v>
      </c>
      <c r="J77" s="29" t="s">
        <v>22</v>
      </c>
      <c r="K77" s="29" t="str">
        <f>IF('Base de donnée'!$Z$4,("DISPONIBLE"),("INDISPONIBLE"))</f>
        <v>DISPONIBLE</v>
      </c>
      <c r="L77" s="29" t="s">
        <v>17</v>
      </c>
      <c r="M77" s="29" t="s">
        <v>17</v>
      </c>
      <c r="N77" s="29" t="str">
        <f>IF('Base de donnée'!$Z$4,("DISPONIBLE"),("INDISPONIBLE"))</f>
        <v>DISPONIBLE</v>
      </c>
      <c r="O77" s="29" t="str">
        <f>IF('Base de donnée'!$Z$4,("DISPONIBLE"),("INDISPONIBLE"))</f>
        <v>DISPONIBLE</v>
      </c>
      <c r="P77" s="29" t="s">
        <v>21</v>
      </c>
      <c r="Q77" s="29" t="s">
        <v>22</v>
      </c>
      <c r="R77" s="29" t="str">
        <f>IF('Base de donnée'!$Z$4,("DISPONIBLE"),("INDISPONIBLE"))</f>
        <v>DISPONIBLE</v>
      </c>
      <c r="S77" s="29" t="s">
        <v>17</v>
      </c>
      <c r="T77" s="29" t="s">
        <v>21</v>
      </c>
      <c r="U77" s="29" t="str">
        <f>IF('Base de donnée'!$Z$4,("DISPONIBLE"),("INDISPONIBLE"))</f>
        <v>DISPONIBLE</v>
      </c>
      <c r="V77" s="29" t="str">
        <f>IF('Base de donnée'!$Z$4,("DISPONIBLE"),("INDISPONIBLE"))</f>
        <v>DISPONIBLE</v>
      </c>
      <c r="W77" s="29" t="str">
        <f>IF('Base de donnée'!$Z$4,("DISPONIBLE"),("INDISPONIBLE"))</f>
        <v>DISPONIBLE</v>
      </c>
      <c r="X77" s="29" t="str">
        <f>IF('Base de donnée'!$Z$4,("DISPONIBLE"),("INDISPONIBLE"))</f>
        <v>DISPONIBLE</v>
      </c>
      <c r="Y77" s="29" t="s">
        <v>21</v>
      </c>
      <c r="Z77" s="29" t="s">
        <v>17</v>
      </c>
      <c r="AA77" s="29" t="str">
        <f>IF('Base de donnée'!$Z$4,("DISPONIBLE"),("INDISPONIBLE"))</f>
        <v>DISPONIBLE</v>
      </c>
      <c r="AB77" s="29" t="str">
        <f>IF('Base de donnée'!$Z$4,("DISPONIBLE"),("INDISPONIBLE"))</f>
        <v>DISPONIBLE</v>
      </c>
      <c r="AC77" s="29" t="str">
        <f>IF('Base de donnée'!$Z$4,("DISPONIBLE"),("INDISPONIBLE"))</f>
        <v>DISPONIBLE</v>
      </c>
      <c r="AD77" s="29" t="str">
        <f>IF('Base de donnée'!$Z$4,("DISPONIBLE"),("INDISPONIBLE"))</f>
        <v>DISPONIBLE</v>
      </c>
      <c r="AE77" s="29" t="str">
        <f>IF('Base de donnée'!$Z$4,("DISPONIBLE"),("INDISPONIBLE"))</f>
        <v>DISPONIBLE</v>
      </c>
      <c r="AF77" s="29" t="str">
        <f>IF('Base de donnée'!$Z$4,("DISPONIBLE"),("INDISPONIBLE"))</f>
        <v>DISPONIBLE</v>
      </c>
      <c r="AG77" s="29" t="str">
        <f>IF('Base de donnée'!$Z$4,("DISPONIBLE"),("INDISPONIBLE"))</f>
        <v>DISPONIBLE</v>
      </c>
      <c r="AH77" s="29" t="s">
        <v>21</v>
      </c>
      <c r="AI77" s="29" t="s">
        <v>21</v>
      </c>
      <c r="AJ77" s="29" t="s">
        <v>6</v>
      </c>
      <c r="AK77" s="29" t="s">
        <v>6</v>
      </c>
      <c r="AL77" s="29" t="s">
        <v>6</v>
      </c>
      <c r="AM77" s="29" t="s">
        <v>6</v>
      </c>
      <c r="AN77" s="29" t="s">
        <v>6</v>
      </c>
      <c r="AV77">
        <f t="array" ref="AV77">SUM(IF((WEEKDAY(J$5:AN$5,2)&lt;6)*(COUNTIF(fériés,J$5:AN$5)=0),COUNTIF(vsav, J77:AN77)))</f>
        <v>4</v>
      </c>
      <c r="AW77">
        <f t="array" ref="AW77">SUM(IF((WEEKDAY(J$5:AN$5,2)&gt;5)+(COUNTIF(fériés,J$5:AN$5)&gt;0),COUNTIF(vsav, J77:AN77)))</f>
        <v>3</v>
      </c>
    </row>
    <row r="78" spans="1:49" ht="15" customHeight="1">
      <c r="A78" s="52">
        <f>'Base de donnée'!Z3</f>
        <v>24</v>
      </c>
      <c r="B78" s="467"/>
      <c r="C78" s="449"/>
      <c r="D78" s="411"/>
      <c r="E78" s="414"/>
      <c r="F78" s="417"/>
      <c r="G78" s="420"/>
      <c r="H78" s="423"/>
      <c r="I78" s="426"/>
      <c r="J78" s="30"/>
      <c r="K78" s="10"/>
      <c r="L78" s="10" t="s">
        <v>22</v>
      </c>
      <c r="M78" s="10"/>
      <c r="N78" s="10"/>
      <c r="O78" s="10"/>
      <c r="P78" s="10" t="s">
        <v>18</v>
      </c>
      <c r="Q78" s="10"/>
      <c r="R78" s="10"/>
      <c r="S78" s="10"/>
      <c r="T78" s="10" t="s">
        <v>18</v>
      </c>
      <c r="U78" s="10"/>
      <c r="V78" s="10"/>
      <c r="W78" s="10"/>
      <c r="X78" s="10"/>
      <c r="Y78" s="10"/>
      <c r="Z78" s="10"/>
      <c r="AA78" s="10"/>
      <c r="AB78" s="10"/>
      <c r="AC78" s="19"/>
      <c r="AD78" s="10"/>
      <c r="AE78" s="10"/>
      <c r="AF78" s="19"/>
      <c r="AG78" s="10"/>
      <c r="AH78" s="10"/>
      <c r="AI78" s="10" t="s">
        <v>17</v>
      </c>
      <c r="AJ78" s="10"/>
      <c r="AK78" s="10"/>
      <c r="AL78" s="10"/>
      <c r="AM78" s="10"/>
      <c r="AN78" s="10"/>
      <c r="AV78">
        <f t="array" ref="AV78">SUM(IF((WEEKDAY(J$5:AN$5,2)&lt;6)*(COUNTIF(fériés,J$5:AN$5)=0),COUNTIF(vsav, J78:AN78)))</f>
        <v>1</v>
      </c>
      <c r="AW78">
        <f t="array" ref="AW78">SUM(IF((WEEKDAY(J$5:AN$5,2)&gt;5)+(COUNTIF(fériés,J$5:AN$5)&gt;0),COUNTIF(vsav, J78:AN78)))</f>
        <v>0</v>
      </c>
    </row>
    <row r="79" spans="1:49" ht="15.75" customHeight="1" thickBot="1">
      <c r="A79" s="53">
        <f>'Base de donnée'!Z3</f>
        <v>24</v>
      </c>
      <c r="B79" s="468"/>
      <c r="C79" s="450"/>
      <c r="D79" s="412"/>
      <c r="E79" s="415"/>
      <c r="F79" s="418"/>
      <c r="G79" s="421"/>
      <c r="H79" s="424"/>
      <c r="I79" s="427"/>
      <c r="J79" s="28"/>
      <c r="K79" s="14"/>
      <c r="L79" s="22"/>
      <c r="M79" s="14"/>
      <c r="N79" s="22"/>
      <c r="O79" s="14"/>
      <c r="P79" s="14"/>
      <c r="Q79" s="14"/>
      <c r="R79" s="14"/>
      <c r="S79" s="14"/>
      <c r="T79" s="14"/>
      <c r="U79" s="14"/>
      <c r="V79" s="14"/>
      <c r="W79" s="14"/>
      <c r="X79" s="14"/>
      <c r="Y79" s="14"/>
      <c r="Z79" s="14"/>
      <c r="AA79" s="14"/>
      <c r="AB79" s="14"/>
      <c r="AC79" s="14"/>
      <c r="AD79" s="14"/>
      <c r="AE79" s="22"/>
      <c r="AF79" s="14"/>
      <c r="AG79" s="14"/>
      <c r="AH79" s="14"/>
      <c r="AI79" s="14"/>
      <c r="AJ79" s="14"/>
      <c r="AK79" s="14"/>
      <c r="AL79" s="14"/>
      <c r="AM79" s="14"/>
      <c r="AN79" s="14"/>
      <c r="AV79">
        <f t="array" ref="AV79">SUM(IF((WEEKDAY(J$5:AN$5,2)&lt;6)*(COUNTIF(fériés,J$5:AN$5)=0),COUNTIF(vsav, J79:AN79)))</f>
        <v>0</v>
      </c>
      <c r="AW79">
        <f t="array" ref="AW79">SUM(IF((WEEKDAY(J$5:AN$5,2)&gt;5)+(COUNTIF(fériés,J$5:AN$5)&gt;0),COUNTIF(vsav, J79:AN79)))</f>
        <v>0</v>
      </c>
    </row>
    <row r="80" spans="1:49" ht="15" customHeight="1">
      <c r="A80" s="51">
        <f>'Base de donnée'!AA3</f>
        <v>25</v>
      </c>
      <c r="B80" s="466">
        <f>SUM('Base de donnée'!Z5:Z7)</f>
        <v>0</v>
      </c>
      <c r="C80" s="448">
        <f>SUM('Base de donnée'!AA$8)</f>
        <v>0</v>
      </c>
      <c r="D80" s="428">
        <f t="array" ref="D80">SUM(IF((WEEKDAY(J$5:AN$5,2)&lt;6)*(COUNTIF(fériés,J$5:AN$5)=0),COUNTIF(piquet,J80:AN80)))</f>
        <v>8</v>
      </c>
      <c r="E80" s="431">
        <f t="array" ref="E80">SUM(IF((WEEKDAY(J$5:AN$5,2)&gt;5)+(COUNTIF(fériés,J$5:AN$5)&gt;0),COUNTIF(piquet,J80:AN80)))</f>
        <v>3</v>
      </c>
      <c r="F80" s="416">
        <f>(D80*9)+(E80*24)</f>
        <v>144</v>
      </c>
      <c r="G80" s="419" t="e">
        <f ca="1">STATISTIQUE!V32</f>
        <v>#REF!</v>
      </c>
      <c r="H80" s="422">
        <f t="shared" ref="H80:I80" si="25">SUM(AV80:AV82)</f>
        <v>7</v>
      </c>
      <c r="I80" s="425">
        <f t="shared" si="25"/>
        <v>3</v>
      </c>
      <c r="J80" s="16" t="str">
        <f>IF('Base de donnée'!$AA$4,("DISPONIBLE"),("INDISPONIBLE"))</f>
        <v>DISPONIBLE</v>
      </c>
      <c r="K80" s="16" t="s">
        <v>21</v>
      </c>
      <c r="L80" s="16" t="s">
        <v>6</v>
      </c>
      <c r="M80" s="16" t="s">
        <v>6</v>
      </c>
      <c r="N80" s="16" t="s">
        <v>6</v>
      </c>
      <c r="O80" s="16" t="s">
        <v>22</v>
      </c>
      <c r="P80" s="16" t="s">
        <v>22</v>
      </c>
      <c r="Q80" s="16" t="s">
        <v>6</v>
      </c>
      <c r="R80" s="16" t="s">
        <v>6</v>
      </c>
      <c r="S80" s="16" t="s">
        <v>6</v>
      </c>
      <c r="T80" s="16" t="s">
        <v>6</v>
      </c>
      <c r="U80" s="16" t="s">
        <v>6</v>
      </c>
      <c r="V80" s="16" t="str">
        <f>IF('Base de donnée'!$AA$4,("DISPONIBLE"),("INDISPONIBLE"))</f>
        <v>DISPONIBLE</v>
      </c>
      <c r="W80" s="16" t="s">
        <v>25</v>
      </c>
      <c r="X80" s="16" t="s">
        <v>25</v>
      </c>
      <c r="Y80" s="16" t="str">
        <f>IF('Base de donnée'!$AA$4,("DISPONIBLE"),("INDISPONIBLE"))</f>
        <v>DISPONIBLE</v>
      </c>
      <c r="Z80" s="16" t="str">
        <f>IF('Base de donnée'!$AA$4,("DISPONIBLE"),("INDISPONIBLE"))</f>
        <v>DISPONIBLE</v>
      </c>
      <c r="AA80" s="16" t="s">
        <v>21</v>
      </c>
      <c r="AB80" s="16" t="s">
        <v>21</v>
      </c>
      <c r="AC80" s="16" t="s">
        <v>21</v>
      </c>
      <c r="AD80" s="16" t="s">
        <v>6</v>
      </c>
      <c r="AE80" s="16" t="s">
        <v>22</v>
      </c>
      <c r="AF80" s="16" t="s">
        <v>22</v>
      </c>
      <c r="AG80" s="16" t="s">
        <v>17</v>
      </c>
      <c r="AH80" s="16" t="s">
        <v>18</v>
      </c>
      <c r="AI80" s="16" t="str">
        <f>IF('Base de donnée'!$AA$4,("DISPONIBLE"),("INDISPONIBLE"))</f>
        <v>DISPONIBLE</v>
      </c>
      <c r="AJ80" s="16" t="str">
        <f>IF('Base de donnée'!$AA$4,("DISPONIBLE"),("INDISPONIBLE"))</f>
        <v>DISPONIBLE</v>
      </c>
      <c r="AK80" s="16" t="s">
        <v>6</v>
      </c>
      <c r="AL80" s="16" t="s">
        <v>21</v>
      </c>
      <c r="AM80" s="16" t="s">
        <v>6</v>
      </c>
      <c r="AN80" s="16" t="s">
        <v>6</v>
      </c>
      <c r="AV80">
        <f t="array" ref="AV80">SUM(IF((WEEKDAY(J$5:AN$5,2)&lt;6)*(COUNTIF(fériés,J$5:AN$5)=0),COUNTIF(vsav, J80:AN80)))</f>
        <v>6</v>
      </c>
      <c r="AW80">
        <f t="array" ref="AW80">SUM(IF((WEEKDAY(J$5:AN$5,2)&gt;5)+(COUNTIF(fériés,J$5:AN$5)&gt;0),COUNTIF(vsav, J80:AN80)))</f>
        <v>3</v>
      </c>
    </row>
    <row r="81" spans="1:49" ht="15" customHeight="1">
      <c r="A81" s="52">
        <f>'Base de donnée'!AA3</f>
        <v>25</v>
      </c>
      <c r="B81" s="467"/>
      <c r="C81" s="449"/>
      <c r="D81" s="429"/>
      <c r="E81" s="432"/>
      <c r="F81" s="417"/>
      <c r="G81" s="420"/>
      <c r="H81" s="423"/>
      <c r="I81" s="426"/>
      <c r="J81" s="30"/>
      <c r="K81" s="10" t="s">
        <v>17</v>
      </c>
      <c r="L81" s="10"/>
      <c r="M81" s="10"/>
      <c r="N81" s="10"/>
      <c r="O81" s="10" t="s">
        <v>18</v>
      </c>
      <c r="P81" s="10"/>
      <c r="Q81" s="10"/>
      <c r="R81" s="10"/>
      <c r="S81" s="10"/>
      <c r="T81" s="10"/>
      <c r="U81" s="10"/>
      <c r="V81" s="10"/>
      <c r="W81" s="10"/>
      <c r="X81" s="10"/>
      <c r="Y81" s="10"/>
      <c r="Z81" s="10"/>
      <c r="AA81" s="10"/>
      <c r="AB81" s="10"/>
      <c r="AC81" s="10" t="s">
        <v>18</v>
      </c>
      <c r="AD81" s="10"/>
      <c r="AE81" s="10" t="s">
        <v>18</v>
      </c>
      <c r="AF81" s="10"/>
      <c r="AG81" s="10" t="s">
        <v>22</v>
      </c>
      <c r="AH81" s="10"/>
      <c r="AI81" s="10"/>
      <c r="AJ81" s="10"/>
      <c r="AK81" s="10"/>
      <c r="AL81" s="10" t="s">
        <v>18</v>
      </c>
      <c r="AM81" s="10"/>
      <c r="AN81" s="10"/>
      <c r="AV81">
        <f t="array" ref="AV81">SUM(IF((WEEKDAY(J$5:AN$5,2)&lt;6)*(COUNTIF(fériés,J$5:AN$5)=0),COUNTIF(vsav, J81:AN81)))</f>
        <v>1</v>
      </c>
      <c r="AW81">
        <f t="array" ref="AW81">SUM(IF((WEEKDAY(J$5:AN$5,2)&gt;5)+(COUNTIF(fériés,J$5:AN$5)&gt;0),COUNTIF(vsav, J81:AN81)))</f>
        <v>0</v>
      </c>
    </row>
    <row r="82" spans="1:49" ht="15.75" customHeight="1" thickBot="1">
      <c r="A82" s="53">
        <f>'Base de donnée'!AA3</f>
        <v>25</v>
      </c>
      <c r="B82" s="468"/>
      <c r="C82" s="450"/>
      <c r="D82" s="430"/>
      <c r="E82" s="433"/>
      <c r="F82" s="418"/>
      <c r="G82" s="421"/>
      <c r="H82" s="424"/>
      <c r="I82" s="427"/>
      <c r="J82" s="28"/>
      <c r="K82" s="14"/>
      <c r="L82" s="14"/>
      <c r="M82" s="14"/>
      <c r="N82" s="14"/>
      <c r="O82" s="14"/>
      <c r="P82" s="14"/>
      <c r="Q82" s="14"/>
      <c r="R82" s="14"/>
      <c r="S82" s="14"/>
      <c r="T82" s="14"/>
      <c r="U82" s="14"/>
      <c r="V82" s="14"/>
      <c r="W82" s="14"/>
      <c r="X82" s="14"/>
      <c r="Y82" s="14"/>
      <c r="Z82" s="14"/>
      <c r="AA82" s="14"/>
      <c r="AB82" s="14"/>
      <c r="AC82" s="14"/>
      <c r="AD82" s="14"/>
      <c r="AE82" s="14"/>
      <c r="AF82" s="22"/>
      <c r="AG82" s="14"/>
      <c r="AH82" s="14"/>
      <c r="AI82" s="14"/>
      <c r="AJ82" s="14"/>
      <c r="AK82" s="14"/>
      <c r="AL82" s="22"/>
      <c r="AM82" s="14"/>
      <c r="AN82" s="14"/>
      <c r="AV82">
        <f t="array" ref="AV82">SUM(IF((WEEKDAY(J$5:AN$5,2)&lt;6)*(COUNTIF(fériés,J$5:AN$5)=0),COUNTIF(vsav, J82:AN82)))</f>
        <v>0</v>
      </c>
      <c r="AW82">
        <f t="array" ref="AW82">SUM(IF((WEEKDAY(J$5:AN$5,2)&gt;5)+(COUNTIF(fériés,J$5:AN$5)&gt;0),COUNTIF(vsav, J82:AN82)))</f>
        <v>0</v>
      </c>
    </row>
    <row r="83" spans="1:49" ht="15" customHeight="1">
      <c r="A83" s="51">
        <f>'Base de donnée'!AB3</f>
        <v>26</v>
      </c>
      <c r="B83" s="466">
        <f>SUM('Base de donnée'!AB5:AB7)</f>
        <v>0</v>
      </c>
      <c r="C83" s="448">
        <f>SUM('Base de donnée'!AB$8)</f>
        <v>0</v>
      </c>
      <c r="D83" s="410">
        <f t="array" ref="D83">SUM(IF((WEEKDAY(J$5:AN$5,2)&lt;6)*(COUNTIF(fériés,J$5:AN$5)=0),COUNTIF(piquet,J83:AN83)))</f>
        <v>8</v>
      </c>
      <c r="E83" s="413">
        <f t="array" ref="E83">SUM(IF((WEEKDAY(J$5:AN$5,2)&gt;5)+(COUNTIF(fériés,J$5:AN$5)&gt;0),COUNTIF(piquet,J83:AN83)))</f>
        <v>3</v>
      </c>
      <c r="F83" s="416">
        <f>(D83*9)+(E83*24)</f>
        <v>144</v>
      </c>
      <c r="G83" s="419" t="e">
        <f ca="1">STATISTIQUE!V33</f>
        <v>#REF!</v>
      </c>
      <c r="H83" s="422">
        <f t="shared" ref="H83:I83" si="26">SUM(AV83:AV85)</f>
        <v>6</v>
      </c>
      <c r="I83" s="425">
        <f t="shared" si="26"/>
        <v>1</v>
      </c>
      <c r="J83" s="16" t="s">
        <v>6</v>
      </c>
      <c r="K83" s="16" t="s">
        <v>18</v>
      </c>
      <c r="L83" s="16" t="s">
        <v>21</v>
      </c>
      <c r="M83" s="16" t="s">
        <v>6</v>
      </c>
      <c r="N83" s="16" t="s">
        <v>6</v>
      </c>
      <c r="O83" s="16" t="s">
        <v>21</v>
      </c>
      <c r="P83" s="16" t="s">
        <v>17</v>
      </c>
      <c r="Q83" s="16" t="s">
        <v>19</v>
      </c>
      <c r="R83" s="16" t="s">
        <v>6</v>
      </c>
      <c r="S83" s="16" t="s">
        <v>6</v>
      </c>
      <c r="T83" s="16" t="str">
        <f>IF('Base de donnée'!$AB$4,("DISPONIBLE"),("INDISPONIBLE"))</f>
        <v>DISPONIBLE</v>
      </c>
      <c r="U83" s="16" t="str">
        <f>IF('Base de donnée'!$AB$4,("DISPONIBLE"),("INDISPONIBLE"))</f>
        <v>DISPONIBLE</v>
      </c>
      <c r="V83" s="16" t="s">
        <v>6</v>
      </c>
      <c r="W83" s="16" t="s">
        <v>6</v>
      </c>
      <c r="X83" s="16" t="s">
        <v>6</v>
      </c>
      <c r="Y83" s="16" t="s">
        <v>20</v>
      </c>
      <c r="Z83" s="16" t="s">
        <v>21</v>
      </c>
      <c r="AA83" s="16" t="s">
        <v>6</v>
      </c>
      <c r="AB83" s="16" t="s">
        <v>6</v>
      </c>
      <c r="AC83" s="16" t="str">
        <f>IF('Base de donnée'!$AB$4,("DISPONIBLE"),("INDISPONIBLE"))</f>
        <v>DISPONIBLE</v>
      </c>
      <c r="AD83" s="16" t="s">
        <v>21</v>
      </c>
      <c r="AE83" s="16" t="str">
        <f>IF('Base de donnée'!$AB$4,("DISPONIBLE"),("INDISPONIBLE"))</f>
        <v>DISPONIBLE</v>
      </c>
      <c r="AF83" s="16" t="s">
        <v>6</v>
      </c>
      <c r="AG83" s="16" t="s">
        <v>6</v>
      </c>
      <c r="AH83" s="16" t="str">
        <f>IF('Base de donnée'!$AB$4,("DISPONIBLE"),("INDISPONIBLE"))</f>
        <v>DISPONIBLE</v>
      </c>
      <c r="AI83" s="16" t="str">
        <f>IF('Base de donnée'!$AB$4,("DISPONIBLE"),("INDISPONIBLE"))</f>
        <v>DISPONIBLE</v>
      </c>
      <c r="AJ83" s="16" t="s">
        <v>21</v>
      </c>
      <c r="AK83" s="16" t="s">
        <v>6</v>
      </c>
      <c r="AL83" s="16" t="str">
        <f>IF('Base de donnée'!$AB$4,("DISPONIBLE"),("INDISPONIBLE"))</f>
        <v>DISPONIBLE</v>
      </c>
      <c r="AM83" s="16" t="s">
        <v>21</v>
      </c>
      <c r="AN83" s="16" t="s">
        <v>21</v>
      </c>
      <c r="AV83">
        <f t="array" ref="AV83">SUM(IF((WEEKDAY(J$5:AN$5,2)&lt;6)*(COUNTIF(fériés,J$5:AN$5)=0),COUNTIF(vsav, J83:AN83)))</f>
        <v>6</v>
      </c>
      <c r="AW83">
        <f t="array" ref="AW83">SUM(IF((WEEKDAY(J$5:AN$5,2)&gt;5)+(COUNTIF(fériés,J$5:AN$5)&gt;0),COUNTIF(vsav, J83:AN83)))</f>
        <v>1</v>
      </c>
    </row>
    <row r="84" spans="1:49" ht="15" customHeight="1">
      <c r="A84" s="52">
        <f>'Base de donnée'!AB3</f>
        <v>26</v>
      </c>
      <c r="B84" s="467"/>
      <c r="C84" s="449"/>
      <c r="D84" s="411"/>
      <c r="E84" s="414"/>
      <c r="F84" s="417"/>
      <c r="G84" s="420"/>
      <c r="H84" s="423"/>
      <c r="I84" s="426"/>
      <c r="J84" s="30"/>
      <c r="K84" s="10" t="s">
        <v>20</v>
      </c>
      <c r="L84" s="10"/>
      <c r="M84" s="10"/>
      <c r="N84" s="10"/>
      <c r="O84" s="19"/>
      <c r="P84" s="10" t="s">
        <v>19</v>
      </c>
      <c r="Q84" s="10" t="s">
        <v>18</v>
      </c>
      <c r="R84" s="10"/>
      <c r="S84" s="10"/>
      <c r="T84" s="10"/>
      <c r="U84" s="10"/>
      <c r="V84" s="10"/>
      <c r="W84" s="10"/>
      <c r="X84" s="10"/>
      <c r="Y84" s="10" t="s">
        <v>18</v>
      </c>
      <c r="Z84" s="10"/>
      <c r="AA84" s="10"/>
      <c r="AB84" s="10"/>
      <c r="AC84" s="10"/>
      <c r="AD84" s="10" t="s">
        <v>18</v>
      </c>
      <c r="AE84" s="10"/>
      <c r="AF84" s="10"/>
      <c r="AG84" s="10"/>
      <c r="AH84" s="10"/>
      <c r="AI84" s="10"/>
      <c r="AJ84" s="10" t="s">
        <v>18</v>
      </c>
      <c r="AK84" s="10"/>
      <c r="AL84" s="10"/>
      <c r="AM84" s="10"/>
      <c r="AN84" s="10" t="s">
        <v>18</v>
      </c>
      <c r="AV84">
        <f t="array" ref="AV84">SUM(IF((WEEKDAY(J$5:AN$5,2)&lt;6)*(COUNTIF(fériés,J$5:AN$5)=0),COUNTIF(vsav, J84:AN84)))</f>
        <v>0</v>
      </c>
      <c r="AW84">
        <f t="array" ref="AW84">SUM(IF((WEEKDAY(J$5:AN$5,2)&gt;5)+(COUNTIF(fériés,J$5:AN$5)&gt;0),COUNTIF(vsav, J84:AN84)))</f>
        <v>0</v>
      </c>
    </row>
    <row r="85" spans="1:49" ht="15.75" customHeight="1" thickBot="1">
      <c r="A85" s="53">
        <f>'Base de donnée'!AB3</f>
        <v>26</v>
      </c>
      <c r="B85" s="468"/>
      <c r="C85" s="450"/>
      <c r="D85" s="412"/>
      <c r="E85" s="415"/>
      <c r="F85" s="418"/>
      <c r="G85" s="421"/>
      <c r="H85" s="424"/>
      <c r="I85" s="427"/>
      <c r="J85" s="28"/>
      <c r="K85" s="14"/>
      <c r="L85" s="14"/>
      <c r="M85" s="14"/>
      <c r="N85" s="14"/>
      <c r="O85" s="14"/>
      <c r="P85" s="14"/>
      <c r="Q85" s="14"/>
      <c r="R85" s="14"/>
      <c r="S85" s="14"/>
      <c r="T85" s="14"/>
      <c r="U85" s="14"/>
      <c r="V85" s="14"/>
      <c r="W85" s="14"/>
      <c r="X85" s="14"/>
      <c r="Y85" s="14"/>
      <c r="Z85" s="14"/>
      <c r="AA85" s="14"/>
      <c r="AB85" s="14"/>
      <c r="AC85" s="14"/>
      <c r="AD85" s="14"/>
      <c r="AE85" s="14"/>
      <c r="AF85" s="14"/>
      <c r="AG85" s="14"/>
      <c r="AH85" s="14"/>
      <c r="AI85" s="14"/>
      <c r="AJ85" s="14"/>
      <c r="AK85" s="14"/>
      <c r="AL85" s="14"/>
      <c r="AM85" s="14"/>
      <c r="AN85" s="14"/>
      <c r="AV85">
        <f t="array" ref="AV85">SUM(IF((WEEKDAY(J$5:AN$5,2)&lt;6)*(COUNTIF(fériés,J$5:AN$5)=0),COUNTIF(vsav, J85:AN85)))</f>
        <v>0</v>
      </c>
      <c r="AW85">
        <f t="array" ref="AW85">SUM(IF((WEEKDAY(J$5:AN$5,2)&gt;5)+(COUNTIF(fériés,J$5:AN$5)&gt;0),COUNTIF(vsav, J85:AN85)))</f>
        <v>0</v>
      </c>
    </row>
    <row r="86" spans="1:49" ht="15" customHeight="1">
      <c r="A86" s="51">
        <f>'Base de donnée'!AC3</f>
        <v>27</v>
      </c>
      <c r="B86" s="466">
        <f>SUM('Base de donnée'!AC5:AC7)</f>
        <v>0</v>
      </c>
      <c r="C86" s="448">
        <f>SUM('Base de donnée'!AC$8)</f>
        <v>0</v>
      </c>
      <c r="D86" s="428">
        <f t="array" ref="D86">SUM(IF((WEEKDAY(J$5:AN$5,2)&lt;6)*(COUNTIF(fériés,J$5:AN$5)=0),COUNTIF(piquet,J86:AN86)))</f>
        <v>0</v>
      </c>
      <c r="E86" s="431">
        <f t="array" ref="E86">SUM(IF((WEEKDAY(J$5:AN$5,2)&gt;5)+(COUNTIF(fériés,J$5:AN$5)&gt;0),COUNTIF(piquet,J86:AN86)))</f>
        <v>0</v>
      </c>
      <c r="F86" s="416">
        <f>(D86*9)+(E86*24)</f>
        <v>0</v>
      </c>
      <c r="G86" s="419" t="e">
        <f ca="1">STATISTIQUE!V34</f>
        <v>#REF!</v>
      </c>
      <c r="H86" s="422">
        <f t="shared" ref="H86:I86" si="27">SUM(AV86:AV88)</f>
        <v>0</v>
      </c>
      <c r="I86" s="425">
        <f t="shared" si="27"/>
        <v>0</v>
      </c>
      <c r="J86" s="16" t="str">
        <f>IF('Base de donnée'!$AC$4,("DISPONIBLE"),("INDISPONIBLE"))</f>
        <v>INDISPONIBLE</v>
      </c>
      <c r="K86" s="16" t="str">
        <f>IF('Base de donnée'!$AC$4,("DISPONIBLE"),("INDISPONIBLE"))</f>
        <v>INDISPONIBLE</v>
      </c>
      <c r="L86" s="16" t="str">
        <f>IF('Base de donnée'!$AC$4,("DISPONIBLE"),("INDISPONIBLE"))</f>
        <v>INDISPONIBLE</v>
      </c>
      <c r="M86" s="16" t="str">
        <f>IF('Base de donnée'!$AC$4,("DISPONIBLE"),("INDISPONIBLE"))</f>
        <v>INDISPONIBLE</v>
      </c>
      <c r="N86" s="16" t="str">
        <f>IF('Base de donnée'!$AC$4,("DISPONIBLE"),("INDISPONIBLE"))</f>
        <v>INDISPONIBLE</v>
      </c>
      <c r="O86" s="16" t="str">
        <f>IF('Base de donnée'!$AC$4,("DISPONIBLE"),("INDISPONIBLE"))</f>
        <v>INDISPONIBLE</v>
      </c>
      <c r="P86" s="16" t="str">
        <f>IF('Base de donnée'!$AC$4,("DISPONIBLE"),("INDISPONIBLE"))</f>
        <v>INDISPONIBLE</v>
      </c>
      <c r="Q86" s="16" t="str">
        <f>IF('Base de donnée'!$AC$4,("DISPONIBLE"),("INDISPONIBLE"))</f>
        <v>INDISPONIBLE</v>
      </c>
      <c r="R86" s="16" t="str">
        <f>IF('Base de donnée'!$AC$4,("DISPONIBLE"),("INDISPONIBLE"))</f>
        <v>INDISPONIBLE</v>
      </c>
      <c r="S86" s="16" t="str">
        <f>IF('Base de donnée'!$AC$4,("DISPONIBLE"),("INDISPONIBLE"))</f>
        <v>INDISPONIBLE</v>
      </c>
      <c r="T86" s="16" t="str">
        <f>IF('Base de donnée'!$AC$4,("DISPONIBLE"),("INDISPONIBLE"))</f>
        <v>INDISPONIBLE</v>
      </c>
      <c r="U86" s="16" t="str">
        <f>IF('Base de donnée'!$AC$4,("DISPONIBLE"),("INDISPONIBLE"))</f>
        <v>INDISPONIBLE</v>
      </c>
      <c r="V86" s="16" t="str">
        <f>IF('Base de donnée'!$AC$4,("DISPONIBLE"),("INDISPONIBLE"))</f>
        <v>INDISPONIBLE</v>
      </c>
      <c r="W86" s="16" t="str">
        <f>IF('Base de donnée'!$AC$4,("DISPONIBLE"),("INDISPONIBLE"))</f>
        <v>INDISPONIBLE</v>
      </c>
      <c r="X86" s="16" t="str">
        <f>IF('Base de donnée'!$AC$4,("DISPONIBLE"),("INDISPONIBLE"))</f>
        <v>INDISPONIBLE</v>
      </c>
      <c r="Y86" s="16" t="str">
        <f>IF('Base de donnée'!$AC$4,("DISPONIBLE"),("INDISPONIBLE"))</f>
        <v>INDISPONIBLE</v>
      </c>
      <c r="Z86" s="16" t="str">
        <f>IF('Base de donnée'!$AC$4,("DISPONIBLE"),("INDISPONIBLE"))</f>
        <v>INDISPONIBLE</v>
      </c>
      <c r="AA86" s="16" t="str">
        <f>IF('Base de donnée'!$AC$4,("DISPONIBLE"),("INDISPONIBLE"))</f>
        <v>INDISPONIBLE</v>
      </c>
      <c r="AB86" s="16" t="str">
        <f>IF('Base de donnée'!$AC$4,("DISPONIBLE"),("INDISPONIBLE"))</f>
        <v>INDISPONIBLE</v>
      </c>
      <c r="AC86" s="16" t="str">
        <f>IF('Base de donnée'!$AC$4,("DISPONIBLE"),("INDISPONIBLE"))</f>
        <v>INDISPONIBLE</v>
      </c>
      <c r="AD86" s="16" t="str">
        <f>IF('Base de donnée'!$AC$4,("DISPONIBLE"),("INDISPONIBLE"))</f>
        <v>INDISPONIBLE</v>
      </c>
      <c r="AE86" s="16" t="str">
        <f>IF('Base de donnée'!$AC$4,("DISPONIBLE"),("INDISPONIBLE"))</f>
        <v>INDISPONIBLE</v>
      </c>
      <c r="AF86" s="16" t="str">
        <f>IF('Base de donnée'!$AC$4,("DISPONIBLE"),("INDISPONIBLE"))</f>
        <v>INDISPONIBLE</v>
      </c>
      <c r="AG86" s="16" t="str">
        <f>IF('Base de donnée'!$AC$4,("DISPONIBLE"),("INDISPONIBLE"))</f>
        <v>INDISPONIBLE</v>
      </c>
      <c r="AH86" s="16" t="str">
        <f>IF('Base de donnée'!$AC$4,("DISPONIBLE"),("INDISPONIBLE"))</f>
        <v>INDISPONIBLE</v>
      </c>
      <c r="AI86" s="16" t="str">
        <f>IF('Base de donnée'!$AC$4,("DISPONIBLE"),("INDISPONIBLE"))</f>
        <v>INDISPONIBLE</v>
      </c>
      <c r="AJ86" s="16" t="str">
        <f>IF('Base de donnée'!$AC$4,("DISPONIBLE"),("INDISPONIBLE"))</f>
        <v>INDISPONIBLE</v>
      </c>
      <c r="AK86" s="16" t="str">
        <f>IF('Base de donnée'!$AC$4,("DISPONIBLE"),("INDISPONIBLE"))</f>
        <v>INDISPONIBLE</v>
      </c>
      <c r="AL86" s="16" t="str">
        <f>IF('Base de donnée'!$AC$4,("DISPONIBLE"),("INDISPONIBLE"))</f>
        <v>INDISPONIBLE</v>
      </c>
      <c r="AM86" s="16" t="str">
        <f>IF('Base de donnée'!$AC$4,("DISPONIBLE"),("INDISPONIBLE"))</f>
        <v>INDISPONIBLE</v>
      </c>
      <c r="AN86" s="16" t="str">
        <f>IF('Base de donnée'!$AC$4,("DISPONIBLE"),("INDISPONIBLE"))</f>
        <v>INDISPONIBLE</v>
      </c>
      <c r="AV86">
        <f t="array" ref="AV86">SUM(IF((WEEKDAY(J$5:AN$5,2)&lt;6)*(COUNTIF(fériés,J$5:AN$5)=0),COUNTIF(vsav, J86:AN86)))</f>
        <v>0</v>
      </c>
      <c r="AW86">
        <f t="array" ref="AW86">SUM(IF((WEEKDAY(J$5:AN$5,2)&gt;5)+(COUNTIF(fériés,J$5:AN$5)&gt;0),COUNTIF(vsav, J86:AN86)))</f>
        <v>0</v>
      </c>
    </row>
    <row r="87" spans="1:49" ht="13.5" customHeight="1">
      <c r="A87" s="52">
        <f>'Base de donnée'!AC3</f>
        <v>27</v>
      </c>
      <c r="B87" s="467"/>
      <c r="C87" s="449"/>
      <c r="D87" s="429"/>
      <c r="E87" s="432"/>
      <c r="F87" s="417"/>
      <c r="G87" s="420"/>
      <c r="H87" s="423"/>
      <c r="I87" s="426"/>
      <c r="J87" s="30"/>
      <c r="K87" s="10"/>
      <c r="L87" s="10"/>
      <c r="M87" s="10"/>
      <c r="N87" s="10"/>
      <c r="O87" s="10"/>
      <c r="P87" s="10"/>
      <c r="Q87" s="10"/>
      <c r="R87" s="10"/>
      <c r="S87" s="10"/>
      <c r="T87" s="10"/>
      <c r="U87" s="10"/>
      <c r="V87" s="10"/>
      <c r="W87" s="10"/>
      <c r="X87" s="10"/>
      <c r="Y87" s="10"/>
      <c r="Z87" s="10"/>
      <c r="AA87" s="10"/>
      <c r="AB87" s="10"/>
      <c r="AC87" s="19"/>
      <c r="AD87" s="10"/>
      <c r="AE87" s="10"/>
      <c r="AF87" s="10"/>
      <c r="AG87" s="10"/>
      <c r="AH87" s="10"/>
      <c r="AI87" s="10"/>
      <c r="AJ87" s="10"/>
      <c r="AK87" s="10"/>
      <c r="AL87" s="10"/>
      <c r="AM87" s="10"/>
      <c r="AN87" s="10"/>
      <c r="AV87">
        <f t="array" ref="AV87">SUM(IF((WEEKDAY(J$5:AN$5,2)&lt;6)*(COUNTIF(fériés,J$5:AN$5)=0),COUNTIF(vsav, J87:AN87)))</f>
        <v>0</v>
      </c>
      <c r="AW87">
        <f t="array" ref="AW87">SUM(IF((WEEKDAY(J$5:AN$5,2)&gt;5)+(COUNTIF(fériés,J$5:AN$5)&gt;0),COUNTIF(vsav, J87:AN87)))</f>
        <v>0</v>
      </c>
    </row>
    <row r="88" spans="1:49" ht="21.75" customHeight="1" thickBot="1">
      <c r="A88" s="52">
        <f>'Base de donnée'!AC3</f>
        <v>27</v>
      </c>
      <c r="B88" s="468"/>
      <c r="C88" s="450"/>
      <c r="D88" s="430"/>
      <c r="E88" s="433"/>
      <c r="F88" s="418"/>
      <c r="G88" s="421"/>
      <c r="H88" s="424"/>
      <c r="I88" s="427"/>
      <c r="J88" s="28"/>
      <c r="K88" s="14"/>
      <c r="L88" s="14"/>
      <c r="M88" s="14"/>
      <c r="N88" s="14"/>
      <c r="O88" s="14"/>
      <c r="P88" s="14"/>
      <c r="Q88" s="14"/>
      <c r="R88" s="14"/>
      <c r="S88" s="14"/>
      <c r="T88" s="14"/>
      <c r="U88" s="14"/>
      <c r="V88" s="14"/>
      <c r="W88" s="14"/>
      <c r="X88" s="14"/>
      <c r="Y88" s="14"/>
      <c r="Z88" s="14"/>
      <c r="AA88" s="14"/>
      <c r="AB88" s="14"/>
      <c r="AC88" s="22"/>
      <c r="AD88" s="14"/>
      <c r="AE88" s="14"/>
      <c r="AF88" s="14"/>
      <c r="AG88" s="14"/>
      <c r="AH88" s="14"/>
      <c r="AI88" s="14"/>
      <c r="AJ88" s="14"/>
      <c r="AK88" s="14"/>
      <c r="AL88" s="14"/>
      <c r="AM88" s="14"/>
      <c r="AN88" s="14"/>
      <c r="AV88">
        <f t="array" ref="AV88">SUM(IF((WEEKDAY(J$5:AN$5,2)&lt;6)*(COUNTIF(fériés,J$5:AN$5)=0),COUNTIF(vsav, J88:AN88)))</f>
        <v>0</v>
      </c>
      <c r="AW88">
        <f t="array" ref="AW88">SUM(IF((WEEKDAY(J$5:AN$5,2)&gt;5)+(COUNTIF(fériés,J$5:AN$5)&gt;0),COUNTIF(vsav, J88:AN88)))</f>
        <v>0</v>
      </c>
    </row>
    <row r="89" spans="1:49" ht="15" customHeight="1">
      <c r="A89" s="52">
        <f>'Base de donnée'!AD3</f>
        <v>28</v>
      </c>
      <c r="B89" s="466">
        <f>SUM('Base de donnée'!C$5:C$8)</f>
        <v>4</v>
      </c>
      <c r="C89" s="469">
        <f>SUM('Base de donnée'!C89)</f>
        <v>0</v>
      </c>
      <c r="D89" s="428">
        <f t="array" ref="D89">SUM(IF((WEEKDAY(J$5:AN$5,2)&lt;6)*(COUNTIF(fériés,J$5:AN$5)=0),COUNTIF(piquet,J89:AN89)))</f>
        <v>0</v>
      </c>
      <c r="E89" s="431">
        <f t="array" ref="E89">SUM(IF((WEEKDAY(J$5:AN$5,2)&gt;5)+(COUNTIF(fériés,J$5:AN$5)&gt;0),COUNTIF(piquet,J89:AN89)))</f>
        <v>0</v>
      </c>
      <c r="F89" s="416">
        <f>(D89*9)+(E89*24)</f>
        <v>0</v>
      </c>
      <c r="G89" s="419" t="e">
        <f ca="1">STATISTIQUE!V35</f>
        <v>#REF!</v>
      </c>
      <c r="H89" s="422">
        <f t="shared" ref="H89:I89" si="28">SUM(AV89:AV91)</f>
        <v>0</v>
      </c>
      <c r="I89" s="425">
        <f t="shared" si="28"/>
        <v>0</v>
      </c>
      <c r="J89" s="16" t="str">
        <f>IF('Base de donnée'!$AD$4,("DISPONIBLE"),("INDISPONIBLE"))</f>
        <v>INDISPONIBLE</v>
      </c>
      <c r="K89" s="16" t="str">
        <f>IF('Base de donnée'!$AD$4,("DISPONIBLE"),("INDISPONIBLE"))</f>
        <v>INDISPONIBLE</v>
      </c>
      <c r="L89" s="16" t="str">
        <f>IF('Base de donnée'!$AD$4,("DISPONIBLE"),("INDISPONIBLE"))</f>
        <v>INDISPONIBLE</v>
      </c>
      <c r="M89" s="16" t="str">
        <f>IF('Base de donnée'!$AD$4,("DISPONIBLE"),("INDISPONIBLE"))</f>
        <v>INDISPONIBLE</v>
      </c>
      <c r="N89" s="16" t="str">
        <f>IF('Base de donnée'!$AD$4,("DISPONIBLE"),("INDISPONIBLE"))</f>
        <v>INDISPONIBLE</v>
      </c>
      <c r="O89" s="16" t="str">
        <f>IF('Base de donnée'!$AD$4,("DISPONIBLE"),("INDISPONIBLE"))</f>
        <v>INDISPONIBLE</v>
      </c>
      <c r="P89" s="16" t="str">
        <f>IF('Base de donnée'!$AD$4,("DISPONIBLE"),("INDISPONIBLE"))</f>
        <v>INDISPONIBLE</v>
      </c>
      <c r="Q89" s="16" t="str">
        <f>IF('Base de donnée'!$AD$4,("DISPONIBLE"),("INDISPONIBLE"))</f>
        <v>INDISPONIBLE</v>
      </c>
      <c r="R89" s="16" t="str">
        <f>IF('Base de donnée'!$AD$4,("DISPONIBLE"),("INDISPONIBLE"))</f>
        <v>INDISPONIBLE</v>
      </c>
      <c r="S89" s="16" t="str">
        <f>IF('Base de donnée'!$AD$4,("DISPONIBLE"),("INDISPONIBLE"))</f>
        <v>INDISPONIBLE</v>
      </c>
      <c r="T89" s="16" t="str">
        <f>IF('Base de donnée'!$AD$4,("DISPONIBLE"),("INDISPONIBLE"))</f>
        <v>INDISPONIBLE</v>
      </c>
      <c r="U89" s="16" t="str">
        <f>IF('Base de donnée'!$AD$4,("DISPONIBLE"),("INDISPONIBLE"))</f>
        <v>INDISPONIBLE</v>
      </c>
      <c r="V89" s="16" t="str">
        <f>IF('Base de donnée'!$AD$4,("DISPONIBLE"),("INDISPONIBLE"))</f>
        <v>INDISPONIBLE</v>
      </c>
      <c r="W89" s="16" t="str">
        <f>IF('Base de donnée'!$AD$4,("DISPONIBLE"),("INDISPONIBLE"))</f>
        <v>INDISPONIBLE</v>
      </c>
      <c r="X89" s="16" t="str">
        <f>IF('Base de donnée'!$AD$4,("DISPONIBLE"),("INDISPONIBLE"))</f>
        <v>INDISPONIBLE</v>
      </c>
      <c r="Y89" s="16" t="str">
        <f>IF('Base de donnée'!$AD$4,("DISPONIBLE"),("INDISPONIBLE"))</f>
        <v>INDISPONIBLE</v>
      </c>
      <c r="Z89" s="16" t="str">
        <f>IF('Base de donnée'!$AD$4,("DISPONIBLE"),("INDISPONIBLE"))</f>
        <v>INDISPONIBLE</v>
      </c>
      <c r="AA89" s="16" t="str">
        <f>IF('Base de donnée'!$AD$4,("DISPONIBLE"),("INDISPONIBLE"))</f>
        <v>INDISPONIBLE</v>
      </c>
      <c r="AB89" s="16" t="str">
        <f>IF('Base de donnée'!$AD$4,("DISPONIBLE"),("INDISPONIBLE"))</f>
        <v>INDISPONIBLE</v>
      </c>
      <c r="AC89" s="16" t="str">
        <f>IF('Base de donnée'!$AD$4,("DISPONIBLE"),("INDISPONIBLE"))</f>
        <v>INDISPONIBLE</v>
      </c>
      <c r="AD89" s="16" t="str">
        <f>IF('Base de donnée'!$AD$4,("DISPONIBLE"),("INDISPONIBLE"))</f>
        <v>INDISPONIBLE</v>
      </c>
      <c r="AE89" s="16" t="str">
        <f>IF('Base de donnée'!$AD$4,("DISPONIBLE"),("INDISPONIBLE"))</f>
        <v>INDISPONIBLE</v>
      </c>
      <c r="AF89" s="16" t="str">
        <f>IF('Base de donnée'!$AD$4,("DISPONIBLE"),("INDISPONIBLE"))</f>
        <v>INDISPONIBLE</v>
      </c>
      <c r="AG89" s="16" t="str">
        <f>IF('Base de donnée'!$AD$4,("DISPONIBLE"),("INDISPONIBLE"))</f>
        <v>INDISPONIBLE</v>
      </c>
      <c r="AH89" s="16" t="str">
        <f>IF('Base de donnée'!$AD$4,("DISPONIBLE"),("INDISPONIBLE"))</f>
        <v>INDISPONIBLE</v>
      </c>
      <c r="AI89" s="16" t="str">
        <f>IF('Base de donnée'!$AD$4,("DISPONIBLE"),("INDISPONIBLE"))</f>
        <v>INDISPONIBLE</v>
      </c>
      <c r="AJ89" s="16" t="str">
        <f>IF('Base de donnée'!$AD$4,("DISPONIBLE"),("INDISPONIBLE"))</f>
        <v>INDISPONIBLE</v>
      </c>
      <c r="AK89" s="16" t="str">
        <f>IF('Base de donnée'!$AD$4,("DISPONIBLE"),("INDISPONIBLE"))</f>
        <v>INDISPONIBLE</v>
      </c>
      <c r="AL89" s="16" t="str">
        <f>IF('Base de donnée'!$AD$4,("DISPONIBLE"),("INDISPONIBLE"))</f>
        <v>INDISPONIBLE</v>
      </c>
      <c r="AM89" s="16" t="str">
        <f>IF('Base de donnée'!$AD$4,("DISPONIBLE"),("INDISPONIBLE"))</f>
        <v>INDISPONIBLE</v>
      </c>
      <c r="AN89" s="16" t="str">
        <f>IF('Base de donnée'!$AD$4,("DISPONIBLE"),("INDISPONIBLE"))</f>
        <v>INDISPONIBLE</v>
      </c>
      <c r="AV89">
        <f t="array" ref="AV89">SUM(IF((WEEKDAY(J$5:AN$5,2)&lt;6)*(COUNTIF(fériés,J$5:AN$5)=0),COUNTIF(vsav, J89:AN89)))</f>
        <v>0</v>
      </c>
      <c r="AW89">
        <f t="array" ref="AW89">SUM(IF((WEEKDAY(J$5:AN$5,2)&gt;5)+(COUNTIF(fériés,J$5:AN$5)&gt;0),COUNTIF(vsav, J89:AN89)))</f>
        <v>0</v>
      </c>
    </row>
    <row r="90" spans="1:49" ht="15" customHeight="1">
      <c r="A90" s="52">
        <f>'Base de donnée'!AD3</f>
        <v>28</v>
      </c>
      <c r="B90" s="467"/>
      <c r="C90" s="470"/>
      <c r="D90" s="429"/>
      <c r="E90" s="432"/>
      <c r="F90" s="417"/>
      <c r="G90" s="420"/>
      <c r="H90" s="423"/>
      <c r="I90" s="426"/>
      <c r="J90" s="144"/>
      <c r="K90" s="30"/>
      <c r="L90" s="30"/>
      <c r="M90" s="30"/>
      <c r="N90" s="30"/>
      <c r="O90" s="30"/>
      <c r="P90" s="30"/>
      <c r="Q90" s="30"/>
      <c r="R90" s="30"/>
      <c r="S90" s="30"/>
      <c r="T90" s="30"/>
      <c r="U90" s="30"/>
      <c r="V90" s="30"/>
      <c r="W90" s="30"/>
      <c r="X90" s="30"/>
      <c r="Y90" s="30"/>
      <c r="Z90" s="30"/>
      <c r="AA90" s="30"/>
      <c r="AB90" s="30"/>
      <c r="AC90" s="18"/>
      <c r="AD90" s="30"/>
      <c r="AE90" s="30"/>
      <c r="AF90" s="30"/>
      <c r="AG90" s="30"/>
      <c r="AH90" s="30"/>
      <c r="AI90" s="30"/>
      <c r="AJ90" s="30"/>
      <c r="AK90" s="30"/>
      <c r="AL90" s="30"/>
      <c r="AM90" s="30"/>
      <c r="AN90" s="30"/>
      <c r="AV90">
        <f t="array" ref="AV90">SUM(IF((WEEKDAY(J$5:AN$5,2)&lt;6)*(COUNTIF(fériés,J$5:AN$5)=0),COUNTIF(vsav, J90:AN90)))</f>
        <v>0</v>
      </c>
      <c r="AW90">
        <f t="array" ref="AW90">SUM(IF((WEEKDAY(J$5:AN$5,2)&gt;5)+(COUNTIF(fériés,J$5:AN$5)&gt;0),COUNTIF(vsav, J90:AN90)))</f>
        <v>0</v>
      </c>
    </row>
    <row r="91" spans="1:49" ht="15.75" customHeight="1" thickBot="1">
      <c r="A91" s="52">
        <f>'Base de donnée'!AD3</f>
        <v>28</v>
      </c>
      <c r="B91" s="468"/>
      <c r="C91" s="471"/>
      <c r="D91" s="430"/>
      <c r="E91" s="433"/>
      <c r="F91" s="418"/>
      <c r="G91" s="421"/>
      <c r="H91" s="424"/>
      <c r="I91" s="427"/>
      <c r="J91" s="140"/>
      <c r="K91" s="140"/>
      <c r="L91" s="140"/>
      <c r="M91" s="140"/>
      <c r="N91" s="140"/>
      <c r="O91" s="140"/>
      <c r="P91" s="140"/>
      <c r="Q91" s="140"/>
      <c r="R91" s="140"/>
      <c r="S91" s="140"/>
      <c r="T91" s="140"/>
      <c r="U91" s="140"/>
      <c r="V91" s="140"/>
      <c r="W91" s="140"/>
      <c r="X91" s="140"/>
      <c r="Y91" s="140"/>
      <c r="Z91" s="140"/>
      <c r="AA91" s="140"/>
      <c r="AB91" s="140"/>
      <c r="AC91" s="141"/>
      <c r="AD91" s="140"/>
      <c r="AE91" s="140"/>
      <c r="AF91" s="140"/>
      <c r="AG91" s="140"/>
      <c r="AH91" s="140"/>
      <c r="AI91" s="140"/>
      <c r="AJ91" s="140"/>
      <c r="AK91" s="140"/>
      <c r="AL91" s="140"/>
      <c r="AM91" s="140"/>
      <c r="AN91" s="140"/>
      <c r="AV91">
        <f t="array" ref="AV91">SUM(IF((WEEKDAY(J$5:AN$5,2)&lt;6)*(COUNTIF(fériés,J$5:AN$5)=0),COUNTIF(vsav, J91:AN91)))</f>
        <v>0</v>
      </c>
      <c r="AW91">
        <f t="array" ref="AW91">SUM(IF((WEEKDAY(J$5:AN$5,2)&gt;5)+(COUNTIF(fériés,J$5:AN$5)&gt;0),COUNTIF(vsav, J91:AN91)))</f>
        <v>0</v>
      </c>
    </row>
    <row r="92" spans="1:49" ht="15" hidden="1" customHeight="1">
      <c r="A92" s="52">
        <f>'Base de donnée'!AE3</f>
        <v>29</v>
      </c>
      <c r="B92" s="466">
        <f>SUM('Base de donnée'!C$5:C$8)</f>
        <v>4</v>
      </c>
      <c r="C92" s="469">
        <f>SUM('Base de donnée'!C92)</f>
        <v>0</v>
      </c>
      <c r="D92" s="428">
        <f t="array" ref="D92">SUM(IF((WEEKDAY(J$5:AN$5,2)&lt;6)*(COUNTIF(fériés,J$5:AN$5)=0),COUNTIF(piquet,J92:AN92)))</f>
        <v>0</v>
      </c>
      <c r="E92" s="431">
        <f t="array" ref="E92">SUM(IF((WEEKDAY(J$5:AN$5,2)&gt;5)+(COUNTIF(fériés,J$5:AN$5)&gt;0),COUNTIF(piquet,J92:AN92)))</f>
        <v>0</v>
      </c>
      <c r="F92" s="416">
        <f>(D92*9)+(E92*24)</f>
        <v>0</v>
      </c>
      <c r="G92" s="419">
        <f>STATISTIQUE!V92</f>
        <v>0</v>
      </c>
      <c r="H92" s="422">
        <f t="shared" ref="H92:I92" si="29">SUM(AV92:AV94)</f>
        <v>0</v>
      </c>
      <c r="I92" s="425">
        <f t="shared" si="29"/>
        <v>0</v>
      </c>
      <c r="J92" s="16"/>
      <c r="K92" s="16"/>
      <c r="L92" s="16"/>
      <c r="M92" s="16"/>
      <c r="N92" s="16"/>
      <c r="O92" s="16"/>
      <c r="P92" s="16"/>
      <c r="Q92" s="16"/>
      <c r="R92" s="16"/>
      <c r="S92" s="16"/>
      <c r="T92" s="16"/>
      <c r="U92" s="16"/>
      <c r="V92" s="16"/>
      <c r="W92" s="16"/>
      <c r="X92" s="16"/>
      <c r="Y92" s="16"/>
      <c r="Z92" s="16"/>
      <c r="AA92" s="16"/>
      <c r="AB92" s="16"/>
      <c r="AC92" s="16"/>
      <c r="AD92" s="16"/>
      <c r="AE92" s="16"/>
      <c r="AF92" s="16"/>
      <c r="AG92" s="16"/>
      <c r="AH92" s="16"/>
      <c r="AI92" s="16"/>
      <c r="AJ92" s="16"/>
      <c r="AK92" s="16"/>
      <c r="AL92" s="16"/>
      <c r="AM92" s="16"/>
      <c r="AN92" s="16"/>
      <c r="AV92">
        <f t="array" ref="AV92">SUM(IF((WEEKDAY(J$5:AN$5,2)&lt;6)*(COUNTIF(fériés,J$5:AN$5)=0),COUNTIF(vsav, J92:AN92)))</f>
        <v>0</v>
      </c>
      <c r="AW92">
        <f t="array" ref="AW92">SUM(IF((WEEKDAY(J$5:AN$5,2)&gt;5)+(COUNTIF(fériés,J$5:AN$5)&gt;0),COUNTIF(vsav, J92:AN92)))</f>
        <v>0</v>
      </c>
    </row>
    <row r="93" spans="1:49" ht="15" hidden="1" customHeight="1">
      <c r="A93" s="52">
        <f>'Base de donnée'!AE3</f>
        <v>29</v>
      </c>
      <c r="B93" s="467"/>
      <c r="C93" s="470"/>
      <c r="D93" s="429"/>
      <c r="E93" s="432"/>
      <c r="F93" s="417"/>
      <c r="G93" s="420"/>
      <c r="H93" s="423"/>
      <c r="I93" s="426"/>
      <c r="J93" s="144"/>
      <c r="K93" s="30"/>
      <c r="L93" s="30"/>
      <c r="M93" s="30"/>
      <c r="N93" s="30"/>
      <c r="O93" s="30"/>
      <c r="P93" s="30"/>
      <c r="Q93" s="30"/>
      <c r="R93" s="30"/>
      <c r="S93" s="30"/>
      <c r="T93" s="30"/>
      <c r="U93" s="30"/>
      <c r="V93" s="30"/>
      <c r="W93" s="30"/>
      <c r="X93" s="30"/>
      <c r="Y93" s="30"/>
      <c r="Z93" s="30"/>
      <c r="AA93" s="30"/>
      <c r="AB93" s="30"/>
      <c r="AC93" s="18"/>
      <c r="AD93" s="30"/>
      <c r="AE93" s="30"/>
      <c r="AF93" s="30"/>
      <c r="AG93" s="30"/>
      <c r="AH93" s="30"/>
      <c r="AI93" s="30"/>
      <c r="AJ93" s="30"/>
      <c r="AK93" s="30"/>
      <c r="AL93" s="30"/>
      <c r="AM93" s="30"/>
      <c r="AN93" s="30"/>
      <c r="AV93">
        <f t="array" ref="AV93">SUM(IF((WEEKDAY(J$5:AN$5,2)&lt;6)*(COUNTIF(fériés,J$5:AN$5)=0),COUNTIF(vsav, J93:AN93)))</f>
        <v>0</v>
      </c>
      <c r="AW93">
        <f t="array" ref="AW93">SUM(IF((WEEKDAY(J$5:AN$5,2)&gt;5)+(COUNTIF(fériés,J$5:AN$5)&gt;0),COUNTIF(vsav, J93:AN93)))</f>
        <v>0</v>
      </c>
    </row>
    <row r="94" spans="1:49" ht="15.75" hidden="1" customHeight="1" thickBot="1">
      <c r="A94" s="52">
        <f>'Base de donnée'!AE3</f>
        <v>29</v>
      </c>
      <c r="B94" s="468"/>
      <c r="C94" s="471"/>
      <c r="D94" s="430"/>
      <c r="E94" s="433"/>
      <c r="F94" s="418"/>
      <c r="G94" s="421"/>
      <c r="H94" s="424"/>
      <c r="I94" s="427"/>
      <c r="J94" s="140"/>
      <c r="K94" s="140"/>
      <c r="L94" s="140"/>
      <c r="M94" s="140"/>
      <c r="N94" s="140"/>
      <c r="O94" s="140"/>
      <c r="P94" s="140"/>
      <c r="Q94" s="140"/>
      <c r="R94" s="140"/>
      <c r="S94" s="140"/>
      <c r="T94" s="140"/>
      <c r="U94" s="140"/>
      <c r="V94" s="140"/>
      <c r="W94" s="140"/>
      <c r="X94" s="140"/>
      <c r="Y94" s="140"/>
      <c r="Z94" s="140"/>
      <c r="AA94" s="140"/>
      <c r="AB94" s="140"/>
      <c r="AC94" s="141"/>
      <c r="AD94" s="140"/>
      <c r="AE94" s="140"/>
      <c r="AF94" s="140"/>
      <c r="AG94" s="140"/>
      <c r="AH94" s="140"/>
      <c r="AI94" s="140"/>
      <c r="AJ94" s="140"/>
      <c r="AK94" s="140"/>
      <c r="AL94" s="140"/>
      <c r="AM94" s="140"/>
      <c r="AN94" s="140"/>
      <c r="AV94">
        <f t="array" ref="AV94">SUM(IF((WEEKDAY(J$5:AN$5,2)&lt;6)*(COUNTIF(fériés,J$5:AN$5)=0),COUNTIF(vsav, J94:AN94)))</f>
        <v>0</v>
      </c>
      <c r="AW94">
        <f t="array" ref="AW94">SUM(IF((WEEKDAY(J$5:AN$5,2)&gt;5)+(COUNTIF(fériés,J$5:AN$5)&gt;0),COUNTIF(vsav, J94:AN94)))</f>
        <v>0</v>
      </c>
    </row>
    <row r="95" spans="1:49" ht="15" hidden="1" customHeight="1">
      <c r="A95" s="52">
        <f>'Base de donnée'!AF3</f>
        <v>30</v>
      </c>
      <c r="B95" s="466">
        <f>SUM('Base de donnée'!C$5:C$8)</f>
        <v>4</v>
      </c>
      <c r="C95" s="469">
        <f>SUM('Base de donnée'!C95)</f>
        <v>0</v>
      </c>
      <c r="D95" s="428">
        <f t="array" ref="D95">SUM(IF((WEEKDAY(J$5:AN$5,2)&lt;6)*(COUNTIF(fériés,J$5:AN$5)=0),COUNTIF(piquet,J95:AN95)))</f>
        <v>0</v>
      </c>
      <c r="E95" s="431">
        <f t="array" ref="E95">SUM(IF((WEEKDAY(J$5:AN$5,2)&gt;5)+(COUNTIF(fériés,J$5:AN$5)&gt;0),COUNTIF(piquet,J95:AN95)))</f>
        <v>0</v>
      </c>
      <c r="F95" s="416">
        <f>(D95*9)+(E95*24)</f>
        <v>0</v>
      </c>
      <c r="G95" s="419">
        <f>STATISTIQUE!V95</f>
        <v>0</v>
      </c>
      <c r="H95" s="422">
        <f t="shared" ref="H95:I95" si="30">SUM(AV95:AV97)</f>
        <v>0</v>
      </c>
      <c r="I95" s="425">
        <f t="shared" si="30"/>
        <v>0</v>
      </c>
      <c r="J95" s="138"/>
      <c r="K95" s="138"/>
      <c r="L95" s="138"/>
      <c r="M95" s="138"/>
      <c r="N95" s="138"/>
      <c r="O95" s="138"/>
      <c r="P95" s="138"/>
      <c r="Q95" s="138"/>
      <c r="R95" s="138"/>
      <c r="S95" s="138"/>
      <c r="T95" s="138"/>
      <c r="U95" s="138"/>
      <c r="V95" s="138"/>
      <c r="W95" s="138"/>
      <c r="X95" s="138"/>
      <c r="Y95" s="138"/>
      <c r="Z95" s="138"/>
      <c r="AA95" s="138"/>
      <c r="AB95" s="138"/>
      <c r="AC95" s="139"/>
      <c r="AD95" s="138"/>
      <c r="AE95" s="138"/>
      <c r="AF95" s="138"/>
      <c r="AG95" s="138"/>
      <c r="AH95" s="138"/>
      <c r="AI95" s="138"/>
      <c r="AJ95" s="138"/>
      <c r="AK95" s="138"/>
      <c r="AL95" s="138"/>
      <c r="AM95" s="138"/>
      <c r="AN95" s="138"/>
      <c r="AV95">
        <f t="array" ref="AV95">SUM(IF((WEEKDAY(J$5:AN$5,2)&lt;6)*(COUNTIF(fériés,J$5:AN$5)=0),COUNTIF(vsav, J95:AN95)))</f>
        <v>0</v>
      </c>
      <c r="AW95">
        <f t="array" ref="AW95">SUM(IF((WEEKDAY(J$5:AN$5,2)&gt;5)+(COUNTIF(fériés,J$5:AN$5)&gt;0),COUNTIF(vsav, J95:AN95)))</f>
        <v>0</v>
      </c>
    </row>
    <row r="96" spans="1:49" ht="15" hidden="1" customHeight="1">
      <c r="A96" s="52">
        <f>'Base de donnée'!AF3</f>
        <v>30</v>
      </c>
      <c r="B96" s="467"/>
      <c r="C96" s="470"/>
      <c r="D96" s="429"/>
      <c r="E96" s="432"/>
      <c r="F96" s="417"/>
      <c r="G96" s="420"/>
      <c r="H96" s="423"/>
      <c r="I96" s="426"/>
      <c r="J96" s="144"/>
      <c r="K96" s="30"/>
      <c r="L96" s="30"/>
      <c r="M96" s="30"/>
      <c r="N96" s="30"/>
      <c r="O96" s="30"/>
      <c r="P96" s="30"/>
      <c r="Q96" s="30"/>
      <c r="R96" s="30"/>
      <c r="S96" s="30"/>
      <c r="T96" s="30"/>
      <c r="U96" s="30"/>
      <c r="V96" s="30"/>
      <c r="W96" s="30"/>
      <c r="X96" s="30"/>
      <c r="Y96" s="30"/>
      <c r="Z96" s="30"/>
      <c r="AA96" s="30"/>
      <c r="AB96" s="30"/>
      <c r="AC96" s="18"/>
      <c r="AD96" s="30"/>
      <c r="AE96" s="30"/>
      <c r="AF96" s="30"/>
      <c r="AG96" s="30"/>
      <c r="AH96" s="30"/>
      <c r="AI96" s="30"/>
      <c r="AJ96" s="30"/>
      <c r="AK96" s="30"/>
      <c r="AL96" s="30"/>
      <c r="AM96" s="30"/>
      <c r="AN96" s="30"/>
      <c r="AV96">
        <f t="array" ref="AV96">SUM(IF((WEEKDAY(J$5:AN$5,2)&lt;6)*(COUNTIF(fériés,J$5:AN$5)=0),COUNTIF(vsav, J96:AN96)))</f>
        <v>0</v>
      </c>
      <c r="AW96">
        <f t="array" ref="AW96">SUM(IF((WEEKDAY(J$5:AN$5,2)&gt;5)+(COUNTIF(fériés,J$5:AN$5)&gt;0),COUNTIF(vsav, J96:AN96)))</f>
        <v>0</v>
      </c>
    </row>
    <row r="97" spans="1:49" ht="15.75" hidden="1" customHeight="1" thickBot="1">
      <c r="A97" s="52">
        <f>'Base de donnée'!AF3</f>
        <v>30</v>
      </c>
      <c r="B97" s="468"/>
      <c r="C97" s="471"/>
      <c r="D97" s="430"/>
      <c r="E97" s="433"/>
      <c r="F97" s="418"/>
      <c r="G97" s="421"/>
      <c r="H97" s="424"/>
      <c r="I97" s="427"/>
      <c r="J97" s="140"/>
      <c r="K97" s="140"/>
      <c r="L97" s="140"/>
      <c r="M97" s="140"/>
      <c r="N97" s="140"/>
      <c r="O97" s="140"/>
      <c r="P97" s="140"/>
      <c r="Q97" s="140"/>
      <c r="R97" s="140"/>
      <c r="S97" s="140"/>
      <c r="T97" s="140"/>
      <c r="U97" s="140"/>
      <c r="V97" s="140"/>
      <c r="W97" s="140"/>
      <c r="X97" s="140"/>
      <c r="Y97" s="140"/>
      <c r="Z97" s="140"/>
      <c r="AA97" s="140"/>
      <c r="AB97" s="140"/>
      <c r="AC97" s="141"/>
      <c r="AD97" s="140"/>
      <c r="AE97" s="140"/>
      <c r="AF97" s="140"/>
      <c r="AG97" s="140"/>
      <c r="AH97" s="140"/>
      <c r="AI97" s="140"/>
      <c r="AJ97" s="140"/>
      <c r="AK97" s="140"/>
      <c r="AL97" s="140"/>
      <c r="AM97" s="140"/>
      <c r="AN97" s="140"/>
      <c r="AV97">
        <f t="array" ref="AV97">SUM(IF((WEEKDAY(J$5:AN$5,2)&lt;6)*(COUNTIF(fériés,J$5:AN$5)=0),COUNTIF(vsav, J97:AN97)))</f>
        <v>0</v>
      </c>
      <c r="AW97">
        <f t="array" ref="AW97">SUM(IF((WEEKDAY(J$5:AN$5,2)&gt;5)+(COUNTIF(fériés,J$5:AN$5)&gt;0),COUNTIF(vsav, J97:AN97)))</f>
        <v>0</v>
      </c>
    </row>
    <row r="98" spans="1:49" ht="15" hidden="1" customHeight="1">
      <c r="A98" s="52">
        <f>'Base de donnée'!AG3</f>
        <v>31</v>
      </c>
      <c r="B98" s="445">
        <f>SUM('Base de donnée'!C$5:C$8)</f>
        <v>4</v>
      </c>
      <c r="C98" s="448">
        <f>SUM('Base de donnée'!C98)</f>
        <v>0</v>
      </c>
      <c r="D98" s="428">
        <f t="array" ref="D98">SUM(IF((WEEKDAY(J$5:AN$5,2)&lt;6)*(COUNTIF(fériés,J$5:AN$5)=0),COUNTIF(piquet,J98:AN98)))</f>
        <v>0</v>
      </c>
      <c r="E98" s="431">
        <f t="array" ref="E98">SUM(IF((WEEKDAY(J$5:AN$5,2)&gt;5)+(COUNTIF(fériés,J$5:AN$5)&gt;0),COUNTIF(piquet,J98:AN98)))</f>
        <v>0</v>
      </c>
      <c r="F98" s="416">
        <f>(D98*9)+(E98*24)</f>
        <v>0</v>
      </c>
      <c r="G98" s="419">
        <f>STATISTIQUE!V98</f>
        <v>0</v>
      </c>
      <c r="H98" s="422">
        <f t="shared" ref="H98:I98" si="31">SUM(AV98:AV100)</f>
        <v>0</v>
      </c>
      <c r="I98" s="425">
        <f t="shared" si="31"/>
        <v>0</v>
      </c>
      <c r="J98" s="138"/>
      <c r="K98" s="138"/>
      <c r="L98" s="138"/>
      <c r="M98" s="138"/>
      <c r="N98" s="138"/>
      <c r="O98" s="138"/>
      <c r="P98" s="138"/>
      <c r="Q98" s="138"/>
      <c r="R98" s="138"/>
      <c r="S98" s="138"/>
      <c r="T98" s="138"/>
      <c r="U98" s="138"/>
      <c r="V98" s="138"/>
      <c r="W98" s="138"/>
      <c r="X98" s="138"/>
      <c r="Y98" s="138"/>
      <c r="Z98" s="138"/>
      <c r="AA98" s="138"/>
      <c r="AB98" s="138"/>
      <c r="AC98" s="139"/>
      <c r="AD98" s="138"/>
      <c r="AE98" s="138"/>
      <c r="AF98" s="138"/>
      <c r="AG98" s="138"/>
      <c r="AH98" s="138"/>
      <c r="AI98" s="138"/>
      <c r="AJ98" s="138"/>
      <c r="AK98" s="138"/>
      <c r="AL98" s="138"/>
      <c r="AM98" s="138"/>
      <c r="AN98" s="138"/>
      <c r="AV98">
        <f t="array" ref="AV98">SUM(IF((WEEKDAY(J$5:AN$5,2)&lt;6)*(COUNTIF(fériés,J$5:AN$5)=0),COUNTIF(vsav, J98:AN98)))</f>
        <v>0</v>
      </c>
      <c r="AW98">
        <f t="array" ref="AW98">SUM(IF((WEEKDAY(J$5:AN$5,2)&gt;5)+(COUNTIF(fériés,J$5:AN$5)&gt;0),COUNTIF(vsav, J98:AN98)))</f>
        <v>0</v>
      </c>
    </row>
    <row r="99" spans="1:49" ht="15" hidden="1" customHeight="1">
      <c r="A99" s="137">
        <f>'Base de donnée'!AG3</f>
        <v>31</v>
      </c>
      <c r="B99" s="446"/>
      <c r="C99" s="449"/>
      <c r="D99" s="429"/>
      <c r="E99" s="432"/>
      <c r="F99" s="417"/>
      <c r="G99" s="420"/>
      <c r="H99" s="423"/>
      <c r="I99" s="426"/>
      <c r="J99" s="10"/>
      <c r="K99" s="30"/>
      <c r="L99" s="30"/>
      <c r="M99" s="30"/>
      <c r="N99" s="30"/>
      <c r="O99" s="30"/>
      <c r="P99" s="30"/>
      <c r="Q99" s="30"/>
      <c r="R99" s="30"/>
      <c r="S99" s="30"/>
      <c r="T99" s="30"/>
      <c r="U99" s="30"/>
      <c r="V99" s="30"/>
      <c r="W99" s="30"/>
      <c r="X99" s="30"/>
      <c r="Y99" s="30"/>
      <c r="Z99" s="30"/>
      <c r="AA99" s="30"/>
      <c r="AB99" s="30"/>
      <c r="AC99" s="18"/>
      <c r="AD99" s="30"/>
      <c r="AE99" s="30"/>
      <c r="AF99" s="30"/>
      <c r="AG99" s="30"/>
      <c r="AH99" s="30"/>
      <c r="AI99" s="30"/>
      <c r="AJ99" s="30"/>
      <c r="AK99" s="30"/>
      <c r="AL99" s="30"/>
      <c r="AM99" s="30"/>
      <c r="AN99" s="30"/>
      <c r="AV99">
        <f t="array" ref="AV99">SUM(IF((WEEKDAY(J$5:AN$5,2)&lt;6)*(COUNTIF(fériés,J$5:AN$5)=0),COUNTIF(vsav, J99:AN99)))</f>
        <v>0</v>
      </c>
      <c r="AW99">
        <f t="array" ref="AW99">SUM(IF((WEEKDAY(J$5:AN$5,2)&gt;5)+(COUNTIF(fériés,J$5:AN$5)&gt;0),COUNTIF(vsav, J99:AN99)))</f>
        <v>0</v>
      </c>
    </row>
    <row r="100" spans="1:49" ht="15.75" hidden="1" customHeight="1" thickBot="1">
      <c r="A100" s="52">
        <f>'Base de donnée'!AG3</f>
        <v>31</v>
      </c>
      <c r="B100" s="447"/>
      <c r="C100" s="450"/>
      <c r="D100" s="430"/>
      <c r="E100" s="433"/>
      <c r="F100" s="418"/>
      <c r="G100" s="421"/>
      <c r="H100" s="424"/>
      <c r="I100" s="427"/>
      <c r="J100" s="140"/>
      <c r="K100" s="140"/>
      <c r="L100" s="140"/>
      <c r="M100" s="140"/>
      <c r="N100" s="140"/>
      <c r="O100" s="140"/>
      <c r="P100" s="140"/>
      <c r="Q100" s="140"/>
      <c r="R100" s="140"/>
      <c r="S100" s="140"/>
      <c r="T100" s="140"/>
      <c r="U100" s="140"/>
      <c r="V100" s="140"/>
      <c r="W100" s="140"/>
      <c r="X100" s="140"/>
      <c r="Y100" s="140"/>
      <c r="Z100" s="140"/>
      <c r="AA100" s="140"/>
      <c r="AB100" s="140"/>
      <c r="AC100" s="141"/>
      <c r="AD100" s="140"/>
      <c r="AE100" s="140"/>
      <c r="AF100" s="140"/>
      <c r="AG100" s="140"/>
      <c r="AH100" s="140"/>
      <c r="AI100" s="140"/>
      <c r="AJ100" s="140"/>
      <c r="AK100" s="140"/>
      <c r="AL100" s="140"/>
      <c r="AM100" s="140"/>
      <c r="AN100" s="140"/>
      <c r="AV100">
        <f t="array" ref="AV100">SUM(IF((WEEKDAY(J$5:AN$5,2)&lt;6)*(COUNTIF(fériés,J$5:AN$5)=0),COUNTIF(vsav, J100:AN100)))</f>
        <v>0</v>
      </c>
      <c r="AW100">
        <f t="array" ref="AW100">SUM(IF((WEEKDAY(J$5:AN$5,2)&gt;5)+(COUNTIF(fériés,J$5:AN$5)&gt;0),COUNTIF(vsav, J100:AN100)))</f>
        <v>0</v>
      </c>
    </row>
    <row r="101" spans="1:49" ht="15" hidden="1" customHeight="1">
      <c r="A101" s="52">
        <f>'Base de donnée'!AH3</f>
        <v>32</v>
      </c>
      <c r="B101" s="466">
        <f>SUM('Base de donnée'!C$5:C$8)</f>
        <v>4</v>
      </c>
      <c r="C101" s="469">
        <f>SUM('Base de donnée'!C101)</f>
        <v>0</v>
      </c>
      <c r="D101" s="428">
        <f t="array" ref="D101">SUM(IF((WEEKDAY(J$5:AN$5,2)&lt;6)*(COUNTIF(fériés,J$5:AN$5)=0),COUNTIF(piquet,J101:AN101)))</f>
        <v>0</v>
      </c>
      <c r="E101" s="431">
        <f t="array" ref="E101">SUM(IF((WEEKDAY(J$5:AN$5,2)&gt;5)+(COUNTIF(fériés,J$5:AN$5)&gt;0),COUNTIF(piquet,J101:AN101)))</f>
        <v>0</v>
      </c>
      <c r="F101" s="416">
        <f>(D101*9)+(E101*24)</f>
        <v>0</v>
      </c>
      <c r="G101" s="419">
        <f>STATISTIQUE!V101</f>
        <v>0</v>
      </c>
      <c r="H101" s="422">
        <f t="shared" ref="H101:I101" si="32">SUM(AV101:AV103)</f>
        <v>0</v>
      </c>
      <c r="I101" s="425">
        <f t="shared" si="32"/>
        <v>0</v>
      </c>
      <c r="J101" s="138"/>
      <c r="K101" s="138"/>
      <c r="L101" s="138"/>
      <c r="M101" s="138"/>
      <c r="N101" s="138"/>
      <c r="O101" s="138"/>
      <c r="P101" s="138"/>
      <c r="Q101" s="138"/>
      <c r="R101" s="138"/>
      <c r="S101" s="138"/>
      <c r="T101" s="138"/>
      <c r="U101" s="138"/>
      <c r="V101" s="138"/>
      <c r="W101" s="138"/>
      <c r="X101" s="138"/>
      <c r="Y101" s="138"/>
      <c r="Z101" s="138"/>
      <c r="AA101" s="138"/>
      <c r="AB101" s="138"/>
      <c r="AC101" s="139"/>
      <c r="AD101" s="138"/>
      <c r="AE101" s="138"/>
      <c r="AF101" s="138"/>
      <c r="AG101" s="138"/>
      <c r="AH101" s="138"/>
      <c r="AI101" s="138"/>
      <c r="AJ101" s="138"/>
      <c r="AK101" s="138"/>
      <c r="AL101" s="138"/>
      <c r="AM101" s="138"/>
      <c r="AN101" s="138"/>
      <c r="AV101">
        <f t="array" ref="AV101">SUM(IF((WEEKDAY(J$5:AN$5,2)&lt;6)*(COUNTIF(fériés,J$5:AN$5)=0),COUNTIF(vsav, J101:AN101)))</f>
        <v>0</v>
      </c>
      <c r="AW101">
        <f t="array" ref="AW101">SUM(IF((WEEKDAY(J$5:AN$5,2)&gt;5)+(COUNTIF(fériés,J$5:AN$5)&gt;0),COUNTIF(vsav, J101:AN101)))</f>
        <v>0</v>
      </c>
    </row>
    <row r="102" spans="1:49" ht="15" hidden="1" customHeight="1">
      <c r="A102" s="52">
        <f>'Base de donnée'!AH3</f>
        <v>32</v>
      </c>
      <c r="B102" s="467"/>
      <c r="C102" s="470"/>
      <c r="D102" s="429"/>
      <c r="E102" s="432"/>
      <c r="F102" s="417"/>
      <c r="G102" s="420"/>
      <c r="H102" s="423"/>
      <c r="I102" s="426"/>
      <c r="J102" s="144"/>
      <c r="K102" s="30"/>
      <c r="L102" s="30"/>
      <c r="M102" s="30"/>
      <c r="N102" s="30"/>
      <c r="O102" s="30"/>
      <c r="P102" s="30"/>
      <c r="Q102" s="30"/>
      <c r="R102" s="30"/>
      <c r="S102" s="30"/>
      <c r="T102" s="30"/>
      <c r="U102" s="30"/>
      <c r="V102" s="30"/>
      <c r="W102" s="30"/>
      <c r="X102" s="30"/>
      <c r="Y102" s="30"/>
      <c r="Z102" s="30"/>
      <c r="AA102" s="30"/>
      <c r="AB102" s="30"/>
      <c r="AC102" s="18"/>
      <c r="AD102" s="30"/>
      <c r="AE102" s="30"/>
      <c r="AF102" s="30"/>
      <c r="AG102" s="30"/>
      <c r="AH102" s="30"/>
      <c r="AI102" s="30"/>
      <c r="AJ102" s="30"/>
      <c r="AK102" s="30"/>
      <c r="AL102" s="30"/>
      <c r="AM102" s="30"/>
      <c r="AN102" s="30"/>
      <c r="AV102">
        <f t="array" ref="AV102">SUM(IF((WEEKDAY(J$5:AN$5,2)&lt;6)*(COUNTIF(fériés,J$5:AN$5)=0),COUNTIF(vsav, J102:AN102)))</f>
        <v>0</v>
      </c>
      <c r="AW102">
        <f t="array" ref="AW102">SUM(IF((WEEKDAY(J$5:AN$5,2)&gt;5)+(COUNTIF(fériés,J$5:AN$5)&gt;0),COUNTIF(vsav, J102:AN102)))</f>
        <v>0</v>
      </c>
    </row>
    <row r="103" spans="1:49" ht="15.75" hidden="1" customHeight="1" thickBot="1">
      <c r="A103" s="52">
        <f>'Base de donnée'!AH3</f>
        <v>32</v>
      </c>
      <c r="B103" s="468"/>
      <c r="C103" s="471"/>
      <c r="D103" s="430"/>
      <c r="E103" s="433"/>
      <c r="F103" s="418"/>
      <c r="G103" s="421"/>
      <c r="H103" s="424"/>
      <c r="I103" s="427"/>
      <c r="J103" s="140"/>
      <c r="K103" s="140"/>
      <c r="L103" s="140"/>
      <c r="M103" s="140"/>
      <c r="N103" s="140"/>
      <c r="O103" s="140"/>
      <c r="P103" s="140"/>
      <c r="Q103" s="140"/>
      <c r="R103" s="140"/>
      <c r="S103" s="140"/>
      <c r="T103" s="140"/>
      <c r="U103" s="140"/>
      <c r="V103" s="140"/>
      <c r="W103" s="140"/>
      <c r="X103" s="140"/>
      <c r="Y103" s="140"/>
      <c r="Z103" s="140"/>
      <c r="AA103" s="140"/>
      <c r="AB103" s="140"/>
      <c r="AC103" s="141"/>
      <c r="AD103" s="140"/>
      <c r="AE103" s="140"/>
      <c r="AF103" s="140"/>
      <c r="AG103" s="140"/>
      <c r="AH103" s="140"/>
      <c r="AI103" s="140"/>
      <c r="AJ103" s="140"/>
      <c r="AK103" s="140"/>
      <c r="AL103" s="140"/>
      <c r="AM103" s="140"/>
      <c r="AN103" s="140"/>
      <c r="AV103">
        <f t="array" ref="AV103">SUM(IF((WEEKDAY(J$5:AN$5,2)&lt;6)*(COUNTIF(fériés,J$5:AN$5)=0),COUNTIF(vsav, J103:AN103)))</f>
        <v>0</v>
      </c>
      <c r="AW103">
        <f t="array" ref="AW103">SUM(IF((WEEKDAY(J$5:AN$5,2)&gt;5)+(COUNTIF(fériés,J$5:AN$5)&gt;0),COUNTIF(vsav, J103:AN103)))</f>
        <v>0</v>
      </c>
    </row>
    <row r="104" spans="1:49" ht="15" hidden="1" customHeight="1">
      <c r="A104" s="52">
        <f>'Base de donnée'!AI3</f>
        <v>33</v>
      </c>
      <c r="B104" s="445">
        <f>SUM('Base de donnée'!C$5:C$8)</f>
        <v>4</v>
      </c>
      <c r="C104" s="448">
        <f>SUM('Base de donnée'!C104)</f>
        <v>0</v>
      </c>
      <c r="D104" s="428">
        <f t="array" ref="D104">SUM(IF((WEEKDAY(J$5:AN$5,2)&lt;6)*(COUNTIF(fériés,J$5:AN$5)=0),COUNTIF(piquet,J104:AN104)))</f>
        <v>0</v>
      </c>
      <c r="E104" s="431">
        <f t="array" ref="E104">SUM(IF((WEEKDAY(J$5:AN$5,2)&gt;5)+(COUNTIF(fériés,J$5:AN$5)&gt;0),COUNTIF(piquet,J104:AN104)))</f>
        <v>0</v>
      </c>
      <c r="F104" s="416">
        <f>(D104*9)+(E104*24)</f>
        <v>0</v>
      </c>
      <c r="G104" s="419">
        <f>STATISTIQUE!V104</f>
        <v>0</v>
      </c>
      <c r="H104" s="422">
        <f t="shared" ref="H104:I104" si="33">SUM(AV104:AV106)</f>
        <v>0</v>
      </c>
      <c r="I104" s="425">
        <f t="shared" si="33"/>
        <v>0</v>
      </c>
      <c r="J104" s="138"/>
      <c r="K104" s="138"/>
      <c r="L104" s="138"/>
      <c r="M104" s="138"/>
      <c r="N104" s="138"/>
      <c r="O104" s="138"/>
      <c r="P104" s="138"/>
      <c r="Q104" s="138"/>
      <c r="R104" s="138"/>
      <c r="S104" s="138"/>
      <c r="T104" s="138"/>
      <c r="U104" s="138"/>
      <c r="V104" s="138"/>
      <c r="W104" s="138"/>
      <c r="X104" s="138"/>
      <c r="Y104" s="138"/>
      <c r="Z104" s="138"/>
      <c r="AA104" s="138"/>
      <c r="AB104" s="138"/>
      <c r="AC104" s="139"/>
      <c r="AD104" s="138"/>
      <c r="AE104" s="138"/>
      <c r="AF104" s="138"/>
      <c r="AG104" s="138"/>
      <c r="AH104" s="138"/>
      <c r="AI104" s="138"/>
      <c r="AJ104" s="138"/>
      <c r="AK104" s="138"/>
      <c r="AL104" s="138"/>
      <c r="AM104" s="138"/>
      <c r="AN104" s="138"/>
      <c r="AV104">
        <f t="array" ref="AV104">SUM(IF((WEEKDAY(J$5:AN$5,2)&lt;6)*(COUNTIF(fériés,J$5:AN$5)=0),COUNTIF(vsav, J104:AN104)))</f>
        <v>0</v>
      </c>
      <c r="AW104">
        <f t="array" ref="AW104">SUM(IF((WEEKDAY(J$5:AN$5,2)&gt;5)+(COUNTIF(fériés,J$5:AN$5)&gt;0),COUNTIF(vsav, J104:AN104)))</f>
        <v>0</v>
      </c>
    </row>
    <row r="105" spans="1:49" ht="15" hidden="1" customHeight="1">
      <c r="A105" s="137">
        <f>'Base de donnée'!AI3</f>
        <v>33</v>
      </c>
      <c r="B105" s="446"/>
      <c r="C105" s="449"/>
      <c r="D105" s="429"/>
      <c r="E105" s="432"/>
      <c r="F105" s="417"/>
      <c r="G105" s="420"/>
      <c r="H105" s="423"/>
      <c r="I105" s="426"/>
      <c r="J105" s="10"/>
      <c r="K105" s="30"/>
      <c r="L105" s="30"/>
      <c r="M105" s="30"/>
      <c r="N105" s="30"/>
      <c r="O105" s="30"/>
      <c r="P105" s="30"/>
      <c r="Q105" s="30"/>
      <c r="R105" s="30"/>
      <c r="S105" s="30"/>
      <c r="T105" s="30"/>
      <c r="U105" s="30"/>
      <c r="V105" s="30"/>
      <c r="W105" s="30"/>
      <c r="X105" s="30"/>
      <c r="Y105" s="30"/>
      <c r="Z105" s="30"/>
      <c r="AA105" s="30"/>
      <c r="AB105" s="30"/>
      <c r="AC105" s="18"/>
      <c r="AD105" s="30"/>
      <c r="AE105" s="30"/>
      <c r="AF105" s="30"/>
      <c r="AG105" s="30"/>
      <c r="AH105" s="30"/>
      <c r="AI105" s="30"/>
      <c r="AJ105" s="30"/>
      <c r="AK105" s="30"/>
      <c r="AL105" s="30"/>
      <c r="AM105" s="30"/>
      <c r="AN105" s="30"/>
      <c r="AV105">
        <f t="array" ref="AV105">SUM(IF((WEEKDAY(J$5:AN$5,2)&lt;6)*(COUNTIF(fériés,J$5:AN$5)=0),COUNTIF(vsav, J105:AN105)))</f>
        <v>0</v>
      </c>
      <c r="AW105">
        <f t="array" ref="AW105">SUM(IF((WEEKDAY(J$5:AN$5,2)&gt;5)+(COUNTIF(fériés,J$5:AN$5)&gt;0),COUNTIF(vsav, J105:AN105)))</f>
        <v>0</v>
      </c>
    </row>
    <row r="106" spans="1:49" ht="15.75" hidden="1" customHeight="1" thickBot="1">
      <c r="A106" s="52">
        <f>'Base de donnée'!AI3</f>
        <v>33</v>
      </c>
      <c r="B106" s="447"/>
      <c r="C106" s="450"/>
      <c r="D106" s="430"/>
      <c r="E106" s="433"/>
      <c r="F106" s="418"/>
      <c r="G106" s="421"/>
      <c r="H106" s="424"/>
      <c r="I106" s="427"/>
      <c r="J106" s="140"/>
      <c r="K106" s="140"/>
      <c r="L106" s="140"/>
      <c r="M106" s="140"/>
      <c r="N106" s="140"/>
      <c r="O106" s="140"/>
      <c r="P106" s="140"/>
      <c r="Q106" s="140"/>
      <c r="R106" s="140"/>
      <c r="S106" s="140"/>
      <c r="T106" s="140"/>
      <c r="U106" s="140"/>
      <c r="V106" s="140"/>
      <c r="W106" s="140"/>
      <c r="X106" s="140"/>
      <c r="Y106" s="140"/>
      <c r="Z106" s="140"/>
      <c r="AA106" s="140"/>
      <c r="AB106" s="140"/>
      <c r="AC106" s="141"/>
      <c r="AD106" s="140"/>
      <c r="AE106" s="140"/>
      <c r="AF106" s="140"/>
      <c r="AG106" s="140"/>
      <c r="AH106" s="140"/>
      <c r="AI106" s="140"/>
      <c r="AJ106" s="140"/>
      <c r="AK106" s="140"/>
      <c r="AL106" s="140"/>
      <c r="AM106" s="140"/>
      <c r="AN106" s="140"/>
      <c r="AV106">
        <f t="array" ref="AV106">SUM(IF((WEEKDAY(J$5:AN$5,2)&lt;6)*(COUNTIF(fériés,J$5:AN$5)=0),COUNTIF(vsav, J106:AN106)))</f>
        <v>0</v>
      </c>
      <c r="AW106">
        <f t="array" ref="AW106">SUM(IF((WEEKDAY(J$5:AN$5,2)&gt;5)+(COUNTIF(fériés,J$5:AN$5)&gt;0),COUNTIF(vsav, J106:AN106)))</f>
        <v>0</v>
      </c>
    </row>
    <row r="107" spans="1:49" ht="15" hidden="1" customHeight="1">
      <c r="A107" s="52">
        <f>'Base de donnée'!AJ3</f>
        <v>34</v>
      </c>
      <c r="B107" s="445">
        <f>SUM('Base de donnée'!C$5:C$8)</f>
        <v>4</v>
      </c>
      <c r="C107" s="448">
        <f>SUM('Base de donnée'!C107)</f>
        <v>0</v>
      </c>
      <c r="D107" s="428">
        <f t="array" ref="D107">SUM(IF((WEEKDAY(J$5:AN$5,2)&lt;6)*(COUNTIF(fériés,J$5:AN$5)=0),COUNTIF(piquet,J107:AN107)))</f>
        <v>0</v>
      </c>
      <c r="E107" s="431">
        <f t="array" ref="E107">SUM(IF((WEEKDAY(J$5:AN$5,2)&gt;5)+(COUNTIF(fériés,J$5:AN$5)&gt;0),COUNTIF(piquet,J107:AN107)))</f>
        <v>0</v>
      </c>
      <c r="F107" s="416">
        <f>(D107*9)+(E107*24)</f>
        <v>0</v>
      </c>
      <c r="G107" s="419">
        <f>STATISTIQUE!V107</f>
        <v>0</v>
      </c>
      <c r="H107" s="422">
        <f t="shared" ref="H107:I107" si="34">SUM(AV107:AV109)</f>
        <v>0</v>
      </c>
      <c r="I107" s="425">
        <f t="shared" si="34"/>
        <v>0</v>
      </c>
      <c r="J107" s="138"/>
      <c r="K107" s="138"/>
      <c r="L107" s="138"/>
      <c r="M107" s="138"/>
      <c r="N107" s="138"/>
      <c r="O107" s="138"/>
      <c r="P107" s="138"/>
      <c r="Q107" s="138"/>
      <c r="R107" s="138"/>
      <c r="S107" s="138"/>
      <c r="T107" s="138"/>
      <c r="U107" s="138"/>
      <c r="V107" s="138"/>
      <c r="W107" s="138"/>
      <c r="X107" s="138"/>
      <c r="Y107" s="138"/>
      <c r="Z107" s="138"/>
      <c r="AA107" s="138"/>
      <c r="AB107" s="138"/>
      <c r="AC107" s="139"/>
      <c r="AD107" s="138"/>
      <c r="AE107" s="138"/>
      <c r="AF107" s="138"/>
      <c r="AG107" s="138"/>
      <c r="AH107" s="138"/>
      <c r="AI107" s="138"/>
      <c r="AJ107" s="138"/>
      <c r="AK107" s="138"/>
      <c r="AL107" s="138"/>
      <c r="AM107" s="138"/>
      <c r="AN107" s="138"/>
      <c r="AV107">
        <f t="array" ref="AV107">SUM(IF((WEEKDAY(J$5:AN$5,2)&lt;6)*(COUNTIF(fériés,J$5:AN$5)=0),COUNTIF(vsav, J107:AN107)))</f>
        <v>0</v>
      </c>
      <c r="AW107">
        <f t="array" ref="AW107">SUM(IF((WEEKDAY(J$5:AN$5,2)&gt;5)+(COUNTIF(fériés,J$5:AN$5)&gt;0),COUNTIF(vsav, J107:AN107)))</f>
        <v>0</v>
      </c>
    </row>
    <row r="108" spans="1:49" ht="15" hidden="1" customHeight="1">
      <c r="A108" s="137">
        <f>'Base de donnée'!AJ3</f>
        <v>34</v>
      </c>
      <c r="B108" s="446"/>
      <c r="C108" s="449"/>
      <c r="D108" s="429"/>
      <c r="E108" s="432"/>
      <c r="F108" s="417"/>
      <c r="G108" s="420"/>
      <c r="H108" s="423"/>
      <c r="I108" s="426"/>
      <c r="J108" s="10"/>
      <c r="K108" s="30"/>
      <c r="L108" s="30"/>
      <c r="M108" s="30"/>
      <c r="N108" s="30"/>
      <c r="O108" s="30"/>
      <c r="P108" s="30"/>
      <c r="Q108" s="30"/>
      <c r="R108" s="30"/>
      <c r="S108" s="30"/>
      <c r="T108" s="30"/>
      <c r="U108" s="30"/>
      <c r="V108" s="30"/>
      <c r="W108" s="30"/>
      <c r="X108" s="30"/>
      <c r="Y108" s="30"/>
      <c r="Z108" s="30"/>
      <c r="AA108" s="30"/>
      <c r="AB108" s="30"/>
      <c r="AC108" s="18"/>
      <c r="AD108" s="30"/>
      <c r="AE108" s="30"/>
      <c r="AF108" s="30"/>
      <c r="AG108" s="30"/>
      <c r="AH108" s="30"/>
      <c r="AI108" s="30"/>
      <c r="AJ108" s="30"/>
      <c r="AK108" s="30"/>
      <c r="AL108" s="30"/>
      <c r="AM108" s="30"/>
      <c r="AN108" s="30"/>
      <c r="AV108">
        <f t="array" ref="AV108">SUM(IF((WEEKDAY(J$5:AN$5,2)&lt;6)*(COUNTIF(fériés,J$5:AN$5)=0),COUNTIF(vsav, J108:AN108)))</f>
        <v>0</v>
      </c>
      <c r="AW108">
        <f t="array" ref="AW108">SUM(IF((WEEKDAY(J$5:AN$5,2)&gt;5)+(COUNTIF(fériés,J$5:AN$5)&gt;0),COUNTIF(vsav, J108:AN108)))</f>
        <v>0</v>
      </c>
    </row>
    <row r="109" spans="1:49" ht="15.75" hidden="1" customHeight="1" thickBot="1">
      <c r="A109" s="52">
        <f>'Base de donnée'!AJ3</f>
        <v>34</v>
      </c>
      <c r="B109" s="447"/>
      <c r="C109" s="450"/>
      <c r="D109" s="430"/>
      <c r="E109" s="433"/>
      <c r="F109" s="418"/>
      <c r="G109" s="421"/>
      <c r="H109" s="424"/>
      <c r="I109" s="427"/>
      <c r="J109" s="140"/>
      <c r="K109" s="140"/>
      <c r="L109" s="140"/>
      <c r="M109" s="140"/>
      <c r="N109" s="140"/>
      <c r="O109" s="140"/>
      <c r="P109" s="140"/>
      <c r="Q109" s="140"/>
      <c r="R109" s="140"/>
      <c r="S109" s="140"/>
      <c r="T109" s="140"/>
      <c r="U109" s="140"/>
      <c r="V109" s="140"/>
      <c r="W109" s="140"/>
      <c r="X109" s="140"/>
      <c r="Y109" s="140"/>
      <c r="Z109" s="140"/>
      <c r="AA109" s="140"/>
      <c r="AB109" s="140"/>
      <c r="AC109" s="141"/>
      <c r="AD109" s="140"/>
      <c r="AE109" s="140"/>
      <c r="AF109" s="140"/>
      <c r="AG109" s="140"/>
      <c r="AH109" s="140"/>
      <c r="AI109" s="140"/>
      <c r="AJ109" s="140"/>
      <c r="AK109" s="140"/>
      <c r="AL109" s="140"/>
      <c r="AM109" s="140"/>
      <c r="AN109" s="140"/>
      <c r="AV109">
        <f t="array" ref="AV109">SUM(IF((WEEKDAY(J$5:AN$5,2)&lt;6)*(COUNTIF(fériés,J$5:AN$5)=0),COUNTIF(vsav, J109:AN109)))</f>
        <v>0</v>
      </c>
      <c r="AW109">
        <f t="array" ref="AW109">SUM(IF((WEEKDAY(J$5:AN$5,2)&gt;5)+(COUNTIF(fériés,J$5:AN$5)&gt;0),COUNTIF(vsav, J109:AN109)))</f>
        <v>0</v>
      </c>
    </row>
    <row r="110" spans="1:49" ht="15" hidden="1" customHeight="1">
      <c r="A110" s="52">
        <f>'Base de donnée'!AK3</f>
        <v>35</v>
      </c>
      <c r="B110" s="445">
        <f>SUM('Base de donnée'!C$5:C$8)</f>
        <v>4</v>
      </c>
      <c r="C110" s="448">
        <f>SUM('Base de donnée'!C110)</f>
        <v>0</v>
      </c>
      <c r="D110" s="410">
        <f t="array" ref="D110">SUM(IF((WEEKDAY(J$5:AN$5,2)&lt;6)*(COUNTIF(fériés,J$5:AN$5)=0),COUNTIF(piquet,J110:AN110)))</f>
        <v>0</v>
      </c>
      <c r="E110" s="413">
        <f t="array" ref="E110">SUM(IF((WEEKDAY(J$5:AN$5,2)&gt;5)+(COUNTIF(fériés,J$5:AN$5)&gt;0),COUNTIF(piquet,J110:AN110)))</f>
        <v>0</v>
      </c>
      <c r="F110" s="416">
        <f>(D110*9)+(E110*24)</f>
        <v>0</v>
      </c>
      <c r="G110" s="419">
        <f>STATISTIQUE!V110</f>
        <v>0</v>
      </c>
      <c r="H110" s="422">
        <f t="shared" ref="H110:I110" si="35">SUM(AV110:AV112)</f>
        <v>0</v>
      </c>
      <c r="I110" s="425">
        <f t="shared" si="35"/>
        <v>0</v>
      </c>
      <c r="J110" s="139"/>
      <c r="K110" s="138"/>
      <c r="L110" s="138"/>
      <c r="M110" s="138"/>
      <c r="N110" s="138"/>
      <c r="O110" s="138"/>
      <c r="P110" s="138"/>
      <c r="Q110" s="138"/>
      <c r="R110" s="138"/>
      <c r="S110" s="138"/>
      <c r="T110" s="138"/>
      <c r="U110" s="138"/>
      <c r="V110" s="138"/>
      <c r="W110" s="138"/>
      <c r="X110" s="138"/>
      <c r="Y110" s="138"/>
      <c r="Z110" s="138"/>
      <c r="AA110" s="138"/>
      <c r="AB110" s="138"/>
      <c r="AC110" s="139"/>
      <c r="AD110" s="138"/>
      <c r="AE110" s="138"/>
      <c r="AF110" s="138"/>
      <c r="AG110" s="138"/>
      <c r="AH110" s="138"/>
      <c r="AI110" s="138"/>
      <c r="AJ110" s="138"/>
      <c r="AK110" s="139"/>
      <c r="AL110" s="138"/>
      <c r="AM110" s="138"/>
      <c r="AN110" s="138"/>
      <c r="AV110">
        <f t="array" ref="AV110">SUM(IF((WEEKDAY(J$5:AN$5,2)&lt;6)*(COUNTIF(fériés,J$5:AN$5)=0),COUNTIF(vsav, J110:AN110)))</f>
        <v>0</v>
      </c>
      <c r="AW110">
        <f t="array" ref="AW110">SUM(IF((WEEKDAY(J$5:AN$5,2)&gt;5)+(COUNTIF(fériés,J$5:AN$5)&gt;0),COUNTIF(vsav, J110:AN110)))</f>
        <v>0</v>
      </c>
    </row>
    <row r="111" spans="1:49" ht="15" hidden="1" customHeight="1">
      <c r="A111" s="137">
        <f>'Base de donnée'!AK3</f>
        <v>35</v>
      </c>
      <c r="B111" s="446"/>
      <c r="C111" s="449"/>
      <c r="D111" s="411"/>
      <c r="E111" s="414"/>
      <c r="F111" s="417"/>
      <c r="G111" s="420"/>
      <c r="H111" s="423"/>
      <c r="I111" s="426"/>
      <c r="J111" s="10"/>
      <c r="K111" s="30"/>
      <c r="L111" s="30"/>
      <c r="M111" s="30"/>
      <c r="N111" s="30"/>
      <c r="O111" s="30"/>
      <c r="P111" s="30"/>
      <c r="Q111" s="30"/>
      <c r="R111" s="30"/>
      <c r="S111" s="30"/>
      <c r="T111" s="30"/>
      <c r="U111" s="30"/>
      <c r="V111" s="30"/>
      <c r="W111" s="30"/>
      <c r="X111" s="30"/>
      <c r="Y111" s="30"/>
      <c r="Z111" s="30"/>
      <c r="AA111" s="30"/>
      <c r="AB111" s="30"/>
      <c r="AC111" s="18"/>
      <c r="AD111" s="30"/>
      <c r="AE111" s="30"/>
      <c r="AF111" s="30"/>
      <c r="AG111" s="30"/>
      <c r="AH111" s="30"/>
      <c r="AI111" s="30"/>
      <c r="AJ111" s="30"/>
      <c r="AK111" s="30"/>
      <c r="AL111" s="30"/>
      <c r="AM111" s="30"/>
      <c r="AN111" s="30"/>
      <c r="AV111">
        <f t="array" ref="AV111">SUM(IF((WEEKDAY(J$5:AN$5,2)&lt;6)*(COUNTIF(fériés,J$5:AN$5)=0),COUNTIF(vsav, J111:AN111)))</f>
        <v>0</v>
      </c>
      <c r="AW111">
        <f t="array" ref="AW111">SUM(IF((WEEKDAY(J$5:AN$5,2)&gt;5)+(COUNTIF(fériés,J$5:AN$5)&gt;0),COUNTIF(vsav, J111:AN111)))</f>
        <v>0</v>
      </c>
    </row>
    <row r="112" spans="1:49" ht="15.75" hidden="1" customHeight="1" thickBot="1">
      <c r="A112" s="52">
        <f>'Base de donnée'!AK3</f>
        <v>35</v>
      </c>
      <c r="B112" s="447"/>
      <c r="C112" s="450"/>
      <c r="D112" s="412"/>
      <c r="E112" s="415"/>
      <c r="F112" s="418"/>
      <c r="G112" s="421"/>
      <c r="H112" s="424"/>
      <c r="I112" s="427"/>
      <c r="J112" s="140"/>
      <c r="K112" s="140"/>
      <c r="L112" s="140"/>
      <c r="M112" s="140"/>
      <c r="N112" s="140"/>
      <c r="O112" s="140"/>
      <c r="P112" s="140"/>
      <c r="Q112" s="140"/>
      <c r="R112" s="140"/>
      <c r="S112" s="140"/>
      <c r="T112" s="140"/>
      <c r="U112" s="140"/>
      <c r="V112" s="140"/>
      <c r="W112" s="140"/>
      <c r="X112" s="140"/>
      <c r="Y112" s="140"/>
      <c r="Z112" s="140"/>
      <c r="AA112" s="140"/>
      <c r="AB112" s="140"/>
      <c r="AC112" s="141"/>
      <c r="AD112" s="140"/>
      <c r="AE112" s="140"/>
      <c r="AF112" s="140"/>
      <c r="AG112" s="140"/>
      <c r="AH112" s="140"/>
      <c r="AI112" s="140"/>
      <c r="AJ112" s="140"/>
      <c r="AK112" s="140"/>
      <c r="AL112" s="140"/>
      <c r="AM112" s="140"/>
      <c r="AN112" s="140"/>
      <c r="AV112">
        <f t="array" ref="AV112">SUM(IF((WEEKDAY(J$5:AN$5,2)&lt;6)*(COUNTIF(fériés,J$5:AN$5)=0),COUNTIF(vsav, J112:AN112)))</f>
        <v>0</v>
      </c>
      <c r="AW112">
        <f t="array" ref="AW112">SUM(IF((WEEKDAY(J$5:AN$5,2)&gt;5)+(COUNTIF(fériés,J$5:AN$5)&gt;0),COUNTIF(vsav, J112:AN112)))</f>
        <v>0</v>
      </c>
    </row>
    <row r="113" spans="1:49" ht="15.75" thickBot="1">
      <c r="A113" s="172" t="s">
        <v>25</v>
      </c>
      <c r="B113" s="191"/>
      <c r="C113" s="192"/>
      <c r="J113" s="81">
        <f t="shared" ref="J113:AN113" ca="1" si="36">EFFTOTAL-J$115</f>
        <v>12</v>
      </c>
      <c r="K113" s="81">
        <f t="shared" ca="1" si="36"/>
        <v>20</v>
      </c>
      <c r="L113" s="81">
        <f t="shared" ca="1" si="36"/>
        <v>18</v>
      </c>
      <c r="M113" s="81">
        <f t="shared" ca="1" si="36"/>
        <v>15</v>
      </c>
      <c r="N113" s="81">
        <f t="shared" ca="1" si="36"/>
        <v>17</v>
      </c>
      <c r="O113" s="81">
        <f t="shared" ca="1" si="36"/>
        <v>20</v>
      </c>
      <c r="P113" s="81">
        <f t="shared" ca="1" si="36"/>
        <v>12</v>
      </c>
      <c r="Q113" s="81">
        <f t="shared" ca="1" si="36"/>
        <v>14</v>
      </c>
      <c r="R113" s="81">
        <f t="shared" ca="1" si="36"/>
        <v>20</v>
      </c>
      <c r="S113" s="81">
        <f t="shared" ca="1" si="36"/>
        <v>20</v>
      </c>
      <c r="T113" s="81">
        <f t="shared" ca="1" si="36"/>
        <v>20</v>
      </c>
      <c r="U113" s="81">
        <f t="shared" ca="1" si="36"/>
        <v>22</v>
      </c>
      <c r="V113" s="81">
        <f t="shared" ca="1" si="36"/>
        <v>19</v>
      </c>
      <c r="W113" s="81">
        <f t="shared" ca="1" si="36"/>
        <v>18</v>
      </c>
      <c r="X113" s="81">
        <f t="shared" ca="1" si="36"/>
        <v>17</v>
      </c>
      <c r="Y113" s="81">
        <f t="shared" ca="1" si="36"/>
        <v>18</v>
      </c>
      <c r="Z113" s="81">
        <f t="shared" ca="1" si="36"/>
        <v>18</v>
      </c>
      <c r="AA113" s="81">
        <f t="shared" ca="1" si="36"/>
        <v>18</v>
      </c>
      <c r="AB113" s="81">
        <f t="shared" ca="1" si="36"/>
        <v>17</v>
      </c>
      <c r="AC113" s="81">
        <f t="shared" ca="1" si="36"/>
        <v>20</v>
      </c>
      <c r="AD113" s="81">
        <f t="shared" ca="1" si="36"/>
        <v>15</v>
      </c>
      <c r="AE113" s="81">
        <f t="shared" ca="1" si="36"/>
        <v>18</v>
      </c>
      <c r="AF113" s="81">
        <f t="shared" ca="1" si="36"/>
        <v>21</v>
      </c>
      <c r="AG113" s="81">
        <f t="shared" ca="1" si="36"/>
        <v>20</v>
      </c>
      <c r="AH113" s="81">
        <f t="shared" ca="1" si="36"/>
        <v>19</v>
      </c>
      <c r="AI113" s="81">
        <f t="shared" ca="1" si="36"/>
        <v>21</v>
      </c>
      <c r="AJ113" s="81">
        <f t="shared" ca="1" si="36"/>
        <v>20</v>
      </c>
      <c r="AK113" s="81">
        <f t="shared" ca="1" si="36"/>
        <v>13</v>
      </c>
      <c r="AL113" s="81">
        <f t="shared" ca="1" si="36"/>
        <v>16</v>
      </c>
      <c r="AM113" s="81">
        <f t="shared" ca="1" si="36"/>
        <v>20</v>
      </c>
      <c r="AN113" s="81">
        <f t="shared" ca="1" si="36"/>
        <v>19</v>
      </c>
      <c r="AV113">
        <f t="array" aca="1" ref="AV113" ca="1">SUM(IF((WEEKDAY(J$5:AN$5,2)&lt;6)*(COUNTIF(fériés,J$5:AN$5)=0),COUNTIF(vsav, J113:AN113)))</f>
        <v>0</v>
      </c>
      <c r="AW113">
        <f t="array" aca="1" ref="AW113" ca="1">SUM(IF((WEEKDAY(J$5:AN$5,2)&gt;5)+(COUNTIF(fériés,J$5:AN$5)&gt;0),COUNTIF(vsav, J113:AN113)))</f>
        <v>0</v>
      </c>
    </row>
    <row r="114" spans="1:49" ht="16.5" thickTop="1" thickBot="1">
      <c r="A114" s="112" t="s">
        <v>74</v>
      </c>
      <c r="B114" s="193"/>
      <c r="C114" s="194"/>
      <c r="J114" s="178" t="str">
        <f t="array" ref="J114">IF(SUMPRODUCT((J5&gt;=debut)*(J5&lt;=fin))&gt;0,INDEX(equipe,MIN(IF((J5&gt;=debut)*(J5&lt;=fin),ROW(equipe)))-1),"")</f>
        <v>EQUIPE 2</v>
      </c>
      <c r="K114" s="113" t="str">
        <f t="array" ref="K114">IF(SUMPRODUCT((K5&gt;=debut)*(K5&lt;=fin))&gt;0,INDEX(equipe,MIN(IF((K5&gt;=debut)*(K5&lt;=fin),ROW(equipe)))-1),"")</f>
        <v>EQUIPE 3</v>
      </c>
      <c r="L114" s="113" t="str">
        <f t="array" ref="L114">IF(SUMPRODUCT((L5&gt;=debut)*(L5&lt;=fin))&gt;0,INDEX(equipe,MIN(IF((L5&gt;=debut)*(L5&lt;=fin),ROW(equipe)))-1),"")</f>
        <v>EQUIPE 3</v>
      </c>
      <c r="M114" s="113" t="str">
        <f t="array" ref="M114">IF(SUMPRODUCT((M5&gt;=debut)*(M5&lt;=fin))&gt;0,INDEX(equipe,MIN(IF((M5&gt;=debut)*(M5&lt;=fin),ROW(equipe)))-1),"")</f>
        <v>EQUIPE 3</v>
      </c>
      <c r="N114" s="113" t="str">
        <f t="array" ref="N114">IF(SUMPRODUCT((N5&gt;=debut)*(N5&lt;=fin))&gt;0,INDEX(equipe,MIN(IF((N5&gt;=debut)*(N5&lt;=fin),ROW(equipe)))-1),"")</f>
        <v>EQUIPE 3</v>
      </c>
      <c r="O114" s="113" t="str">
        <f t="array" ref="O114">IF(SUMPRODUCT((O5&gt;=debut)*(O5&lt;=fin))&gt;0,INDEX(equipe,MIN(IF((O5&gt;=debut)*(O5&lt;=fin),ROW(equipe)))-1),"")</f>
        <v>EQUIPE 3</v>
      </c>
      <c r="P114" s="113" t="str">
        <f t="array" ref="P114">IF(SUMPRODUCT((P5&gt;=debut)*(P5&lt;=fin))&gt;0,INDEX(equipe,MIN(IF((P5&gt;=debut)*(P5&lt;=fin),ROW(equipe)))-1),"")</f>
        <v>EQUIPE 3</v>
      </c>
      <c r="Q114" s="113" t="str">
        <f t="array" ref="Q114">IF(SUMPRODUCT((Q5&gt;=debut)*(Q5&lt;=fin))&gt;0,INDEX(equipe,MIN(IF((Q5&gt;=debut)*(Q5&lt;=fin),ROW(equipe)))-1),"")</f>
        <v>EQUIPE 3</v>
      </c>
      <c r="R114" s="113" t="str">
        <f t="array" ref="R114">IF(SUMPRODUCT((R5&gt;=debut)*(R5&lt;=fin))&gt;0,INDEX(equipe,MIN(IF((R5&gt;=debut)*(R5&lt;=fin),ROW(equipe)))-1),"")</f>
        <v>EQUIPE 1</v>
      </c>
      <c r="S114" s="113" t="str">
        <f t="array" ref="S114">IF(SUMPRODUCT((S5&gt;=debut)*(S5&lt;=fin))&gt;0,INDEX(equipe,MIN(IF((S5&gt;=debut)*(S5&lt;=fin),ROW(equipe)))-1),"")</f>
        <v>EQUIPE 1</v>
      </c>
      <c r="T114" s="113" t="str">
        <f t="array" ref="T114">IF(SUMPRODUCT((T5&gt;=debut)*(T5&lt;=fin))&gt;0,INDEX(equipe,MIN(IF((T5&gt;=debut)*(T5&lt;=fin),ROW(equipe)))-1),"")</f>
        <v>EQUIPE 1</v>
      </c>
      <c r="U114" s="113" t="str">
        <f t="array" ref="U114">IF(SUMPRODUCT((U5&gt;=debut)*(U5&lt;=fin))&gt;0,INDEX(equipe,MIN(IF((U5&gt;=debut)*(U5&lt;=fin),ROW(equipe)))-1),"")</f>
        <v>EQUIPE 1</v>
      </c>
      <c r="V114" s="113" t="str">
        <f t="array" ref="V114">IF(SUMPRODUCT((V5&gt;=debut)*(V5&lt;=fin))&gt;0,INDEX(equipe,MIN(IF((V5&gt;=debut)*(V5&lt;=fin),ROW(equipe)))-1),"")</f>
        <v>EQUIPE 1</v>
      </c>
      <c r="W114" s="113" t="str">
        <f t="array" ref="W114">IF(SUMPRODUCT((W5&gt;=debut)*(W5&lt;=fin))&gt;0,INDEX(equipe,MIN(IF((W5&gt;=debut)*(W5&lt;=fin),ROW(equipe)))-1),"")</f>
        <v>EQUIPE 1</v>
      </c>
      <c r="X114" s="113" t="str">
        <f t="array" ref="X114">IF(SUMPRODUCT((X5&gt;=debut)*(X5&lt;=fin))&gt;0,INDEX(equipe,MIN(IF((X5&gt;=debut)*(X5&lt;=fin),ROW(equipe)))-1),"")</f>
        <v>EQUIPE 1</v>
      </c>
      <c r="Y114" s="113" t="str">
        <f t="array" ref="Y114">IF(SUMPRODUCT((Y5&gt;=debut)*(Y5&lt;=fin))&gt;0,INDEX(equipe,MIN(IF((Y5&gt;=debut)*(Y5&lt;=fin),ROW(equipe)))-1),"")</f>
        <v>EQUIPE 2</v>
      </c>
      <c r="Z114" s="113" t="str">
        <f t="array" ref="Z114">IF(SUMPRODUCT((Z5&gt;=debut)*(Z5&lt;=fin))&gt;0,INDEX(equipe,MIN(IF((Z5&gt;=debut)*(Z5&lt;=fin),ROW(equipe)))-1),"")</f>
        <v>EQUIPE 2</v>
      </c>
      <c r="AA114" s="113" t="str">
        <f t="array" ref="AA114">IF(SUMPRODUCT((AA5&gt;=debut)*(AA5&lt;=fin))&gt;0,INDEX(equipe,MIN(IF((AA5&gt;=debut)*(AA5&lt;=fin),ROW(equipe)))-1),"")</f>
        <v>EQUIPE 2</v>
      </c>
      <c r="AB114" s="113" t="str">
        <f t="array" ref="AB114">IF(SUMPRODUCT((AB5&gt;=debut)*(AB5&lt;=fin))&gt;0,INDEX(equipe,MIN(IF((AB5&gt;=debut)*(AB5&lt;=fin),ROW(equipe)))-1),"")</f>
        <v>EQUIPE 2</v>
      </c>
      <c r="AC114" s="113" t="str">
        <f t="array" ref="AC114">IF(SUMPRODUCT((AC5&gt;=debut)*(AC5&lt;=fin))&gt;0,INDEX(equipe,MIN(IF((AC5&gt;=debut)*(AC5&lt;=fin),ROW(equipe)))-1),"")</f>
        <v>EQUIPE 2</v>
      </c>
      <c r="AD114" s="113" t="str">
        <f t="array" ref="AD114">IF(SUMPRODUCT((AD5&gt;=debut)*(AD5&lt;=fin))&gt;0,INDEX(equipe,MIN(IF((AD5&gt;=debut)*(AD5&lt;=fin),ROW(equipe)))-1),"")</f>
        <v>EQUIPE 2</v>
      </c>
      <c r="AE114" s="113" t="str">
        <f t="array" ref="AE114">IF(SUMPRODUCT((AE5&gt;=debut)*(AE5&lt;=fin))&gt;0,INDEX(equipe,MIN(IF((AE5&gt;=debut)*(AE5&lt;=fin),ROW(equipe)))-1),"")</f>
        <v>EQUIPE 2</v>
      </c>
      <c r="AF114" s="113" t="str">
        <f t="array" ref="AF114">IF(SUMPRODUCT((AF5&gt;=debut)*(AF5&lt;=fin))&gt;0,INDEX(equipe,MIN(IF((AF5&gt;=debut)*(AF5&lt;=fin),ROW(equipe)))-1),"")</f>
        <v>EQUIPE 1</v>
      </c>
      <c r="AG114" s="113" t="str">
        <f t="array" ref="AG114">IF(SUMPRODUCT((AG5&gt;=debut)*(AG5&lt;=fin))&gt;0,INDEX(equipe,MIN(IF((AG5&gt;=debut)*(AG5&lt;=fin),ROW(equipe)))-1),"")</f>
        <v>EQUIPE 1</v>
      </c>
      <c r="AH114" s="113" t="str">
        <f t="array" ref="AH114">IF(SUMPRODUCT((AH5&gt;=debut)*(AH5&lt;=fin))&gt;0,INDEX(equipe,MIN(IF((AH5&gt;=debut)*(AH5&lt;=fin),ROW(equipe)))-1),"")</f>
        <v>EQUIPE 1</v>
      </c>
      <c r="AI114" s="113" t="str">
        <f t="array" ref="AI114">IF(SUMPRODUCT((AI5&gt;=debut)*(AI5&lt;=fin))&gt;0,INDEX(equipe,MIN(IF((AI5&gt;=debut)*(AI5&lt;=fin),ROW(equipe)))-1),"")</f>
        <v>EQUIPE 1</v>
      </c>
      <c r="AJ114" s="113" t="str">
        <f t="array" ref="AJ114">IF(SUMPRODUCT((AJ5&gt;=debut)*(AJ5&lt;=fin))&gt;0,INDEX(equipe,MIN(IF((AJ5&gt;=debut)*(AJ5&lt;=fin),ROW(equipe)))-1),"")</f>
        <v>EQUIPE 1</v>
      </c>
      <c r="AK114" s="113" t="str">
        <f t="array" ref="AK114">IF(SUMPRODUCT((AK5&gt;=debut)*(AK5&lt;=fin))&gt;0,INDEX(equipe,MIN(IF((AK5&gt;=debut)*(AK5&lt;=fin),ROW(equipe)))-1),"")</f>
        <v>EQUIPE 1</v>
      </c>
      <c r="AL114" s="113" t="str">
        <f t="array" ref="AL114">IF(SUMPRODUCT((AL5&gt;=debut)*(AL5&lt;=fin))&gt;0,INDEX(equipe,MIN(IF((AL5&gt;=debut)*(AL5&lt;=fin),ROW(equipe)))-1),"")</f>
        <v>EQUIPE 1</v>
      </c>
      <c r="AM114" s="113" t="str">
        <f t="array" ref="AM114">IF(SUMPRODUCT((AM5&gt;=debut)*(AM5&lt;=fin))&gt;0,INDEX(equipe,MIN(IF((AM5&gt;=debut)*(AM5&lt;=fin),ROW(equipe)))-1),"")</f>
        <v>EQUIPE 2</v>
      </c>
      <c r="AN114" s="113" t="str">
        <f t="array" ref="AN114">IF(SUMPRODUCT((AN5&gt;=debut)*(AN5&lt;=fin))&gt;0,INDEX(equipe,MIN(IF((AN5&gt;=debut)*(AN5&lt;=fin),ROW(equipe)))-1),"")</f>
        <v>EQUIPE 2</v>
      </c>
    </row>
    <row r="115" spans="1:49" ht="16.5" thickTop="1" thickBot="1">
      <c r="A115" s="197" t="s">
        <v>6</v>
      </c>
      <c r="B115" s="193"/>
      <c r="C115" s="194"/>
      <c r="J115" s="198">
        <f ca="1">SUMPRODUCT(COUNTIF(OFFSET(J8:J8,{0,3,6,9,12,15,18,21,24,27,30,33,36,39,42,45,48,51,54,57,60,63,66,69,72,75,78,81.84,87,90,93,96,99,102},),"indisponible"))</f>
        <v>15</v>
      </c>
      <c r="K115" s="198">
        <f ca="1">SUMPRODUCT(COUNTIF(OFFSET(K8:K8,{0,3,6,9,12,15,18,21,24,27,30,33,36,39,42,45,48,51,54,57,60,63,66,69,72,75,78,81.84,87,90,93,96,99,102},),"indisponible"))</f>
        <v>7</v>
      </c>
      <c r="L115" s="198">
        <f ca="1">SUMPRODUCT(COUNTIF(OFFSET(L8:L8,{0,3,6,9,12,15,18,21,24,27,30,33,36,39,42,45,48,51,54,57,60,63,66,69,72,75,78,81.84,87,90,93,96,99,102},),"indisponible"))</f>
        <v>9</v>
      </c>
      <c r="M115" s="198">
        <f ca="1">SUMPRODUCT(COUNTIF(OFFSET(M8:M8,{0,3,6,9,12,15,18,21,24,27,30,33,36,39,42,45,48,51,54,57,60,63,66,69,72,75,78,81.84,87,90,93,96,99,102},),"indisponible"))</f>
        <v>12</v>
      </c>
      <c r="N115" s="198">
        <f ca="1">SUMPRODUCT(COUNTIF(OFFSET(N8:N8,{0,3,6,9,12,15,18,21,24,27,30,33,36,39,42,45,48,51,54,57,60,63,66,69,72,75,78,81.84,87,90,93,96,99,102},),"indisponible"))</f>
        <v>10</v>
      </c>
      <c r="O115" s="198">
        <f ca="1">SUMPRODUCT(COUNTIF(OFFSET(O8:O8,{0,3,6,9,12,15,18,21,24,27,30,33,36,39,42,45,48,51,54,57,60,63,66,69,72,75,78,81.84,87,90,93,96,99,102},),"indisponible"))</f>
        <v>7</v>
      </c>
      <c r="P115" s="198">
        <f ca="1">SUMPRODUCT(COUNTIF(OFFSET(P8:P8,{0,3,6,9,12,15,18,21,24,27,30,33,36,39,42,45,48,51,54,57,60,63,66,69,72,75,78,81.84,87,90,93,96,99,102},),"indisponible"))</f>
        <v>15</v>
      </c>
      <c r="Q115" s="198">
        <f ca="1">SUMPRODUCT(COUNTIF(OFFSET(Q8:Q8,{0,3,6,9,12,15,18,21,24,27,30,33,36,39,42,45,48,51,54,57,60,63,66,69,72,75,78,81.84,87,90,93,96,99,102},),"indisponible"))</f>
        <v>13</v>
      </c>
      <c r="R115" s="198">
        <f ca="1">SUMPRODUCT(COUNTIF(OFFSET(R8:R8,{0,3,6,9,12,15,18,21,24,27,30,33,36,39,42,45,48,51,54,57,60,63,66,69,72,75,78,81.84,87,90,93,96,99,102},),"indisponible"))</f>
        <v>7</v>
      </c>
      <c r="S115" s="198">
        <f ca="1">SUMPRODUCT(COUNTIF(OFFSET(S8:S8,{0,3,6,9,12,15,18,21,24,27,30,33,36,39,42,45,48,51,54,57,60,63,66,69,72,75,78,81.84,87,90,93,96,99,102},),"indisponible"))</f>
        <v>7</v>
      </c>
      <c r="T115" s="198">
        <f ca="1">SUMPRODUCT(COUNTIF(OFFSET(T8:T8,{0,3,6,9,12,15,18,21,24,27,30,33,36,39,42,45,48,51,54,57,60,63,66,69,72,75,78,81.84,87,90,93,96,99,102},),"indisponible"))</f>
        <v>7</v>
      </c>
      <c r="U115" s="198">
        <f ca="1">SUMPRODUCT(COUNTIF(OFFSET(U8:U8,{0,3,6,9,12,15,18,21,24,27,30,33,36,39,42,45,48,51,54,57,60,63,66,69,72,75,78,81.84,87,90,93,96,99,102},),"indisponible"))</f>
        <v>5</v>
      </c>
      <c r="V115" s="198">
        <f ca="1">SUMPRODUCT(COUNTIF(OFFSET(V8:V8,{0,3,6,9,12,15,18,21,24,27,30,33,36,39,42,45,48,51,54,57,60,63,66,69,72,75,78,81.84,87,90,93,96,99,102},),"indisponible"))</f>
        <v>8</v>
      </c>
      <c r="W115" s="198">
        <f ca="1">SUMPRODUCT(COUNTIF(OFFSET(W8:W8,{0,3,6,9,12,15,18,21,24,27,30,33,36,39,42,45,48,51,54,57,60,63,66,69,72,75,78,81.84,87,90,93,96,99,102},),"indisponible"))</f>
        <v>9</v>
      </c>
      <c r="X115" s="198">
        <f ca="1">SUMPRODUCT(COUNTIF(OFFSET(X8:X8,{0,3,6,9,12,15,18,21,24,27,30,33,36,39,42,45,48,51,54,57,60,63,66,69,72,75,78,81.84,87,90,93,96,99,102},),"indisponible"))</f>
        <v>10</v>
      </c>
      <c r="Y115" s="198">
        <f ca="1">SUMPRODUCT(COUNTIF(OFFSET(Y8:Y8,{0,3,6,9,12,15,18,21,24,27,30,33,36,39,42,45,48,51,54,57,60,63,66,69,72,75,78,81.84,87,90,93,96,99,102},),"indisponible"))</f>
        <v>9</v>
      </c>
      <c r="Z115" s="198">
        <f ca="1">SUMPRODUCT(COUNTIF(OFFSET(Z8:Z8,{0,3,6,9,12,15,18,21,24,27,30,33,36,39,42,45,48,51,54,57,60,63,66,69,72,75,78,81.84,87,90,93,96,99,102},),"indisponible"))</f>
        <v>9</v>
      </c>
      <c r="AA115" s="198">
        <f ca="1">SUMPRODUCT(COUNTIF(OFFSET(AA8:AA8,{0,3,6,9,12,15,18,21,24,27,30,33,36,39,42,45,48,51,54,57,60,63,66,69,72,75,78,81.84,87,90,93,96,99,102},),"indisponible"))</f>
        <v>9</v>
      </c>
      <c r="AB115" s="198">
        <f ca="1">SUMPRODUCT(COUNTIF(OFFSET(AB8:AB8,{0,3,6,9,12,15,18,21,24,27,30,33,36,39,42,45,48,51,54,57,60,63,66,69,72,75,78,81.84,87,90,93,96,99,102},),"indisponible"))</f>
        <v>10</v>
      </c>
      <c r="AC115" s="198">
        <f ca="1">SUMPRODUCT(COUNTIF(OFFSET(AC8:AC8,{0,3,6,9,12,15,18,21,24,27,30,33,36,39,42,45,48,51,54,57,60,63,66,69,72,75,78,81.84,87,90,93,96,99,102},),"indisponible"))</f>
        <v>7</v>
      </c>
      <c r="AD115" s="198">
        <f ca="1">SUMPRODUCT(COUNTIF(OFFSET(AD8:AD8,{0,3,6,9,12,15,18,21,24,27,30,33,36,39,42,45,48,51,54,57,60,63,66,69,72,75,78,81.84,87,90,93,96,99,102},),"indisponible"))</f>
        <v>12</v>
      </c>
      <c r="AE115" s="198">
        <f ca="1">SUMPRODUCT(COUNTIF(OFFSET(AE8:AE8,{0,3,6,9,12,15,18,21,24,27,30,33,36,39,42,45,48,51,54,57,60,63,66,69,72,75,78,81.84,87,90,93,96,99,102},),"indisponible"))</f>
        <v>9</v>
      </c>
      <c r="AF115" s="198">
        <f ca="1">SUMPRODUCT(COUNTIF(OFFSET(AF8:AF8,{0,3,6,9,12,15,18,21,24,27,30,33,36,39,42,45,48,51,54,57,60,63,66,69,72,75,78,81.84,87,90,93,96,99,102},),"indisponible"))</f>
        <v>6</v>
      </c>
      <c r="AG115" s="198">
        <f ca="1">SUMPRODUCT(COUNTIF(OFFSET(AG8:AG8,{0,3,6,9,12,15,18,21,24,27,30,33,36,39,42,45,48,51,54,57,60,63,66,69,72,75,78,81.84,87,90,93,96,99,102},),"indisponible"))</f>
        <v>7</v>
      </c>
      <c r="AH115" s="198">
        <f ca="1">SUMPRODUCT(COUNTIF(OFFSET(AH8:AH8,{0,3,6,9,12,15,18,21,24,27,30,33,36,39,42,45,48,51,54,57,60,63,66,69,72,75,78,81.84,87,90,93,96,99,102},),"indisponible"))</f>
        <v>8</v>
      </c>
      <c r="AI115" s="198">
        <f ca="1">SUMPRODUCT(COUNTIF(OFFSET(AI8:AI8,{0,3,6,9,12,15,18,21,24,27,30,33,36,39,42,45,48,51,54,57,60,63,66,69,72,75,78,81.84,87,90,93,96,99,102},),"indisponible"))</f>
        <v>6</v>
      </c>
      <c r="AJ115" s="198">
        <f ca="1">SUMPRODUCT(COUNTIF(OFFSET(AJ8:AJ8,{0,3,6,9,12,15,18,21,24,27,30,33,36,39,42,45,48,51,54,57,60,63,66,69,72,75,78,81.84,87,90,93,96,99,102},),"indisponible"))</f>
        <v>7</v>
      </c>
      <c r="AK115" s="198">
        <f ca="1">SUMPRODUCT(COUNTIF(OFFSET(AK8:AK8,{0,3,6,9,12,15,18,21,24,27,30,33,36,39,42,45,48,51,54,57,60,63,66,69,72,75,78,81.84,87,90,93,96,99,102},),"indisponible"))</f>
        <v>14</v>
      </c>
      <c r="AL115" s="198">
        <f ca="1">SUMPRODUCT(COUNTIF(OFFSET(AL8:AL8,{0,3,6,9,12,15,18,21,24,27,30,33,36,39,42,45,48,51,54,57,60,63,66,69,72,75,78,81.84,87,90,93,96,99,102},),"indisponible"))</f>
        <v>11</v>
      </c>
      <c r="AM115" s="198">
        <f ca="1">SUMPRODUCT(COUNTIF(OFFSET(AM8:AM8,{0,3,6,9,12,15,18,21,24,27,30,33,36,39,42,45,48,51,54,57,60,63,66,69,72,75,78,81.84,87,90,93,96,99,102},),"indisponible"))</f>
        <v>7</v>
      </c>
      <c r="AN115" s="198">
        <f ca="1">SUMPRODUCT(COUNTIF(OFFSET(AN8:AN8,{0,3,6,9,12,15,18,21,24,27,30,33,36,39,42,45,48,51,54,57,60,63,66,69,72,75,78,81.84,87,90,93,96,99,102},),"indisponible"))</f>
        <v>8</v>
      </c>
    </row>
    <row r="116" spans="1:49" ht="15.75" thickBot="1">
      <c r="A116" s="175" t="s">
        <v>78</v>
      </c>
      <c r="B116" s="193"/>
      <c r="C116" s="194"/>
      <c r="J116" s="155">
        <f>COUNTIF(J8:J112,"*CA FPTHR*")</f>
        <v>1</v>
      </c>
      <c r="K116" s="155">
        <f t="shared" ref="K116:AM116" si="37">COUNTIF(K8:K112,"*CA FPTHR*")</f>
        <v>1</v>
      </c>
      <c r="L116" s="155">
        <f t="shared" si="37"/>
        <v>1</v>
      </c>
      <c r="M116" s="155">
        <f t="shared" si="37"/>
        <v>1</v>
      </c>
      <c r="N116" s="155">
        <f t="shared" si="37"/>
        <v>1</v>
      </c>
      <c r="O116" s="155">
        <f t="shared" si="37"/>
        <v>1</v>
      </c>
      <c r="P116" s="155">
        <f t="shared" si="37"/>
        <v>1</v>
      </c>
      <c r="Q116" s="155">
        <f t="shared" si="37"/>
        <v>1</v>
      </c>
      <c r="R116" s="155">
        <f t="shared" si="37"/>
        <v>1</v>
      </c>
      <c r="S116" s="155">
        <f t="shared" si="37"/>
        <v>1</v>
      </c>
      <c r="T116" s="155">
        <f t="shared" si="37"/>
        <v>1</v>
      </c>
      <c r="U116" s="155">
        <f t="shared" si="37"/>
        <v>1</v>
      </c>
      <c r="V116" s="155">
        <f t="shared" si="37"/>
        <v>1</v>
      </c>
      <c r="W116" s="155">
        <f t="shared" si="37"/>
        <v>1</v>
      </c>
      <c r="X116" s="155">
        <f t="shared" si="37"/>
        <v>1</v>
      </c>
      <c r="Y116" s="155">
        <f t="shared" si="37"/>
        <v>1</v>
      </c>
      <c r="Z116" s="155">
        <f t="shared" si="37"/>
        <v>1</v>
      </c>
      <c r="AA116" s="155">
        <f t="shared" si="37"/>
        <v>1</v>
      </c>
      <c r="AB116" s="155">
        <f t="shared" si="37"/>
        <v>1</v>
      </c>
      <c r="AC116" s="155">
        <f t="shared" si="37"/>
        <v>1</v>
      </c>
      <c r="AD116" s="155">
        <f t="shared" si="37"/>
        <v>1</v>
      </c>
      <c r="AE116" s="155">
        <f t="shared" si="37"/>
        <v>1</v>
      </c>
      <c r="AF116" s="155">
        <f t="shared" si="37"/>
        <v>1</v>
      </c>
      <c r="AG116" s="155">
        <f t="shared" si="37"/>
        <v>1</v>
      </c>
      <c r="AH116" s="155">
        <f t="shared" si="37"/>
        <v>1</v>
      </c>
      <c r="AI116" s="155">
        <f t="shared" si="37"/>
        <v>1</v>
      </c>
      <c r="AJ116" s="155">
        <f t="shared" si="37"/>
        <v>1</v>
      </c>
      <c r="AK116" s="155">
        <f t="shared" si="37"/>
        <v>1</v>
      </c>
      <c r="AL116" s="155">
        <f t="shared" si="37"/>
        <v>1</v>
      </c>
      <c r="AM116" s="155">
        <f t="shared" si="37"/>
        <v>1</v>
      </c>
      <c r="AN116" s="155">
        <f t="shared" ref="AN116" si="38">COUNTIF(AN8:AN112,"*CA FPTHR*")</f>
        <v>1</v>
      </c>
    </row>
    <row r="117" spans="1:49" ht="16.5" thickTop="1" thickBot="1">
      <c r="A117" s="176" t="s">
        <v>9</v>
      </c>
      <c r="B117" s="193"/>
      <c r="C117" s="194"/>
      <c r="J117" s="155">
        <f t="shared" ref="J117:AM117" si="39">COUNTIF(J8:J112,"*CA FPTSR SR*")</f>
        <v>1</v>
      </c>
      <c r="K117" s="155">
        <f t="shared" si="39"/>
        <v>1</v>
      </c>
      <c r="L117" s="155">
        <f t="shared" si="39"/>
        <v>1</v>
      </c>
      <c r="M117" s="155">
        <f t="shared" si="39"/>
        <v>1</v>
      </c>
      <c r="N117" s="155">
        <f t="shared" si="39"/>
        <v>1</v>
      </c>
      <c r="O117" s="155">
        <f t="shared" si="39"/>
        <v>1</v>
      </c>
      <c r="P117" s="155">
        <f t="shared" si="39"/>
        <v>1</v>
      </c>
      <c r="Q117" s="155">
        <f t="shared" si="39"/>
        <v>1</v>
      </c>
      <c r="R117" s="155">
        <f t="shared" si="39"/>
        <v>1</v>
      </c>
      <c r="S117" s="155">
        <f t="shared" si="39"/>
        <v>1</v>
      </c>
      <c r="T117" s="155">
        <f t="shared" si="39"/>
        <v>1</v>
      </c>
      <c r="U117" s="155">
        <f t="shared" si="39"/>
        <v>1</v>
      </c>
      <c r="V117" s="155">
        <f t="shared" si="39"/>
        <v>1</v>
      </c>
      <c r="W117" s="155">
        <f t="shared" si="39"/>
        <v>1</v>
      </c>
      <c r="X117" s="155">
        <f t="shared" si="39"/>
        <v>1</v>
      </c>
      <c r="Y117" s="155">
        <f t="shared" si="39"/>
        <v>1</v>
      </c>
      <c r="Z117" s="155">
        <f t="shared" si="39"/>
        <v>1</v>
      </c>
      <c r="AA117" s="155">
        <f t="shared" si="39"/>
        <v>1</v>
      </c>
      <c r="AB117" s="155">
        <f t="shared" si="39"/>
        <v>1</v>
      </c>
      <c r="AC117" s="155">
        <f t="shared" si="39"/>
        <v>1</v>
      </c>
      <c r="AD117" s="155">
        <f t="shared" si="39"/>
        <v>1</v>
      </c>
      <c r="AE117" s="155">
        <f t="shared" si="39"/>
        <v>1</v>
      </c>
      <c r="AF117" s="155">
        <f t="shared" si="39"/>
        <v>1</v>
      </c>
      <c r="AG117" s="155">
        <f t="shared" si="39"/>
        <v>1</v>
      </c>
      <c r="AH117" s="155">
        <f t="shared" si="39"/>
        <v>1</v>
      </c>
      <c r="AI117" s="155">
        <f t="shared" si="39"/>
        <v>1</v>
      </c>
      <c r="AJ117" s="155">
        <f t="shared" si="39"/>
        <v>1</v>
      </c>
      <c r="AK117" s="155">
        <f t="shared" si="39"/>
        <v>1</v>
      </c>
      <c r="AL117" s="155">
        <f t="shared" si="39"/>
        <v>1</v>
      </c>
      <c r="AM117" s="155">
        <f t="shared" si="39"/>
        <v>1</v>
      </c>
      <c r="AN117" s="155">
        <f t="shared" ref="AN117" si="40">COUNTIF(AN8:AN112,"*CA FPTSR SR*")</f>
        <v>1</v>
      </c>
    </row>
    <row r="118" spans="1:49" ht="16.5" thickTop="1" thickBot="1">
      <c r="A118" s="176" t="s">
        <v>10</v>
      </c>
      <c r="B118" s="193"/>
      <c r="C118" s="194"/>
      <c r="J118" s="114">
        <f t="shared" ref="J118:AM118" si="41">COUNTIF(J8:J112,"*CA VSAV*")</f>
        <v>1</v>
      </c>
      <c r="K118" s="114">
        <f t="shared" si="41"/>
        <v>1</v>
      </c>
      <c r="L118" s="114">
        <f t="shared" si="41"/>
        <v>1</v>
      </c>
      <c r="M118" s="114">
        <f t="shared" si="41"/>
        <v>1</v>
      </c>
      <c r="N118" s="114">
        <f t="shared" si="41"/>
        <v>1</v>
      </c>
      <c r="O118" s="114">
        <f t="shared" si="41"/>
        <v>1</v>
      </c>
      <c r="P118" s="114">
        <f t="shared" si="41"/>
        <v>1</v>
      </c>
      <c r="Q118" s="114">
        <f t="shared" si="41"/>
        <v>1</v>
      </c>
      <c r="R118" s="114">
        <f t="shared" si="41"/>
        <v>1</v>
      </c>
      <c r="S118" s="114">
        <f t="shared" si="41"/>
        <v>1</v>
      </c>
      <c r="T118" s="114">
        <f t="shared" si="41"/>
        <v>1</v>
      </c>
      <c r="U118" s="114">
        <f t="shared" si="41"/>
        <v>1</v>
      </c>
      <c r="V118" s="114">
        <f t="shared" si="41"/>
        <v>1</v>
      </c>
      <c r="W118" s="114">
        <f t="shared" si="41"/>
        <v>1</v>
      </c>
      <c r="X118" s="114">
        <f t="shared" si="41"/>
        <v>1</v>
      </c>
      <c r="Y118" s="114">
        <f t="shared" si="41"/>
        <v>1</v>
      </c>
      <c r="Z118" s="114">
        <f t="shared" si="41"/>
        <v>1</v>
      </c>
      <c r="AA118" s="114">
        <f t="shared" si="41"/>
        <v>1</v>
      </c>
      <c r="AB118" s="114">
        <f t="shared" si="41"/>
        <v>1</v>
      </c>
      <c r="AC118" s="114">
        <f t="shared" si="41"/>
        <v>1</v>
      </c>
      <c r="AD118" s="114">
        <f t="shared" si="41"/>
        <v>1</v>
      </c>
      <c r="AE118" s="114">
        <f t="shared" si="41"/>
        <v>1</v>
      </c>
      <c r="AF118" s="114">
        <f t="shared" si="41"/>
        <v>1</v>
      </c>
      <c r="AG118" s="114">
        <f t="shared" si="41"/>
        <v>1</v>
      </c>
      <c r="AH118" s="114">
        <f t="shared" si="41"/>
        <v>1</v>
      </c>
      <c r="AI118" s="114">
        <f t="shared" si="41"/>
        <v>1</v>
      </c>
      <c r="AJ118" s="114">
        <f t="shared" si="41"/>
        <v>1</v>
      </c>
      <c r="AK118" s="114">
        <f t="shared" si="41"/>
        <v>1</v>
      </c>
      <c r="AL118" s="114">
        <f t="shared" si="41"/>
        <v>1</v>
      </c>
      <c r="AM118" s="114">
        <f t="shared" si="41"/>
        <v>1</v>
      </c>
      <c r="AN118" s="114">
        <f t="shared" ref="AN118" si="42">COUNTIF(AN8:AN112,"*CA VSAV*")</f>
        <v>1</v>
      </c>
    </row>
    <row r="119" spans="1:49" ht="16.5" thickTop="1" thickBot="1">
      <c r="A119" s="176" t="s">
        <v>79</v>
      </c>
      <c r="B119" s="193"/>
      <c r="C119" s="194"/>
      <c r="J119" s="114">
        <f>COUNTIF(J8:J112,"*COND FPTHR*")</f>
        <v>1</v>
      </c>
      <c r="K119" s="114">
        <f t="shared" ref="K119:AM119" si="43">COUNTIF(K8:K112,"*COND FPTHR*")</f>
        <v>1</v>
      </c>
      <c r="L119" s="114">
        <f t="shared" si="43"/>
        <v>1</v>
      </c>
      <c r="M119" s="114">
        <f t="shared" si="43"/>
        <v>1</v>
      </c>
      <c r="N119" s="114">
        <f t="shared" si="43"/>
        <v>1</v>
      </c>
      <c r="O119" s="114">
        <f t="shared" si="43"/>
        <v>1</v>
      </c>
      <c r="P119" s="114">
        <f t="shared" si="43"/>
        <v>1</v>
      </c>
      <c r="Q119" s="114">
        <f t="shared" si="43"/>
        <v>1</v>
      </c>
      <c r="R119" s="114">
        <f t="shared" si="43"/>
        <v>1</v>
      </c>
      <c r="S119" s="114">
        <f t="shared" si="43"/>
        <v>1</v>
      </c>
      <c r="T119" s="114">
        <f t="shared" si="43"/>
        <v>1</v>
      </c>
      <c r="U119" s="114">
        <f t="shared" si="43"/>
        <v>1</v>
      </c>
      <c r="V119" s="114">
        <f t="shared" si="43"/>
        <v>1</v>
      </c>
      <c r="W119" s="114">
        <f t="shared" si="43"/>
        <v>1</v>
      </c>
      <c r="X119" s="114">
        <f t="shared" si="43"/>
        <v>1</v>
      </c>
      <c r="Y119" s="114">
        <f t="shared" si="43"/>
        <v>1</v>
      </c>
      <c r="Z119" s="114">
        <f t="shared" si="43"/>
        <v>1</v>
      </c>
      <c r="AA119" s="114">
        <f t="shared" si="43"/>
        <v>1</v>
      </c>
      <c r="AB119" s="114">
        <f t="shared" si="43"/>
        <v>1</v>
      </c>
      <c r="AC119" s="114">
        <f t="shared" si="43"/>
        <v>1</v>
      </c>
      <c r="AD119" s="114">
        <f t="shared" si="43"/>
        <v>1</v>
      </c>
      <c r="AE119" s="114">
        <f t="shared" si="43"/>
        <v>1</v>
      </c>
      <c r="AF119" s="114">
        <f t="shared" si="43"/>
        <v>1</v>
      </c>
      <c r="AG119" s="114">
        <f t="shared" si="43"/>
        <v>1</v>
      </c>
      <c r="AH119" s="114">
        <f t="shared" si="43"/>
        <v>1</v>
      </c>
      <c r="AI119" s="114">
        <f t="shared" si="43"/>
        <v>1</v>
      </c>
      <c r="AJ119" s="114">
        <f t="shared" si="43"/>
        <v>1</v>
      </c>
      <c r="AK119" s="114">
        <f t="shared" si="43"/>
        <v>1</v>
      </c>
      <c r="AL119" s="114">
        <f t="shared" si="43"/>
        <v>1</v>
      </c>
      <c r="AM119" s="114">
        <f t="shared" si="43"/>
        <v>1</v>
      </c>
      <c r="AN119" s="114">
        <f t="shared" ref="AN119" si="44">COUNTIF(AN8:AN112,"*COND FPTHR*")</f>
        <v>1</v>
      </c>
    </row>
    <row r="120" spans="1:49" ht="16.5" thickTop="1" thickBot="1">
      <c r="A120" s="176" t="s">
        <v>12</v>
      </c>
      <c r="B120" s="193"/>
      <c r="C120" s="194"/>
      <c r="J120" s="114">
        <f t="shared" ref="J120:AM120" si="45">COUNTIF(J8:J112,"*COND FPTSR SR*")</f>
        <v>1</v>
      </c>
      <c r="K120" s="114">
        <f t="shared" si="45"/>
        <v>1</v>
      </c>
      <c r="L120" s="114">
        <f t="shared" si="45"/>
        <v>1</v>
      </c>
      <c r="M120" s="114">
        <f t="shared" si="45"/>
        <v>1</v>
      </c>
      <c r="N120" s="114">
        <f t="shared" si="45"/>
        <v>1</v>
      </c>
      <c r="O120" s="114">
        <f t="shared" si="45"/>
        <v>1</v>
      </c>
      <c r="P120" s="114">
        <f t="shared" si="45"/>
        <v>1</v>
      </c>
      <c r="Q120" s="114">
        <f t="shared" si="45"/>
        <v>1</v>
      </c>
      <c r="R120" s="114">
        <f t="shared" si="45"/>
        <v>1</v>
      </c>
      <c r="S120" s="114">
        <f t="shared" si="45"/>
        <v>1</v>
      </c>
      <c r="T120" s="114">
        <f t="shared" si="45"/>
        <v>1</v>
      </c>
      <c r="U120" s="114">
        <f t="shared" si="45"/>
        <v>1</v>
      </c>
      <c r="V120" s="114">
        <f t="shared" si="45"/>
        <v>1</v>
      </c>
      <c r="W120" s="114">
        <f t="shared" si="45"/>
        <v>1</v>
      </c>
      <c r="X120" s="114">
        <f t="shared" si="45"/>
        <v>1</v>
      </c>
      <c r="Y120" s="114">
        <f t="shared" si="45"/>
        <v>1</v>
      </c>
      <c r="Z120" s="114">
        <f t="shared" si="45"/>
        <v>1</v>
      </c>
      <c r="AA120" s="114">
        <f t="shared" si="45"/>
        <v>1</v>
      </c>
      <c r="AB120" s="114">
        <f t="shared" si="45"/>
        <v>1</v>
      </c>
      <c r="AC120" s="114">
        <f t="shared" si="45"/>
        <v>1</v>
      </c>
      <c r="AD120" s="114">
        <f t="shared" si="45"/>
        <v>1</v>
      </c>
      <c r="AE120" s="114">
        <f t="shared" si="45"/>
        <v>1</v>
      </c>
      <c r="AF120" s="114">
        <f t="shared" si="45"/>
        <v>1</v>
      </c>
      <c r="AG120" s="114">
        <f t="shared" si="45"/>
        <v>1</v>
      </c>
      <c r="AH120" s="114">
        <f t="shared" si="45"/>
        <v>1</v>
      </c>
      <c r="AI120" s="114">
        <f t="shared" si="45"/>
        <v>1</v>
      </c>
      <c r="AJ120" s="114">
        <f t="shared" si="45"/>
        <v>1</v>
      </c>
      <c r="AK120" s="114">
        <f t="shared" si="45"/>
        <v>1</v>
      </c>
      <c r="AL120" s="114">
        <f t="shared" si="45"/>
        <v>1</v>
      </c>
      <c r="AM120" s="114">
        <f t="shared" si="45"/>
        <v>1</v>
      </c>
      <c r="AN120" s="114">
        <f t="shared" ref="AN120" si="46">COUNTIF(AN8:AN112,"*COND FPTSR SR*")</f>
        <v>1</v>
      </c>
    </row>
    <row r="121" spans="1:49" ht="16.5" thickTop="1" thickBot="1">
      <c r="A121" s="176" t="s">
        <v>13</v>
      </c>
      <c r="B121" s="193"/>
      <c r="C121" s="194"/>
      <c r="J121" s="114">
        <f t="shared" ref="J121:AM121" si="47">COUNTIF(J8:J112,"*COND VSAV*")</f>
        <v>1</v>
      </c>
      <c r="K121" s="114">
        <f t="shared" si="47"/>
        <v>1</v>
      </c>
      <c r="L121" s="114">
        <f t="shared" si="47"/>
        <v>1</v>
      </c>
      <c r="M121" s="114">
        <f t="shared" si="47"/>
        <v>1</v>
      </c>
      <c r="N121" s="114">
        <f t="shared" si="47"/>
        <v>1</v>
      </c>
      <c r="O121" s="114">
        <f t="shared" si="47"/>
        <v>1</v>
      </c>
      <c r="P121" s="114">
        <f t="shared" si="47"/>
        <v>1</v>
      </c>
      <c r="Q121" s="114">
        <f t="shared" si="47"/>
        <v>1</v>
      </c>
      <c r="R121" s="114">
        <f t="shared" si="47"/>
        <v>1</v>
      </c>
      <c r="S121" s="114">
        <f t="shared" si="47"/>
        <v>1</v>
      </c>
      <c r="T121" s="114">
        <f t="shared" si="47"/>
        <v>1</v>
      </c>
      <c r="U121" s="114">
        <f t="shared" si="47"/>
        <v>1</v>
      </c>
      <c r="V121" s="114">
        <f t="shared" si="47"/>
        <v>1</v>
      </c>
      <c r="W121" s="114">
        <f t="shared" si="47"/>
        <v>1</v>
      </c>
      <c r="X121" s="114">
        <f t="shared" si="47"/>
        <v>1</v>
      </c>
      <c r="Y121" s="114">
        <f t="shared" si="47"/>
        <v>1</v>
      </c>
      <c r="Z121" s="114">
        <f t="shared" si="47"/>
        <v>1</v>
      </c>
      <c r="AA121" s="114">
        <f t="shared" si="47"/>
        <v>1</v>
      </c>
      <c r="AB121" s="114">
        <f t="shared" si="47"/>
        <v>1</v>
      </c>
      <c r="AC121" s="114">
        <f t="shared" si="47"/>
        <v>1</v>
      </c>
      <c r="AD121" s="114">
        <f t="shared" si="47"/>
        <v>1</v>
      </c>
      <c r="AE121" s="114">
        <f t="shared" si="47"/>
        <v>1</v>
      </c>
      <c r="AF121" s="114">
        <f t="shared" si="47"/>
        <v>1</v>
      </c>
      <c r="AG121" s="114">
        <f t="shared" si="47"/>
        <v>1</v>
      </c>
      <c r="AH121" s="114">
        <f t="shared" si="47"/>
        <v>1</v>
      </c>
      <c r="AI121" s="114">
        <f t="shared" si="47"/>
        <v>1</v>
      </c>
      <c r="AJ121" s="114">
        <f t="shared" si="47"/>
        <v>1</v>
      </c>
      <c r="AK121" s="114">
        <f t="shared" si="47"/>
        <v>1</v>
      </c>
      <c r="AL121" s="114">
        <f t="shared" si="47"/>
        <v>1</v>
      </c>
      <c r="AM121" s="114">
        <f t="shared" si="47"/>
        <v>1</v>
      </c>
      <c r="AN121" s="114">
        <f t="shared" ref="AN121" si="48">COUNTIF(AN8:AN112,"*COND VSAV*")</f>
        <v>1</v>
      </c>
    </row>
    <row r="122" spans="1:49" ht="16.5" thickTop="1" thickBot="1">
      <c r="A122" s="176" t="s">
        <v>15</v>
      </c>
      <c r="B122" s="193"/>
      <c r="C122" s="194"/>
      <c r="J122" s="114">
        <f t="shared" ref="J122:AM122" si="49">COUNTIF(J8:J112,"*CE BAT INC*")</f>
        <v>1</v>
      </c>
      <c r="K122" s="114">
        <f t="shared" si="49"/>
        <v>1</v>
      </c>
      <c r="L122" s="114">
        <f t="shared" si="49"/>
        <v>1</v>
      </c>
      <c r="M122" s="114">
        <f t="shared" si="49"/>
        <v>1</v>
      </c>
      <c r="N122" s="114">
        <f t="shared" si="49"/>
        <v>1</v>
      </c>
      <c r="O122" s="114">
        <f t="shared" si="49"/>
        <v>1</v>
      </c>
      <c r="P122" s="114">
        <f t="shared" si="49"/>
        <v>1</v>
      </c>
      <c r="Q122" s="114">
        <f t="shared" si="49"/>
        <v>1</v>
      </c>
      <c r="R122" s="114">
        <f t="shared" si="49"/>
        <v>1</v>
      </c>
      <c r="S122" s="114">
        <f t="shared" si="49"/>
        <v>1</v>
      </c>
      <c r="T122" s="114">
        <f t="shared" si="49"/>
        <v>1</v>
      </c>
      <c r="U122" s="114">
        <f t="shared" si="49"/>
        <v>1</v>
      </c>
      <c r="V122" s="114">
        <f t="shared" si="49"/>
        <v>1</v>
      </c>
      <c r="W122" s="114">
        <f t="shared" si="49"/>
        <v>1</v>
      </c>
      <c r="X122" s="114">
        <f t="shared" si="49"/>
        <v>1</v>
      </c>
      <c r="Y122" s="114">
        <f t="shared" si="49"/>
        <v>1</v>
      </c>
      <c r="Z122" s="114">
        <f t="shared" si="49"/>
        <v>1</v>
      </c>
      <c r="AA122" s="114">
        <f t="shared" si="49"/>
        <v>1</v>
      </c>
      <c r="AB122" s="114">
        <f t="shared" si="49"/>
        <v>1</v>
      </c>
      <c r="AC122" s="114">
        <f t="shared" si="49"/>
        <v>1</v>
      </c>
      <c r="AD122" s="114">
        <f t="shared" si="49"/>
        <v>1</v>
      </c>
      <c r="AE122" s="114">
        <f t="shared" si="49"/>
        <v>1</v>
      </c>
      <c r="AF122" s="114">
        <f t="shared" si="49"/>
        <v>1</v>
      </c>
      <c r="AG122" s="114">
        <f t="shared" si="49"/>
        <v>1</v>
      </c>
      <c r="AH122" s="114">
        <f t="shared" si="49"/>
        <v>1</v>
      </c>
      <c r="AI122" s="114">
        <f t="shared" si="49"/>
        <v>1</v>
      </c>
      <c r="AJ122" s="114">
        <f t="shared" si="49"/>
        <v>1</v>
      </c>
      <c r="AK122" s="114">
        <f t="shared" si="49"/>
        <v>1</v>
      </c>
      <c r="AL122" s="114">
        <f t="shared" si="49"/>
        <v>1</v>
      </c>
      <c r="AM122" s="114">
        <f t="shared" si="49"/>
        <v>1</v>
      </c>
      <c r="AN122" s="114">
        <f t="shared" ref="AN122" si="50">COUNTIF(AN8:AN112,"*CE BAT INC*")</f>
        <v>1</v>
      </c>
    </row>
    <row r="123" spans="1:49" ht="16.5" thickTop="1" thickBot="1">
      <c r="A123" s="176" t="s">
        <v>16</v>
      </c>
      <c r="B123" s="193"/>
      <c r="C123" s="194"/>
      <c r="J123" s="114">
        <f t="shared" ref="J123:AM123" si="51">COUNTIF(J8:J112,"*CE BAL INC*")</f>
        <v>1</v>
      </c>
      <c r="K123" s="114">
        <f t="shared" si="51"/>
        <v>1</v>
      </c>
      <c r="L123" s="114">
        <f t="shared" si="51"/>
        <v>1</v>
      </c>
      <c r="M123" s="114">
        <f t="shared" si="51"/>
        <v>1</v>
      </c>
      <c r="N123" s="114">
        <f t="shared" si="51"/>
        <v>1</v>
      </c>
      <c r="O123" s="114">
        <f t="shared" si="51"/>
        <v>1</v>
      </c>
      <c r="P123" s="114">
        <f t="shared" si="51"/>
        <v>1</v>
      </c>
      <c r="Q123" s="114">
        <f t="shared" si="51"/>
        <v>1</v>
      </c>
      <c r="R123" s="114">
        <f t="shared" si="51"/>
        <v>1</v>
      </c>
      <c r="S123" s="114">
        <f t="shared" si="51"/>
        <v>1</v>
      </c>
      <c r="T123" s="114">
        <f t="shared" si="51"/>
        <v>1</v>
      </c>
      <c r="U123" s="114">
        <f t="shared" si="51"/>
        <v>1</v>
      </c>
      <c r="V123" s="114">
        <f t="shared" si="51"/>
        <v>1</v>
      </c>
      <c r="W123" s="114">
        <f t="shared" si="51"/>
        <v>1</v>
      </c>
      <c r="X123" s="114">
        <f t="shared" si="51"/>
        <v>1</v>
      </c>
      <c r="Y123" s="114">
        <f t="shared" si="51"/>
        <v>1</v>
      </c>
      <c r="Z123" s="114">
        <f t="shared" si="51"/>
        <v>1</v>
      </c>
      <c r="AA123" s="114">
        <f t="shared" si="51"/>
        <v>1</v>
      </c>
      <c r="AB123" s="114">
        <f t="shared" si="51"/>
        <v>1</v>
      </c>
      <c r="AC123" s="114">
        <f t="shared" si="51"/>
        <v>1</v>
      </c>
      <c r="AD123" s="114">
        <f t="shared" si="51"/>
        <v>1</v>
      </c>
      <c r="AE123" s="114">
        <f t="shared" si="51"/>
        <v>1</v>
      </c>
      <c r="AF123" s="114">
        <f t="shared" si="51"/>
        <v>1</v>
      </c>
      <c r="AG123" s="114">
        <f t="shared" si="51"/>
        <v>1</v>
      </c>
      <c r="AH123" s="114">
        <f t="shared" si="51"/>
        <v>1</v>
      </c>
      <c r="AI123" s="114">
        <f t="shared" si="51"/>
        <v>1</v>
      </c>
      <c r="AJ123" s="114">
        <f t="shared" si="51"/>
        <v>1</v>
      </c>
      <c r="AK123" s="114">
        <f t="shared" si="51"/>
        <v>1</v>
      </c>
      <c r="AL123" s="114">
        <f t="shared" si="51"/>
        <v>1</v>
      </c>
      <c r="AM123" s="114">
        <f t="shared" si="51"/>
        <v>1</v>
      </c>
      <c r="AN123" s="114">
        <f t="shared" ref="AN123" si="52">COUNTIF(AN8:AN112,"*CE BAL INC*")</f>
        <v>1</v>
      </c>
    </row>
    <row r="124" spans="1:49" ht="16.5" thickTop="1" thickBot="1">
      <c r="A124" s="176" t="s">
        <v>17</v>
      </c>
      <c r="B124" s="193"/>
      <c r="C124" s="194"/>
      <c r="J124" s="114">
        <f t="shared" ref="J124:AM124" si="53">COUNTIF(J8:J112,"*EQ BAT INC*")</f>
        <v>1</v>
      </c>
      <c r="K124" s="114">
        <f t="shared" si="53"/>
        <v>1</v>
      </c>
      <c r="L124" s="114">
        <f t="shared" si="53"/>
        <v>1</v>
      </c>
      <c r="M124" s="114">
        <f t="shared" si="53"/>
        <v>1</v>
      </c>
      <c r="N124" s="114">
        <f t="shared" si="53"/>
        <v>1</v>
      </c>
      <c r="O124" s="114">
        <f t="shared" si="53"/>
        <v>1</v>
      </c>
      <c r="P124" s="114">
        <f t="shared" si="53"/>
        <v>1</v>
      </c>
      <c r="Q124" s="114">
        <f t="shared" si="53"/>
        <v>1</v>
      </c>
      <c r="R124" s="114">
        <f t="shared" si="53"/>
        <v>1</v>
      </c>
      <c r="S124" s="114">
        <f t="shared" si="53"/>
        <v>1</v>
      </c>
      <c r="T124" s="114">
        <f t="shared" si="53"/>
        <v>1</v>
      </c>
      <c r="U124" s="114">
        <f t="shared" si="53"/>
        <v>1</v>
      </c>
      <c r="V124" s="114">
        <f t="shared" si="53"/>
        <v>1</v>
      </c>
      <c r="W124" s="114">
        <f t="shared" si="53"/>
        <v>1</v>
      </c>
      <c r="X124" s="114">
        <f t="shared" si="53"/>
        <v>1</v>
      </c>
      <c r="Y124" s="114">
        <f t="shared" si="53"/>
        <v>1</v>
      </c>
      <c r="Z124" s="114">
        <f t="shared" si="53"/>
        <v>1</v>
      </c>
      <c r="AA124" s="114">
        <f t="shared" si="53"/>
        <v>1</v>
      </c>
      <c r="AB124" s="114">
        <f t="shared" si="53"/>
        <v>1</v>
      </c>
      <c r="AC124" s="114">
        <f t="shared" si="53"/>
        <v>1</v>
      </c>
      <c r="AD124" s="114">
        <f t="shared" si="53"/>
        <v>1</v>
      </c>
      <c r="AE124" s="114">
        <f t="shared" si="53"/>
        <v>1</v>
      </c>
      <c r="AF124" s="114">
        <f t="shared" si="53"/>
        <v>1</v>
      </c>
      <c r="AG124" s="114">
        <f t="shared" si="53"/>
        <v>1</v>
      </c>
      <c r="AH124" s="114">
        <f t="shared" si="53"/>
        <v>1</v>
      </c>
      <c r="AI124" s="114">
        <f t="shared" si="53"/>
        <v>1</v>
      </c>
      <c r="AJ124" s="114">
        <f t="shared" si="53"/>
        <v>1</v>
      </c>
      <c r="AK124" s="114">
        <f t="shared" si="53"/>
        <v>1</v>
      </c>
      <c r="AL124" s="114">
        <f t="shared" si="53"/>
        <v>1</v>
      </c>
      <c r="AM124" s="114">
        <f t="shared" si="53"/>
        <v>1</v>
      </c>
      <c r="AN124" s="114">
        <f t="shared" ref="AN124" si="54">COUNTIF(AN8:AN112,"*EQ BAT INC*")</f>
        <v>1</v>
      </c>
    </row>
    <row r="125" spans="1:49" ht="16.5" thickTop="1" thickBot="1">
      <c r="A125" s="176" t="s">
        <v>18</v>
      </c>
      <c r="B125" s="193"/>
      <c r="C125" s="194"/>
      <c r="J125" s="114">
        <f t="shared" ref="J125:AM125" si="55">COUNTIF(J8:J112,"*EQ BAL INC*")</f>
        <v>1</v>
      </c>
      <c r="K125" s="114">
        <f t="shared" si="55"/>
        <v>1</v>
      </c>
      <c r="L125" s="114">
        <f t="shared" si="55"/>
        <v>1</v>
      </c>
      <c r="M125" s="114">
        <f t="shared" si="55"/>
        <v>1</v>
      </c>
      <c r="N125" s="114">
        <f t="shared" si="55"/>
        <v>1</v>
      </c>
      <c r="O125" s="114">
        <f t="shared" si="55"/>
        <v>1</v>
      </c>
      <c r="P125" s="114">
        <f t="shared" si="55"/>
        <v>1</v>
      </c>
      <c r="Q125" s="114">
        <f t="shared" si="55"/>
        <v>1</v>
      </c>
      <c r="R125" s="114">
        <f t="shared" si="55"/>
        <v>1</v>
      </c>
      <c r="S125" s="114">
        <f t="shared" si="55"/>
        <v>1</v>
      </c>
      <c r="T125" s="114">
        <f t="shared" si="55"/>
        <v>1</v>
      </c>
      <c r="U125" s="114">
        <f t="shared" si="55"/>
        <v>1</v>
      </c>
      <c r="V125" s="114">
        <f t="shared" si="55"/>
        <v>1</v>
      </c>
      <c r="W125" s="114">
        <f t="shared" si="55"/>
        <v>1</v>
      </c>
      <c r="X125" s="114">
        <f t="shared" si="55"/>
        <v>1</v>
      </c>
      <c r="Y125" s="114">
        <f t="shared" si="55"/>
        <v>1</v>
      </c>
      <c r="Z125" s="114">
        <f t="shared" si="55"/>
        <v>1</v>
      </c>
      <c r="AA125" s="114">
        <f t="shared" si="55"/>
        <v>1</v>
      </c>
      <c r="AB125" s="114">
        <f t="shared" si="55"/>
        <v>1</v>
      </c>
      <c r="AC125" s="114">
        <f t="shared" si="55"/>
        <v>1</v>
      </c>
      <c r="AD125" s="114">
        <f t="shared" si="55"/>
        <v>1</v>
      </c>
      <c r="AE125" s="114">
        <f t="shared" si="55"/>
        <v>1</v>
      </c>
      <c r="AF125" s="114">
        <f t="shared" si="55"/>
        <v>1</v>
      </c>
      <c r="AG125" s="114">
        <f t="shared" si="55"/>
        <v>1</v>
      </c>
      <c r="AH125" s="114">
        <f t="shared" si="55"/>
        <v>1</v>
      </c>
      <c r="AI125" s="114">
        <f t="shared" si="55"/>
        <v>1</v>
      </c>
      <c r="AJ125" s="114">
        <f t="shared" si="55"/>
        <v>1</v>
      </c>
      <c r="AK125" s="114">
        <f t="shared" si="55"/>
        <v>1</v>
      </c>
      <c r="AL125" s="114">
        <f t="shared" si="55"/>
        <v>1</v>
      </c>
      <c r="AM125" s="114">
        <f t="shared" si="55"/>
        <v>1</v>
      </c>
      <c r="AN125" s="114">
        <f t="shared" ref="AN125" si="56">COUNTIF(AN8:AN112,"*EQ BAL INC*")</f>
        <v>1</v>
      </c>
    </row>
    <row r="126" spans="1:49" ht="16.5" thickTop="1" thickBot="1">
      <c r="A126" s="176" t="s">
        <v>19</v>
      </c>
      <c r="B126" s="193"/>
      <c r="C126" s="194"/>
      <c r="J126" s="114">
        <f t="shared" ref="J126:AM126" si="57">COUNTIF(J8:J112,"*CE SR*")</f>
        <v>1</v>
      </c>
      <c r="K126" s="114">
        <f t="shared" si="57"/>
        <v>1</v>
      </c>
      <c r="L126" s="114">
        <f t="shared" si="57"/>
        <v>1</v>
      </c>
      <c r="M126" s="114">
        <f t="shared" si="57"/>
        <v>1</v>
      </c>
      <c r="N126" s="114">
        <f t="shared" si="57"/>
        <v>1</v>
      </c>
      <c r="O126" s="114">
        <f t="shared" si="57"/>
        <v>1</v>
      </c>
      <c r="P126" s="114">
        <f t="shared" si="57"/>
        <v>1</v>
      </c>
      <c r="Q126" s="114">
        <f t="shared" si="57"/>
        <v>1</v>
      </c>
      <c r="R126" s="114">
        <f t="shared" si="57"/>
        <v>1</v>
      </c>
      <c r="S126" s="114">
        <f t="shared" si="57"/>
        <v>1</v>
      </c>
      <c r="T126" s="114">
        <f t="shared" si="57"/>
        <v>1</v>
      </c>
      <c r="U126" s="114">
        <f t="shared" si="57"/>
        <v>1</v>
      </c>
      <c r="V126" s="114">
        <f t="shared" si="57"/>
        <v>1</v>
      </c>
      <c r="W126" s="114">
        <f t="shared" si="57"/>
        <v>1</v>
      </c>
      <c r="X126" s="114">
        <f t="shared" si="57"/>
        <v>1</v>
      </c>
      <c r="Y126" s="114">
        <f t="shared" si="57"/>
        <v>1</v>
      </c>
      <c r="Z126" s="114">
        <f t="shared" si="57"/>
        <v>1</v>
      </c>
      <c r="AA126" s="114">
        <f t="shared" si="57"/>
        <v>1</v>
      </c>
      <c r="AB126" s="114">
        <f t="shared" si="57"/>
        <v>1</v>
      </c>
      <c r="AC126" s="114">
        <f t="shared" si="57"/>
        <v>1</v>
      </c>
      <c r="AD126" s="114">
        <f t="shared" si="57"/>
        <v>1</v>
      </c>
      <c r="AE126" s="114">
        <f t="shared" si="57"/>
        <v>1</v>
      </c>
      <c r="AF126" s="114">
        <f t="shared" si="57"/>
        <v>1</v>
      </c>
      <c r="AG126" s="114">
        <f t="shared" si="57"/>
        <v>1</v>
      </c>
      <c r="AH126" s="114">
        <f t="shared" si="57"/>
        <v>1</v>
      </c>
      <c r="AI126" s="114">
        <f t="shared" si="57"/>
        <v>1</v>
      </c>
      <c r="AJ126" s="114">
        <f t="shared" si="57"/>
        <v>1</v>
      </c>
      <c r="AK126" s="114">
        <f t="shared" si="57"/>
        <v>1</v>
      </c>
      <c r="AL126" s="114">
        <f t="shared" si="57"/>
        <v>1</v>
      </c>
      <c r="AM126" s="114">
        <f t="shared" si="57"/>
        <v>1</v>
      </c>
      <c r="AN126" s="114">
        <f t="shared" ref="AN126" si="58">COUNTIF(AN8:AN112,"*CE SR*")</f>
        <v>1</v>
      </c>
    </row>
    <row r="127" spans="1:49" ht="16.5" thickTop="1" thickBot="1">
      <c r="A127" s="176" t="s">
        <v>20</v>
      </c>
      <c r="B127" s="193"/>
      <c r="C127" s="194"/>
      <c r="J127" s="114">
        <f t="shared" ref="J127:AM127" si="59">COUNTIF(J8:J112,"*EQ SR*")</f>
        <v>1</v>
      </c>
      <c r="K127" s="114">
        <f t="shared" si="59"/>
        <v>1</v>
      </c>
      <c r="L127" s="114">
        <f t="shared" si="59"/>
        <v>1</v>
      </c>
      <c r="M127" s="114">
        <f t="shared" si="59"/>
        <v>1</v>
      </c>
      <c r="N127" s="114">
        <f t="shared" si="59"/>
        <v>1</v>
      </c>
      <c r="O127" s="114">
        <f t="shared" si="59"/>
        <v>1</v>
      </c>
      <c r="P127" s="114">
        <f t="shared" si="59"/>
        <v>0</v>
      </c>
      <c r="Q127" s="114">
        <f t="shared" si="59"/>
        <v>1</v>
      </c>
      <c r="R127" s="114">
        <f t="shared" si="59"/>
        <v>1</v>
      </c>
      <c r="S127" s="114">
        <f t="shared" si="59"/>
        <v>1</v>
      </c>
      <c r="T127" s="114">
        <f t="shared" si="59"/>
        <v>1</v>
      </c>
      <c r="U127" s="114">
        <f t="shared" si="59"/>
        <v>1</v>
      </c>
      <c r="V127" s="114">
        <f t="shared" si="59"/>
        <v>1</v>
      </c>
      <c r="W127" s="114">
        <f t="shared" si="59"/>
        <v>1</v>
      </c>
      <c r="X127" s="114">
        <f t="shared" si="59"/>
        <v>1</v>
      </c>
      <c r="Y127" s="114">
        <f t="shared" si="59"/>
        <v>1</v>
      </c>
      <c r="Z127" s="114">
        <f t="shared" si="59"/>
        <v>1</v>
      </c>
      <c r="AA127" s="114">
        <f t="shared" si="59"/>
        <v>1</v>
      </c>
      <c r="AB127" s="114">
        <f t="shared" si="59"/>
        <v>1</v>
      </c>
      <c r="AC127" s="114">
        <f t="shared" si="59"/>
        <v>1</v>
      </c>
      <c r="AD127" s="114">
        <f t="shared" si="59"/>
        <v>1</v>
      </c>
      <c r="AE127" s="114">
        <f t="shared" si="59"/>
        <v>1</v>
      </c>
      <c r="AF127" s="114">
        <f t="shared" si="59"/>
        <v>1</v>
      </c>
      <c r="AG127" s="114">
        <f t="shared" si="59"/>
        <v>1</v>
      </c>
      <c r="AH127" s="114">
        <f t="shared" si="59"/>
        <v>1</v>
      </c>
      <c r="AI127" s="114">
        <f t="shared" si="59"/>
        <v>1</v>
      </c>
      <c r="AJ127" s="114">
        <f t="shared" si="59"/>
        <v>1</v>
      </c>
      <c r="AK127" s="114">
        <f t="shared" si="59"/>
        <v>1</v>
      </c>
      <c r="AL127" s="114">
        <f t="shared" si="59"/>
        <v>1</v>
      </c>
      <c r="AM127" s="114">
        <f t="shared" si="59"/>
        <v>1</v>
      </c>
      <c r="AN127" s="114">
        <f t="shared" ref="AN127" si="60">COUNTIF(AN8:AN112,"*EQ SR*")</f>
        <v>1</v>
      </c>
    </row>
    <row r="128" spans="1:49" ht="16.5" thickTop="1" thickBot="1">
      <c r="A128" s="176" t="s">
        <v>21</v>
      </c>
      <c r="B128" s="193"/>
      <c r="C128" s="194"/>
      <c r="J128" s="114">
        <f t="shared" ref="J128:AM128" si="61">COUNTIF(J8:J112,"*EQ 1 VSAV*")</f>
        <v>1</v>
      </c>
      <c r="K128" s="114">
        <f t="shared" si="61"/>
        <v>1</v>
      </c>
      <c r="L128" s="114">
        <f t="shared" si="61"/>
        <v>1</v>
      </c>
      <c r="M128" s="114">
        <f t="shared" si="61"/>
        <v>1</v>
      </c>
      <c r="N128" s="114">
        <f t="shared" si="61"/>
        <v>1</v>
      </c>
      <c r="O128" s="114">
        <f t="shared" si="61"/>
        <v>1</v>
      </c>
      <c r="P128" s="114">
        <f t="shared" si="61"/>
        <v>1</v>
      </c>
      <c r="Q128" s="114">
        <f t="shared" si="61"/>
        <v>1</v>
      </c>
      <c r="R128" s="114">
        <f t="shared" si="61"/>
        <v>1</v>
      </c>
      <c r="S128" s="114">
        <f t="shared" si="61"/>
        <v>1</v>
      </c>
      <c r="T128" s="114">
        <f t="shared" si="61"/>
        <v>1</v>
      </c>
      <c r="U128" s="114">
        <f t="shared" si="61"/>
        <v>1</v>
      </c>
      <c r="V128" s="114">
        <f t="shared" si="61"/>
        <v>1</v>
      </c>
      <c r="W128" s="114">
        <f t="shared" si="61"/>
        <v>1</v>
      </c>
      <c r="X128" s="114">
        <f t="shared" si="61"/>
        <v>1</v>
      </c>
      <c r="Y128" s="114">
        <f t="shared" si="61"/>
        <v>1</v>
      </c>
      <c r="Z128" s="114">
        <f t="shared" si="61"/>
        <v>1</v>
      </c>
      <c r="AA128" s="114">
        <f t="shared" si="61"/>
        <v>1</v>
      </c>
      <c r="AB128" s="114">
        <f t="shared" si="61"/>
        <v>1</v>
      </c>
      <c r="AC128" s="114">
        <f t="shared" si="61"/>
        <v>1</v>
      </c>
      <c r="AD128" s="114">
        <f t="shared" si="61"/>
        <v>1</v>
      </c>
      <c r="AE128" s="114">
        <f t="shared" si="61"/>
        <v>1</v>
      </c>
      <c r="AF128" s="114">
        <f t="shared" si="61"/>
        <v>1</v>
      </c>
      <c r="AG128" s="114">
        <f t="shared" si="61"/>
        <v>1</v>
      </c>
      <c r="AH128" s="114">
        <f t="shared" si="61"/>
        <v>1</v>
      </c>
      <c r="AI128" s="114">
        <f t="shared" si="61"/>
        <v>1</v>
      </c>
      <c r="AJ128" s="114">
        <f t="shared" si="61"/>
        <v>1</v>
      </c>
      <c r="AK128" s="114">
        <f t="shared" si="61"/>
        <v>1</v>
      </c>
      <c r="AL128" s="114">
        <f t="shared" si="61"/>
        <v>1</v>
      </c>
      <c r="AM128" s="114">
        <f t="shared" si="61"/>
        <v>1</v>
      </c>
      <c r="AN128" s="114">
        <f t="shared" ref="AN128" si="62">COUNTIF(AN8:AN112,"*EQ 1 VSAV*")</f>
        <v>1</v>
      </c>
    </row>
    <row r="129" spans="1:40" ht="16.5" thickTop="1" thickBot="1">
      <c r="A129" s="176" t="s">
        <v>22</v>
      </c>
      <c r="B129" s="193"/>
      <c r="C129" s="194"/>
      <c r="J129" s="114">
        <f t="shared" ref="J129:AM129" si="63">COUNTIF(J8:J112,"*EQ 2 VSAV*")</f>
        <v>1</v>
      </c>
      <c r="K129" s="114">
        <f t="shared" si="63"/>
        <v>1</v>
      </c>
      <c r="L129" s="114">
        <f t="shared" si="63"/>
        <v>1</v>
      </c>
      <c r="M129" s="114">
        <f t="shared" si="63"/>
        <v>1</v>
      </c>
      <c r="N129" s="114">
        <f t="shared" si="63"/>
        <v>1</v>
      </c>
      <c r="O129" s="114">
        <f t="shared" si="63"/>
        <v>1</v>
      </c>
      <c r="P129" s="114">
        <f t="shared" si="63"/>
        <v>1</v>
      </c>
      <c r="Q129" s="114">
        <f t="shared" si="63"/>
        <v>1</v>
      </c>
      <c r="R129" s="114">
        <f t="shared" si="63"/>
        <v>1</v>
      </c>
      <c r="S129" s="114">
        <f t="shared" si="63"/>
        <v>1</v>
      </c>
      <c r="T129" s="114">
        <f t="shared" si="63"/>
        <v>1</v>
      </c>
      <c r="U129" s="114">
        <f t="shared" si="63"/>
        <v>1</v>
      </c>
      <c r="V129" s="114">
        <f t="shared" si="63"/>
        <v>1</v>
      </c>
      <c r="W129" s="114">
        <f t="shared" si="63"/>
        <v>1</v>
      </c>
      <c r="X129" s="114">
        <f t="shared" si="63"/>
        <v>1</v>
      </c>
      <c r="Y129" s="114">
        <f t="shared" si="63"/>
        <v>1</v>
      </c>
      <c r="Z129" s="114">
        <f t="shared" si="63"/>
        <v>1</v>
      </c>
      <c r="AA129" s="114">
        <f t="shared" si="63"/>
        <v>1</v>
      </c>
      <c r="AB129" s="114">
        <f t="shared" si="63"/>
        <v>1</v>
      </c>
      <c r="AC129" s="114">
        <f t="shared" si="63"/>
        <v>1</v>
      </c>
      <c r="AD129" s="114">
        <f t="shared" si="63"/>
        <v>1</v>
      </c>
      <c r="AE129" s="114">
        <f t="shared" si="63"/>
        <v>1</v>
      </c>
      <c r="AF129" s="114">
        <f t="shared" si="63"/>
        <v>1</v>
      </c>
      <c r="AG129" s="114">
        <f t="shared" si="63"/>
        <v>1</v>
      </c>
      <c r="AH129" s="114">
        <f t="shared" si="63"/>
        <v>1</v>
      </c>
      <c r="AI129" s="114">
        <f t="shared" si="63"/>
        <v>1</v>
      </c>
      <c r="AJ129" s="114">
        <f t="shared" si="63"/>
        <v>1</v>
      </c>
      <c r="AK129" s="114">
        <f t="shared" si="63"/>
        <v>1</v>
      </c>
      <c r="AL129" s="114">
        <f t="shared" si="63"/>
        <v>1</v>
      </c>
      <c r="AM129" s="114">
        <f t="shared" si="63"/>
        <v>1</v>
      </c>
      <c r="AN129" s="114">
        <f t="shared" ref="AN129" si="64">COUNTIF(AN8:AN112,"*EQ 2 VSAV*")</f>
        <v>1</v>
      </c>
    </row>
    <row r="130" spans="1:40" ht="16.5" thickTop="1" thickBot="1">
      <c r="A130" s="177" t="s">
        <v>26</v>
      </c>
      <c r="B130" s="195"/>
      <c r="C130" s="196"/>
      <c r="J130" s="114">
        <f t="shared" ref="J130:AM130" si="65">COUNTIF(J8:J112,"*GARDE*")</f>
        <v>0</v>
      </c>
      <c r="K130" s="114">
        <f t="shared" si="65"/>
        <v>0</v>
      </c>
      <c r="L130" s="114">
        <f t="shared" si="65"/>
        <v>0</v>
      </c>
      <c r="M130" s="114">
        <f t="shared" si="65"/>
        <v>0</v>
      </c>
      <c r="N130" s="114">
        <f t="shared" si="65"/>
        <v>0</v>
      </c>
      <c r="O130" s="114">
        <f t="shared" si="65"/>
        <v>0</v>
      </c>
      <c r="P130" s="114">
        <f t="shared" si="65"/>
        <v>0</v>
      </c>
      <c r="Q130" s="114">
        <f t="shared" si="65"/>
        <v>0</v>
      </c>
      <c r="R130" s="114">
        <f t="shared" si="65"/>
        <v>0</v>
      </c>
      <c r="S130" s="114">
        <f t="shared" si="65"/>
        <v>0</v>
      </c>
      <c r="T130" s="114">
        <f t="shared" si="65"/>
        <v>0</v>
      </c>
      <c r="U130" s="114">
        <f t="shared" si="65"/>
        <v>0</v>
      </c>
      <c r="V130" s="114">
        <f t="shared" si="65"/>
        <v>0</v>
      </c>
      <c r="W130" s="114">
        <f t="shared" si="65"/>
        <v>0</v>
      </c>
      <c r="X130" s="114">
        <f t="shared" si="65"/>
        <v>0</v>
      </c>
      <c r="Y130" s="114">
        <f t="shared" si="65"/>
        <v>0</v>
      </c>
      <c r="Z130" s="114">
        <f t="shared" si="65"/>
        <v>0</v>
      </c>
      <c r="AA130" s="114">
        <f t="shared" si="65"/>
        <v>0</v>
      </c>
      <c r="AB130" s="114">
        <f t="shared" si="65"/>
        <v>0</v>
      </c>
      <c r="AC130" s="114">
        <f t="shared" si="65"/>
        <v>0</v>
      </c>
      <c r="AD130" s="114">
        <f t="shared" si="65"/>
        <v>0</v>
      </c>
      <c r="AE130" s="114">
        <f t="shared" si="65"/>
        <v>0</v>
      </c>
      <c r="AF130" s="114">
        <f t="shared" si="65"/>
        <v>0</v>
      </c>
      <c r="AG130" s="114">
        <f t="shared" si="65"/>
        <v>0</v>
      </c>
      <c r="AH130" s="114">
        <f t="shared" si="65"/>
        <v>0</v>
      </c>
      <c r="AI130" s="114">
        <f t="shared" si="65"/>
        <v>0</v>
      </c>
      <c r="AJ130" s="114">
        <f t="shared" si="65"/>
        <v>0</v>
      </c>
      <c r="AK130" s="114">
        <f t="shared" si="65"/>
        <v>0</v>
      </c>
      <c r="AL130" s="114">
        <f t="shared" si="65"/>
        <v>0</v>
      </c>
      <c r="AM130" s="114">
        <f t="shared" si="65"/>
        <v>0</v>
      </c>
      <c r="AN130" s="114">
        <f t="shared" ref="AN130" si="66">COUNTIF(AN8:AN112,"*GARDE*")</f>
        <v>0</v>
      </c>
    </row>
  </sheetData>
  <mergeCells count="295">
    <mergeCell ref="B1:D1"/>
    <mergeCell ref="B2:D2"/>
    <mergeCell ref="B8:B10"/>
    <mergeCell ref="C8:C10"/>
    <mergeCell ref="C83:C85"/>
    <mergeCell ref="C29:C31"/>
    <mergeCell ref="C32:C34"/>
    <mergeCell ref="C35:C37"/>
    <mergeCell ref="C38:C40"/>
    <mergeCell ref="C41:C43"/>
    <mergeCell ref="C44:C46"/>
    <mergeCell ref="C47:C49"/>
    <mergeCell ref="C50:C52"/>
    <mergeCell ref="C53:C55"/>
    <mergeCell ref="B83:B85"/>
    <mergeCell ref="B29:B31"/>
    <mergeCell ref="B32:B34"/>
    <mergeCell ref="B35:B37"/>
    <mergeCell ref="B38:B40"/>
    <mergeCell ref="B41:B43"/>
    <mergeCell ref="C23:C25"/>
    <mergeCell ref="C26:C28"/>
    <mergeCell ref="D11:D13"/>
    <mergeCell ref="D6:D7"/>
    <mergeCell ref="C107:C109"/>
    <mergeCell ref="C56:C58"/>
    <mergeCell ref="C59:C61"/>
    <mergeCell ref="C62:C64"/>
    <mergeCell ref="C65:C67"/>
    <mergeCell ref="C68:C70"/>
    <mergeCell ref="C71:C73"/>
    <mergeCell ref="C74:C76"/>
    <mergeCell ref="C77:C79"/>
    <mergeCell ref="C80:C82"/>
    <mergeCell ref="C86:C88"/>
    <mergeCell ref="C89:C91"/>
    <mergeCell ref="C92:C94"/>
    <mergeCell ref="C95:C97"/>
    <mergeCell ref="C98:C100"/>
    <mergeCell ref="C101:C103"/>
    <mergeCell ref="C104:C106"/>
    <mergeCell ref="B107:B109"/>
    <mergeCell ref="B56:B58"/>
    <mergeCell ref="B59:B61"/>
    <mergeCell ref="B62:B64"/>
    <mergeCell ref="B65:B67"/>
    <mergeCell ref="B68:B70"/>
    <mergeCell ref="B71:B73"/>
    <mergeCell ref="B74:B76"/>
    <mergeCell ref="B77:B79"/>
    <mergeCell ref="B80:B82"/>
    <mergeCell ref="B86:B88"/>
    <mergeCell ref="B89:B91"/>
    <mergeCell ref="B92:B94"/>
    <mergeCell ref="B95:B97"/>
    <mergeCell ref="B98:B100"/>
    <mergeCell ref="B101:B103"/>
    <mergeCell ref="B104:B106"/>
    <mergeCell ref="AK1:AL1"/>
    <mergeCell ref="AK2:AL2"/>
    <mergeCell ref="AG1:AH1"/>
    <mergeCell ref="AG2:AH2"/>
    <mergeCell ref="B110:B112"/>
    <mergeCell ref="C110:C112"/>
    <mergeCell ref="F1:H1"/>
    <mergeCell ref="K1:R2"/>
    <mergeCell ref="S1:Z2"/>
    <mergeCell ref="F2:H2"/>
    <mergeCell ref="B44:B46"/>
    <mergeCell ref="B47:B49"/>
    <mergeCell ref="B50:B52"/>
    <mergeCell ref="B53:B55"/>
    <mergeCell ref="B11:B13"/>
    <mergeCell ref="C11:C13"/>
    <mergeCell ref="B14:B16"/>
    <mergeCell ref="B17:B19"/>
    <mergeCell ref="B20:B22"/>
    <mergeCell ref="B23:B25"/>
    <mergeCell ref="B26:B28"/>
    <mergeCell ref="C14:C16"/>
    <mergeCell ref="C20:C22"/>
    <mergeCell ref="C17:C19"/>
    <mergeCell ref="E11:E13"/>
    <mergeCell ref="F11:F13"/>
    <mergeCell ref="G11:G13"/>
    <mergeCell ref="H11:H13"/>
    <mergeCell ref="I11:I13"/>
    <mergeCell ref="D14:D16"/>
    <mergeCell ref="D95:D97"/>
    <mergeCell ref="E95:E97"/>
    <mergeCell ref="F95:F97"/>
    <mergeCell ref="G95:G97"/>
    <mergeCell ref="D86:D88"/>
    <mergeCell ref="E86:E88"/>
    <mergeCell ref="F86:F88"/>
    <mergeCell ref="G86:G88"/>
    <mergeCell ref="D77:D79"/>
    <mergeCell ref="E77:E79"/>
    <mergeCell ref="F77:F79"/>
    <mergeCell ref="G77:G79"/>
    <mergeCell ref="D68:D70"/>
    <mergeCell ref="E68:E70"/>
    <mergeCell ref="F68:F70"/>
    <mergeCell ref="G68:G70"/>
    <mergeCell ref="D59:D61"/>
    <mergeCell ref="H14:H16"/>
    <mergeCell ref="E6:E7"/>
    <mergeCell ref="F6:F7"/>
    <mergeCell ref="G6:G7"/>
    <mergeCell ref="H6:I7"/>
    <mergeCell ref="D8:D10"/>
    <mergeCell ref="E8:E10"/>
    <mergeCell ref="F8:F10"/>
    <mergeCell ref="G8:G10"/>
    <mergeCell ref="H8:H10"/>
    <mergeCell ref="I8:I10"/>
    <mergeCell ref="I14:I16"/>
    <mergeCell ref="D17:D19"/>
    <mergeCell ref="E17:E19"/>
    <mergeCell ref="F17:F19"/>
    <mergeCell ref="G17:G19"/>
    <mergeCell ref="H17:H19"/>
    <mergeCell ref="I17:I19"/>
    <mergeCell ref="D20:D22"/>
    <mergeCell ref="E20:E22"/>
    <mergeCell ref="F20:F22"/>
    <mergeCell ref="G20:G22"/>
    <mergeCell ref="H20:H22"/>
    <mergeCell ref="I20:I22"/>
    <mergeCell ref="E14:E16"/>
    <mergeCell ref="F14:F16"/>
    <mergeCell ref="G14:G16"/>
    <mergeCell ref="H23:H25"/>
    <mergeCell ref="I23:I25"/>
    <mergeCell ref="D26:D28"/>
    <mergeCell ref="E26:E28"/>
    <mergeCell ref="F26:F28"/>
    <mergeCell ref="G26:G28"/>
    <mergeCell ref="H26:H28"/>
    <mergeCell ref="I26:I28"/>
    <mergeCell ref="D29:D31"/>
    <mergeCell ref="E29:E31"/>
    <mergeCell ref="F29:F31"/>
    <mergeCell ref="G29:G31"/>
    <mergeCell ref="H29:H31"/>
    <mergeCell ref="I29:I31"/>
    <mergeCell ref="D23:D25"/>
    <mergeCell ref="E23:E25"/>
    <mergeCell ref="F23:F25"/>
    <mergeCell ref="G23:G25"/>
    <mergeCell ref="H32:H34"/>
    <mergeCell ref="I32:I34"/>
    <mergeCell ref="D35:D37"/>
    <mergeCell ref="E35:E37"/>
    <mergeCell ref="F35:F37"/>
    <mergeCell ref="G35:G37"/>
    <mergeCell ref="H35:H37"/>
    <mergeCell ref="I35:I37"/>
    <mergeCell ref="D38:D40"/>
    <mergeCell ref="E38:E40"/>
    <mergeCell ref="F38:F40"/>
    <mergeCell ref="G38:G40"/>
    <mergeCell ref="H38:H40"/>
    <mergeCell ref="I38:I40"/>
    <mergeCell ref="D32:D34"/>
    <mergeCell ref="E32:E34"/>
    <mergeCell ref="F32:F34"/>
    <mergeCell ref="G32:G34"/>
    <mergeCell ref="H41:H43"/>
    <mergeCell ref="I41:I43"/>
    <mergeCell ref="D44:D46"/>
    <mergeCell ref="E44:E46"/>
    <mergeCell ref="F44:F46"/>
    <mergeCell ref="G44:G46"/>
    <mergeCell ref="H44:H46"/>
    <mergeCell ref="I44:I46"/>
    <mergeCell ref="D47:D49"/>
    <mergeCell ref="E47:E49"/>
    <mergeCell ref="F47:F49"/>
    <mergeCell ref="G47:G49"/>
    <mergeCell ref="H47:H49"/>
    <mergeCell ref="I47:I49"/>
    <mergeCell ref="D41:D43"/>
    <mergeCell ref="E41:E43"/>
    <mergeCell ref="F41:F43"/>
    <mergeCell ref="G41:G43"/>
    <mergeCell ref="H50:H52"/>
    <mergeCell ref="I50:I52"/>
    <mergeCell ref="D53:D55"/>
    <mergeCell ref="E53:E55"/>
    <mergeCell ref="F53:F55"/>
    <mergeCell ref="G53:G55"/>
    <mergeCell ref="H53:H55"/>
    <mergeCell ref="I53:I55"/>
    <mergeCell ref="D56:D58"/>
    <mergeCell ref="E56:E58"/>
    <mergeCell ref="F56:F58"/>
    <mergeCell ref="G56:G58"/>
    <mergeCell ref="H56:H58"/>
    <mergeCell ref="I56:I58"/>
    <mergeCell ref="D50:D52"/>
    <mergeCell ref="E50:E52"/>
    <mergeCell ref="F50:F52"/>
    <mergeCell ref="G50:G52"/>
    <mergeCell ref="H59:H61"/>
    <mergeCell ref="I59:I61"/>
    <mergeCell ref="D62:D64"/>
    <mergeCell ref="E62:E64"/>
    <mergeCell ref="F62:F64"/>
    <mergeCell ref="G62:G64"/>
    <mergeCell ref="H62:H64"/>
    <mergeCell ref="I62:I64"/>
    <mergeCell ref="D65:D67"/>
    <mergeCell ref="E65:E67"/>
    <mergeCell ref="F65:F67"/>
    <mergeCell ref="G65:G67"/>
    <mergeCell ref="H65:H67"/>
    <mergeCell ref="I65:I67"/>
    <mergeCell ref="E59:E61"/>
    <mergeCell ref="F59:F61"/>
    <mergeCell ref="G59:G61"/>
    <mergeCell ref="H68:H70"/>
    <mergeCell ref="I68:I70"/>
    <mergeCell ref="D71:D73"/>
    <mergeCell ref="E71:E73"/>
    <mergeCell ref="F71:F73"/>
    <mergeCell ref="G71:G73"/>
    <mergeCell ref="H71:H73"/>
    <mergeCell ref="I71:I73"/>
    <mergeCell ref="D74:D76"/>
    <mergeCell ref="E74:E76"/>
    <mergeCell ref="F74:F76"/>
    <mergeCell ref="G74:G76"/>
    <mergeCell ref="H74:H76"/>
    <mergeCell ref="I74:I76"/>
    <mergeCell ref="H77:H79"/>
    <mergeCell ref="I77:I79"/>
    <mergeCell ref="D80:D82"/>
    <mergeCell ref="E80:E82"/>
    <mergeCell ref="F80:F82"/>
    <mergeCell ref="G80:G82"/>
    <mergeCell ref="H80:H82"/>
    <mergeCell ref="I80:I82"/>
    <mergeCell ref="D83:D85"/>
    <mergeCell ref="E83:E85"/>
    <mergeCell ref="F83:F85"/>
    <mergeCell ref="G83:G85"/>
    <mergeCell ref="H83:H85"/>
    <mergeCell ref="I83:I85"/>
    <mergeCell ref="H86:H88"/>
    <mergeCell ref="I86:I88"/>
    <mergeCell ref="D89:D91"/>
    <mergeCell ref="E89:E91"/>
    <mergeCell ref="F89:F91"/>
    <mergeCell ref="G89:G91"/>
    <mergeCell ref="H89:H91"/>
    <mergeCell ref="I89:I91"/>
    <mergeCell ref="D92:D94"/>
    <mergeCell ref="E92:E94"/>
    <mergeCell ref="F92:F94"/>
    <mergeCell ref="G92:G94"/>
    <mergeCell ref="H92:H94"/>
    <mergeCell ref="I92:I94"/>
    <mergeCell ref="H95:H97"/>
    <mergeCell ref="I95:I97"/>
    <mergeCell ref="D98:D100"/>
    <mergeCell ref="E98:E100"/>
    <mergeCell ref="F98:F100"/>
    <mergeCell ref="G98:G100"/>
    <mergeCell ref="H98:H100"/>
    <mergeCell ref="I98:I100"/>
    <mergeCell ref="D101:D103"/>
    <mergeCell ref="E101:E103"/>
    <mergeCell ref="F101:F103"/>
    <mergeCell ref="G101:G103"/>
    <mergeCell ref="H101:H103"/>
    <mergeCell ref="I101:I103"/>
    <mergeCell ref="D110:D112"/>
    <mergeCell ref="E110:E112"/>
    <mergeCell ref="F110:F112"/>
    <mergeCell ref="G110:G112"/>
    <mergeCell ref="H110:H112"/>
    <mergeCell ref="I110:I112"/>
    <mergeCell ref="D104:D106"/>
    <mergeCell ref="E104:E106"/>
    <mergeCell ref="F104:F106"/>
    <mergeCell ref="G104:G106"/>
    <mergeCell ref="H104:H106"/>
    <mergeCell ref="I104:I106"/>
    <mergeCell ref="D107:D109"/>
    <mergeCell ref="E107:E109"/>
    <mergeCell ref="F107:F109"/>
    <mergeCell ref="G107:G109"/>
    <mergeCell ref="H107:H109"/>
    <mergeCell ref="I107:I109"/>
  </mergeCells>
  <conditionalFormatting sqref="J5:AN5">
    <cfRule type="expression" dxfId="945" priority="146" stopIfTrue="1">
      <formula>COUNTIF(fériés,J$5)</formula>
    </cfRule>
    <cfRule type="expression" dxfId="944" priority="147" stopIfTrue="1">
      <formula>WEEKDAY(J$5,2)&gt;5</formula>
    </cfRule>
  </conditionalFormatting>
  <conditionalFormatting sqref="J115:AN115">
    <cfRule type="cellIs" dxfId="943" priority="79" operator="greaterThan">
      <formula>1</formula>
    </cfRule>
  </conditionalFormatting>
  <conditionalFormatting sqref="J5:AN5">
    <cfRule type="cellIs" dxfId="942" priority="145" operator="equal">
      <formula>TODAY()</formula>
    </cfRule>
  </conditionalFormatting>
  <conditionalFormatting sqref="K8:K91">
    <cfRule type="duplicateValues" dxfId="941" priority="72"/>
  </conditionalFormatting>
  <conditionalFormatting sqref="M8:M91">
    <cfRule type="duplicateValues" dxfId="940" priority="137"/>
  </conditionalFormatting>
  <conditionalFormatting sqref="N8:N91">
    <cfRule type="duplicateValues" dxfId="939" priority="139" stopIfTrue="1"/>
  </conditionalFormatting>
  <conditionalFormatting sqref="O8:O91">
    <cfRule type="duplicateValues" dxfId="938" priority="136"/>
  </conditionalFormatting>
  <conditionalFormatting sqref="P8:P91">
    <cfRule type="duplicateValues" dxfId="937" priority="140"/>
  </conditionalFormatting>
  <conditionalFormatting sqref="Q8:Q91">
    <cfRule type="duplicateValues" dxfId="936" priority="135"/>
  </conditionalFormatting>
  <conditionalFormatting sqref="R8:R91">
    <cfRule type="duplicateValues" dxfId="935" priority="138"/>
  </conditionalFormatting>
  <conditionalFormatting sqref="S8:S91">
    <cfRule type="duplicateValues" dxfId="934" priority="134"/>
  </conditionalFormatting>
  <conditionalFormatting sqref="T8:T91">
    <cfRule type="duplicateValues" dxfId="933" priority="130"/>
  </conditionalFormatting>
  <conditionalFormatting sqref="U8:U91">
    <cfRule type="duplicateValues" dxfId="932" priority="88"/>
  </conditionalFormatting>
  <conditionalFormatting sqref="V8:V91">
    <cfRule type="duplicateValues" dxfId="931" priority="129"/>
  </conditionalFormatting>
  <conditionalFormatting sqref="W8:W112">
    <cfRule type="duplicateValues" dxfId="930" priority="128"/>
  </conditionalFormatting>
  <conditionalFormatting sqref="X47:X91">
    <cfRule type="duplicateValues" dxfId="929" priority="143"/>
  </conditionalFormatting>
  <conditionalFormatting sqref="Y8:Y112">
    <cfRule type="duplicateValues" dxfId="928" priority="123"/>
  </conditionalFormatting>
  <conditionalFormatting sqref="Z8:Z113">
    <cfRule type="duplicateValues" dxfId="927" priority="122"/>
  </conditionalFormatting>
  <conditionalFormatting sqref="AA38:AA91">
    <cfRule type="duplicateValues" dxfId="926" priority="87"/>
  </conditionalFormatting>
  <conditionalFormatting sqref="AB8:AB91">
    <cfRule type="duplicateValues" dxfId="925" priority="78"/>
  </conditionalFormatting>
  <conditionalFormatting sqref="AC8:AC91">
    <cfRule type="duplicateValues" dxfId="924" priority="133"/>
  </conditionalFormatting>
  <conditionalFormatting sqref="AD8:AD112">
    <cfRule type="duplicateValues" dxfId="923" priority="77"/>
  </conditionalFormatting>
  <conditionalFormatting sqref="AE8:AE112">
    <cfRule type="duplicateValues" dxfId="922" priority="144"/>
  </conditionalFormatting>
  <conditionalFormatting sqref="AF8:AF112">
    <cfRule type="duplicateValues" dxfId="921" priority="76"/>
  </conditionalFormatting>
  <conditionalFormatting sqref="AG8:AG91">
    <cfRule type="duplicateValues" dxfId="920" priority="75"/>
  </conditionalFormatting>
  <conditionalFormatting sqref="AH8:AH112">
    <cfRule type="duplicateValues" dxfId="919" priority="131"/>
  </conditionalFormatting>
  <conditionalFormatting sqref="N29:N91">
    <cfRule type="duplicateValues" dxfId="918" priority="74"/>
  </conditionalFormatting>
  <conditionalFormatting sqref="AJ8:AJ112">
    <cfRule type="duplicateValues" dxfId="917" priority="141"/>
  </conditionalFormatting>
  <conditionalFormatting sqref="AK8:AK112">
    <cfRule type="duplicateValues" dxfId="916" priority="70"/>
  </conditionalFormatting>
  <conditionalFormatting sqref="AL8:AL91">
    <cfRule type="duplicateValues" dxfId="915" priority="71"/>
  </conditionalFormatting>
  <conditionalFormatting sqref="L8:L91">
    <cfRule type="duplicateValues" dxfId="914" priority="73"/>
  </conditionalFormatting>
  <conditionalFormatting sqref="AN50:AN91">
    <cfRule type="duplicateValues" dxfId="913" priority="142"/>
  </conditionalFormatting>
  <conditionalFormatting sqref="J8:J91">
    <cfRule type="duplicateValues" dxfId="912" priority="69"/>
  </conditionalFormatting>
  <conditionalFormatting sqref="J8:AN112">
    <cfRule type="endsWith" dxfId="911" priority="2" operator="endsWith" text="INDISPONIBLE">
      <formula>RIGHT(J8,LEN("INDISPONIBLE"))="INDISPONIBLE"</formula>
    </cfRule>
    <cfRule type="endsWith" dxfId="910" priority="3" operator="endsWith" text="DISPONIBLE">
      <formula>RIGHT(J8,LEN("DISPONIBLE"))="DISPONIBLE"</formula>
    </cfRule>
    <cfRule type="containsText" dxfId="909" priority="148" stopIfTrue="1" operator="containsText" text="garde">
      <formula>NOT(ISERROR(SEARCH("garde",J8)))</formula>
    </cfRule>
    <cfRule type="endsWith" dxfId="908" priority="149" stopIfTrue="1" operator="endsWith" text="CDG">
      <formula>RIGHT(J8,LEN("CDG"))="CDG"</formula>
    </cfRule>
    <cfRule type="endsWith" dxfId="907" priority="150" stopIfTrue="1" operator="endsWith" text="STAT">
      <formula>RIGHT(J8,LEN("STAT"))="STAT"</formula>
    </cfRule>
    <cfRule type="endsWith" dxfId="906" priority="151" stopIfTrue="1" operator="endsWith" text="VTU">
      <formula>RIGHT(J8,LEN("VTU"))="VTU"</formula>
    </cfRule>
    <cfRule type="endsWith" dxfId="905" priority="152" stopIfTrue="1" operator="endsWith" text="CCF">
      <formula>RIGHT(J8,LEN("CCF"))="CCF"</formula>
    </cfRule>
    <cfRule type="endsWith" dxfId="904" priority="153" stopIfTrue="1" operator="endsWith" text="VSAV">
      <formula>RIGHT(J8,LEN("VSAV"))="VSAV"</formula>
    </cfRule>
    <cfRule type="endsWith" dxfId="903" priority="154" stopIfTrue="1" operator="endsWith" text="SR">
      <formula>RIGHT(J8,LEN("SR"))="SR"</formula>
    </cfRule>
    <cfRule type="endsWith" dxfId="902" priority="155" stopIfTrue="1" operator="endsWith" text="INC">
      <formula>RIGHT(J8,LEN("INC"))="INC"</formula>
    </cfRule>
    <cfRule type="expression" dxfId="901" priority="156" stopIfTrue="1">
      <formula>COUNTIF(fériés,J$5)</formula>
    </cfRule>
    <cfRule type="expression" dxfId="900" priority="157" stopIfTrue="1">
      <formula>WEEKDAY(J$5,2)&gt;5</formula>
    </cfRule>
  </conditionalFormatting>
  <conditionalFormatting sqref="J113:AN113">
    <cfRule type="iconSet" priority="58">
      <iconSet iconSet="3Symbols">
        <cfvo type="percent" val="0"/>
        <cfvo type="num" val="8"/>
        <cfvo type="num" val="9"/>
      </iconSet>
    </cfRule>
    <cfRule type="colorScale" priority="59">
      <colorScale>
        <cfvo type="num" val="7"/>
        <cfvo type="percentile" val="8"/>
        <cfvo type="num" val="9"/>
        <color rgb="FFF8696B"/>
        <color rgb="FFFFEB84"/>
        <color rgb="FF63BE7B"/>
      </colorScale>
    </cfRule>
  </conditionalFormatting>
  <conditionalFormatting sqref="J114:AN114">
    <cfRule type="containsText" dxfId="899" priority="52" operator="containsText" text="EQUIPE 3">
      <formula>NOT(ISERROR(SEARCH("EQUIPE 3",J114)))</formula>
    </cfRule>
    <cfRule type="containsText" dxfId="898" priority="53" operator="containsText" text="EQUIPE 2">
      <formula>NOT(ISERROR(SEARCH("EQUIPE 2",J114)))</formula>
    </cfRule>
    <cfRule type="containsText" dxfId="897" priority="54" operator="containsText" text="EQUIPE 1">
      <formula>NOT(ISERROR(SEARCH("EQUIPE 1",J114)))</formula>
    </cfRule>
  </conditionalFormatting>
  <conditionalFormatting sqref="B8 B11:B112">
    <cfRule type="containsBlanks" priority="45">
      <formula>LEN(TRIM(B8))=0</formula>
    </cfRule>
    <cfRule type="cellIs" dxfId="896" priority="46" stopIfTrue="1" operator="equal">
      <formula>3</formula>
    </cfRule>
    <cfRule type="cellIs" dxfId="895" priority="47" stopIfTrue="1" operator="equal">
      <formula>1</formula>
    </cfRule>
    <cfRule type="cellIs" dxfId="894" priority="49" stopIfTrue="1" operator="equal">
      <formula>2</formula>
    </cfRule>
  </conditionalFormatting>
  <conditionalFormatting sqref="C8 C11:C112">
    <cfRule type="cellIs" dxfId="893" priority="48" stopIfTrue="1" operator="equal">
      <formula>1</formula>
    </cfRule>
  </conditionalFormatting>
  <conditionalFormatting sqref="C8 C11:C88">
    <cfRule type="containsBlanks" priority="44">
      <formula>LEN(TRIM(C8))=0</formula>
    </cfRule>
  </conditionalFormatting>
  <conditionalFormatting sqref="J6:AN6">
    <cfRule type="iconSet" priority="42">
      <iconSet iconSet="3Symbols" reverse="1">
        <cfvo type="percent" val="0"/>
        <cfvo type="num" val="1"/>
        <cfvo type="num" val="2"/>
      </iconSet>
    </cfRule>
    <cfRule type="colorScale" priority="43">
      <colorScale>
        <cfvo type="num" val="0"/>
        <cfvo type="num" val="1"/>
        <cfvo type="num" val="2"/>
        <color rgb="FF00B050"/>
        <color rgb="FFFFEB84"/>
        <color rgb="FFFF0000"/>
      </colorScale>
    </cfRule>
  </conditionalFormatting>
  <conditionalFormatting sqref="J7:AN7">
    <cfRule type="colorScale" priority="41">
      <colorScale>
        <cfvo type="num" val="7"/>
        <cfvo type="num" val="8"/>
        <cfvo type="num" val="9"/>
        <color rgb="FFFBABAD"/>
        <color rgb="FFFFEB84"/>
        <color rgb="FF63BE7B"/>
      </colorScale>
    </cfRule>
  </conditionalFormatting>
  <conditionalFormatting sqref="J114:AN114">
    <cfRule type="expression" dxfId="892" priority="10030" stopIfTrue="1">
      <formula>WEEKDAY(A114,2)&gt;5</formula>
    </cfRule>
    <cfRule type="expression" dxfId="891" priority="10031" stopIfTrue="1">
      <formula>COUNTIF(fériés,A114)</formula>
    </cfRule>
  </conditionalFormatting>
  <conditionalFormatting sqref="D5:E5 F11:G11 F14:G14 F17:G17 F20:G20 F23:G23 F26:G26 F29:G29 F32:G32 F35:G35 F38:G38 F41:G41 F44:G44 F47:G47 F53:G53 F56:G56 F59:G59 F62:G62 F65:G65 F74:G74 F77:G77 F80:G80 F83:G83 F86:G86 F89:G89 F92:G92 F95:G95 F98:G98 F101:G101 F104:G104 F107:G107 F110:G110 D6:H6 F50:G50 F68:G68 F71:G71">
    <cfRule type="expression" dxfId="890" priority="35" stopIfTrue="1">
      <formula>COUNTIF(fériés,D$5)</formula>
    </cfRule>
    <cfRule type="expression" dxfId="889" priority="36" stopIfTrue="1">
      <formula>WEEKDAY(D$5,2)&gt;5</formula>
    </cfRule>
  </conditionalFormatting>
  <conditionalFormatting sqref="F5:I5">
    <cfRule type="expression" dxfId="888" priority="33" stopIfTrue="1">
      <formula>COUNTIF(fériés,F$5)</formula>
    </cfRule>
    <cfRule type="expression" dxfId="887" priority="34" stopIfTrue="1">
      <formula>WEEKDAY(F$5,2)&gt;5</formula>
    </cfRule>
  </conditionalFormatting>
  <conditionalFormatting sqref="D8 D11 D14 D17 D20 D23 D26 D29 D32 D35 D38 D41 D44 D47 D50 D53 D56 D59 D62 D65 D68 D71 D74 D77 D80 D83 D86 D89 D92 D95 D98 D101 D104 D107 D110">
    <cfRule type="expression" dxfId="886" priority="31" stopIfTrue="1">
      <formula>COUNTIF(fériés,D$5)</formula>
    </cfRule>
    <cfRule type="expression" dxfId="885" priority="32" stopIfTrue="1">
      <formula>WEEKDAY(D$5,2)&gt;5</formula>
    </cfRule>
  </conditionalFormatting>
  <conditionalFormatting sqref="F8:I8 G11:I11 G14:I14 G17:I17 G20:I20 G23:I23 G26:I26 G29:I29 G32:I32 G35:I35 G38:I38 G41:I41 G44:I44 G47:I47 G50:I50 G53:I53 G56:I56 G59:I59 G62:I62 G65:I65 G68:I68 G71:I71 G74:I74 G77:I77 G80:I80 G83:I83 G86:I86 G89:I89 G92:I92 G95:I95 G98:I98 G101:I101 G104:I104 G107:I107 G110:I110">
    <cfRule type="expression" dxfId="884" priority="29" stopIfTrue="1">
      <formula>COUNTIF(fériés,F$5)</formula>
    </cfRule>
    <cfRule type="expression" dxfId="883" priority="30" stopIfTrue="1">
      <formula>WEEKDAY(F$5,2)&gt;5</formula>
    </cfRule>
  </conditionalFormatting>
  <conditionalFormatting sqref="F8:I8 F11:I11 F14:I14 F17:I17 F20:I20 F23:I23 F26:I26 F29:I29 F32:I32 F35:I35 F38:I38 F41:I41 F44:I44 F47:I47 F50:I50 F53:I53 F56:I56 F59:I59 F62:I62 F65:I65 F68:I68 F71:I71 F74:I74 F77:I77 F80:I80 F83:I83 F86:I86 F89:I89 F92:I92 F95:I95 F98:I98 F101:I101 F104:I104 F107:I107 F110:I110">
    <cfRule type="endsWith" dxfId="882" priority="20" stopIfTrue="1" operator="endsWith" text="INDISPONIBLE">
      <formula>RIGHT(F8,LEN("INDISPONIBLE"))="INDISPONIBLE"</formula>
    </cfRule>
    <cfRule type="endsWith" dxfId="881" priority="21" stopIfTrue="1" operator="endsWith" text="DISPONIBLE">
      <formula>RIGHT(F8,LEN("DISPONIBLE"))="DISPONIBLE"</formula>
    </cfRule>
    <cfRule type="endsWith" dxfId="880" priority="22" stopIfTrue="1" operator="endsWith" text="CDG">
      <formula>RIGHT(F8,LEN("CDG"))="CDG"</formula>
    </cfRule>
    <cfRule type="endsWith" dxfId="879" priority="23" stopIfTrue="1" operator="endsWith" text="STAT">
      <formula>RIGHT(F8,LEN("STAT"))="STAT"</formula>
    </cfRule>
    <cfRule type="endsWith" dxfId="878" priority="24" stopIfTrue="1" operator="endsWith" text="VTU">
      <formula>RIGHT(F8,LEN("VTU"))="VTU"</formula>
    </cfRule>
    <cfRule type="endsWith" dxfId="877" priority="25" stopIfTrue="1" operator="endsWith" text="CCF">
      <formula>RIGHT(F8,LEN("CCF"))="CCF"</formula>
    </cfRule>
    <cfRule type="endsWith" dxfId="876" priority="26" stopIfTrue="1" operator="endsWith" text="VSAV">
      <formula>RIGHT(F8,LEN("VSAV"))="VSAV"</formula>
    </cfRule>
    <cfRule type="endsWith" dxfId="875" priority="27" stopIfTrue="1" operator="endsWith" text="SR">
      <formula>RIGHT(F8,LEN("SR"))="SR"</formula>
    </cfRule>
    <cfRule type="endsWith" dxfId="874" priority="28" stopIfTrue="1" operator="endsWith" text="INC">
      <formula>RIGHT(F8,LEN("INC"))="INC"</formula>
    </cfRule>
  </conditionalFormatting>
  <conditionalFormatting sqref="E8 E11 E14 E17 E20 E23 E26 E29 E32 E35 E38 E41 E44 E47 E50 E53 E56 E59 E62 E65 E68 E71 E74 E77 E80 E83 E86 E89 E92 E95 E98 E101 E104 E107 E110">
    <cfRule type="expression" dxfId="873" priority="18" stopIfTrue="1">
      <formula>COUNTIF(fériés,E$5)</formula>
    </cfRule>
    <cfRule type="expression" dxfId="872" priority="19" stopIfTrue="1">
      <formula>WEEKDAY(E$5,2)&gt;5</formula>
    </cfRule>
  </conditionalFormatting>
  <conditionalFormatting sqref="E8 E11 E14 E17 E20 E23 E26 E29 E32 E35 E38 E41 E44 E47 E50 E53 E56 E59 E62 E65 E68 E71 E74 E77 E80 E83 E86 E89 E92 E95 E98 E101 E104 E107 E110">
    <cfRule type="endsWith" dxfId="871" priority="9" stopIfTrue="1" operator="endsWith" text="INDISPONIBLE">
      <formula>RIGHT(E8,LEN("INDISPONIBLE"))="INDISPONIBLE"</formula>
    </cfRule>
    <cfRule type="endsWith" dxfId="870" priority="10" stopIfTrue="1" operator="endsWith" text="DISPONIBLE">
      <formula>RIGHT(E8,LEN("DISPONIBLE"))="DISPONIBLE"</formula>
    </cfRule>
    <cfRule type="endsWith" dxfId="869" priority="11" stopIfTrue="1" operator="endsWith" text="CDG">
      <formula>RIGHT(E8,LEN("CDG"))="CDG"</formula>
    </cfRule>
    <cfRule type="endsWith" dxfId="868" priority="12" stopIfTrue="1" operator="endsWith" text="STAT">
      <formula>RIGHT(E8,LEN("STAT"))="STAT"</formula>
    </cfRule>
    <cfRule type="endsWith" dxfId="867" priority="13" stopIfTrue="1" operator="endsWith" text="VTU">
      <formula>RIGHT(E8,LEN("VTU"))="VTU"</formula>
    </cfRule>
    <cfRule type="endsWith" dxfId="866" priority="14" stopIfTrue="1" operator="endsWith" text="CCF">
      <formula>RIGHT(E8,LEN("CCF"))="CCF"</formula>
    </cfRule>
    <cfRule type="endsWith" dxfId="865" priority="15" stopIfTrue="1" operator="endsWith" text="VSAV">
      <formula>RIGHT(E8,LEN("VSAV"))="VSAV"</formula>
    </cfRule>
    <cfRule type="endsWith" dxfId="864" priority="16" stopIfTrue="1" operator="endsWith" text="SR">
      <formula>RIGHT(E8,LEN("SR"))="SR"</formula>
    </cfRule>
    <cfRule type="endsWith" dxfId="863" priority="17" stopIfTrue="1" operator="endsWith" text="INC">
      <formula>RIGHT(E8,LEN("INC"))="INC"</formula>
    </cfRule>
  </conditionalFormatting>
  <conditionalFormatting sqref="F8 F11 F14 F17 F20 F23 F26 F29 F32 F35 F38 F41 F44 F47 F50 F53 F56 F59 F62 F65 F68 F71 F74 F77 F80 F83 F86 F89 F92 F95 F98 F101 F104 F107 F110">
    <cfRule type="iconSet" priority="37">
      <iconSet iconSet="3ArrowsGray">
        <cfvo type="percent" val="0"/>
        <cfvo type="formula" val="($I$1*9)+($I$2*24)"/>
        <cfvo type="formula" val="($I$1*9)+($I$2*24)" gte="0"/>
      </iconSet>
    </cfRule>
  </conditionalFormatting>
  <conditionalFormatting sqref="J118:AN130">
    <cfRule type="colorScale" priority="7">
      <colorScale>
        <cfvo type="num" val="0"/>
        <cfvo type="num" val="1"/>
        <cfvo type="num" val="2"/>
        <color theme="2"/>
        <color rgb="FFFFFF00"/>
        <color rgb="FFFF0000"/>
      </colorScale>
    </cfRule>
  </conditionalFormatting>
  <conditionalFormatting sqref="J116:AN116">
    <cfRule type="cellIs" dxfId="862" priority="6" operator="between">
      <formula>1</formula>
      <formula>1</formula>
    </cfRule>
  </conditionalFormatting>
  <conditionalFormatting sqref="J117:AN117">
    <cfRule type="cellIs" dxfId="861" priority="5" operator="between">
      <formula>1</formula>
      <formula>1</formula>
    </cfRule>
  </conditionalFormatting>
  <conditionalFormatting sqref="AI8:AI91">
    <cfRule type="duplicateValues" dxfId="860" priority="68"/>
  </conditionalFormatting>
  <conditionalFormatting sqref="AM8:AM91">
    <cfRule type="duplicateValues" dxfId="859" priority="67"/>
  </conditionalFormatting>
  <conditionalFormatting sqref="AN8:AN91">
    <cfRule type="duplicateValues" dxfId="858" priority="4"/>
  </conditionalFormatting>
  <dataValidations count="28">
    <dataValidation type="list" allowBlank="1" showInputMessage="1" showErrorMessage="1" sqref="J9:AN10 D8:AN8 D107:I107 D68:I68 D65:I65 D89:I89 D11:I11 D14:I14 D17:I17 D20:I20 D23:I23 D26:I26 D29:I29 D32:I32 D35:I35 D38:I38 D41:I41 D95:I95 D47:I47 D50:I50 D53:I53 D56:I56 D59:I59 D44:I44 D62:I62 D92:I92 D71:I71 D74:I74 D77:I77 D80:I80 D83:I83 D86:I86 D98:I98 D101:I101 D104:I104 D110:I110">
      <formula1>liste1</formula1>
    </dataValidation>
    <dataValidation type="list" allowBlank="1" showInputMessage="1" showErrorMessage="1" sqref="J114:AN114 J86:AN112">
      <formula1>liste29</formula1>
    </dataValidation>
    <dataValidation type="list" allowBlank="1" showInputMessage="1" showErrorMessage="1" sqref="B2">
      <formula1>"1,2,3,4,5,6,7,8,9,10,11,12"</formula1>
    </dataValidation>
    <dataValidation type="list" allowBlank="1" showInputMessage="1" showErrorMessage="1" sqref="J83:AN85">
      <formula1>liste28</formula1>
    </dataValidation>
    <dataValidation type="list" allowBlank="1" showInputMessage="1" showErrorMessage="1" sqref="J80:AN82">
      <formula1>liste27</formula1>
    </dataValidation>
    <dataValidation type="list" allowBlank="1" showInputMessage="1" showErrorMessage="1" sqref="J77:AN79">
      <formula1>liste26</formula1>
    </dataValidation>
    <dataValidation type="list" allowBlank="1" showInputMessage="1" showErrorMessage="1" sqref="J74:AN76">
      <formula1>liste25</formula1>
    </dataValidation>
    <dataValidation type="list" allowBlank="1" showInputMessage="1" showErrorMessage="1" sqref="J71:AN73">
      <formula1>liste23</formula1>
    </dataValidation>
    <dataValidation type="list" allowBlank="1" showInputMessage="1" showErrorMessage="1" sqref="J68:AN70">
      <formula1>liste22</formula1>
    </dataValidation>
    <dataValidation type="list" allowBlank="1" showInputMessage="1" showErrorMessage="1" sqref="J65:AN67">
      <formula1>liste21</formula1>
    </dataValidation>
    <dataValidation type="list" allowBlank="1" showInputMessage="1" showErrorMessage="1" sqref="J62:AN64">
      <formula1>liste20</formula1>
    </dataValidation>
    <dataValidation type="list" allowBlank="1" showInputMessage="1" showErrorMessage="1" sqref="J59:AN61">
      <formula1>liste19</formula1>
    </dataValidation>
    <dataValidation type="list" allowBlank="1" showInputMessage="1" showErrorMessage="1" sqref="J56:AN58">
      <formula1>liste18</formula1>
    </dataValidation>
    <dataValidation type="list" allowBlank="1" showInputMessage="1" showErrorMessage="1" sqref="J53:AN55">
      <formula1>liste17</formula1>
    </dataValidation>
    <dataValidation type="list" allowBlank="1" showInputMessage="1" showErrorMessage="1" sqref="J50:AN52">
      <formula1>liste16</formula1>
    </dataValidation>
    <dataValidation type="list" allowBlank="1" showInputMessage="1" showErrorMessage="1" sqref="J47:AN49">
      <formula1>liste15</formula1>
    </dataValidation>
    <dataValidation type="list" allowBlank="1" showInputMessage="1" showErrorMessage="1" sqref="J44:AN46">
      <formula1>liste14</formula1>
    </dataValidation>
    <dataValidation type="list" allowBlank="1" showInputMessage="1" showErrorMessage="1" sqref="J41:AN43">
      <formula1>liste13</formula1>
    </dataValidation>
    <dataValidation type="list" allowBlank="1" showInputMessage="1" showErrorMessage="1" sqref="J38:AN40">
      <formula1>liste12</formula1>
    </dataValidation>
    <dataValidation type="list" allowBlank="1" showInputMessage="1" showErrorMessage="1" sqref="J35:AN37">
      <formula1>liste11</formula1>
    </dataValidation>
    <dataValidation type="list" allowBlank="1" showInputMessage="1" showErrorMessage="1" sqref="J32:AN34">
      <formula1>liste10</formula1>
    </dataValidation>
    <dataValidation type="list" allowBlank="1" showInputMessage="1" showErrorMessage="1" sqref="J29:AN31">
      <formula1>liste9</formula1>
    </dataValidation>
    <dataValidation type="list" allowBlank="1" showInputMessage="1" showErrorMessage="1" sqref="J26:AN28">
      <formula1>liste8</formula1>
    </dataValidation>
    <dataValidation type="list" allowBlank="1" showInputMessage="1" showErrorMessage="1" sqref="K24:AN25">
      <formula1>liste7</formula1>
    </dataValidation>
    <dataValidation type="list" allowBlank="1" showInputMessage="1" showErrorMessage="1" sqref="J20:AN22 J23:J25 K23:AN23">
      <formula1>liste6</formula1>
    </dataValidation>
    <dataValidation type="list" allowBlank="1" showInputMessage="1" showErrorMessage="1" sqref="J14:AN19">
      <formula1>liste4</formula1>
    </dataValidation>
    <dataValidation type="list" allowBlank="1" showInputMessage="1" showErrorMessage="1" sqref="J11:AN13">
      <formula1>liste3</formula1>
    </dataValidation>
    <dataValidation type="list" allowBlank="1" showInputMessage="1" showErrorMessage="1" sqref="B1">
      <formula1>"2014,2015,2016,2017,2018"</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7653" r:id="rId4" name="Check Box 5">
              <controlPr defaultSize="0" autoFill="0" autoLine="0" autoPict="0">
                <anchor moveWithCells="1">
                  <from>
                    <xdr:col>0</xdr:col>
                    <xdr:colOff>542925</xdr:colOff>
                    <xdr:row>8</xdr:row>
                    <xdr:rowOff>171450</xdr:rowOff>
                  </from>
                  <to>
                    <xdr:col>0</xdr:col>
                    <xdr:colOff>762000</xdr:colOff>
                    <xdr:row>9</xdr:row>
                    <xdr:rowOff>171450</xdr:rowOff>
                  </to>
                </anchor>
              </controlPr>
            </control>
          </mc:Choice>
        </mc:AlternateContent>
        <mc:AlternateContent xmlns:mc="http://schemas.openxmlformats.org/markup-compatibility/2006">
          <mc:Choice Requires="x14">
            <control shapeId="27655" r:id="rId5" name="Check Box 7">
              <controlPr defaultSize="0" autoFill="0" autoLine="0" autoPict="0">
                <anchor moveWithCells="1">
                  <from>
                    <xdr:col>0</xdr:col>
                    <xdr:colOff>552450</xdr:colOff>
                    <xdr:row>11</xdr:row>
                    <xdr:rowOff>152400</xdr:rowOff>
                  </from>
                  <to>
                    <xdr:col>0</xdr:col>
                    <xdr:colOff>771525</xdr:colOff>
                    <xdr:row>12</xdr:row>
                    <xdr:rowOff>171450</xdr:rowOff>
                  </to>
                </anchor>
              </controlPr>
            </control>
          </mc:Choice>
        </mc:AlternateContent>
        <mc:AlternateContent xmlns:mc="http://schemas.openxmlformats.org/markup-compatibility/2006">
          <mc:Choice Requires="x14">
            <control shapeId="27657" r:id="rId6" name="Check Box 9">
              <controlPr defaultSize="0" autoFill="0" autoLine="0" autoPict="0">
                <anchor moveWithCells="1">
                  <from>
                    <xdr:col>0</xdr:col>
                    <xdr:colOff>542925</xdr:colOff>
                    <xdr:row>14</xdr:row>
                    <xdr:rowOff>161925</xdr:rowOff>
                  </from>
                  <to>
                    <xdr:col>0</xdr:col>
                    <xdr:colOff>762000</xdr:colOff>
                    <xdr:row>15</xdr:row>
                    <xdr:rowOff>180975</xdr:rowOff>
                  </to>
                </anchor>
              </controlPr>
            </control>
          </mc:Choice>
        </mc:AlternateContent>
        <mc:AlternateContent xmlns:mc="http://schemas.openxmlformats.org/markup-compatibility/2006">
          <mc:Choice Requires="x14">
            <control shapeId="27662" r:id="rId7" name="Check Box 14">
              <controlPr defaultSize="0" autoFill="0" autoLine="0" autoPict="0">
                <anchor moveWithCells="1">
                  <from>
                    <xdr:col>0</xdr:col>
                    <xdr:colOff>552450</xdr:colOff>
                    <xdr:row>23</xdr:row>
                    <xdr:rowOff>171450</xdr:rowOff>
                  </from>
                  <to>
                    <xdr:col>0</xdr:col>
                    <xdr:colOff>771525</xdr:colOff>
                    <xdr:row>24</xdr:row>
                    <xdr:rowOff>190500</xdr:rowOff>
                  </to>
                </anchor>
              </controlPr>
            </control>
          </mc:Choice>
        </mc:AlternateContent>
        <mc:AlternateContent xmlns:mc="http://schemas.openxmlformats.org/markup-compatibility/2006">
          <mc:Choice Requires="x14">
            <control shapeId="27664" r:id="rId8" name="Check Box 16">
              <controlPr defaultSize="0" autoFill="0" autoLine="0" autoPict="0">
                <anchor moveWithCells="1">
                  <from>
                    <xdr:col>0</xdr:col>
                    <xdr:colOff>542925</xdr:colOff>
                    <xdr:row>26</xdr:row>
                    <xdr:rowOff>142875</xdr:rowOff>
                  </from>
                  <to>
                    <xdr:col>0</xdr:col>
                    <xdr:colOff>762000</xdr:colOff>
                    <xdr:row>27</xdr:row>
                    <xdr:rowOff>161925</xdr:rowOff>
                  </to>
                </anchor>
              </controlPr>
            </control>
          </mc:Choice>
        </mc:AlternateContent>
        <mc:AlternateContent xmlns:mc="http://schemas.openxmlformats.org/markup-compatibility/2006">
          <mc:Choice Requires="x14">
            <control shapeId="27666" r:id="rId9" name="Check Box 18">
              <controlPr defaultSize="0" autoFill="0" autoLine="0" autoPict="0">
                <anchor moveWithCells="1">
                  <from>
                    <xdr:col>0</xdr:col>
                    <xdr:colOff>552450</xdr:colOff>
                    <xdr:row>17</xdr:row>
                    <xdr:rowOff>152400</xdr:rowOff>
                  </from>
                  <to>
                    <xdr:col>0</xdr:col>
                    <xdr:colOff>771525</xdr:colOff>
                    <xdr:row>18</xdr:row>
                    <xdr:rowOff>171450</xdr:rowOff>
                  </to>
                </anchor>
              </controlPr>
            </control>
          </mc:Choice>
        </mc:AlternateContent>
        <mc:AlternateContent xmlns:mc="http://schemas.openxmlformats.org/markup-compatibility/2006">
          <mc:Choice Requires="x14">
            <control shapeId="27667" r:id="rId10" name="Check Box 19">
              <controlPr defaultSize="0" autoFill="0" autoLine="0" autoPict="0">
                <anchor moveWithCells="1">
                  <from>
                    <xdr:col>0</xdr:col>
                    <xdr:colOff>561975</xdr:colOff>
                    <xdr:row>20</xdr:row>
                    <xdr:rowOff>142875</xdr:rowOff>
                  </from>
                  <to>
                    <xdr:col>0</xdr:col>
                    <xdr:colOff>781050</xdr:colOff>
                    <xdr:row>21</xdr:row>
                    <xdr:rowOff>161925</xdr:rowOff>
                  </to>
                </anchor>
              </controlPr>
            </control>
          </mc:Choice>
        </mc:AlternateContent>
        <mc:AlternateContent xmlns:mc="http://schemas.openxmlformats.org/markup-compatibility/2006">
          <mc:Choice Requires="x14">
            <control shapeId="27668" r:id="rId11" name="Check Box 20">
              <controlPr defaultSize="0" autoFill="0" autoLine="0" autoPict="0">
                <anchor moveWithCells="1">
                  <from>
                    <xdr:col>0</xdr:col>
                    <xdr:colOff>542925</xdr:colOff>
                    <xdr:row>29</xdr:row>
                    <xdr:rowOff>133350</xdr:rowOff>
                  </from>
                  <to>
                    <xdr:col>0</xdr:col>
                    <xdr:colOff>762000</xdr:colOff>
                    <xdr:row>30</xdr:row>
                    <xdr:rowOff>152400</xdr:rowOff>
                  </to>
                </anchor>
              </controlPr>
            </control>
          </mc:Choice>
        </mc:AlternateContent>
        <mc:AlternateContent xmlns:mc="http://schemas.openxmlformats.org/markup-compatibility/2006">
          <mc:Choice Requires="x14">
            <control shapeId="27670" r:id="rId12" name="Check Box 22">
              <controlPr defaultSize="0" autoFill="0" autoLine="0" autoPict="0">
                <anchor moveWithCells="1">
                  <from>
                    <xdr:col>0</xdr:col>
                    <xdr:colOff>542925</xdr:colOff>
                    <xdr:row>32</xdr:row>
                    <xdr:rowOff>133350</xdr:rowOff>
                  </from>
                  <to>
                    <xdr:col>0</xdr:col>
                    <xdr:colOff>762000</xdr:colOff>
                    <xdr:row>33</xdr:row>
                    <xdr:rowOff>152400</xdr:rowOff>
                  </to>
                </anchor>
              </controlPr>
            </control>
          </mc:Choice>
        </mc:AlternateContent>
        <mc:AlternateContent xmlns:mc="http://schemas.openxmlformats.org/markup-compatibility/2006">
          <mc:Choice Requires="x14">
            <control shapeId="27672" r:id="rId13" name="Check Box 24">
              <controlPr defaultSize="0" autoFill="0" autoLine="0" autoPict="0">
                <anchor moveWithCells="1">
                  <from>
                    <xdr:col>0</xdr:col>
                    <xdr:colOff>552450</xdr:colOff>
                    <xdr:row>35</xdr:row>
                    <xdr:rowOff>133350</xdr:rowOff>
                  </from>
                  <to>
                    <xdr:col>0</xdr:col>
                    <xdr:colOff>771525</xdr:colOff>
                    <xdr:row>36</xdr:row>
                    <xdr:rowOff>152400</xdr:rowOff>
                  </to>
                </anchor>
              </controlPr>
            </control>
          </mc:Choice>
        </mc:AlternateContent>
        <mc:AlternateContent xmlns:mc="http://schemas.openxmlformats.org/markup-compatibility/2006">
          <mc:Choice Requires="x14">
            <control shapeId="27674" r:id="rId14" name="Check Box 26">
              <controlPr defaultSize="0" autoFill="0" autoLine="0" autoPict="0">
                <anchor moveWithCells="1">
                  <from>
                    <xdr:col>0</xdr:col>
                    <xdr:colOff>561975</xdr:colOff>
                    <xdr:row>38</xdr:row>
                    <xdr:rowOff>152400</xdr:rowOff>
                  </from>
                  <to>
                    <xdr:col>0</xdr:col>
                    <xdr:colOff>781050</xdr:colOff>
                    <xdr:row>39</xdr:row>
                    <xdr:rowOff>171450</xdr:rowOff>
                  </to>
                </anchor>
              </controlPr>
            </control>
          </mc:Choice>
        </mc:AlternateContent>
        <mc:AlternateContent xmlns:mc="http://schemas.openxmlformats.org/markup-compatibility/2006">
          <mc:Choice Requires="x14">
            <control shapeId="27676" r:id="rId15" name="Check Box 28">
              <controlPr defaultSize="0" autoFill="0" autoLine="0" autoPict="0">
                <anchor moveWithCells="1">
                  <from>
                    <xdr:col>0</xdr:col>
                    <xdr:colOff>552450</xdr:colOff>
                    <xdr:row>41</xdr:row>
                    <xdr:rowOff>142875</xdr:rowOff>
                  </from>
                  <to>
                    <xdr:col>0</xdr:col>
                    <xdr:colOff>771525</xdr:colOff>
                    <xdr:row>42</xdr:row>
                    <xdr:rowOff>161925</xdr:rowOff>
                  </to>
                </anchor>
              </controlPr>
            </control>
          </mc:Choice>
        </mc:AlternateContent>
        <mc:AlternateContent xmlns:mc="http://schemas.openxmlformats.org/markup-compatibility/2006">
          <mc:Choice Requires="x14">
            <control shapeId="27678" r:id="rId16" name="Check Box 30">
              <controlPr defaultSize="0" autoFill="0" autoLine="0" autoPict="0">
                <anchor moveWithCells="1">
                  <from>
                    <xdr:col>0</xdr:col>
                    <xdr:colOff>542925</xdr:colOff>
                    <xdr:row>44</xdr:row>
                    <xdr:rowOff>161925</xdr:rowOff>
                  </from>
                  <to>
                    <xdr:col>0</xdr:col>
                    <xdr:colOff>762000</xdr:colOff>
                    <xdr:row>45</xdr:row>
                    <xdr:rowOff>180975</xdr:rowOff>
                  </to>
                </anchor>
              </controlPr>
            </control>
          </mc:Choice>
        </mc:AlternateContent>
        <mc:AlternateContent xmlns:mc="http://schemas.openxmlformats.org/markup-compatibility/2006">
          <mc:Choice Requires="x14">
            <control shapeId="27680" r:id="rId17" name="Check Box 32">
              <controlPr defaultSize="0" autoFill="0" autoLine="0" autoPict="0">
                <anchor moveWithCells="1">
                  <from>
                    <xdr:col>0</xdr:col>
                    <xdr:colOff>533400</xdr:colOff>
                    <xdr:row>47</xdr:row>
                    <xdr:rowOff>161925</xdr:rowOff>
                  </from>
                  <to>
                    <xdr:col>0</xdr:col>
                    <xdr:colOff>752475</xdr:colOff>
                    <xdr:row>48</xdr:row>
                    <xdr:rowOff>180975</xdr:rowOff>
                  </to>
                </anchor>
              </controlPr>
            </control>
          </mc:Choice>
        </mc:AlternateContent>
        <mc:AlternateContent xmlns:mc="http://schemas.openxmlformats.org/markup-compatibility/2006">
          <mc:Choice Requires="x14">
            <control shapeId="27682" r:id="rId18" name="Check Box 34">
              <controlPr defaultSize="0" autoFill="0" autoLine="0" autoPict="0">
                <anchor moveWithCells="1">
                  <from>
                    <xdr:col>0</xdr:col>
                    <xdr:colOff>542925</xdr:colOff>
                    <xdr:row>50</xdr:row>
                    <xdr:rowOff>142875</xdr:rowOff>
                  </from>
                  <to>
                    <xdr:col>0</xdr:col>
                    <xdr:colOff>762000</xdr:colOff>
                    <xdr:row>51</xdr:row>
                    <xdr:rowOff>161925</xdr:rowOff>
                  </to>
                </anchor>
              </controlPr>
            </control>
          </mc:Choice>
        </mc:AlternateContent>
        <mc:AlternateContent xmlns:mc="http://schemas.openxmlformats.org/markup-compatibility/2006">
          <mc:Choice Requires="x14">
            <control shapeId="27684" r:id="rId19" name="Check Box 36">
              <controlPr defaultSize="0" autoFill="0" autoLine="0" autoPict="0">
                <anchor moveWithCells="1">
                  <from>
                    <xdr:col>0</xdr:col>
                    <xdr:colOff>552450</xdr:colOff>
                    <xdr:row>53</xdr:row>
                    <xdr:rowOff>142875</xdr:rowOff>
                  </from>
                  <to>
                    <xdr:col>0</xdr:col>
                    <xdr:colOff>771525</xdr:colOff>
                    <xdr:row>54</xdr:row>
                    <xdr:rowOff>161925</xdr:rowOff>
                  </to>
                </anchor>
              </controlPr>
            </control>
          </mc:Choice>
        </mc:AlternateContent>
        <mc:AlternateContent xmlns:mc="http://schemas.openxmlformats.org/markup-compatibility/2006">
          <mc:Choice Requires="x14">
            <control shapeId="27686" r:id="rId20" name="Check Box 38">
              <controlPr defaultSize="0" autoFill="0" autoLine="0" autoPict="0">
                <anchor moveWithCells="1">
                  <from>
                    <xdr:col>0</xdr:col>
                    <xdr:colOff>542925</xdr:colOff>
                    <xdr:row>56</xdr:row>
                    <xdr:rowOff>161925</xdr:rowOff>
                  </from>
                  <to>
                    <xdr:col>0</xdr:col>
                    <xdr:colOff>762000</xdr:colOff>
                    <xdr:row>57</xdr:row>
                    <xdr:rowOff>180975</xdr:rowOff>
                  </to>
                </anchor>
              </controlPr>
            </control>
          </mc:Choice>
        </mc:AlternateContent>
        <mc:AlternateContent xmlns:mc="http://schemas.openxmlformats.org/markup-compatibility/2006">
          <mc:Choice Requires="x14">
            <control shapeId="27688" r:id="rId21" name="Check Box 40">
              <controlPr defaultSize="0" autoFill="0" autoLine="0" autoPict="0">
                <anchor moveWithCells="1">
                  <from>
                    <xdr:col>0</xdr:col>
                    <xdr:colOff>533400</xdr:colOff>
                    <xdr:row>59</xdr:row>
                    <xdr:rowOff>161925</xdr:rowOff>
                  </from>
                  <to>
                    <xdr:col>0</xdr:col>
                    <xdr:colOff>752475</xdr:colOff>
                    <xdr:row>60</xdr:row>
                    <xdr:rowOff>180975</xdr:rowOff>
                  </to>
                </anchor>
              </controlPr>
            </control>
          </mc:Choice>
        </mc:AlternateContent>
        <mc:AlternateContent xmlns:mc="http://schemas.openxmlformats.org/markup-compatibility/2006">
          <mc:Choice Requires="x14">
            <control shapeId="27689" r:id="rId22" name="Check Box 41">
              <controlPr defaultSize="0" autoFill="0" autoLine="0" autoPict="0">
                <anchor moveWithCells="1">
                  <from>
                    <xdr:col>0</xdr:col>
                    <xdr:colOff>552450</xdr:colOff>
                    <xdr:row>62</xdr:row>
                    <xdr:rowOff>161925</xdr:rowOff>
                  </from>
                  <to>
                    <xdr:col>0</xdr:col>
                    <xdr:colOff>771525</xdr:colOff>
                    <xdr:row>63</xdr:row>
                    <xdr:rowOff>180975</xdr:rowOff>
                  </to>
                </anchor>
              </controlPr>
            </control>
          </mc:Choice>
        </mc:AlternateContent>
        <mc:AlternateContent xmlns:mc="http://schemas.openxmlformats.org/markup-compatibility/2006">
          <mc:Choice Requires="x14">
            <control shapeId="27690" r:id="rId23" name="Check Box 42">
              <controlPr defaultSize="0" autoFill="0" autoLine="0" autoPict="0">
                <anchor moveWithCells="1">
                  <from>
                    <xdr:col>0</xdr:col>
                    <xdr:colOff>542925</xdr:colOff>
                    <xdr:row>65</xdr:row>
                    <xdr:rowOff>142875</xdr:rowOff>
                  </from>
                  <to>
                    <xdr:col>0</xdr:col>
                    <xdr:colOff>762000</xdr:colOff>
                    <xdr:row>66</xdr:row>
                    <xdr:rowOff>161925</xdr:rowOff>
                  </to>
                </anchor>
              </controlPr>
            </control>
          </mc:Choice>
        </mc:AlternateContent>
        <mc:AlternateContent xmlns:mc="http://schemas.openxmlformats.org/markup-compatibility/2006">
          <mc:Choice Requires="x14">
            <control shapeId="27692" r:id="rId24" name="Check Box 44">
              <controlPr defaultSize="0" autoFill="0" autoLine="0" autoPict="0">
                <anchor moveWithCells="1">
                  <from>
                    <xdr:col>0</xdr:col>
                    <xdr:colOff>542925</xdr:colOff>
                    <xdr:row>68</xdr:row>
                    <xdr:rowOff>133350</xdr:rowOff>
                  </from>
                  <to>
                    <xdr:col>0</xdr:col>
                    <xdr:colOff>762000</xdr:colOff>
                    <xdr:row>69</xdr:row>
                    <xdr:rowOff>152400</xdr:rowOff>
                  </to>
                </anchor>
              </controlPr>
            </control>
          </mc:Choice>
        </mc:AlternateContent>
        <mc:AlternateContent xmlns:mc="http://schemas.openxmlformats.org/markup-compatibility/2006">
          <mc:Choice Requires="x14">
            <control shapeId="27694" r:id="rId25" name="Check Box 46">
              <controlPr defaultSize="0" autoFill="0" autoLine="0" autoPict="0">
                <anchor moveWithCells="1">
                  <from>
                    <xdr:col>0</xdr:col>
                    <xdr:colOff>552450</xdr:colOff>
                    <xdr:row>71</xdr:row>
                    <xdr:rowOff>142875</xdr:rowOff>
                  </from>
                  <to>
                    <xdr:col>0</xdr:col>
                    <xdr:colOff>771525</xdr:colOff>
                    <xdr:row>72</xdr:row>
                    <xdr:rowOff>161925</xdr:rowOff>
                  </to>
                </anchor>
              </controlPr>
            </control>
          </mc:Choice>
        </mc:AlternateContent>
        <mc:AlternateContent xmlns:mc="http://schemas.openxmlformats.org/markup-compatibility/2006">
          <mc:Choice Requires="x14">
            <control shapeId="27695" r:id="rId26" name="Check Box 47">
              <controlPr defaultSize="0" autoFill="0" autoLine="0" autoPict="0">
                <anchor moveWithCells="1">
                  <from>
                    <xdr:col>0</xdr:col>
                    <xdr:colOff>552450</xdr:colOff>
                    <xdr:row>74</xdr:row>
                    <xdr:rowOff>152400</xdr:rowOff>
                  </from>
                  <to>
                    <xdr:col>0</xdr:col>
                    <xdr:colOff>771525</xdr:colOff>
                    <xdr:row>75</xdr:row>
                    <xdr:rowOff>171450</xdr:rowOff>
                  </to>
                </anchor>
              </controlPr>
            </control>
          </mc:Choice>
        </mc:AlternateContent>
        <mc:AlternateContent xmlns:mc="http://schemas.openxmlformats.org/markup-compatibility/2006">
          <mc:Choice Requires="x14">
            <control shapeId="27696" r:id="rId27" name="Check Box 48">
              <controlPr defaultSize="0" autoFill="0" autoLine="0" autoPict="0">
                <anchor moveWithCells="1">
                  <from>
                    <xdr:col>0</xdr:col>
                    <xdr:colOff>542925</xdr:colOff>
                    <xdr:row>77</xdr:row>
                    <xdr:rowOff>152400</xdr:rowOff>
                  </from>
                  <to>
                    <xdr:col>0</xdr:col>
                    <xdr:colOff>762000</xdr:colOff>
                    <xdr:row>78</xdr:row>
                    <xdr:rowOff>171450</xdr:rowOff>
                  </to>
                </anchor>
              </controlPr>
            </control>
          </mc:Choice>
        </mc:AlternateContent>
        <mc:AlternateContent xmlns:mc="http://schemas.openxmlformats.org/markup-compatibility/2006">
          <mc:Choice Requires="x14">
            <control shapeId="27698" r:id="rId28" name="Check Box 50">
              <controlPr defaultSize="0" autoFill="0" autoLine="0" autoPict="0">
                <anchor moveWithCells="1">
                  <from>
                    <xdr:col>0</xdr:col>
                    <xdr:colOff>533400</xdr:colOff>
                    <xdr:row>80</xdr:row>
                    <xdr:rowOff>171450</xdr:rowOff>
                  </from>
                  <to>
                    <xdr:col>0</xdr:col>
                    <xdr:colOff>752475</xdr:colOff>
                    <xdr:row>81</xdr:row>
                    <xdr:rowOff>190500</xdr:rowOff>
                  </to>
                </anchor>
              </controlPr>
            </control>
          </mc:Choice>
        </mc:AlternateContent>
        <mc:AlternateContent xmlns:mc="http://schemas.openxmlformats.org/markup-compatibility/2006">
          <mc:Choice Requires="x14">
            <control shapeId="27699" r:id="rId29" name="Check Box 51">
              <controlPr defaultSize="0" autoFill="0" autoLine="0" autoPict="0">
                <anchor moveWithCells="1">
                  <from>
                    <xdr:col>0</xdr:col>
                    <xdr:colOff>552450</xdr:colOff>
                    <xdr:row>83</xdr:row>
                    <xdr:rowOff>133350</xdr:rowOff>
                  </from>
                  <to>
                    <xdr:col>0</xdr:col>
                    <xdr:colOff>771525</xdr:colOff>
                    <xdr:row>84</xdr:row>
                    <xdr:rowOff>152400</xdr:rowOff>
                  </to>
                </anchor>
              </controlPr>
            </control>
          </mc:Choice>
        </mc:AlternateContent>
        <mc:AlternateContent xmlns:mc="http://schemas.openxmlformats.org/markup-compatibility/2006">
          <mc:Choice Requires="x14">
            <control shapeId="27700" r:id="rId30" name="Check Box 52">
              <controlPr defaultSize="0" autoFill="0" autoLine="0" autoPict="0">
                <anchor moveWithCells="1">
                  <from>
                    <xdr:col>0</xdr:col>
                    <xdr:colOff>533400</xdr:colOff>
                    <xdr:row>86</xdr:row>
                    <xdr:rowOff>133350</xdr:rowOff>
                  </from>
                  <to>
                    <xdr:col>0</xdr:col>
                    <xdr:colOff>752475</xdr:colOff>
                    <xdr:row>87</xdr:row>
                    <xdr:rowOff>171450</xdr:rowOff>
                  </to>
                </anchor>
              </controlPr>
            </control>
          </mc:Choice>
        </mc:AlternateContent>
        <mc:AlternateContent xmlns:mc="http://schemas.openxmlformats.org/markup-compatibility/2006">
          <mc:Choice Requires="x14">
            <control shapeId="27709" r:id="rId31" name="Check Box 61">
              <controlPr defaultSize="0" autoFill="0" autoLine="0" autoPict="0">
                <anchor moveWithCells="1">
                  <from>
                    <xdr:col>0</xdr:col>
                    <xdr:colOff>533400</xdr:colOff>
                    <xdr:row>91</xdr:row>
                    <xdr:rowOff>0</xdr:rowOff>
                  </from>
                  <to>
                    <xdr:col>0</xdr:col>
                    <xdr:colOff>752475</xdr:colOff>
                    <xdr:row>113</xdr:row>
                    <xdr:rowOff>9525</xdr:rowOff>
                  </to>
                </anchor>
              </controlPr>
            </control>
          </mc:Choice>
        </mc:AlternateContent>
        <mc:AlternateContent xmlns:mc="http://schemas.openxmlformats.org/markup-compatibility/2006">
          <mc:Choice Requires="x14">
            <control shapeId="27715" r:id="rId32" name="Check Box 67">
              <controlPr defaultSize="0" autoFill="0" autoLine="0" autoPict="0">
                <anchor moveWithCells="1">
                  <from>
                    <xdr:col>0</xdr:col>
                    <xdr:colOff>504825</xdr:colOff>
                    <xdr:row>89</xdr:row>
                    <xdr:rowOff>133350</xdr:rowOff>
                  </from>
                  <to>
                    <xdr:col>0</xdr:col>
                    <xdr:colOff>723900</xdr:colOff>
                    <xdr:row>90</xdr:row>
                    <xdr:rowOff>152400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38" id="{4A19AD8D-A7B4-4781-A7E5-82DE2D39A06B}">
            <x14:iconSet custom="1">
              <x14:cfvo type="percent">
                <xm:f>0</xm:f>
              </x14:cfvo>
              <x14:cfvo type="num">
                <xm:f>$I$1</xm:f>
              </x14:cfvo>
              <x14:cfvo type="num" gte="0">
                <xm:f>$I$1</xm:f>
              </x14:cfvo>
              <x14:cfIcon iconSet="3TrafficLights1" iconId="1"/>
              <x14:cfIcon iconSet="3TrafficLights1" iconId="2"/>
              <x14:cfIcon iconSet="3TrafficLights1" iconId="0"/>
            </x14:iconSet>
          </x14:cfRule>
          <xm:sqref>D8 D11 D14 D17 D20 D23 D26 D29 D32 D35 D38 D41 D44 D47 D50 D53 D56 D59 D62 D65 D68 D71 D74 D77 D80 D83 D86 D89 D92 D95 D98 D101 D104 D107 D110</xm:sqref>
        </x14:conditionalFormatting>
        <x14:conditionalFormatting xmlns:xm="http://schemas.microsoft.com/office/excel/2006/main">
          <x14:cfRule type="iconSet" priority="39" id="{3258CB40-5244-4F8C-805E-0C020FD00AE3}">
            <x14:iconSet custom="1">
              <x14:cfvo type="percent">
                <xm:f>0</xm:f>
              </x14:cfvo>
              <x14:cfvo type="num">
                <xm:f>$I$2</xm:f>
              </x14:cfvo>
              <x14:cfvo type="num" gte="0">
                <xm:f>$I$2</xm:f>
              </x14:cfvo>
              <x14:cfIcon iconSet="3TrafficLights1" iconId="1"/>
              <x14:cfIcon iconSet="3TrafficLights1" iconId="2"/>
              <x14:cfIcon iconSet="3TrafficLights1" iconId="0"/>
            </x14:iconSet>
          </x14:cfRule>
          <xm:sqref>E8 E11 E14 E17 E20 E23 E26 E29 E32 E35 E38 E41 E44 E47 E50 E53 E56 E59 E62 E65 E68 E71 E74 E77 E80 E83 E86 E89 E92 E95 E98 E101 E104 E107 E110</xm:sqref>
        </x14:conditionalFormatting>
        <x14:conditionalFormatting xmlns:xm="http://schemas.microsoft.com/office/excel/2006/main">
          <x14:cfRule type="iconSet" priority="1" id="{2269D384-09EF-4A17-B80E-4750C99D1733}">
            <x14:iconSet iconSet="3Triangles">
              <x14:cfvo type="percent">
                <xm:f>0</xm:f>
              </x14:cfvo>
              <x14:cfvo type="percent">
                <xm:f>33</xm:f>
              </x14:cfvo>
              <x14:cfvo type="percent">
                <xm:f>67</xm:f>
              </x14:cfvo>
            </x14:iconSet>
          </x14:cfRule>
          <xm:sqref>G8:G91</xm:sqref>
        </x14:conditionalFormatting>
      </x14:conditionalFormatting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4">
    <pageSetUpPr fitToPage="1"/>
  </sheetPr>
  <dimension ref="A1:AW130"/>
  <sheetViews>
    <sheetView showGridLines="0" showRowColHeaders="0" workbookViewId="0">
      <pane xSplit="9" ySplit="7" topLeftCell="J8" activePane="bottomRight" state="frozen"/>
      <selection pane="topRight" activeCell="J1" sqref="J1"/>
      <selection pane="bottomLeft" activeCell="A8" sqref="A8"/>
      <selection pane="bottomRight" activeCell="A8" sqref="A8"/>
    </sheetView>
  </sheetViews>
  <sheetFormatPr baseColWidth="10" defaultColWidth="11.42578125" defaultRowHeight="15"/>
  <cols>
    <col min="1" max="1" width="19.7109375" customWidth="1"/>
    <col min="2" max="2" width="2.5703125" customWidth="1"/>
    <col min="3" max="3" width="2.42578125" customWidth="1"/>
    <col min="4" max="4" width="6.28515625" customWidth="1"/>
    <col min="5" max="5" width="6.42578125" customWidth="1"/>
    <col min="6" max="6" width="9.7109375" customWidth="1"/>
    <col min="7" max="7" width="9.140625" customWidth="1"/>
    <col min="8" max="8" width="4.7109375" customWidth="1"/>
    <col min="9" max="9" width="4.42578125" customWidth="1"/>
    <col min="10" max="37" width="12" customWidth="1"/>
    <col min="38" max="39" width="11.42578125" hidden="1" customWidth="1"/>
    <col min="40" max="40" width="4.42578125" hidden="1" customWidth="1"/>
    <col min="48" max="49" width="11.42578125" hidden="1" customWidth="1"/>
  </cols>
  <sheetData>
    <row r="1" spans="1:49" ht="27" customHeight="1" thickTop="1">
      <c r="A1" s="201" t="s">
        <v>28</v>
      </c>
      <c r="B1" s="472">
        <f>Janvier!$B$1</f>
        <v>2017</v>
      </c>
      <c r="C1" s="472"/>
      <c r="D1" s="473"/>
      <c r="E1" s="1"/>
      <c r="F1" s="451" t="s">
        <v>64</v>
      </c>
      <c r="G1" s="452"/>
      <c r="H1" s="452"/>
      <c r="I1" s="126">
        <f ca="1">'Base de donnée'!N58</f>
        <v>7</v>
      </c>
      <c r="J1" s="2"/>
      <c r="K1" s="453" t="s">
        <v>65</v>
      </c>
      <c r="L1" s="454"/>
      <c r="M1" s="454"/>
      <c r="N1" s="454"/>
      <c r="O1" s="454"/>
      <c r="P1" s="454"/>
      <c r="Q1" s="454"/>
      <c r="R1" s="454"/>
      <c r="S1" s="457">
        <f>DATE(B1,B2,1)</f>
        <v>42767</v>
      </c>
      <c r="T1" s="457"/>
      <c r="U1" s="457"/>
      <c r="V1" s="457"/>
      <c r="W1" s="457"/>
      <c r="X1" s="457"/>
      <c r="Y1" s="457"/>
      <c r="Z1" s="458"/>
      <c r="AA1" s="3"/>
      <c r="AB1" s="3"/>
      <c r="AC1" s="3"/>
      <c r="AD1" s="1"/>
      <c r="AE1" s="1"/>
      <c r="AF1" s="1"/>
      <c r="AG1" s="444"/>
      <c r="AH1" s="444"/>
      <c r="AK1" s="444"/>
      <c r="AL1" s="444"/>
      <c r="AV1" t="s">
        <v>10</v>
      </c>
    </row>
    <row r="2" spans="1:49" ht="21.75" customHeight="1" thickBot="1">
      <c r="A2" s="202" t="s">
        <v>32</v>
      </c>
      <c r="B2" s="474">
        <v>2</v>
      </c>
      <c r="C2" s="474"/>
      <c r="D2" s="475"/>
      <c r="E2" s="1"/>
      <c r="F2" s="461" t="s">
        <v>66</v>
      </c>
      <c r="G2" s="462"/>
      <c r="H2" s="462"/>
      <c r="I2" s="127">
        <f ca="1">'Base de donnée'!P58</f>
        <v>3</v>
      </c>
      <c r="J2" s="2"/>
      <c r="K2" s="455"/>
      <c r="L2" s="456"/>
      <c r="M2" s="456"/>
      <c r="N2" s="456"/>
      <c r="O2" s="456"/>
      <c r="P2" s="456"/>
      <c r="Q2" s="456"/>
      <c r="R2" s="456"/>
      <c r="S2" s="459"/>
      <c r="T2" s="459"/>
      <c r="U2" s="459"/>
      <c r="V2" s="459"/>
      <c r="W2" s="459"/>
      <c r="X2" s="459"/>
      <c r="Y2" s="459"/>
      <c r="Z2" s="460"/>
      <c r="AA2" s="3"/>
      <c r="AB2" s="3"/>
      <c r="AC2" s="3"/>
      <c r="AD2" s="1"/>
      <c r="AE2" s="1"/>
      <c r="AF2" s="1"/>
      <c r="AG2" s="444"/>
      <c r="AH2" s="444"/>
      <c r="AK2" s="444"/>
      <c r="AL2" s="444"/>
      <c r="AV2" t="s">
        <v>13</v>
      </c>
    </row>
    <row r="3" spans="1:49" ht="16.5" thickTop="1">
      <c r="A3" s="4"/>
      <c r="B3" s="5"/>
      <c r="C3" s="203"/>
      <c r="D3" s="1"/>
      <c r="E3" s="1"/>
      <c r="F3" s="1"/>
      <c r="G3" s="1"/>
      <c r="H3" s="1"/>
      <c r="I3" s="1"/>
      <c r="J3" s="1"/>
      <c r="K3" s="1"/>
      <c r="L3" s="1"/>
      <c r="M3" s="1"/>
      <c r="N3" s="1"/>
      <c r="O3" s="1"/>
      <c r="P3" s="1"/>
      <c r="Q3" s="1"/>
      <c r="R3" s="1"/>
      <c r="S3" s="1"/>
      <c r="T3" s="1"/>
      <c r="U3" s="1"/>
      <c r="V3" s="1"/>
      <c r="W3" s="1"/>
      <c r="X3" s="1"/>
      <c r="Y3" s="1"/>
      <c r="Z3" s="1"/>
      <c r="AA3" s="262"/>
      <c r="AB3" s="1"/>
      <c r="AC3" s="1"/>
      <c r="AD3" s="1"/>
      <c r="AE3" s="1"/>
      <c r="AF3" s="1"/>
      <c r="AV3" t="s">
        <v>21</v>
      </c>
    </row>
    <row r="4" spans="1:49" ht="14.25" customHeight="1" thickBot="1">
      <c r="A4" s="4"/>
      <c r="B4" s="5"/>
      <c r="C4" s="203"/>
      <c r="D4" s="1"/>
      <c r="E4" s="1"/>
      <c r="F4" s="1"/>
      <c r="G4" s="1"/>
      <c r="H4" s="1"/>
      <c r="I4" s="1"/>
      <c r="J4" s="1"/>
      <c r="K4" s="1"/>
      <c r="L4" s="1"/>
      <c r="M4" s="1"/>
      <c r="N4" s="1"/>
      <c r="O4" s="1"/>
      <c r="P4" s="1"/>
      <c r="Q4" s="1"/>
      <c r="R4" s="1"/>
      <c r="S4" s="1"/>
      <c r="T4" s="1"/>
      <c r="U4" s="1"/>
      <c r="V4" s="1"/>
      <c r="W4" s="1"/>
      <c r="X4" s="1"/>
      <c r="Y4" s="1"/>
      <c r="Z4" s="1"/>
      <c r="AA4" s="1"/>
      <c r="AB4" s="1"/>
      <c r="AC4" s="1"/>
      <c r="AD4" s="1"/>
      <c r="AE4" s="1"/>
      <c r="AF4" s="1"/>
      <c r="AV4" t="s">
        <v>22</v>
      </c>
    </row>
    <row r="5" spans="1:49" ht="111" customHeight="1" thickTop="1" thickBot="1">
      <c r="A5" s="6"/>
      <c r="B5" s="250" t="s">
        <v>67</v>
      </c>
      <c r="C5" s="250" t="s">
        <v>68</v>
      </c>
      <c r="D5" s="130" t="s">
        <v>50</v>
      </c>
      <c r="E5" s="131" t="s">
        <v>69</v>
      </c>
      <c r="F5" s="132" t="s">
        <v>70</v>
      </c>
      <c r="G5" s="145" t="s">
        <v>71</v>
      </c>
      <c r="H5" s="216" t="s">
        <v>75</v>
      </c>
      <c r="I5" s="216" t="s">
        <v>76</v>
      </c>
      <c r="J5" s="200">
        <f>DATE(B1,B2,1)</f>
        <v>42767</v>
      </c>
      <c r="K5" s="199">
        <f t="shared" ref="K5:AN5" si="0">IF(J5="","",IF(MONTH(J5+1)=$B$2,J5+1,""))</f>
        <v>42768</v>
      </c>
      <c r="L5" s="80">
        <f t="shared" si="0"/>
        <v>42769</v>
      </c>
      <c r="M5" s="80">
        <f t="shared" si="0"/>
        <v>42770</v>
      </c>
      <c r="N5" s="80">
        <f t="shared" si="0"/>
        <v>42771</v>
      </c>
      <c r="O5" s="82">
        <f t="shared" si="0"/>
        <v>42772</v>
      </c>
      <c r="P5" s="80">
        <f t="shared" si="0"/>
        <v>42773</v>
      </c>
      <c r="Q5" s="82">
        <f t="shared" si="0"/>
        <v>42774</v>
      </c>
      <c r="R5" s="80">
        <f t="shared" si="0"/>
        <v>42775</v>
      </c>
      <c r="S5" s="80">
        <f t="shared" si="0"/>
        <v>42776</v>
      </c>
      <c r="T5" s="80">
        <f t="shared" si="0"/>
        <v>42777</v>
      </c>
      <c r="U5" s="80">
        <f t="shared" si="0"/>
        <v>42778</v>
      </c>
      <c r="V5" s="80">
        <f t="shared" si="0"/>
        <v>42779</v>
      </c>
      <c r="W5" s="80">
        <f t="shared" si="0"/>
        <v>42780</v>
      </c>
      <c r="X5" s="82">
        <f t="shared" si="0"/>
        <v>42781</v>
      </c>
      <c r="Y5" s="82">
        <f t="shared" si="0"/>
        <v>42782</v>
      </c>
      <c r="Z5" s="80">
        <f t="shared" si="0"/>
        <v>42783</v>
      </c>
      <c r="AA5" s="80">
        <f t="shared" si="0"/>
        <v>42784</v>
      </c>
      <c r="AB5" s="82">
        <f t="shared" si="0"/>
        <v>42785</v>
      </c>
      <c r="AC5" s="80">
        <f t="shared" si="0"/>
        <v>42786</v>
      </c>
      <c r="AD5" s="80">
        <f t="shared" si="0"/>
        <v>42787</v>
      </c>
      <c r="AE5" s="80">
        <f t="shared" si="0"/>
        <v>42788</v>
      </c>
      <c r="AF5" s="80">
        <f t="shared" si="0"/>
        <v>42789</v>
      </c>
      <c r="AG5" s="82">
        <f t="shared" si="0"/>
        <v>42790</v>
      </c>
      <c r="AH5" s="80">
        <f t="shared" si="0"/>
        <v>42791</v>
      </c>
      <c r="AI5" s="80">
        <f t="shared" si="0"/>
        <v>42792</v>
      </c>
      <c r="AJ5" s="80">
        <f t="shared" si="0"/>
        <v>42793</v>
      </c>
      <c r="AK5" s="80">
        <f t="shared" si="0"/>
        <v>42794</v>
      </c>
      <c r="AL5" s="80" t="str">
        <f t="shared" si="0"/>
        <v/>
      </c>
      <c r="AM5" s="80" t="str">
        <f t="shared" si="0"/>
        <v/>
      </c>
      <c r="AN5" s="80" t="str">
        <f t="shared" si="0"/>
        <v/>
      </c>
    </row>
    <row r="6" spans="1:49" ht="15.75" thickBot="1">
      <c r="A6" s="173" t="s">
        <v>72</v>
      </c>
      <c r="B6" s="248"/>
      <c r="C6" s="248"/>
      <c r="D6" s="481"/>
      <c r="E6" s="434"/>
      <c r="F6" s="436"/>
      <c r="G6" s="438"/>
      <c r="H6" s="440"/>
      <c r="I6" s="441"/>
      <c r="J6" s="208">
        <f>14-(SUM(J116:J129))</f>
        <v>0</v>
      </c>
      <c r="K6" s="208">
        <f t="shared" ref="K6:AN6" si="1">14-(SUM(K116:K129))</f>
        <v>0</v>
      </c>
      <c r="L6" s="208">
        <f t="shared" si="1"/>
        <v>0</v>
      </c>
      <c r="M6" s="208">
        <f t="shared" si="1"/>
        <v>0</v>
      </c>
      <c r="N6" s="208">
        <f t="shared" si="1"/>
        <v>0</v>
      </c>
      <c r="O6" s="208">
        <f t="shared" si="1"/>
        <v>0</v>
      </c>
      <c r="P6" s="208">
        <f t="shared" si="1"/>
        <v>0</v>
      </c>
      <c r="Q6" s="208">
        <f t="shared" si="1"/>
        <v>0</v>
      </c>
      <c r="R6" s="208">
        <f t="shared" si="1"/>
        <v>0</v>
      </c>
      <c r="S6" s="208">
        <f t="shared" si="1"/>
        <v>0</v>
      </c>
      <c r="T6" s="208">
        <f t="shared" si="1"/>
        <v>0</v>
      </c>
      <c r="U6" s="208">
        <f t="shared" si="1"/>
        <v>0</v>
      </c>
      <c r="V6" s="208">
        <f t="shared" si="1"/>
        <v>0</v>
      </c>
      <c r="W6" s="208">
        <f t="shared" si="1"/>
        <v>0</v>
      </c>
      <c r="X6" s="208">
        <f t="shared" si="1"/>
        <v>0</v>
      </c>
      <c r="Y6" s="208">
        <f t="shared" si="1"/>
        <v>0</v>
      </c>
      <c r="Z6" s="208">
        <f t="shared" si="1"/>
        <v>0</v>
      </c>
      <c r="AA6" s="208">
        <f t="shared" si="1"/>
        <v>0</v>
      </c>
      <c r="AB6" s="208">
        <f t="shared" si="1"/>
        <v>0</v>
      </c>
      <c r="AC6" s="208">
        <f t="shared" si="1"/>
        <v>0</v>
      </c>
      <c r="AD6" s="208">
        <f t="shared" si="1"/>
        <v>0</v>
      </c>
      <c r="AE6" s="208">
        <f t="shared" si="1"/>
        <v>0</v>
      </c>
      <c r="AF6" s="208">
        <f t="shared" si="1"/>
        <v>0</v>
      </c>
      <c r="AG6" s="208">
        <f t="shared" si="1"/>
        <v>0</v>
      </c>
      <c r="AH6" s="208">
        <f t="shared" si="1"/>
        <v>0</v>
      </c>
      <c r="AI6" s="208">
        <f t="shared" si="1"/>
        <v>0</v>
      </c>
      <c r="AJ6" s="208">
        <f t="shared" si="1"/>
        <v>0</v>
      </c>
      <c r="AK6" s="208">
        <f t="shared" si="1"/>
        <v>0</v>
      </c>
      <c r="AL6" s="208">
        <f t="shared" si="1"/>
        <v>14</v>
      </c>
      <c r="AM6" s="208">
        <f t="shared" si="1"/>
        <v>14</v>
      </c>
      <c r="AN6" s="208">
        <f t="shared" si="1"/>
        <v>14</v>
      </c>
    </row>
    <row r="7" spans="1:49" ht="15.75" thickBot="1">
      <c r="A7" s="174" t="s">
        <v>73</v>
      </c>
      <c r="B7" s="249"/>
      <c r="C7" s="249"/>
      <c r="D7" s="482"/>
      <c r="E7" s="435"/>
      <c r="F7" s="437"/>
      <c r="G7" s="439"/>
      <c r="H7" s="442"/>
      <c r="I7" s="443"/>
      <c r="J7" s="206">
        <f ca="1">SUMPRODUCT(COUNTIF(OFFSET(J8:J8,{0,3,6,9,12,15,18,21,24,27,30,33,36,39,42,45,48,51,54,57,60,63,66,69,72,75,78,81,84,87,90,93,96,99,102,105,108},),piquet))</f>
        <v>9</v>
      </c>
      <c r="K7" s="206">
        <f ca="1">SUMPRODUCT(COUNTIF(OFFSET(K8:K8,{0,3,6,9,12,15,18,21,24,27,30,33,36,39,42,45,48,51,54,57,60,63,66,69,72,75,78,81,84,87,90,93,96,99,102,105,108},),piquet))</f>
        <v>9</v>
      </c>
      <c r="L7" s="206">
        <f ca="1">SUMPRODUCT(COUNTIF(OFFSET(L8:L8,{0,3,6,9,12,15,18,21,24,27,30,33,36,39,42,45,48,51,54,57,60,63,66,69,72,75,78,81,84,87,90,93,96,99,102,105,108},),piquet))</f>
        <v>8</v>
      </c>
      <c r="M7" s="206">
        <f ca="1">SUMPRODUCT(COUNTIF(OFFSET(M8:M8,{0,3,6,9,12,15,18,21,24,27,30,33,36,39,42,45,48,51,54,57,60,63,66,69,72,75,78,81,84,87,90,93,96,99,102,105,108},),piquet))</f>
        <v>9</v>
      </c>
      <c r="N7" s="206">
        <f ca="1">SUMPRODUCT(COUNTIF(OFFSET(N8:N8,{0,3,6,9,12,15,18,21,24,27,30,33,36,39,42,45,48,51,54,57,60,63,66,69,72,75,78,81,84,87,90,93,96,99,102,105,108},),piquet))</f>
        <v>8</v>
      </c>
      <c r="O7" s="206">
        <f ca="1">SUMPRODUCT(COUNTIF(OFFSET(O8:O8,{0,3,6,9,12,15,18,21,24,27,30,33,36,39,42,45,48,51,54,57,60,63,66,69,72,75,78,81,84,87,90,93,96,99,102,105,108},),piquet))</f>
        <v>9</v>
      </c>
      <c r="P7" s="206">
        <f ca="1">SUMPRODUCT(COUNTIF(OFFSET(P8:P8,{0,3,6,9,12,15,18,21,24,27,30,33,36,39,42,45,48,51,54,57,60,63,66,69,72,75,78,81,84,87,90,93,96,99,102,105,108},),piquet))</f>
        <v>9</v>
      </c>
      <c r="Q7" s="206">
        <f ca="1">SUMPRODUCT(COUNTIF(OFFSET(Q8:Q8,{0,3,6,9,12,15,18,21,24,27,30,33,36,39,42,45,48,51,54,57,60,63,66,69,72,75,78,81,84,87,90,93,96,99,102,105,108},),piquet))</f>
        <v>8</v>
      </c>
      <c r="R7" s="206">
        <f ca="1">SUMPRODUCT(COUNTIF(OFFSET(R8:R8,{0,3,6,9,12,15,18,21,24,27,30,33,36,39,42,45,48,51,54,57,60,63,66,69,72,75,78,81,84,87,90,93,96,99,102,105,108},),piquet))</f>
        <v>9</v>
      </c>
      <c r="S7" s="206">
        <f ca="1">SUMPRODUCT(COUNTIF(OFFSET(S8:S8,{0,3,6,9,12,15,18,21,24,27,30,33,36,39,42,45,48,51,54,57,60,63,66,69,72,75,78,81,84,87,90,93,96,99,102,105,108},),piquet))</f>
        <v>9</v>
      </c>
      <c r="T7" s="206">
        <f ca="1">SUMPRODUCT(COUNTIF(OFFSET(T8:T8,{0,3,6,9,12,15,18,21,24,27,30,33,36,39,42,45,48,51,54,57,60,63,66,69,72,75,78,81,84,87,90,93,96,99,102,105,108},),piquet))</f>
        <v>9</v>
      </c>
      <c r="U7" s="206">
        <f ca="1">SUMPRODUCT(COUNTIF(OFFSET(U8:U8,{0,3,6,9,12,15,18,21,24,27,30,33,36,39,42,45,48,51,54,57,60,63,66,69,72,75,78,81,84,87,90,93,96,99,102,105,108},),piquet))</f>
        <v>9</v>
      </c>
      <c r="V7" s="206">
        <f ca="1">SUMPRODUCT(COUNTIF(OFFSET(V8:V8,{0,3,6,9,12,15,18,21,24,27,30,33,36,39,42,45,48,51,54,57,60,63,66,69,72,75,78,81,84,87,90,93,96,99,102,105,108},),piquet))</f>
        <v>9</v>
      </c>
      <c r="W7" s="206">
        <f ca="1">SUMPRODUCT(COUNTIF(OFFSET(W8:W8,{0,3,6,9,12,15,18,21,24,27,30,33,36,39,42,45,48,51,54,57,60,63,66,69,72,75,78,81,84,87,90,93,96,99,102,105,108},),piquet))</f>
        <v>8</v>
      </c>
      <c r="X7" s="206">
        <f ca="1">SUMPRODUCT(COUNTIF(OFFSET(X8:X8,{0,3,6,9,12,15,18,21,24,27,30,33,36,39,42,45,48,51,54,57,60,63,66,69,72,75,78,81,84,87,90,93,96,99,102,105,108},),piquet))</f>
        <v>9</v>
      </c>
      <c r="Y7" s="206">
        <f ca="1">SUMPRODUCT(COUNTIF(OFFSET(Y8:Y8,{0,3,6,9,12,15,18,21,24,27,30,33,36,39,42,45,48,51,54,57,60,63,66,69,72,75,78,81,84,87,90,93,96,99,102,105,108},),piquet))</f>
        <v>9</v>
      </c>
      <c r="Z7" s="206">
        <f ca="1">SUMPRODUCT(COUNTIF(OFFSET(Z8:Z8,{0,3,6,9,12,15,18,21,24,27,30,33,36,39,42,45,48,51,54,57,60,63,66,69,72,75,78,81,84,87,90,93,96,99,102,105,108},),piquet))</f>
        <v>9</v>
      </c>
      <c r="AA7" s="206">
        <f ca="1">SUMPRODUCT(COUNTIF(OFFSET(AA8:AA8,{0,3,6,9,12,15,18,21,24,27,30,33,36,39,42,45,48,51,54,57,60,63,66,69,72,75,78,81,84,87,90,93,96,99,102,105,108},),piquet))</f>
        <v>9</v>
      </c>
      <c r="AB7" s="206">
        <f ca="1">SUMPRODUCT(COUNTIF(OFFSET(AB8:AB8,{0,3,6,9,12,15,18,21,24,27,30,33,36,39,42,45,48,51,54,57,60,63,66,69,72,75,78,81,84,87,90,93,96,99,102,105,108},),piquet))</f>
        <v>9</v>
      </c>
      <c r="AC7" s="206">
        <f ca="1">SUMPRODUCT(COUNTIF(OFFSET(AC8:AC8,{0,3,6,9,12,15,18,21,24,27,30,33,36,39,42,45,48,51,54,57,60,63,66,69,72,75,78,81,84,87,90,93,96,99,102,105,108},),piquet))</f>
        <v>9</v>
      </c>
      <c r="AD7" s="206">
        <f ca="1">SUMPRODUCT(COUNTIF(OFFSET(AD8:AD8,{0,3,6,9,12,15,18,21,24,27,30,33,36,39,42,45,48,51,54,57,60,63,66,69,72,75,78,81,84,87,90,93,96,99,102,105,108},),piquet))</f>
        <v>9</v>
      </c>
      <c r="AE7" s="206">
        <f ca="1">SUMPRODUCT(COUNTIF(OFFSET(AE8:AE8,{0,3,6,9,12,15,18,21,24,27,30,33,36,39,42,45,48,51,54,57,60,63,66,69,72,75,78,81,84,87,90,93,96,99,102,105,108},),piquet))</f>
        <v>9</v>
      </c>
      <c r="AF7" s="206">
        <f ca="1">SUMPRODUCT(COUNTIF(OFFSET(AF8:AF8,{0,3,6,9,12,15,18,21,24,27,30,33,36,39,42,45,48,51,54,57,60,63,66,69,72,75,78,81,84,87,90,93,96,99,102,105,108},),piquet))</f>
        <v>9</v>
      </c>
      <c r="AG7" s="206">
        <f ca="1">SUMPRODUCT(COUNTIF(OFFSET(AG8:AG8,{0,3,6,9,12,15,18,21,24,27,30,33,36,39,42,45,48,51,54,57,60,63,66,69,72,75,78,81,84,87,90,93,96,99,102,105,108},),piquet))</f>
        <v>9</v>
      </c>
      <c r="AH7" s="206">
        <f ca="1">SUMPRODUCT(COUNTIF(OFFSET(AH8:AH8,{0,3,6,9,12,15,18,21,24,27,30,33,36,39,42,45,48,51,54,57,60,63,66,69,72,75,78,81,84,87,90,93,96,99,102,105,108},),piquet))</f>
        <v>9</v>
      </c>
      <c r="AI7" s="206">
        <f ca="1">SUMPRODUCT(COUNTIF(OFFSET(AI8:AI8,{0,3,6,9,12,15,18,21,24,27,30,33,36,39,42,45,48,51,54,57,60,63,66,69,72,75,78,81,84,87,90,93,96,99,102,105,108},),piquet))</f>
        <v>9</v>
      </c>
      <c r="AJ7" s="206">
        <f ca="1">SUMPRODUCT(COUNTIF(OFFSET(AJ8:AJ8,{0,3,6,9,12,15,18,21,24,27,30,33,36,39,42,45,48,51,54,57,60,63,66,69,72,75,78,81,84,87,90,93,96,99,102,105,108},),piquet))</f>
        <v>8</v>
      </c>
      <c r="AK7" s="206">
        <f ca="1">SUMPRODUCT(COUNTIF(OFFSET(AK8:AK8,{0,3,6,9,12,15,18,21,24,27,30,33,36,39,42,45,48,51,54,57,60,63,66,69,72,75,78,81,84,87,90,93,96,99,102,105,108},),piquet))</f>
        <v>9</v>
      </c>
      <c r="AL7" s="206">
        <f ca="1">SUMPRODUCT(COUNTIF(OFFSET(AL8:AL8,{0,3,6,9,12,15,18,21,24,27,30,33,36,39,42,45,48,51,54,57,60,63,66,69,72,75,78,81,84,87,90,93,96,99,102,105,108},),piquet))</f>
        <v>0</v>
      </c>
      <c r="AM7" s="206">
        <f ca="1">SUMPRODUCT(COUNTIF(OFFSET(AM8:AM8,{0,3,6,9,12,15,18,21,24,27,30,33,36,39,42,45,48,51,54,57,60,63,66,69,72,75,78,81,84,87,90,93,96,99,102,105,108},),piquet))</f>
        <v>0</v>
      </c>
      <c r="AN7" s="206">
        <f ca="1">SUMPRODUCT(COUNTIF(OFFSET(AN8:AN8,{0,3,6,9,12,15,18,21,24,27,30,33,36,39,42,45,48,51,54,57,60,63,66,69,72,75,78,81,84,87,90,93,96,99,102,105,108},),piquet))</f>
        <v>0</v>
      </c>
    </row>
    <row r="8" spans="1:49" ht="16.5" customHeight="1" thickTop="1" thickBot="1">
      <c r="A8" s="162">
        <f>'Base de donnée'!C3</f>
        <v>1</v>
      </c>
      <c r="B8" s="476">
        <f>SUM('Base de donnée'!C$5:C$7)</f>
        <v>3</v>
      </c>
      <c r="C8" s="479">
        <f>SUM('Base de donnée'!C$8)</f>
        <v>1</v>
      </c>
      <c r="D8" s="428">
        <f t="array" ref="D8">SUM(IF((WEEKDAY(J$5:AK$5,2)&lt;6)*(COUNTIF(fériés,J$5:AK$5)=0),COUNTIF(piquet,J8:AK8)))</f>
        <v>6</v>
      </c>
      <c r="E8" s="431">
        <f t="array" ref="E8">SUM(IF((WEEKDAY(J$5:AK$5,2)&gt;5)+(COUNTIF(fériés,J$5:AK$5)&gt;0),COUNTIF(piquet,J8:AK8)))</f>
        <v>3</v>
      </c>
      <c r="F8" s="416">
        <f>(D8*9)+(E8*24)</f>
        <v>126</v>
      </c>
      <c r="G8" s="419" t="e">
        <f ca="1">STATISTIQUE!V8</f>
        <v>#REF!</v>
      </c>
      <c r="H8" s="422">
        <f>SUM(AV8:AV10)</f>
        <v>0</v>
      </c>
      <c r="I8" s="425">
        <f>SUM(AW8:AW10)</f>
        <v>0</v>
      </c>
      <c r="J8" s="133" t="s">
        <v>6</v>
      </c>
      <c r="K8" s="133" t="s">
        <v>6</v>
      </c>
      <c r="L8" s="133" t="s">
        <v>6</v>
      </c>
      <c r="M8" s="133" t="s">
        <v>6</v>
      </c>
      <c r="N8" s="133" t="s">
        <v>78</v>
      </c>
      <c r="O8" s="133" t="s">
        <v>79</v>
      </c>
      <c r="P8" s="133" t="s">
        <v>25</v>
      </c>
      <c r="Q8" s="133" t="s">
        <v>78</v>
      </c>
      <c r="R8" s="133" t="s">
        <v>78</v>
      </c>
      <c r="S8" s="133" t="s">
        <v>25</v>
      </c>
      <c r="T8" s="133" t="s">
        <v>6</v>
      </c>
      <c r="U8" s="133" t="s">
        <v>6</v>
      </c>
      <c r="V8" s="133" t="s">
        <v>6</v>
      </c>
      <c r="W8" s="133" t="s">
        <v>6</v>
      </c>
      <c r="X8" s="133" t="s">
        <v>6</v>
      </c>
      <c r="Y8" s="133" t="s">
        <v>6</v>
      </c>
      <c r="Z8" s="133" t="s">
        <v>78</v>
      </c>
      <c r="AA8" s="133" t="s">
        <v>6</v>
      </c>
      <c r="AB8" s="133" t="s">
        <v>6</v>
      </c>
      <c r="AC8" s="133" t="str">
        <f>IF('Base de donnée'!$C$4,("DISPONIBLE"),("INDISPONIBLE"))</f>
        <v>DISPONIBLE</v>
      </c>
      <c r="AD8" s="133" t="s">
        <v>6</v>
      </c>
      <c r="AE8" s="133" t="s">
        <v>78</v>
      </c>
      <c r="AF8" s="133" t="s">
        <v>78</v>
      </c>
      <c r="AG8" s="133" t="s">
        <v>6</v>
      </c>
      <c r="AH8" s="133" t="s">
        <v>79</v>
      </c>
      <c r="AI8" s="133" t="s">
        <v>78</v>
      </c>
      <c r="AJ8" s="133" t="s">
        <v>6</v>
      </c>
      <c r="AK8" s="133" t="str">
        <f>IF('Base de donnée'!$C$4,("DISPONIBLE"),("INDISPONIBLE"))</f>
        <v>DISPONIBLE</v>
      </c>
      <c r="AL8" s="133" t="str">
        <f>IF('Base de donnée'!$C$4,("DISPONIBLE"),("INDISPONIBLE"))</f>
        <v>DISPONIBLE</v>
      </c>
      <c r="AM8" s="133" t="str">
        <f>IF('Base de donnée'!$C$4,("DISPONIBLE"),("INDISPONIBLE"))</f>
        <v>DISPONIBLE</v>
      </c>
      <c r="AN8" s="133" t="str">
        <f>IF('Base de donnée'!$C$4,("DISPONIBLE"),("INDISPONIBLE"))</f>
        <v>DISPONIBLE</v>
      </c>
      <c r="AV8">
        <f t="array" ref="AV8">SUM(IF((WEEKDAY(J$5:AK$5,2)&lt;6)*(COUNTIF(fériés,J$5:AK$5)=0),COUNTIF(vsav, J8:AK8)))</f>
        <v>0</v>
      </c>
      <c r="AW8">
        <f t="array" ref="AW8">SUM(IF((WEEKDAY(J$5:AK$5,2)&gt;5)+(COUNTIF(fériés,J$5:AK$5)&gt;0),COUNTIF(vsav, J8:AK8)))</f>
        <v>0</v>
      </c>
    </row>
    <row r="9" spans="1:49" ht="16.5" customHeight="1" thickTop="1" thickBot="1">
      <c r="A9" s="162">
        <f>'Base de donnée'!C3</f>
        <v>1</v>
      </c>
      <c r="B9" s="477"/>
      <c r="C9" s="479"/>
      <c r="D9" s="429"/>
      <c r="E9" s="432"/>
      <c r="F9" s="417"/>
      <c r="G9" s="420"/>
      <c r="H9" s="423"/>
      <c r="I9" s="426"/>
      <c r="J9" s="7"/>
      <c r="K9" s="8"/>
      <c r="L9" s="8"/>
      <c r="M9" s="8"/>
      <c r="N9" s="9" t="s">
        <v>9</v>
      </c>
      <c r="O9" s="9" t="s">
        <v>12</v>
      </c>
      <c r="P9" s="8"/>
      <c r="Q9" s="9" t="s">
        <v>9</v>
      </c>
      <c r="R9" s="8" t="s">
        <v>9</v>
      </c>
      <c r="S9" s="8"/>
      <c r="T9" s="8"/>
      <c r="U9" s="8"/>
      <c r="V9" s="9"/>
      <c r="W9" s="9"/>
      <c r="X9" s="9"/>
      <c r="Y9" s="9"/>
      <c r="Z9" s="8" t="s">
        <v>9</v>
      </c>
      <c r="AA9" s="9"/>
      <c r="AB9" s="9"/>
      <c r="AC9" s="9"/>
      <c r="AD9" s="8"/>
      <c r="AE9" s="9" t="s">
        <v>9</v>
      </c>
      <c r="AF9" s="9" t="s">
        <v>9</v>
      </c>
      <c r="AG9" s="9"/>
      <c r="AH9" s="8" t="s">
        <v>12</v>
      </c>
      <c r="AI9" s="8" t="s">
        <v>9</v>
      </c>
      <c r="AJ9" s="8"/>
      <c r="AK9" s="8"/>
      <c r="AL9" s="8"/>
      <c r="AM9" s="8"/>
      <c r="AN9" s="19"/>
      <c r="AV9">
        <f t="array" ref="AV9">SUM(IF((WEEKDAY(J$5:AK$5,2)&lt;6)*(COUNTIF(fériés,J$5:AK$5)=0),COUNTIF(vsav, J9:AK9)))</f>
        <v>0</v>
      </c>
      <c r="AW9">
        <f t="array" ref="AW9">SUM(IF((WEEKDAY(J$5:AK$5,2)&gt;5)+(COUNTIF(fériés,J$5:AK$5)&gt;0),COUNTIF(vsav, J9:AK9)))</f>
        <v>0</v>
      </c>
    </row>
    <row r="10" spans="1:49" ht="16.5" customHeight="1" thickTop="1" thickBot="1">
      <c r="A10" s="162">
        <f>'Base de donnée'!C3</f>
        <v>1</v>
      </c>
      <c r="B10" s="478"/>
      <c r="C10" s="480"/>
      <c r="D10" s="430"/>
      <c r="E10" s="433"/>
      <c r="F10" s="418"/>
      <c r="G10" s="421"/>
      <c r="H10" s="424"/>
      <c r="I10" s="427"/>
      <c r="J10" s="11"/>
      <c r="K10" s="12"/>
      <c r="L10" s="12"/>
      <c r="M10" s="12"/>
      <c r="N10" s="13"/>
      <c r="O10" s="13"/>
      <c r="P10" s="12"/>
      <c r="Q10" s="13"/>
      <c r="R10" s="12"/>
      <c r="S10" s="13"/>
      <c r="T10" s="13"/>
      <c r="U10" s="13"/>
      <c r="V10" s="12"/>
      <c r="W10" s="13"/>
      <c r="X10" s="13"/>
      <c r="Y10" s="13"/>
      <c r="Z10" s="13"/>
      <c r="AA10" s="13"/>
      <c r="AB10" s="12"/>
      <c r="AC10" s="13"/>
      <c r="AD10" s="13"/>
      <c r="AE10" s="13"/>
      <c r="AF10" s="13"/>
      <c r="AG10" s="13"/>
      <c r="AH10" s="13"/>
      <c r="AI10" s="12"/>
      <c r="AJ10" s="12"/>
      <c r="AK10" s="12"/>
      <c r="AL10" s="12"/>
      <c r="AM10" s="12"/>
      <c r="AN10" s="22"/>
      <c r="AV10">
        <f t="array" ref="AV10">SUM(IF((WEEKDAY(J$5:AK$5,2)&lt;6)*(COUNTIF(fériés,J$5:AK$5)=0),COUNTIF(vsav, J10:AK10)))</f>
        <v>0</v>
      </c>
      <c r="AW10">
        <f t="array" ref="AW10">SUM(IF((WEEKDAY(J$5:AK$5,2)&gt;5)+(COUNTIF(fériés,J$5:AK$5)&gt;0),COUNTIF(vsav, J10:AK10)))</f>
        <v>0</v>
      </c>
    </row>
    <row r="11" spans="1:49" ht="15.75" customHeight="1" thickTop="1">
      <c r="A11" s="15">
        <f>'Base de donnée'!D3</f>
        <v>2</v>
      </c>
      <c r="B11" s="463">
        <f>SUM('Base de donnée'!D5:D7)</f>
        <v>3</v>
      </c>
      <c r="C11" s="448">
        <f>SUM('Base de donnée'!D$8)</f>
        <v>1</v>
      </c>
      <c r="D11" s="410">
        <f t="array" ref="D11">SUM(IF((WEEKDAY(J$5:AK$5,2)&lt;6)*(COUNTIF(fériés,J$5:AK$5)=0),COUNTIF(piquet,J11:AK11)))</f>
        <v>6</v>
      </c>
      <c r="E11" s="413">
        <f t="array" ref="E11">SUM(IF((WEEKDAY(J$5:AK$5,2)&gt;5)+(COUNTIF(fériés,J$5:AK$5)&gt;0),COUNTIF(piquet,J11:AK11)))</f>
        <v>3</v>
      </c>
      <c r="F11" s="416">
        <f>(D11*9)+(E11*24)</f>
        <v>126</v>
      </c>
      <c r="G11" s="419" t="e">
        <f ca="1">STATISTIQUE!V9</f>
        <v>#REF!</v>
      </c>
      <c r="H11" s="422">
        <f t="shared" ref="H11:I11" si="2">SUM(AV11:AV13)</f>
        <v>2</v>
      </c>
      <c r="I11" s="425">
        <f t="shared" si="2"/>
        <v>1</v>
      </c>
      <c r="J11" s="16" t="str">
        <f>IF('Base de donnée'!$D$4,("DISPONIBLE"),("INDISPONIBLE"))</f>
        <v>DISPONIBLE</v>
      </c>
      <c r="K11" s="16" t="s">
        <v>78</v>
      </c>
      <c r="L11" s="16" t="s">
        <v>25</v>
      </c>
      <c r="M11" s="16" t="s">
        <v>6</v>
      </c>
      <c r="N11" s="16" t="s">
        <v>6</v>
      </c>
      <c r="O11" s="16" t="s">
        <v>78</v>
      </c>
      <c r="P11" s="16" t="s">
        <v>78</v>
      </c>
      <c r="Q11" s="16" t="s">
        <v>10</v>
      </c>
      <c r="R11" s="16" t="s">
        <v>15</v>
      </c>
      <c r="S11" s="16" t="s">
        <v>6</v>
      </c>
      <c r="T11" s="16" t="s">
        <v>6</v>
      </c>
      <c r="U11" s="16" t="s">
        <v>6</v>
      </c>
      <c r="V11" s="16" t="s">
        <v>10</v>
      </c>
      <c r="W11" s="16" t="str">
        <f>IF('Base de donnée'!$D$4,("DISPONIBLE"),("INDISPONIBLE"))</f>
        <v>DISPONIBLE</v>
      </c>
      <c r="X11" s="16" t="str">
        <f>IF('Base de donnée'!$D$4,("DISPONIBLE"),("INDISPONIBLE"))</f>
        <v>DISPONIBLE</v>
      </c>
      <c r="Y11" s="16" t="str">
        <f>IF('Base de donnée'!$D$4,("DISPONIBLE"),("INDISPONIBLE"))</f>
        <v>DISPONIBLE</v>
      </c>
      <c r="Z11" s="16" t="str">
        <f>IF('Base de donnée'!$D$4,("DISPONIBLE"),("INDISPONIBLE"))</f>
        <v>DISPONIBLE</v>
      </c>
      <c r="AA11" s="16" t="s">
        <v>78</v>
      </c>
      <c r="AB11" s="16" t="s">
        <v>13</v>
      </c>
      <c r="AC11" s="16" t="str">
        <f>IF('Base de donnée'!$D$4,("DISPONIBLE"),("INDISPONIBLE"))</f>
        <v>DISPONIBLE</v>
      </c>
      <c r="AD11" s="16" t="str">
        <f>IF('Base de donnée'!$D$4,("DISPONIBLE"),("INDISPONIBLE"))</f>
        <v>DISPONIBLE</v>
      </c>
      <c r="AE11" s="16" t="str">
        <f>IF('Base de donnée'!$D$4,("DISPONIBLE"),("INDISPONIBLE"))</f>
        <v>DISPONIBLE</v>
      </c>
      <c r="AF11" s="16" t="str">
        <f>IF('Base de donnée'!$D$4,("DISPONIBLE"),("INDISPONIBLE"))</f>
        <v>DISPONIBLE</v>
      </c>
      <c r="AG11" s="16" t="str">
        <f>IF('Base de donnée'!$D$4,("DISPONIBLE"),("INDISPONIBLE"))</f>
        <v>DISPONIBLE</v>
      </c>
      <c r="AH11" s="16" t="str">
        <f>IF('Base de donnée'!$D$4,("DISPONIBLE"),("INDISPONIBLE"))</f>
        <v>DISPONIBLE</v>
      </c>
      <c r="AI11" s="16" t="s">
        <v>12</v>
      </c>
      <c r="AJ11" s="16" t="str">
        <f>IF('Base de donnée'!$D$4,("DISPONIBLE"),("INDISPONIBLE"))</f>
        <v>DISPONIBLE</v>
      </c>
      <c r="AK11" s="16" t="str">
        <f>IF('Base de donnée'!$D$4,("DISPONIBLE"),("INDISPONIBLE"))</f>
        <v>DISPONIBLE</v>
      </c>
      <c r="AL11" s="16" t="str">
        <f>IF('Base de donnée'!$D$4,("DISPONIBLE"),("INDISPONIBLE"))</f>
        <v>DISPONIBLE</v>
      </c>
      <c r="AM11" s="16" t="str">
        <f>IF('Base de donnée'!$D$4,("DISPONIBLE"),("INDISPONIBLE"))</f>
        <v>DISPONIBLE</v>
      </c>
      <c r="AN11" s="16" t="str">
        <f>IF('Base de donnée'!$D$4,("DISPONIBLE"),("INDISPONIBLE"))</f>
        <v>DISPONIBLE</v>
      </c>
      <c r="AV11">
        <f t="array" ref="AV11">SUM(IF((WEEKDAY(J$5:AK$5,2)&lt;6)*(COUNTIF(fériés,J$5:AK$5)=0),COUNTIF(vsav, J11:AK11)))</f>
        <v>2</v>
      </c>
      <c r="AW11">
        <f t="array" ref="AW11">SUM(IF((WEEKDAY(J$5:AK$5,2)&gt;5)+(COUNTIF(fériés,J$5:AK$5)&gt;0),COUNTIF(vsav, J11:AK11)))</f>
        <v>1</v>
      </c>
    </row>
    <row r="12" spans="1:49" ht="15" customHeight="1">
      <c r="A12" s="17">
        <f>'Base de donnée'!D3</f>
        <v>2</v>
      </c>
      <c r="B12" s="464"/>
      <c r="C12" s="449"/>
      <c r="D12" s="411"/>
      <c r="E12" s="414"/>
      <c r="F12" s="417"/>
      <c r="G12" s="420"/>
      <c r="H12" s="423"/>
      <c r="I12" s="426"/>
      <c r="J12" s="18"/>
      <c r="K12" s="19" t="s">
        <v>9</v>
      </c>
      <c r="L12" s="19"/>
      <c r="M12" s="19"/>
      <c r="N12" s="10"/>
      <c r="O12" s="10" t="s">
        <v>9</v>
      </c>
      <c r="P12" s="10" t="s">
        <v>9</v>
      </c>
      <c r="Q12" s="10"/>
      <c r="R12" s="10" t="s">
        <v>19</v>
      </c>
      <c r="S12" s="10"/>
      <c r="T12" s="10"/>
      <c r="U12" s="10"/>
      <c r="V12" s="19"/>
      <c r="W12" s="10"/>
      <c r="X12" s="10"/>
      <c r="Y12" s="10"/>
      <c r="Z12" s="10"/>
      <c r="AA12" s="19" t="s">
        <v>9</v>
      </c>
      <c r="AB12" s="19" t="s">
        <v>79</v>
      </c>
      <c r="AC12" s="10"/>
      <c r="AD12" s="19"/>
      <c r="AE12" s="10"/>
      <c r="AF12" s="10"/>
      <c r="AG12" s="10"/>
      <c r="AH12" s="19"/>
      <c r="AI12" s="10" t="s">
        <v>79</v>
      </c>
      <c r="AJ12" s="19"/>
      <c r="AK12" s="19"/>
      <c r="AL12" s="19"/>
      <c r="AM12" s="19"/>
      <c r="AN12" s="19"/>
      <c r="AV12">
        <f t="array" ref="AV12">SUM(IF((WEEKDAY(J$5:AK$5,2)&lt;6)*(COUNTIF(fériés,J$5:AK$5)=0),COUNTIF(vsav, J12:AK12)))</f>
        <v>0</v>
      </c>
      <c r="AW12">
        <f t="array" ref="AW12">SUM(IF((WEEKDAY(J$5:AK$5,2)&gt;5)+(COUNTIF(fériés,J$5:AK$5)&gt;0),COUNTIF(vsav, J12:AK12)))</f>
        <v>0</v>
      </c>
    </row>
    <row r="13" spans="1:49" ht="15.75" customHeight="1" thickBot="1">
      <c r="A13" s="20">
        <f>'Base de donnée'!D3</f>
        <v>2</v>
      </c>
      <c r="B13" s="465"/>
      <c r="C13" s="450"/>
      <c r="D13" s="412"/>
      <c r="E13" s="415"/>
      <c r="F13" s="418"/>
      <c r="G13" s="421"/>
      <c r="H13" s="424"/>
      <c r="I13" s="427"/>
      <c r="J13" s="21"/>
      <c r="K13" s="22"/>
      <c r="L13" s="14"/>
      <c r="M13" s="22"/>
      <c r="N13" s="14"/>
      <c r="O13" s="22"/>
      <c r="P13" s="14"/>
      <c r="Q13" s="14"/>
      <c r="R13" s="14"/>
      <c r="S13" s="14"/>
      <c r="T13" s="14"/>
      <c r="U13" s="14"/>
      <c r="V13" s="14"/>
      <c r="W13" s="14"/>
      <c r="X13" s="14"/>
      <c r="Y13" s="14"/>
      <c r="Z13" s="14"/>
      <c r="AA13" s="14"/>
      <c r="AB13" s="14"/>
      <c r="AC13" s="14"/>
      <c r="AD13" s="14"/>
      <c r="AE13" s="14"/>
      <c r="AF13" s="14"/>
      <c r="AG13" s="22"/>
      <c r="AH13" s="14"/>
      <c r="AI13" s="14"/>
      <c r="AJ13" s="22"/>
      <c r="AK13" s="22"/>
      <c r="AL13" s="22"/>
      <c r="AM13" s="22"/>
      <c r="AN13" s="22"/>
      <c r="AV13">
        <f t="array" ref="AV13">SUM(IF((WEEKDAY(J$5:AK$5,2)&lt;6)*(COUNTIF(fériés,J$5:AK$5)=0),COUNTIF(vsav, J13:AK13)))</f>
        <v>0</v>
      </c>
      <c r="AW13">
        <f t="array" ref="AW13">SUM(IF((WEEKDAY(J$5:AK$5,2)&gt;5)+(COUNTIF(fériés,J$5:AK$5)&gt;0),COUNTIF(vsav, J13:AK13)))</f>
        <v>0</v>
      </c>
    </row>
    <row r="14" spans="1:49" ht="15.75" customHeight="1" thickTop="1">
      <c r="A14" s="23">
        <f>'Base de donnée'!E3</f>
        <v>3</v>
      </c>
      <c r="B14" s="463">
        <f>SUM('Base de donnée'!E5:E7)</f>
        <v>3</v>
      </c>
      <c r="C14" s="448">
        <f>SUM('Base de donnée'!E$8)</f>
        <v>1</v>
      </c>
      <c r="D14" s="428">
        <f t="array" ref="D14">SUM(IF((WEEKDAY(J$5:AK$5,2)&lt;6)*(COUNTIF(fériés,J$5:AK$5)=0),COUNTIF(piquet,J14:AK14)))</f>
        <v>8</v>
      </c>
      <c r="E14" s="431">
        <f t="array" ref="E14">SUM(IF((WEEKDAY(J$5:AK$5,2)&gt;5)+(COUNTIF(fériés,J$5:AK$5)&gt;0),COUNTIF(piquet,J14:AK14)))</f>
        <v>4</v>
      </c>
      <c r="F14" s="416">
        <f>(D14*9)+(E14*24)</f>
        <v>168</v>
      </c>
      <c r="G14" s="419" t="e">
        <f ca="1">STATISTIQUE!V10</f>
        <v>#REF!</v>
      </c>
      <c r="H14" s="422">
        <f t="shared" ref="H14:I14" si="3">SUM(AV14:AV16)</f>
        <v>3</v>
      </c>
      <c r="I14" s="425">
        <f t="shared" si="3"/>
        <v>1</v>
      </c>
      <c r="J14" s="16" t="s">
        <v>78</v>
      </c>
      <c r="K14" s="16" t="s">
        <v>10</v>
      </c>
      <c r="L14" s="16" t="s">
        <v>78</v>
      </c>
      <c r="M14" s="16" t="s">
        <v>6</v>
      </c>
      <c r="N14" s="16" t="s">
        <v>6</v>
      </c>
      <c r="O14" s="16" t="s">
        <v>10</v>
      </c>
      <c r="P14" s="16" t="s">
        <v>25</v>
      </c>
      <c r="Q14" s="16" t="s">
        <v>25</v>
      </c>
      <c r="R14" s="16" t="s">
        <v>25</v>
      </c>
      <c r="S14" s="16" t="s">
        <v>78</v>
      </c>
      <c r="T14" s="16" t="s">
        <v>79</v>
      </c>
      <c r="U14" s="16" t="s">
        <v>78</v>
      </c>
      <c r="V14" s="16" t="str">
        <f>IF('Base de donnée'!$E$4,("DISPONIBLE"),("INDISPONIBLE"))</f>
        <v>DISPONIBLE</v>
      </c>
      <c r="W14" s="16" t="s">
        <v>78</v>
      </c>
      <c r="X14" s="16" t="str">
        <f>IF('Base de donnée'!$E$4,("DISPONIBLE"),("INDISPONIBLE"))</f>
        <v>DISPONIBLE</v>
      </c>
      <c r="Y14" s="16" t="str">
        <f>IF('Base de donnée'!$E$4,("DISPONIBLE"),("INDISPONIBLE"))</f>
        <v>DISPONIBLE</v>
      </c>
      <c r="Z14" s="16" t="str">
        <f>IF('Base de donnée'!$E$4,("DISPONIBLE"),("INDISPONIBLE"))</f>
        <v>DISPONIBLE</v>
      </c>
      <c r="AA14" s="16" t="s">
        <v>6</v>
      </c>
      <c r="AB14" s="16" t="s">
        <v>6</v>
      </c>
      <c r="AC14" s="16" t="str">
        <f>IF('Base de donnée'!$E$4,("DISPONIBLE"),("INDISPONIBLE"))</f>
        <v>DISPONIBLE</v>
      </c>
      <c r="AD14" s="16" t="str">
        <f>IF('Base de donnée'!$E$4,("DISPONIBLE"),("INDISPONIBLE"))</f>
        <v>DISPONIBLE</v>
      </c>
      <c r="AE14" s="16" t="str">
        <f>IF('Base de donnée'!$E$4,("DISPONIBLE"),("INDISPONIBLE"))</f>
        <v>DISPONIBLE</v>
      </c>
      <c r="AF14" s="16" t="str">
        <f>IF('Base de donnée'!$E$4,("DISPONIBLE"),("INDISPONIBLE"))</f>
        <v>DISPONIBLE</v>
      </c>
      <c r="AG14" s="16" t="str">
        <f>IF('Base de donnée'!$E$4,("DISPONIBLE"),("INDISPONIBLE"))</f>
        <v>DISPONIBLE</v>
      </c>
      <c r="AH14" s="16" t="s">
        <v>78</v>
      </c>
      <c r="AI14" s="16" t="s">
        <v>10</v>
      </c>
      <c r="AJ14" s="16" t="s">
        <v>78</v>
      </c>
      <c r="AK14" s="16" t="s">
        <v>10</v>
      </c>
      <c r="AL14" s="16" t="str">
        <f>IF('Base de donnée'!$E$4,("DISPONIBLE"),("INDISPONIBLE"))</f>
        <v>DISPONIBLE</v>
      </c>
      <c r="AM14" s="16" t="str">
        <f>IF('Base de donnée'!$E$4,("DISPONIBLE"),("INDISPONIBLE"))</f>
        <v>DISPONIBLE</v>
      </c>
      <c r="AN14" s="16" t="str">
        <f>IF('Base de donnée'!$E$4,("DISPONIBLE"),("INDISPONIBLE"))</f>
        <v>DISPONIBLE</v>
      </c>
      <c r="AV14">
        <f t="array" ref="AV14">SUM(IF((WEEKDAY(J$5:AK$5,2)&lt;6)*(COUNTIF(fériés,J$5:AK$5)=0),COUNTIF(vsav, J14:AK14)))</f>
        <v>3</v>
      </c>
      <c r="AW14">
        <f t="array" ref="AW14">SUM(IF((WEEKDAY(J$5:AK$5,2)&gt;5)+(COUNTIF(fériés,J$5:AK$5)&gt;0),COUNTIF(vsav, J14:AK14)))</f>
        <v>1</v>
      </c>
    </row>
    <row r="15" spans="1:49" ht="15" customHeight="1">
      <c r="A15" s="24">
        <f>'Base de donnée'!E3</f>
        <v>3</v>
      </c>
      <c r="B15" s="464"/>
      <c r="C15" s="449"/>
      <c r="D15" s="429"/>
      <c r="E15" s="432"/>
      <c r="F15" s="417"/>
      <c r="G15" s="420"/>
      <c r="H15" s="423"/>
      <c r="I15" s="426"/>
      <c r="J15" s="18" t="s">
        <v>9</v>
      </c>
      <c r="K15" s="19"/>
      <c r="L15" s="10" t="s">
        <v>9</v>
      </c>
      <c r="M15" s="10"/>
      <c r="N15" s="10"/>
      <c r="O15" s="10"/>
      <c r="P15" s="19"/>
      <c r="Q15" s="19"/>
      <c r="R15" s="10"/>
      <c r="S15" s="10" t="s">
        <v>9</v>
      </c>
      <c r="T15" s="10" t="s">
        <v>12</v>
      </c>
      <c r="U15" s="19" t="s">
        <v>9</v>
      </c>
      <c r="V15" s="10"/>
      <c r="W15" s="19" t="s">
        <v>9</v>
      </c>
      <c r="X15" s="19"/>
      <c r="Y15" s="19"/>
      <c r="Z15" s="10"/>
      <c r="AA15" s="10"/>
      <c r="AB15" s="10"/>
      <c r="AC15" s="10"/>
      <c r="AD15" s="10"/>
      <c r="AE15" s="10"/>
      <c r="AF15" s="10"/>
      <c r="AG15" s="10"/>
      <c r="AH15" s="19" t="s">
        <v>9</v>
      </c>
      <c r="AI15" s="19"/>
      <c r="AJ15" s="19" t="s">
        <v>9</v>
      </c>
      <c r="AK15" s="10" t="s">
        <v>78</v>
      </c>
      <c r="AL15" s="10"/>
      <c r="AM15" s="10"/>
      <c r="AN15" s="10"/>
      <c r="AV15">
        <f t="array" ref="AV15">SUM(IF((WEEKDAY(J$5:AK$5,2)&lt;6)*(COUNTIF(fériés,J$5:AK$5)=0),COUNTIF(vsav, J15:AK15)))</f>
        <v>0</v>
      </c>
      <c r="AW15">
        <f t="array" ref="AW15">SUM(IF((WEEKDAY(J$5:AK$5,2)&gt;5)+(COUNTIF(fériés,J$5:AK$5)&gt;0),COUNTIF(vsav, J15:AK15)))</f>
        <v>0</v>
      </c>
    </row>
    <row r="16" spans="1:49" ht="15.75" customHeight="1" thickBot="1">
      <c r="A16" s="25">
        <f>'Base de donnée'!E3</f>
        <v>3</v>
      </c>
      <c r="B16" s="465"/>
      <c r="C16" s="450"/>
      <c r="D16" s="430"/>
      <c r="E16" s="433"/>
      <c r="F16" s="418"/>
      <c r="G16" s="421"/>
      <c r="H16" s="424"/>
      <c r="I16" s="427"/>
      <c r="J16" s="21"/>
      <c r="K16" s="22"/>
      <c r="L16" s="22"/>
      <c r="M16" s="14"/>
      <c r="N16" s="14"/>
      <c r="O16" s="14"/>
      <c r="P16" s="14"/>
      <c r="Q16" s="14"/>
      <c r="R16" s="14"/>
      <c r="S16" s="14"/>
      <c r="T16" s="14"/>
      <c r="U16" s="14"/>
      <c r="V16" s="14"/>
      <c r="W16" s="14"/>
      <c r="X16" s="22"/>
      <c r="Y16" s="22"/>
      <c r="Z16" s="14"/>
      <c r="AA16" s="14"/>
      <c r="AB16" s="14"/>
      <c r="AC16" s="22"/>
      <c r="AD16" s="14"/>
      <c r="AE16" s="14"/>
      <c r="AF16" s="14"/>
      <c r="AG16" s="14"/>
      <c r="AH16" s="14"/>
      <c r="AI16" s="22"/>
      <c r="AJ16" s="22"/>
      <c r="AK16" s="14"/>
      <c r="AL16" s="14"/>
      <c r="AM16" s="14"/>
      <c r="AN16" s="14"/>
      <c r="AV16">
        <f t="array" ref="AV16">SUM(IF((WEEKDAY(J$5:AK$5,2)&lt;6)*(COUNTIF(fériés,J$5:AK$5)=0),COUNTIF(vsav, J16:AK16)))</f>
        <v>0</v>
      </c>
      <c r="AW16">
        <f t="array" ref="AW16">SUM(IF((WEEKDAY(J$5:AK$5,2)&gt;5)+(COUNTIF(fériés,J$5:AK$5)&gt;0),COUNTIF(vsav, J16:AK16)))</f>
        <v>0</v>
      </c>
    </row>
    <row r="17" spans="1:49" ht="15" customHeight="1">
      <c r="A17" s="26">
        <f>'Base de donnée'!F3</f>
        <v>4</v>
      </c>
      <c r="B17" s="463">
        <f>SUM('Base de donnée'!C$5:C$7)</f>
        <v>3</v>
      </c>
      <c r="C17" s="448">
        <f>SUM('Base de donnée'!F$8)</f>
        <v>1</v>
      </c>
      <c r="D17" s="410">
        <f t="array" ref="D17">SUM(IF((WEEKDAY(J$5:AK$5,2)&lt;6)*(COUNTIF(fériés,J$5:AK$5)=0),COUNTIF(piquet,J17:AK17)))</f>
        <v>8</v>
      </c>
      <c r="E17" s="413">
        <f t="array" ref="E17">SUM(IF((WEEKDAY(J$5:AK$5,2)&gt;5)+(COUNTIF(fériés,J$5:AK$5)&gt;0),COUNTIF(piquet,J17:AK17)))</f>
        <v>2</v>
      </c>
      <c r="F17" s="416">
        <f>(D17*9)+(E17*24)</f>
        <v>120</v>
      </c>
      <c r="G17" s="419" t="e">
        <f ca="1">STATISTIQUE!V11</f>
        <v>#REF!</v>
      </c>
      <c r="H17" s="422">
        <f t="shared" ref="H17:I17" si="4">SUM(AV17:AV19)</f>
        <v>3</v>
      </c>
      <c r="I17" s="425">
        <f t="shared" si="4"/>
        <v>1</v>
      </c>
      <c r="J17" s="27" t="s">
        <v>10</v>
      </c>
      <c r="K17" s="27" t="s">
        <v>15</v>
      </c>
      <c r="L17" s="27" t="s">
        <v>10</v>
      </c>
      <c r="M17" s="27" t="s">
        <v>6</v>
      </c>
      <c r="N17" s="27" t="s">
        <v>6</v>
      </c>
      <c r="O17" s="27" t="s">
        <v>6</v>
      </c>
      <c r="P17" s="27" t="s">
        <v>6</v>
      </c>
      <c r="Q17" s="27" t="s">
        <v>25</v>
      </c>
      <c r="R17" s="27" t="s">
        <v>6</v>
      </c>
      <c r="S17" s="27" t="s">
        <v>16</v>
      </c>
      <c r="T17" s="27" t="s">
        <v>6</v>
      </c>
      <c r="U17" s="27" t="s">
        <v>6</v>
      </c>
      <c r="V17" s="27" t="s">
        <v>78</v>
      </c>
      <c r="W17" s="27" t="s">
        <v>10</v>
      </c>
      <c r="X17" s="27" t="s">
        <v>78</v>
      </c>
      <c r="Y17" s="27" t="str">
        <f>IF('Base de donnée'!$F$4,("DISPONIBLE"),("INDISPONIBLE"))</f>
        <v>INDISPONIBLE</v>
      </c>
      <c r="Z17" s="27" t="s">
        <v>6</v>
      </c>
      <c r="AA17" s="27" t="s">
        <v>25</v>
      </c>
      <c r="AB17" s="27" t="s">
        <v>10</v>
      </c>
      <c r="AC17" s="27" t="str">
        <f>IF('Base de donnée'!$F$4,("DISPONIBLE"),("INDISPONIBLE"))</f>
        <v>INDISPONIBLE</v>
      </c>
      <c r="AD17" s="27" t="s">
        <v>6</v>
      </c>
      <c r="AE17" s="27" t="s">
        <v>79</v>
      </c>
      <c r="AF17" s="27" t="s">
        <v>25</v>
      </c>
      <c r="AG17" s="27" t="s">
        <v>6</v>
      </c>
      <c r="AH17" s="27" t="s">
        <v>25</v>
      </c>
      <c r="AI17" s="27" t="s">
        <v>15</v>
      </c>
      <c r="AJ17" s="27" t="s">
        <v>6</v>
      </c>
      <c r="AK17" s="27" t="str">
        <f>IF('Base de donnée'!$F$4,("DISPONIBLE"),("INDISPONIBLE"))</f>
        <v>INDISPONIBLE</v>
      </c>
      <c r="AL17" s="27" t="str">
        <f>IF('Base de donnée'!$F$4,("DISPONIBLE"),("INDISPONIBLE"))</f>
        <v>INDISPONIBLE</v>
      </c>
      <c r="AM17" s="27" t="str">
        <f>IF('Base de donnée'!$F$4,("DISPONIBLE"),("INDISPONIBLE"))</f>
        <v>INDISPONIBLE</v>
      </c>
      <c r="AN17" s="27" t="str">
        <f>IF('Base de donnée'!$F$4,("DISPONIBLE"),("INDISPONIBLE"))</f>
        <v>INDISPONIBLE</v>
      </c>
      <c r="AV17">
        <f t="array" ref="AV17">SUM(IF((WEEKDAY(J$5:AK$5,2)&lt;6)*(COUNTIF(fériés,J$5:AK$5)=0),COUNTIF(vsav, J17:AK17)))</f>
        <v>3</v>
      </c>
      <c r="AW17">
        <f t="array" ref="AW17">SUM(IF((WEEKDAY(J$5:AK$5,2)&gt;5)+(COUNTIF(fériés,J$5:AK$5)&gt;0),COUNTIF(vsav, J17:AK17)))</f>
        <v>1</v>
      </c>
    </row>
    <row r="18" spans="1:49" ht="15" customHeight="1">
      <c r="A18" s="24">
        <f>'Base de donnée'!F3</f>
        <v>4</v>
      </c>
      <c r="B18" s="464"/>
      <c r="C18" s="449"/>
      <c r="D18" s="411"/>
      <c r="E18" s="414"/>
      <c r="F18" s="417"/>
      <c r="G18" s="420"/>
      <c r="H18" s="423"/>
      <c r="I18" s="426"/>
      <c r="J18" s="7"/>
      <c r="K18" s="8" t="s">
        <v>20</v>
      </c>
      <c r="L18" s="9"/>
      <c r="M18" s="9"/>
      <c r="N18" s="9"/>
      <c r="O18" s="9"/>
      <c r="P18" s="9"/>
      <c r="Q18" s="8"/>
      <c r="R18" s="9"/>
      <c r="S18" s="9" t="s">
        <v>20</v>
      </c>
      <c r="T18" s="9"/>
      <c r="U18" s="9"/>
      <c r="V18" s="9" t="s">
        <v>12</v>
      </c>
      <c r="W18" s="9"/>
      <c r="X18" s="9" t="s">
        <v>9</v>
      </c>
      <c r="Y18" s="8"/>
      <c r="Z18" s="9"/>
      <c r="AA18" s="9"/>
      <c r="AB18" s="8"/>
      <c r="AC18" s="9"/>
      <c r="AD18" s="9"/>
      <c r="AE18" s="9" t="s">
        <v>20</v>
      </c>
      <c r="AF18" s="9"/>
      <c r="AG18" s="9"/>
      <c r="AH18" s="8"/>
      <c r="AI18" s="8" t="s">
        <v>20</v>
      </c>
      <c r="AJ18" s="9"/>
      <c r="AK18" s="8"/>
      <c r="AL18" s="8"/>
      <c r="AM18" s="9"/>
      <c r="AN18" s="9"/>
      <c r="AV18">
        <f t="array" ref="AV18">SUM(IF((WEEKDAY(J$5:AK$5,2)&lt;6)*(COUNTIF(fériés,J$5:AK$5)=0),COUNTIF(vsav, J18:AK18)))</f>
        <v>0</v>
      </c>
      <c r="AW18">
        <f t="array" ref="AW18">SUM(IF((WEEKDAY(J$5:AK$5,2)&gt;5)+(COUNTIF(fériés,J$5:AK$5)&gt;0),COUNTIF(vsav, J18:AK18)))</f>
        <v>0</v>
      </c>
    </row>
    <row r="19" spans="1:49" ht="15.75" customHeight="1" thickBot="1">
      <c r="A19" s="25">
        <f>'Base de donnée'!F3</f>
        <v>4</v>
      </c>
      <c r="B19" s="465"/>
      <c r="C19" s="450"/>
      <c r="D19" s="412"/>
      <c r="E19" s="415"/>
      <c r="F19" s="418"/>
      <c r="G19" s="421"/>
      <c r="H19" s="424"/>
      <c r="I19" s="427"/>
      <c r="J19" s="11"/>
      <c r="K19" s="12"/>
      <c r="L19" s="13"/>
      <c r="M19" s="13"/>
      <c r="N19" s="13"/>
      <c r="O19" s="13"/>
      <c r="P19" s="13"/>
      <c r="Q19" s="13"/>
      <c r="R19" s="13"/>
      <c r="S19" s="13"/>
      <c r="T19" s="13"/>
      <c r="U19" s="13"/>
      <c r="V19" s="13"/>
      <c r="W19" s="13"/>
      <c r="X19" s="13"/>
      <c r="Y19" s="13"/>
      <c r="Z19" s="13"/>
      <c r="AA19" s="13"/>
      <c r="AB19" s="13"/>
      <c r="AC19" s="12"/>
      <c r="AD19" s="13"/>
      <c r="AE19" s="12"/>
      <c r="AF19" s="13"/>
      <c r="AG19" s="13"/>
      <c r="AH19" s="13"/>
      <c r="AI19" s="13"/>
      <c r="AJ19" s="13"/>
      <c r="AK19" s="12"/>
      <c r="AL19" s="13"/>
      <c r="AM19" s="13"/>
      <c r="AN19" s="13"/>
      <c r="AV19">
        <f t="array" ref="AV19">SUM(IF((WEEKDAY(J$5:AK$5,2)&lt;6)*(COUNTIF(fériés,J$5:AK$5)=0),COUNTIF(vsav, J19:AK19)))</f>
        <v>0</v>
      </c>
      <c r="AW19">
        <f t="array" ref="AW19">SUM(IF((WEEKDAY(J$5:AK$5,2)&gt;5)+(COUNTIF(fériés,J$5:AK$5)&gt;0),COUNTIF(vsav, J19:AK19)))</f>
        <v>0</v>
      </c>
    </row>
    <row r="20" spans="1:49" ht="15" customHeight="1">
      <c r="A20" s="26">
        <f>'Base de donnée'!G3</f>
        <v>5</v>
      </c>
      <c r="B20" s="463">
        <f>SUM('Base de donnée'!G5:G7)</f>
        <v>3</v>
      </c>
      <c r="C20" s="448">
        <f>SUM('Base de donnée'!G$8)</f>
        <v>1</v>
      </c>
      <c r="D20" s="428">
        <f t="array" ref="D20">SUM(IF((WEEKDAY(J$5:AK$5,2)&lt;6)*(COUNTIF(fériés,J$5:AK$5)=0),COUNTIF(piquet,J20:AK20)))</f>
        <v>6</v>
      </c>
      <c r="E20" s="431">
        <f t="array" ref="E20">SUM(IF((WEEKDAY(J$5:AK$5,2)&gt;5)+(COUNTIF(fériés,J$5:AK$5)&gt;0),COUNTIF(piquet,J20:AK20)))</f>
        <v>3</v>
      </c>
      <c r="F20" s="416">
        <f>(D20*9)+(E20*24)</f>
        <v>126</v>
      </c>
      <c r="G20" s="419" t="e">
        <f ca="1">STATISTIQUE!V12</f>
        <v>#REF!</v>
      </c>
      <c r="H20" s="422">
        <f t="shared" ref="H20:I20" si="5">SUM(AV20:AV22)</f>
        <v>3</v>
      </c>
      <c r="I20" s="425">
        <f t="shared" si="5"/>
        <v>1</v>
      </c>
      <c r="J20" s="16" t="str">
        <f>IF('Base de donnée'!$G$4,("DISPONIBLE"),("INDISPONIBLE"))</f>
        <v>DISPONIBLE</v>
      </c>
      <c r="K20" s="16" t="str">
        <f>IF('Base de donnée'!$G$4,("DISPONIBLE"),("INDISPONIBLE"))</f>
        <v>DISPONIBLE</v>
      </c>
      <c r="L20" s="16" t="str">
        <f>IF('Base de donnée'!$G$4,("DISPONIBLE"),("INDISPONIBLE"))</f>
        <v>DISPONIBLE</v>
      </c>
      <c r="M20" s="16" t="str">
        <f>IF('Base de donnée'!$G$4,("DISPONIBLE"),("INDISPONIBLE"))</f>
        <v>DISPONIBLE</v>
      </c>
      <c r="N20" s="16" t="str">
        <f>IF('Base de donnée'!$G$4,("DISPONIBLE"),("INDISPONIBLE"))</f>
        <v>DISPONIBLE</v>
      </c>
      <c r="O20" s="16" t="str">
        <f>IF('Base de donnée'!$G$4,("DISPONIBLE"),("INDISPONIBLE"))</f>
        <v>DISPONIBLE</v>
      </c>
      <c r="P20" s="16" t="str">
        <f>IF('Base de donnée'!$G$4,("DISPONIBLE"),("INDISPONIBLE"))</f>
        <v>DISPONIBLE</v>
      </c>
      <c r="Q20" s="16" t="str">
        <f>IF('Base de donnée'!$G$4,("DISPONIBLE"),("INDISPONIBLE"))</f>
        <v>DISPONIBLE</v>
      </c>
      <c r="R20" s="16" t="str">
        <f>IF('Base de donnée'!$G$4,("DISPONIBLE"),("INDISPONIBLE"))</f>
        <v>DISPONIBLE</v>
      </c>
      <c r="S20" s="16" t="str">
        <f>IF('Base de donnée'!$G$4,("DISPONIBLE"),("INDISPONIBLE"))</f>
        <v>DISPONIBLE</v>
      </c>
      <c r="T20" s="16" t="s">
        <v>78</v>
      </c>
      <c r="U20" s="16" t="str">
        <f>IF('Base de donnée'!$G$4,("DISPONIBLE"),("INDISPONIBLE"))</f>
        <v>DISPONIBLE</v>
      </c>
      <c r="V20" s="16" t="s">
        <v>16</v>
      </c>
      <c r="W20" s="16" t="s">
        <v>13</v>
      </c>
      <c r="X20" s="16" t="s">
        <v>10</v>
      </c>
      <c r="Y20" s="16" t="s">
        <v>78</v>
      </c>
      <c r="Z20" s="16" t="s">
        <v>79</v>
      </c>
      <c r="AA20" s="16" t="s">
        <v>10</v>
      </c>
      <c r="AB20" s="16" t="s">
        <v>78</v>
      </c>
      <c r="AC20" s="16" t="s">
        <v>25</v>
      </c>
      <c r="AD20" s="16" t="s">
        <v>10</v>
      </c>
      <c r="AE20" s="16" t="str">
        <f>IF('Base de donnée'!$G$4,("DISPONIBLE"),("INDISPONIBLE"))</f>
        <v>DISPONIBLE</v>
      </c>
      <c r="AF20" s="16" t="str">
        <f>IF('Base de donnée'!$G$4,("DISPONIBLE"),("INDISPONIBLE"))</f>
        <v>DISPONIBLE</v>
      </c>
      <c r="AG20" s="16" t="str">
        <f>IF('Base de donnée'!$G$4,("DISPONIBLE"),("INDISPONIBLE"))</f>
        <v>DISPONIBLE</v>
      </c>
      <c r="AH20" s="16" t="s">
        <v>6</v>
      </c>
      <c r="AI20" s="16" t="s">
        <v>25</v>
      </c>
      <c r="AJ20" s="16" t="str">
        <f>IF('Base de donnée'!$G$4,("DISPONIBLE"),("INDISPONIBLE"))</f>
        <v>DISPONIBLE</v>
      </c>
      <c r="AK20" s="16" t="str">
        <f>IF('Base de donnée'!$G$4,("DISPONIBLE"),("INDISPONIBLE"))</f>
        <v>DISPONIBLE</v>
      </c>
      <c r="AL20" s="16" t="str">
        <f>IF('Base de donnée'!$G$4,("DISPONIBLE"),("INDISPONIBLE"))</f>
        <v>DISPONIBLE</v>
      </c>
      <c r="AM20" s="16" t="str">
        <f>IF('Base de donnée'!$G$4,("DISPONIBLE"),("INDISPONIBLE"))</f>
        <v>DISPONIBLE</v>
      </c>
      <c r="AN20" s="16" t="str">
        <f>IF('Base de donnée'!$G$4,("DISPONIBLE"),("INDISPONIBLE"))</f>
        <v>DISPONIBLE</v>
      </c>
      <c r="AV20">
        <f t="array" ref="AV20">SUM(IF((WEEKDAY(J$5:AK$5,2)&lt;6)*(COUNTIF(fériés,J$5:AK$5)=0),COUNTIF(vsav, J20:AK20)))</f>
        <v>3</v>
      </c>
      <c r="AW20">
        <f t="array" ref="AW20">SUM(IF((WEEKDAY(J$5:AK$5,2)&gt;5)+(COUNTIF(fériés,J$5:AK$5)&gt;0),COUNTIF(vsav, J20:AK20)))</f>
        <v>1</v>
      </c>
    </row>
    <row r="21" spans="1:49" ht="15" customHeight="1">
      <c r="A21" s="24">
        <f>'Base de donnée'!G3</f>
        <v>5</v>
      </c>
      <c r="B21" s="464"/>
      <c r="C21" s="449"/>
      <c r="D21" s="429"/>
      <c r="E21" s="432"/>
      <c r="F21" s="417"/>
      <c r="G21" s="420"/>
      <c r="H21" s="423"/>
      <c r="I21" s="426"/>
      <c r="J21" s="18"/>
      <c r="K21" s="19"/>
      <c r="L21" s="10"/>
      <c r="M21" s="10"/>
      <c r="N21" s="10"/>
      <c r="O21" s="10"/>
      <c r="P21" s="10"/>
      <c r="Q21" s="10"/>
      <c r="R21" s="19"/>
      <c r="S21" s="10"/>
      <c r="T21" s="10" t="s">
        <v>9</v>
      </c>
      <c r="U21" s="19"/>
      <c r="V21" s="10" t="s">
        <v>20</v>
      </c>
      <c r="W21" s="10"/>
      <c r="X21" s="10"/>
      <c r="Y21" s="19" t="s">
        <v>9</v>
      </c>
      <c r="Z21" s="19"/>
      <c r="AA21" s="10"/>
      <c r="AB21" s="10" t="s">
        <v>9</v>
      </c>
      <c r="AC21" s="19"/>
      <c r="AD21" s="10"/>
      <c r="AE21" s="10"/>
      <c r="AF21" s="10"/>
      <c r="AG21" s="10"/>
      <c r="AH21" s="19"/>
      <c r="AI21" s="19"/>
      <c r="AJ21" s="10"/>
      <c r="AK21" s="10"/>
      <c r="AL21" s="10"/>
      <c r="AM21" s="10"/>
      <c r="AN21" s="19"/>
      <c r="AV21">
        <f t="array" ref="AV21">SUM(IF((WEEKDAY(J$5:AK$5,2)&lt;6)*(COUNTIF(fériés,J$5:AK$5)=0),COUNTIF(vsav, J21:AK21)))</f>
        <v>0</v>
      </c>
      <c r="AW21">
        <f t="array" ref="AW21">SUM(IF((WEEKDAY(J$5:AK$5,2)&gt;5)+(COUNTIF(fériés,J$5:AK$5)&gt;0),COUNTIF(vsav, J21:AK21)))</f>
        <v>0</v>
      </c>
    </row>
    <row r="22" spans="1:49" ht="15.75" customHeight="1" thickBot="1">
      <c r="A22" s="25">
        <f>'Base de donnée'!G3</f>
        <v>5</v>
      </c>
      <c r="B22" s="465"/>
      <c r="C22" s="450"/>
      <c r="D22" s="430"/>
      <c r="E22" s="433"/>
      <c r="F22" s="418"/>
      <c r="G22" s="421"/>
      <c r="H22" s="424"/>
      <c r="I22" s="427"/>
      <c r="J22" s="21"/>
      <c r="K22" s="22"/>
      <c r="L22" s="14"/>
      <c r="M22" s="14"/>
      <c r="N22" s="14"/>
      <c r="O22" s="14"/>
      <c r="P22" s="14"/>
      <c r="Q22" s="14"/>
      <c r="R22" s="14"/>
      <c r="S22" s="14"/>
      <c r="T22" s="14"/>
      <c r="U22" s="14"/>
      <c r="V22" s="14"/>
      <c r="W22" s="14"/>
      <c r="X22" s="14"/>
      <c r="Y22" s="14"/>
      <c r="Z22" s="14"/>
      <c r="AA22" s="14"/>
      <c r="AB22" s="14"/>
      <c r="AC22" s="14"/>
      <c r="AD22" s="14"/>
      <c r="AE22" s="14"/>
      <c r="AF22" s="14"/>
      <c r="AG22" s="14"/>
      <c r="AH22" s="14"/>
      <c r="AI22" s="14"/>
      <c r="AJ22" s="14"/>
      <c r="AK22" s="22"/>
      <c r="AL22" s="22"/>
      <c r="AM22" s="14"/>
      <c r="AN22" s="14"/>
      <c r="AV22">
        <f t="array" ref="AV22">SUM(IF((WEEKDAY(J$5:AK$5,2)&lt;6)*(COUNTIF(fériés,J$5:AK$5)=0),COUNTIF(vsav, J22:AK22)))</f>
        <v>0</v>
      </c>
      <c r="AW22">
        <f t="array" ref="AW22">SUM(IF((WEEKDAY(J$5:AK$5,2)&gt;5)+(COUNTIF(fériés,J$5:AK$5)&gt;0),COUNTIF(vsav, J22:AK22)))</f>
        <v>0</v>
      </c>
    </row>
    <row r="23" spans="1:49" ht="15" customHeight="1">
      <c r="A23">
        <f>'Base de donnée'!H3</f>
        <v>6</v>
      </c>
      <c r="B23" s="463">
        <f>SUM('Base de donnée'!H5:H7)</f>
        <v>3</v>
      </c>
      <c r="C23" s="448">
        <f>SUM('Base de donnée'!H$8)</f>
        <v>0</v>
      </c>
      <c r="D23" s="410">
        <f t="array" ref="D23">SUM(IF((WEEKDAY(J$5:AK$5,2)&lt;6)*(COUNTIF(fériés,J$5:AK$5)=0),COUNTIF(piquet,J23:AK23)))</f>
        <v>6</v>
      </c>
      <c r="E23" s="413">
        <f t="array" ref="E23">SUM(IF((WEEKDAY(J$5:AK$5,2)&gt;5)+(COUNTIF(fériés,J$5:AK$5)&gt;0),COUNTIF(piquet,J23:AK23)))</f>
        <v>3</v>
      </c>
      <c r="F23" s="416">
        <f>(D23*9)+(E23*24)</f>
        <v>126</v>
      </c>
      <c r="G23" s="419" t="e">
        <f ca="1">STATISTIQUE!V13</f>
        <v>#REF!</v>
      </c>
      <c r="H23" s="422">
        <f t="shared" ref="H23:I23" si="6">SUM(AV23:AV25)</f>
        <v>3</v>
      </c>
      <c r="I23" s="425">
        <f t="shared" si="6"/>
        <v>1</v>
      </c>
      <c r="J23" s="16" t="str">
        <f>IF('Base de donnée'!$H$4,("DISPONIBLE"),("INDISPONIBLE"))</f>
        <v>DISPONIBLE</v>
      </c>
      <c r="K23" s="16" t="s">
        <v>25</v>
      </c>
      <c r="L23" s="16" t="str">
        <f>IF('Base de donnée'!$H$4,("DISPONIBLE"),("INDISPONIBLE"))</f>
        <v>DISPONIBLE</v>
      </c>
      <c r="M23" s="16" t="s">
        <v>78</v>
      </c>
      <c r="N23" s="16" t="s">
        <v>6</v>
      </c>
      <c r="O23" s="16" t="str">
        <f>IF('Base de donnée'!$H$4,("DISPONIBLE"),("INDISPONIBLE"))</f>
        <v>DISPONIBLE</v>
      </c>
      <c r="P23" s="16" t="str">
        <f>IF('Base de donnée'!$H$4,("DISPONIBLE"),("INDISPONIBLE"))</f>
        <v>DISPONIBLE</v>
      </c>
      <c r="Q23" s="16" t="str">
        <f>IF('Base de donnée'!$H$4,("DISPONIBLE"),("INDISPONIBLE"))</f>
        <v>DISPONIBLE</v>
      </c>
      <c r="R23" s="16" t="str">
        <f>IF('Base de donnée'!$H$4,("DISPONIBLE"),("INDISPONIBLE"))</f>
        <v>DISPONIBLE</v>
      </c>
      <c r="S23" s="16" t="str">
        <f>IF('Base de donnée'!$H$4,("DISPONIBLE"),("INDISPONIBLE"))</f>
        <v>DISPONIBLE</v>
      </c>
      <c r="T23" s="16" t="str">
        <f>IF('Base de donnée'!$H$4,("DISPONIBLE"),("INDISPONIBLE"))</f>
        <v>DISPONIBLE</v>
      </c>
      <c r="U23" s="16" t="s">
        <v>6</v>
      </c>
      <c r="V23" s="16" t="str">
        <f>IF('Base de donnée'!$H$4,("DISPONIBLE"),("INDISPONIBLE"))</f>
        <v>DISPONIBLE</v>
      </c>
      <c r="W23" s="16" t="str">
        <f>IF('Base de donnée'!$H$4,("DISPONIBLE"),("INDISPONIBLE"))</f>
        <v>DISPONIBLE</v>
      </c>
      <c r="X23" s="16" t="str">
        <f>IF('Base de donnée'!$H$4,("DISPONIBLE"),("INDISPONIBLE"))</f>
        <v>DISPONIBLE</v>
      </c>
      <c r="Y23" s="16" t="s">
        <v>25</v>
      </c>
      <c r="Z23" s="16" t="str">
        <f>IF('Base de donnée'!$H$4,("DISPONIBLE"),("INDISPONIBLE"))</f>
        <v>DISPONIBLE</v>
      </c>
      <c r="AA23" s="16" t="s">
        <v>25</v>
      </c>
      <c r="AB23" s="16" t="s">
        <v>16</v>
      </c>
      <c r="AC23" s="16" t="s">
        <v>78</v>
      </c>
      <c r="AD23" s="16" t="s">
        <v>78</v>
      </c>
      <c r="AE23" s="16" t="s">
        <v>10</v>
      </c>
      <c r="AF23" s="16" t="s">
        <v>10</v>
      </c>
      <c r="AG23" s="16" t="s">
        <v>78</v>
      </c>
      <c r="AH23" s="16" t="s">
        <v>10</v>
      </c>
      <c r="AI23" s="16" t="s">
        <v>25</v>
      </c>
      <c r="AJ23" s="16" t="s">
        <v>10</v>
      </c>
      <c r="AK23" s="16" t="s">
        <v>25</v>
      </c>
      <c r="AL23" s="16" t="str">
        <f>IF('Base de donnée'!$H$4,("DISPONIBLE"),("INDISPONIBLE"))</f>
        <v>DISPONIBLE</v>
      </c>
      <c r="AM23" s="16" t="str">
        <f>IF('Base de donnée'!$H$4,("DISPONIBLE"),("INDISPONIBLE"))</f>
        <v>DISPONIBLE</v>
      </c>
      <c r="AN23" s="16" t="str">
        <f>IF('Base de donnée'!$H$4,("DISPONIBLE"),("INDISPONIBLE"))</f>
        <v>DISPONIBLE</v>
      </c>
      <c r="AV23">
        <f t="array" ref="AV23">SUM(IF((WEEKDAY(J$5:AK$5,2)&lt;6)*(COUNTIF(fériés,J$5:AK$5)=0),COUNTIF(vsav, J23:AK23)))</f>
        <v>3</v>
      </c>
      <c r="AW23">
        <f t="array" ref="AW23">SUM(IF((WEEKDAY(J$5:AK$5,2)&gt;5)+(COUNTIF(fériés,J$5:AK$5)&gt;0),COUNTIF(vsav, J23:AK23)))</f>
        <v>1</v>
      </c>
    </row>
    <row r="24" spans="1:49" ht="15" customHeight="1">
      <c r="A24">
        <f>'Base de donnée'!H3</f>
        <v>6</v>
      </c>
      <c r="B24" s="464"/>
      <c r="C24" s="449"/>
      <c r="D24" s="411"/>
      <c r="E24" s="414"/>
      <c r="F24" s="417"/>
      <c r="G24" s="420"/>
      <c r="H24" s="423"/>
      <c r="I24" s="426"/>
      <c r="J24" s="18"/>
      <c r="K24" s="19"/>
      <c r="L24" s="10"/>
      <c r="M24" s="10" t="s">
        <v>9</v>
      </c>
      <c r="N24" s="10"/>
      <c r="O24" s="10"/>
      <c r="P24" s="10"/>
      <c r="Q24" s="10"/>
      <c r="R24" s="10"/>
      <c r="S24" s="10"/>
      <c r="T24" s="10"/>
      <c r="U24" s="19"/>
      <c r="V24" s="19"/>
      <c r="W24" s="19"/>
      <c r="X24" s="19"/>
      <c r="Y24" s="10"/>
      <c r="Z24" s="10"/>
      <c r="AA24" s="19"/>
      <c r="AB24" s="10" t="s">
        <v>19</v>
      </c>
      <c r="AC24" s="10" t="s">
        <v>9</v>
      </c>
      <c r="AD24" s="10" t="s">
        <v>9</v>
      </c>
      <c r="AE24" s="10"/>
      <c r="AF24" s="19"/>
      <c r="AG24" s="10" t="s">
        <v>9</v>
      </c>
      <c r="AH24" s="10"/>
      <c r="AI24" s="10"/>
      <c r="AJ24" s="10"/>
      <c r="AK24" s="19"/>
      <c r="AL24" s="10"/>
      <c r="AM24" s="10"/>
      <c r="AN24" s="10"/>
      <c r="AV24">
        <f t="array" ref="AV24">SUM(IF((WEEKDAY(J$5:AK$5,2)&lt;6)*(COUNTIF(fériés,J$5:AK$5)=0),COUNTIF(vsav, J24:AK24)))</f>
        <v>0</v>
      </c>
      <c r="AW24">
        <f t="array" ref="AW24">SUM(IF((WEEKDAY(J$5:AK$5,2)&gt;5)+(COUNTIF(fériés,J$5:AK$5)&gt;0),COUNTIF(vsav, J24:AK24)))</f>
        <v>0</v>
      </c>
    </row>
    <row r="25" spans="1:49" ht="15.75" customHeight="1" thickBot="1">
      <c r="A25">
        <f>'Base de donnée'!H3</f>
        <v>6</v>
      </c>
      <c r="B25" s="465"/>
      <c r="C25" s="450"/>
      <c r="D25" s="412"/>
      <c r="E25" s="415"/>
      <c r="F25" s="418"/>
      <c r="G25" s="421"/>
      <c r="H25" s="424"/>
      <c r="I25" s="427"/>
      <c r="J25" s="21"/>
      <c r="K25" s="22"/>
      <c r="L25" s="14"/>
      <c r="M25" s="14"/>
      <c r="N25" s="22"/>
      <c r="O25" s="14"/>
      <c r="P25" s="14"/>
      <c r="Q25" s="14"/>
      <c r="R25" s="14"/>
      <c r="S25" s="14"/>
      <c r="T25" s="14"/>
      <c r="U25" s="14"/>
      <c r="V25" s="14"/>
      <c r="W25" s="14"/>
      <c r="X25" s="14"/>
      <c r="Y25" s="14"/>
      <c r="Z25" s="14"/>
      <c r="AA25" s="14"/>
      <c r="AB25" s="14"/>
      <c r="AC25" s="14"/>
      <c r="AD25" s="14"/>
      <c r="AE25" s="14"/>
      <c r="AF25" s="14"/>
      <c r="AG25" s="14"/>
      <c r="AH25" s="14"/>
      <c r="AI25" s="14"/>
      <c r="AJ25" s="14"/>
      <c r="AK25" s="14"/>
      <c r="AL25" s="14"/>
      <c r="AM25" s="14"/>
      <c r="AN25" s="14"/>
      <c r="AV25">
        <f t="array" ref="AV25">SUM(IF((WEEKDAY(J$5:AK$5,2)&lt;6)*(COUNTIF(fériés,J$5:AK$5)=0),COUNTIF(vsav, J25:AK25)))</f>
        <v>0</v>
      </c>
      <c r="AW25">
        <f t="array" ref="AW25">SUM(IF((WEEKDAY(J$5:AK$5,2)&gt;5)+(COUNTIF(fériés,J$5:AK$5)&gt;0),COUNTIF(vsav, J25:AK25)))</f>
        <v>0</v>
      </c>
    </row>
    <row r="26" spans="1:49" ht="15" customHeight="1">
      <c r="A26" s="26">
        <f>'Base de donnée'!I3</f>
        <v>7</v>
      </c>
      <c r="B26" s="463">
        <f>SUM('Base de donnée'!I5:I7)</f>
        <v>2</v>
      </c>
      <c r="C26" s="448">
        <f>SUM('Base de donnée'!I$8)</f>
        <v>1</v>
      </c>
      <c r="D26" s="428">
        <f t="array" ref="D26">SUM(IF((WEEKDAY(J$5:AK$5,2)&lt;6)*(COUNTIF(fériés,J$5:AK$5)=0),COUNTIF(piquet,J26:AK26)))</f>
        <v>8</v>
      </c>
      <c r="E26" s="431">
        <f t="array" ref="E26">SUM(IF((WEEKDAY(J$5:AK$5,2)&gt;5)+(COUNTIF(fériés,J$5:AK$5)&gt;0),COUNTIF(piquet,J26:AK26)))</f>
        <v>2</v>
      </c>
      <c r="F26" s="416">
        <f>(D26*9)+(E26*24)</f>
        <v>120</v>
      </c>
      <c r="G26" s="419" t="e">
        <f ca="1">STATISTIQUE!V14</f>
        <v>#REF!</v>
      </c>
      <c r="H26" s="422">
        <f t="shared" ref="H26:I26" si="7">SUM(AV26:AV28)</f>
        <v>3</v>
      </c>
      <c r="I26" s="425">
        <f t="shared" si="7"/>
        <v>1</v>
      </c>
      <c r="J26" s="16" t="s">
        <v>6</v>
      </c>
      <c r="K26" s="16" t="s">
        <v>25</v>
      </c>
      <c r="L26" s="16" t="s">
        <v>6</v>
      </c>
      <c r="M26" s="16" t="s">
        <v>6</v>
      </c>
      <c r="N26" s="16" t="s">
        <v>25</v>
      </c>
      <c r="O26" s="16" t="s">
        <v>6</v>
      </c>
      <c r="P26" s="16" t="s">
        <v>6</v>
      </c>
      <c r="Q26" s="16" t="s">
        <v>13</v>
      </c>
      <c r="R26" s="16" t="s">
        <v>12</v>
      </c>
      <c r="S26" s="16" t="s">
        <v>15</v>
      </c>
      <c r="T26" s="16" t="s">
        <v>15</v>
      </c>
      <c r="U26" s="16" t="s">
        <v>13</v>
      </c>
      <c r="V26" s="16" t="s">
        <v>9</v>
      </c>
      <c r="W26" s="16" t="s">
        <v>15</v>
      </c>
      <c r="X26" s="16" t="s">
        <v>6</v>
      </c>
      <c r="Y26" s="16" t="s">
        <v>6</v>
      </c>
      <c r="Z26" s="16" t="str">
        <f>IF('Base de donnée'!$I$4,("DISPONIBLE"),("INDISPONIBLE"))</f>
        <v>DISPONIBLE</v>
      </c>
      <c r="AA26" s="16" t="s">
        <v>6</v>
      </c>
      <c r="AB26" s="16" t="s">
        <v>6</v>
      </c>
      <c r="AC26" s="16" t="str">
        <f>IF('Base de donnée'!$I$4,("DISPONIBLE"),("INDISPONIBLE"))</f>
        <v>DISPONIBLE</v>
      </c>
      <c r="AD26" s="16" t="s">
        <v>6</v>
      </c>
      <c r="AE26" s="16" t="s">
        <v>6</v>
      </c>
      <c r="AF26" s="16" t="s">
        <v>16</v>
      </c>
      <c r="AG26" s="16" t="s">
        <v>10</v>
      </c>
      <c r="AH26" s="16" t="s">
        <v>6</v>
      </c>
      <c r="AI26" s="16" t="s">
        <v>6</v>
      </c>
      <c r="AJ26" s="16" t="s">
        <v>13</v>
      </c>
      <c r="AK26" s="16" t="s">
        <v>6</v>
      </c>
      <c r="AL26" s="16" t="str">
        <f>IF('Base de donnée'!$I$4,("DISPONIBLE"),("INDISPONIBLE"))</f>
        <v>DISPONIBLE</v>
      </c>
      <c r="AM26" s="16" t="str">
        <f>IF('Base de donnée'!$I$4,("DISPONIBLE"),("INDISPONIBLE"))</f>
        <v>DISPONIBLE</v>
      </c>
      <c r="AN26" s="16" t="str">
        <f>IF('Base de donnée'!$I$4,("DISPONIBLE"),("INDISPONIBLE"))</f>
        <v>DISPONIBLE</v>
      </c>
      <c r="AV26">
        <f t="array" ref="AV26">SUM(IF((WEEKDAY(J$5:AK$5,2)&lt;6)*(COUNTIF(fériés,J$5:AK$5)=0),COUNTIF(vsav, J26:AK26)))</f>
        <v>3</v>
      </c>
      <c r="AW26">
        <f t="array" ref="AW26">SUM(IF((WEEKDAY(J$5:AK$5,2)&gt;5)+(COUNTIF(fériés,J$5:AK$5)&gt;0),COUNTIF(vsav, J26:AK26)))</f>
        <v>1</v>
      </c>
    </row>
    <row r="27" spans="1:49" ht="15" customHeight="1">
      <c r="A27" s="24">
        <f>'Base de donnée'!I3</f>
        <v>7</v>
      </c>
      <c r="B27" s="464"/>
      <c r="C27" s="449"/>
      <c r="D27" s="429"/>
      <c r="E27" s="432"/>
      <c r="F27" s="417"/>
      <c r="G27" s="420"/>
      <c r="H27" s="423"/>
      <c r="I27" s="426"/>
      <c r="J27" s="18"/>
      <c r="K27" s="19" t="s">
        <v>25</v>
      </c>
      <c r="L27" s="10"/>
      <c r="M27" s="10"/>
      <c r="N27" s="10"/>
      <c r="O27" s="10"/>
      <c r="P27" s="10"/>
      <c r="Q27" s="10" t="s">
        <v>15</v>
      </c>
      <c r="R27" s="10" t="s">
        <v>79</v>
      </c>
      <c r="S27" s="10" t="s">
        <v>19</v>
      </c>
      <c r="T27" s="19" t="s">
        <v>19</v>
      </c>
      <c r="U27" s="10"/>
      <c r="V27" s="10" t="s">
        <v>79</v>
      </c>
      <c r="W27" s="19" t="s">
        <v>19</v>
      </c>
      <c r="X27" s="19"/>
      <c r="Y27" s="19"/>
      <c r="Z27" s="10"/>
      <c r="AA27" s="10"/>
      <c r="AB27" s="10"/>
      <c r="AC27" s="10"/>
      <c r="AD27" s="10"/>
      <c r="AE27" s="10"/>
      <c r="AF27" s="10" t="s">
        <v>19</v>
      </c>
      <c r="AG27" s="10" t="s">
        <v>79</v>
      </c>
      <c r="AH27" s="10"/>
      <c r="AI27" s="10"/>
      <c r="AJ27" s="10"/>
      <c r="AK27" s="10"/>
      <c r="AL27" s="10"/>
      <c r="AM27" s="10"/>
      <c r="AN27" s="10"/>
      <c r="AV27">
        <f t="array" ref="AV27">SUM(IF((WEEKDAY(J$5:AK$5,2)&lt;6)*(COUNTIF(fériés,J$5:AK$5)=0),COUNTIF(vsav, J27:AK27)))</f>
        <v>0</v>
      </c>
      <c r="AW27">
        <f t="array" ref="AW27">SUM(IF((WEEKDAY(J$5:AK$5,2)&gt;5)+(COUNTIF(fériés,J$5:AK$5)&gt;0),COUNTIF(vsav, J27:AK27)))</f>
        <v>0</v>
      </c>
    </row>
    <row r="28" spans="1:49" ht="15.75" customHeight="1" thickBot="1">
      <c r="A28" s="25">
        <f>'Base de donnée'!I3</f>
        <v>7</v>
      </c>
      <c r="B28" s="465"/>
      <c r="C28" s="450"/>
      <c r="D28" s="430"/>
      <c r="E28" s="433"/>
      <c r="F28" s="418"/>
      <c r="G28" s="421"/>
      <c r="H28" s="424"/>
      <c r="I28" s="427"/>
      <c r="J28" s="21"/>
      <c r="K28" s="14"/>
      <c r="L28" s="14"/>
      <c r="M28" s="14"/>
      <c r="N28" s="14"/>
      <c r="O28" s="14"/>
      <c r="P28" s="14"/>
      <c r="Q28" s="14"/>
      <c r="R28" s="14"/>
      <c r="S28" s="14"/>
      <c r="T28" s="14"/>
      <c r="U28" s="14"/>
      <c r="V28" s="14"/>
      <c r="W28" s="14"/>
      <c r="X28" s="14"/>
      <c r="Y28" s="14"/>
      <c r="Z28" s="14"/>
      <c r="AA28" s="14"/>
      <c r="AB28" s="14"/>
      <c r="AC28" s="14"/>
      <c r="AD28" s="14"/>
      <c r="AE28" s="14"/>
      <c r="AF28" s="14"/>
      <c r="AG28" s="14"/>
      <c r="AH28" s="14"/>
      <c r="AI28" s="22"/>
      <c r="AJ28" s="14"/>
      <c r="AK28" s="14"/>
      <c r="AL28" s="14"/>
      <c r="AM28" s="14"/>
      <c r="AN28" s="14"/>
      <c r="AV28">
        <f t="array" ref="AV28">SUM(IF((WEEKDAY(J$5:AK$5,2)&lt;6)*(COUNTIF(fériés,J$5:AK$5)=0),COUNTIF(vsav, J28:AK28)))</f>
        <v>0</v>
      </c>
      <c r="AW28">
        <f t="array" ref="AW28">SUM(IF((WEEKDAY(J$5:AK$5,2)&gt;5)+(COUNTIF(fériés,J$5:AK$5)&gt;0),COUNTIF(vsav, J28:AK28)))</f>
        <v>0</v>
      </c>
    </row>
    <row r="29" spans="1:49" ht="15" customHeight="1">
      <c r="A29" s="26">
        <f>'Base de donnée'!J3</f>
        <v>8</v>
      </c>
      <c r="B29" s="463">
        <f>SUM('Base de donnée'!J5:J7)</f>
        <v>2</v>
      </c>
      <c r="C29" s="448">
        <f>SUM('Base de donnée'!J$8)</f>
        <v>0</v>
      </c>
      <c r="D29" s="410">
        <f t="array" ref="D29">SUM(IF((WEEKDAY(J$5:AK$5,2)&lt;6)*(COUNTIF(fériés,J$5:AK$5)=0),COUNTIF(piquet,J29:AK29)))</f>
        <v>8</v>
      </c>
      <c r="E29" s="413">
        <f t="array" ref="E29">SUM(IF((WEEKDAY(J$5:AK$5,2)&gt;5)+(COUNTIF(fériés,J$5:AK$5)&gt;0),COUNTIF(piquet,J29:AK29)))</f>
        <v>2</v>
      </c>
      <c r="F29" s="416">
        <f>(D29*9)+(E29*24)</f>
        <v>120</v>
      </c>
      <c r="G29" s="419" t="e">
        <f ca="1">STATISTIQUE!V15</f>
        <v>#REF!</v>
      </c>
      <c r="H29" s="422">
        <f t="shared" ref="H29:I29" si="8">SUM(AV29:AV31)</f>
        <v>3</v>
      </c>
      <c r="I29" s="425">
        <f t="shared" si="8"/>
        <v>1</v>
      </c>
      <c r="J29" s="29" t="str">
        <f>IF('Base de donnée'!$J$4,("DISPONIBLE"),("INDISPONIBLE"))</f>
        <v>DISPONIBLE</v>
      </c>
      <c r="K29" s="29" t="str">
        <f>IF('Base de donnée'!$J$4,("DISPONIBLE"),("INDISPONIBLE"))</f>
        <v>DISPONIBLE</v>
      </c>
      <c r="L29" s="29" t="str">
        <f>IF('Base de donnée'!$J$4,("DISPONIBLE"),("INDISPONIBLE"))</f>
        <v>DISPONIBLE</v>
      </c>
      <c r="M29" s="29" t="s">
        <v>6</v>
      </c>
      <c r="N29" s="29" t="s">
        <v>6</v>
      </c>
      <c r="O29" s="29" t="s">
        <v>6</v>
      </c>
      <c r="P29" s="29" t="str">
        <f>IF('Base de donnée'!$J$4,("DISPONIBLE"),("INDISPONIBLE"))</f>
        <v>DISPONIBLE</v>
      </c>
      <c r="Q29" s="29" t="str">
        <f>IF('Base de donnée'!$J$4,("DISPONIBLE"),("INDISPONIBLE"))</f>
        <v>DISPONIBLE</v>
      </c>
      <c r="R29" s="29" t="str">
        <f>IF('Base de donnée'!$J$4,("DISPONIBLE"),("INDISPONIBLE"))</f>
        <v>DISPONIBLE</v>
      </c>
      <c r="S29" s="29" t="str">
        <f>IF('Base de donnée'!$J$4,("DISPONIBLE"),("INDISPONIBLE"))</f>
        <v>DISPONIBLE</v>
      </c>
      <c r="T29" s="29" t="s">
        <v>6</v>
      </c>
      <c r="U29" s="29" t="s">
        <v>10</v>
      </c>
      <c r="V29" s="29" t="s">
        <v>15</v>
      </c>
      <c r="W29" s="29" t="s">
        <v>16</v>
      </c>
      <c r="X29" s="29" t="s">
        <v>13</v>
      </c>
      <c r="Y29" s="29" t="s">
        <v>10</v>
      </c>
      <c r="Z29" s="29" t="s">
        <v>10</v>
      </c>
      <c r="AA29" s="29" t="s">
        <v>6</v>
      </c>
      <c r="AB29" s="29" t="s">
        <v>25</v>
      </c>
      <c r="AC29" s="29" t="s">
        <v>15</v>
      </c>
      <c r="AD29" s="29" t="s">
        <v>16</v>
      </c>
      <c r="AE29" s="29" t="str">
        <f>IF('Base de donnée'!$J$4,("DISPONIBLE"),("INDISPONIBLE"))</f>
        <v>DISPONIBLE</v>
      </c>
      <c r="AF29" s="29" t="str">
        <f>IF('Base de donnée'!$J$4,("DISPONIBLE"),("INDISPONIBLE"))</f>
        <v>DISPONIBLE</v>
      </c>
      <c r="AG29" s="29" t="str">
        <f>IF('Base de donnée'!$J$4,("DISPONIBLE"),("INDISPONIBLE"))</f>
        <v>DISPONIBLE</v>
      </c>
      <c r="AH29" s="29" t="s">
        <v>6</v>
      </c>
      <c r="AI29" s="29" t="s">
        <v>16</v>
      </c>
      <c r="AJ29" s="29" t="str">
        <f>IF('Base de donnée'!$J$4,("DISPONIBLE"),("INDISPONIBLE"))</f>
        <v>DISPONIBLE</v>
      </c>
      <c r="AK29" s="29" t="s">
        <v>9</v>
      </c>
      <c r="AL29" s="29" t="str">
        <f>IF('Base de donnée'!$J$4,("DISPONIBLE"),("INDISPONIBLE"))</f>
        <v>DISPONIBLE</v>
      </c>
      <c r="AM29" s="29" t="str">
        <f>IF('Base de donnée'!$J$4,("DISPONIBLE"),("INDISPONIBLE"))</f>
        <v>DISPONIBLE</v>
      </c>
      <c r="AN29" s="29" t="str">
        <f>IF('Base de donnée'!$J$4,("DISPONIBLE"),("INDISPONIBLE"))</f>
        <v>DISPONIBLE</v>
      </c>
      <c r="AV29">
        <f t="array" ref="AV29">SUM(IF((WEEKDAY(J$5:AK$5,2)&lt;6)*(COUNTIF(fériés,J$5:AK$5)=0),COUNTIF(vsav, J29:AK29)))</f>
        <v>3</v>
      </c>
      <c r="AW29">
        <f t="array" ref="AW29">SUM(IF((WEEKDAY(J$5:AK$5,2)&gt;5)+(COUNTIF(fériés,J$5:AK$5)&gt;0),COUNTIF(vsav, J29:AK29)))</f>
        <v>1</v>
      </c>
    </row>
    <row r="30" spans="1:49" ht="15" customHeight="1">
      <c r="A30" s="24">
        <f>'Base de donnée'!J3</f>
        <v>8</v>
      </c>
      <c r="B30" s="464"/>
      <c r="C30" s="449"/>
      <c r="D30" s="411"/>
      <c r="E30" s="414"/>
      <c r="F30" s="417"/>
      <c r="G30" s="420"/>
      <c r="H30" s="423"/>
      <c r="I30" s="426"/>
      <c r="J30" s="30"/>
      <c r="K30" s="10"/>
      <c r="L30" s="10"/>
      <c r="M30" s="10"/>
      <c r="N30" s="10"/>
      <c r="O30" s="19"/>
      <c r="P30" s="10"/>
      <c r="Q30" s="10"/>
      <c r="R30" s="19"/>
      <c r="S30" s="10"/>
      <c r="T30" s="10"/>
      <c r="U30" s="19"/>
      <c r="V30" s="10" t="s">
        <v>19</v>
      </c>
      <c r="W30" s="10" t="s">
        <v>20</v>
      </c>
      <c r="X30" s="10"/>
      <c r="Y30" s="19"/>
      <c r="Z30" s="10"/>
      <c r="AA30" s="10"/>
      <c r="AB30" s="10"/>
      <c r="AC30" s="10" t="s">
        <v>19</v>
      </c>
      <c r="AD30" s="10"/>
      <c r="AE30" s="10"/>
      <c r="AF30" s="10"/>
      <c r="AG30" s="19"/>
      <c r="AH30" s="10"/>
      <c r="AI30" s="10" t="s">
        <v>19</v>
      </c>
      <c r="AJ30" s="10"/>
      <c r="AK30" s="10" t="s">
        <v>16</v>
      </c>
      <c r="AL30" s="10"/>
      <c r="AM30" s="10"/>
      <c r="AN30" s="10"/>
      <c r="AV30">
        <f t="array" ref="AV30">SUM(IF((WEEKDAY(J$5:AK$5,2)&lt;6)*(COUNTIF(fériés,J$5:AK$5)=0),COUNTIF(vsav, J30:AK30)))</f>
        <v>0</v>
      </c>
      <c r="AW30">
        <f t="array" ref="AW30">SUM(IF((WEEKDAY(J$5:AK$5,2)&gt;5)+(COUNTIF(fériés,J$5:AK$5)&gt;0),COUNTIF(vsav, J30:AK30)))</f>
        <v>0</v>
      </c>
    </row>
    <row r="31" spans="1:49" ht="15.75" customHeight="1" thickBot="1">
      <c r="A31" s="25">
        <f>'Base de donnée'!J3</f>
        <v>8</v>
      </c>
      <c r="B31" s="465"/>
      <c r="C31" s="450"/>
      <c r="D31" s="412"/>
      <c r="E31" s="415"/>
      <c r="F31" s="418"/>
      <c r="G31" s="421"/>
      <c r="H31" s="424"/>
      <c r="I31" s="427"/>
      <c r="J31" s="28"/>
      <c r="K31" s="14"/>
      <c r="L31" s="14"/>
      <c r="M31" s="14"/>
      <c r="N31" s="22"/>
      <c r="O31" s="22"/>
      <c r="P31" s="14"/>
      <c r="Q31" s="22"/>
      <c r="R31" s="22"/>
      <c r="S31" s="14"/>
      <c r="T31" s="14"/>
      <c r="U31" s="14"/>
      <c r="V31" s="14"/>
      <c r="W31" s="22"/>
      <c r="X31" s="22"/>
      <c r="Y31" s="14"/>
      <c r="Z31" s="14"/>
      <c r="AA31" s="14"/>
      <c r="AB31" s="22"/>
      <c r="AC31" s="14"/>
      <c r="AD31" s="14"/>
      <c r="AE31" s="14"/>
      <c r="AF31" s="14"/>
      <c r="AG31" s="22"/>
      <c r="AH31" s="14"/>
      <c r="AI31" s="14"/>
      <c r="AJ31" s="14"/>
      <c r="AK31" s="14"/>
      <c r="AL31" s="14"/>
      <c r="AM31" s="14"/>
      <c r="AN31" s="14"/>
      <c r="AV31">
        <f t="array" ref="AV31">SUM(IF((WEEKDAY(J$5:AK$5,2)&lt;6)*(COUNTIF(fériés,J$5:AK$5)=0),COUNTIF(vsav, J31:AK31)))</f>
        <v>0</v>
      </c>
      <c r="AW31">
        <f t="array" ref="AW31">SUM(IF((WEEKDAY(J$5:AK$5,2)&gt;5)+(COUNTIF(fériés,J$5:AK$5)&gt;0),COUNTIF(vsav, J31:AK31)))</f>
        <v>0</v>
      </c>
    </row>
    <row r="32" spans="1:49" ht="15" customHeight="1">
      <c r="A32" s="26">
        <f>'Base de donnée'!K3</f>
        <v>9</v>
      </c>
      <c r="B32" s="463">
        <f>SUM('Base de donnée'!K5:K7)</f>
        <v>1</v>
      </c>
      <c r="C32" s="448">
        <f>SUM('Base de donnée'!K$8)</f>
        <v>1</v>
      </c>
      <c r="D32" s="428">
        <f t="array" ref="D32">SUM(IF((WEEKDAY(J$5:AK$5,2)&lt;6)*(COUNTIF(fériés,J$5:AK$5)=0),COUNTIF(piquet,J32:AK32)))</f>
        <v>8</v>
      </c>
      <c r="E32" s="431">
        <f t="array" ref="E32">SUM(IF((WEEKDAY(J$5:AK$5,2)&gt;5)+(COUNTIF(fériés,J$5:AK$5)&gt;0),COUNTIF(piquet,J32:AK32)))</f>
        <v>2</v>
      </c>
      <c r="F32" s="416">
        <f>(D32*9)+(E32*24)</f>
        <v>120</v>
      </c>
      <c r="G32" s="419" t="e">
        <f ca="1">STATISTIQUE!V16</f>
        <v>#REF!</v>
      </c>
      <c r="H32" s="422">
        <f t="shared" ref="H32:I32" si="9">SUM(AV32:AV34)</f>
        <v>3</v>
      </c>
      <c r="I32" s="425">
        <f t="shared" si="9"/>
        <v>2</v>
      </c>
      <c r="J32" s="29" t="s">
        <v>6</v>
      </c>
      <c r="K32" s="29" t="s">
        <v>12</v>
      </c>
      <c r="L32" s="29" t="s">
        <v>15</v>
      </c>
      <c r="M32" s="29" t="s">
        <v>10</v>
      </c>
      <c r="N32" s="29" t="s">
        <v>10</v>
      </c>
      <c r="O32" s="29" t="s">
        <v>15</v>
      </c>
      <c r="P32" s="29" t="s">
        <v>10</v>
      </c>
      <c r="Q32" s="29" t="s">
        <v>6</v>
      </c>
      <c r="R32" s="29" t="s">
        <v>25</v>
      </c>
      <c r="S32" s="29" t="s">
        <v>10</v>
      </c>
      <c r="T32" s="29" t="s">
        <v>6</v>
      </c>
      <c r="U32" s="29" t="s">
        <v>25</v>
      </c>
      <c r="V32" s="29" t="str">
        <f>IF('Base de donnée'!$K$4,("DISPONIBLE"),("INDISPONIBLE"))</f>
        <v>DISPONIBLE</v>
      </c>
      <c r="W32" s="29" t="str">
        <f>IF('Base de donnée'!$K$4,("DISPONIBLE"),("INDISPONIBLE"))</f>
        <v>DISPONIBLE</v>
      </c>
      <c r="X32" s="29" t="s">
        <v>6</v>
      </c>
      <c r="Y32" s="29" t="str">
        <f>IF('Base de donnée'!$K$4,("DISPONIBLE"),("INDISPONIBLE"))</f>
        <v>DISPONIBLE</v>
      </c>
      <c r="Z32" s="29" t="str">
        <f>IF('Base de donnée'!$K$4,("DISPONIBLE"),("INDISPONIBLE"))</f>
        <v>DISPONIBLE</v>
      </c>
      <c r="AA32" s="29" t="str">
        <f>IF('Base de donnée'!$K$4,("DISPONIBLE"),("INDISPONIBLE"))</f>
        <v>DISPONIBLE</v>
      </c>
      <c r="AB32" s="29" t="str">
        <f>IF('Base de donnée'!$K$4,("DISPONIBLE"),("INDISPONIBLE"))</f>
        <v>DISPONIBLE</v>
      </c>
      <c r="AC32" s="29" t="s">
        <v>10</v>
      </c>
      <c r="AD32" s="29" t="str">
        <f>IF('Base de donnée'!$K$4,("DISPONIBLE"),("INDISPONIBLE"))</f>
        <v>DISPONIBLE</v>
      </c>
      <c r="AE32" s="29" t="s">
        <v>6</v>
      </c>
      <c r="AF32" s="29" t="str">
        <f>IF('Base de donnée'!$K$4,("DISPONIBLE"),("INDISPONIBLE"))</f>
        <v>DISPONIBLE</v>
      </c>
      <c r="AG32" s="29" t="str">
        <f>IF('Base de donnée'!$K$4,("DISPONIBLE"),("INDISPONIBLE"))</f>
        <v>DISPONIBLE</v>
      </c>
      <c r="AH32" s="29" t="str">
        <f>IF('Base de donnée'!$K$4,("DISPONIBLE"),("INDISPONIBLE"))</f>
        <v>DISPONIBLE</v>
      </c>
      <c r="AI32" s="29" t="str">
        <f>IF('Base de donnée'!$K$4,("DISPONIBLE"),("INDISPONIBLE"))</f>
        <v>DISPONIBLE</v>
      </c>
      <c r="AJ32" s="29" t="s">
        <v>79</v>
      </c>
      <c r="AK32" s="29" t="s">
        <v>20</v>
      </c>
      <c r="AL32" s="29" t="str">
        <f>IF('Base de donnée'!$K$4,("DISPONIBLE"),("INDISPONIBLE"))</f>
        <v>DISPONIBLE</v>
      </c>
      <c r="AM32" s="29" t="str">
        <f>IF('Base de donnée'!$K$4,("DISPONIBLE"),("INDISPONIBLE"))</f>
        <v>DISPONIBLE</v>
      </c>
      <c r="AN32" s="29" t="str">
        <f>IF('Base de donnée'!$K$4,("DISPONIBLE"),("INDISPONIBLE"))</f>
        <v>DISPONIBLE</v>
      </c>
      <c r="AV32">
        <f t="array" ref="AV32">SUM(IF((WEEKDAY(J$5:AK$5,2)&lt;6)*(COUNTIF(fériés,J$5:AK$5)=0),COUNTIF(vsav, J32:AK32)))</f>
        <v>3</v>
      </c>
      <c r="AW32">
        <f t="array" ref="AW32">SUM(IF((WEEKDAY(J$5:AK$5,2)&gt;5)+(COUNTIF(fériés,J$5:AK$5)&gt;0),COUNTIF(vsav, J32:AK32)))</f>
        <v>2</v>
      </c>
    </row>
    <row r="33" spans="1:49" ht="15" customHeight="1">
      <c r="A33" s="24">
        <f>'Base de donnée'!K3</f>
        <v>9</v>
      </c>
      <c r="B33" s="464"/>
      <c r="C33" s="449"/>
      <c r="D33" s="429"/>
      <c r="E33" s="432"/>
      <c r="F33" s="417"/>
      <c r="G33" s="420"/>
      <c r="H33" s="423"/>
      <c r="I33" s="426"/>
      <c r="J33" s="18"/>
      <c r="K33" s="10" t="s">
        <v>79</v>
      </c>
      <c r="L33" s="10" t="s">
        <v>19</v>
      </c>
      <c r="M33" s="10"/>
      <c r="N33" s="10" t="s">
        <v>79</v>
      </c>
      <c r="O33" s="10"/>
      <c r="P33" s="10"/>
      <c r="Q33" s="10"/>
      <c r="R33" s="10"/>
      <c r="S33" s="10"/>
      <c r="T33" s="10"/>
      <c r="U33" s="19"/>
      <c r="V33" s="10"/>
      <c r="W33" s="10"/>
      <c r="X33" s="10"/>
      <c r="Y33" s="10"/>
      <c r="Z33" s="10"/>
      <c r="AA33" s="10"/>
      <c r="AB33" s="10"/>
      <c r="AC33" s="10"/>
      <c r="AD33" s="10"/>
      <c r="AE33" s="10"/>
      <c r="AF33" s="10"/>
      <c r="AG33" s="10"/>
      <c r="AH33" s="10"/>
      <c r="AI33" s="10"/>
      <c r="AJ33" s="10" t="s">
        <v>12</v>
      </c>
      <c r="AK33" s="19" t="s">
        <v>15</v>
      </c>
      <c r="AL33" s="10"/>
      <c r="AM33" s="10"/>
      <c r="AN33" s="10"/>
      <c r="AV33">
        <f t="array" ref="AV33">SUM(IF((WEEKDAY(J$5:AK$5,2)&lt;6)*(COUNTIF(fériés,J$5:AK$5)=0),COUNTIF(vsav, J33:AK33)))</f>
        <v>0</v>
      </c>
      <c r="AW33">
        <f t="array" ref="AW33">SUM(IF((WEEKDAY(J$5:AK$5,2)&gt;5)+(COUNTIF(fériés,J$5:AK$5)&gt;0),COUNTIF(vsav, J33:AK33)))</f>
        <v>0</v>
      </c>
    </row>
    <row r="34" spans="1:49" ht="15.75" customHeight="1" thickBot="1">
      <c r="A34" s="25">
        <f>'Base de donnée'!K3</f>
        <v>9</v>
      </c>
      <c r="B34" s="465"/>
      <c r="C34" s="450"/>
      <c r="D34" s="430"/>
      <c r="E34" s="433"/>
      <c r="F34" s="418"/>
      <c r="G34" s="421"/>
      <c r="H34" s="424"/>
      <c r="I34" s="427"/>
      <c r="J34" s="28"/>
      <c r="K34" s="14"/>
      <c r="L34" s="14"/>
      <c r="M34" s="14"/>
      <c r="N34" s="14"/>
      <c r="O34" s="14"/>
      <c r="P34" s="14"/>
      <c r="Q34" s="14"/>
      <c r="R34" s="14"/>
      <c r="S34" s="14"/>
      <c r="T34" s="14"/>
      <c r="U34" s="14"/>
      <c r="V34" s="14"/>
      <c r="W34" s="14"/>
      <c r="X34" s="14"/>
      <c r="Y34" s="14"/>
      <c r="Z34" s="14"/>
      <c r="AA34" s="14"/>
      <c r="AB34" s="14"/>
      <c r="AC34" s="14"/>
      <c r="AD34" s="22"/>
      <c r="AE34" s="14"/>
      <c r="AF34" s="14"/>
      <c r="AG34" s="14"/>
      <c r="AH34" s="14"/>
      <c r="AI34" s="14"/>
      <c r="AJ34" s="14"/>
      <c r="AK34" s="14"/>
      <c r="AL34" s="14"/>
      <c r="AM34" s="14"/>
      <c r="AN34" s="14"/>
      <c r="AV34">
        <f t="array" ref="AV34">SUM(IF((WEEKDAY(J$5:AK$5,2)&lt;6)*(COUNTIF(fériés,J$5:AK$5)=0),COUNTIF(vsav, J34:AK34)))</f>
        <v>0</v>
      </c>
      <c r="AW34">
        <f t="array" ref="AW34">SUM(IF((WEEKDAY(J$5:AK$5,2)&gt;5)+(COUNTIF(fériés,J$5:AK$5)&gt;0),COUNTIF(vsav, J34:AK34)))</f>
        <v>0</v>
      </c>
    </row>
    <row r="35" spans="1:49" ht="15" customHeight="1">
      <c r="A35" s="26">
        <f>'Base de donnée'!L3</f>
        <v>10</v>
      </c>
      <c r="B35" s="463">
        <f>SUM('Base de donnée'!L5:L7)</f>
        <v>2</v>
      </c>
      <c r="C35" s="448">
        <f>SUM('Base de donnée'!L$8)</f>
        <v>0</v>
      </c>
      <c r="D35" s="410">
        <f t="array" ref="D35">SUM(IF((WEEKDAY(J$5:AK$5,2)&lt;6)*(COUNTIF(fériés,J$5:AK$5)=0),COUNTIF(piquet,J35:AK35)))</f>
        <v>6</v>
      </c>
      <c r="E35" s="413">
        <f t="array" ref="E35">SUM(IF((WEEKDAY(J$5:AK$5,2)&gt;5)+(COUNTIF(fériés,J$5:AK$5)&gt;0),COUNTIF(piquet,J35:AK35)))</f>
        <v>3</v>
      </c>
      <c r="F35" s="416">
        <f>(D35*9)+(E35*24)</f>
        <v>126</v>
      </c>
      <c r="G35" s="419" t="e">
        <f ca="1">STATISTIQUE!V17</f>
        <v>#REF!</v>
      </c>
      <c r="H35" s="422">
        <f t="shared" ref="H35:I35" si="10">SUM(AV35:AV37)</f>
        <v>3</v>
      </c>
      <c r="I35" s="425">
        <f t="shared" si="10"/>
        <v>1</v>
      </c>
      <c r="J35" s="16" t="str">
        <f>IF('Base de donnée'!$L$4,("DISPONIBLE"),("INDISPONIBLE"))</f>
        <v>DISPONIBLE</v>
      </c>
      <c r="K35" s="16" t="str">
        <f>IF('Base de donnée'!$L$4,("DISPONIBLE"),("INDISPONIBLE"))</f>
        <v>DISPONIBLE</v>
      </c>
      <c r="L35" s="16" t="str">
        <f>IF('Base de donnée'!$L$4,("DISPONIBLE"),("INDISPONIBLE"))</f>
        <v>DISPONIBLE</v>
      </c>
      <c r="M35" s="16" t="str">
        <f>IF('Base de donnée'!$L$4,("DISPONIBLE"),("INDISPONIBLE"))</f>
        <v>DISPONIBLE</v>
      </c>
      <c r="N35" s="16" t="s">
        <v>17</v>
      </c>
      <c r="O35" s="16" t="s">
        <v>17</v>
      </c>
      <c r="P35" s="16" t="s">
        <v>15</v>
      </c>
      <c r="Q35" s="16" t="s">
        <v>20</v>
      </c>
      <c r="R35" s="16" t="s">
        <v>10</v>
      </c>
      <c r="S35" s="16" t="s">
        <v>13</v>
      </c>
      <c r="T35" s="16" t="s">
        <v>10</v>
      </c>
      <c r="U35" s="16" t="s">
        <v>16</v>
      </c>
      <c r="V35" s="16" t="s">
        <v>13</v>
      </c>
      <c r="W35" s="16" t="s">
        <v>25</v>
      </c>
      <c r="X35" s="16" t="str">
        <f>IF('Base de donnée'!$L$4,("DISPONIBLE"),("INDISPONIBLE"))</f>
        <v>DISPONIBLE</v>
      </c>
      <c r="Y35" s="16" t="str">
        <f>IF('Base de donnée'!$L$4,("DISPONIBLE"),("INDISPONIBLE"))</f>
        <v>DISPONIBLE</v>
      </c>
      <c r="Z35" s="16" t="str">
        <f>IF('Base de donnée'!$L$4,("DISPONIBLE"),("INDISPONIBLE"))</f>
        <v>DISPONIBLE</v>
      </c>
      <c r="AA35" s="16" t="s">
        <v>6</v>
      </c>
      <c r="AB35" s="16" t="s">
        <v>6</v>
      </c>
      <c r="AC35" s="16" t="s">
        <v>6</v>
      </c>
      <c r="AD35" s="16" t="s">
        <v>6</v>
      </c>
      <c r="AE35" s="16" t="s">
        <v>6</v>
      </c>
      <c r="AF35" s="16" t="s">
        <v>6</v>
      </c>
      <c r="AG35" s="16" t="s">
        <v>6</v>
      </c>
      <c r="AH35" s="16" t="str">
        <f>IF('Base de donnée'!$L$4,("DISPONIBLE"),("INDISPONIBLE"))</f>
        <v>DISPONIBLE</v>
      </c>
      <c r="AI35" s="16" t="str">
        <f>IF('Base de donnée'!$L$4,("DISPONIBLE"),("INDISPONIBLE"))</f>
        <v>DISPONIBLE</v>
      </c>
      <c r="AJ35" s="16" t="str">
        <f>IF('Base de donnée'!$L$4,("DISPONIBLE"),("INDISPONIBLE"))</f>
        <v>DISPONIBLE</v>
      </c>
      <c r="AK35" s="16" t="str">
        <f>IF('Base de donnée'!$L$4,("DISPONIBLE"),("INDISPONIBLE"))</f>
        <v>DISPONIBLE</v>
      </c>
      <c r="AL35" s="16" t="str">
        <f>IF('Base de donnée'!$L$4,("DISPONIBLE"),("INDISPONIBLE"))</f>
        <v>DISPONIBLE</v>
      </c>
      <c r="AM35" s="16" t="str">
        <f>IF('Base de donnée'!$L$4,("DISPONIBLE"),("INDISPONIBLE"))</f>
        <v>DISPONIBLE</v>
      </c>
      <c r="AN35" s="16" t="str">
        <f>IF('Base de donnée'!$L$4,("DISPONIBLE"),("INDISPONIBLE"))</f>
        <v>DISPONIBLE</v>
      </c>
      <c r="AV35">
        <f t="array" ref="AV35">SUM(IF((WEEKDAY(J$5:AK$5,2)&lt;6)*(COUNTIF(fériés,J$5:AK$5)=0),COUNTIF(vsav, J35:AK35)))</f>
        <v>3</v>
      </c>
      <c r="AW35">
        <f t="array" ref="AW35">SUM(IF((WEEKDAY(J$5:AK$5,2)&gt;5)+(COUNTIF(fériés,J$5:AK$5)&gt;0),COUNTIF(vsav, J35:AK35)))</f>
        <v>1</v>
      </c>
    </row>
    <row r="36" spans="1:49" ht="15" customHeight="1">
      <c r="A36" s="24">
        <f>'Base de donnée'!L3</f>
        <v>10</v>
      </c>
      <c r="B36" s="464"/>
      <c r="C36" s="449"/>
      <c r="D36" s="411"/>
      <c r="E36" s="414"/>
      <c r="F36" s="417"/>
      <c r="G36" s="420"/>
      <c r="H36" s="423"/>
      <c r="I36" s="426"/>
      <c r="J36" s="18"/>
      <c r="K36" s="10"/>
      <c r="L36" s="19"/>
      <c r="M36" s="10"/>
      <c r="N36" s="10" t="s">
        <v>19</v>
      </c>
      <c r="O36" s="10" t="s">
        <v>19</v>
      </c>
      <c r="P36" s="19" t="s">
        <v>20</v>
      </c>
      <c r="Q36" s="10" t="s">
        <v>17</v>
      </c>
      <c r="R36" s="19"/>
      <c r="S36" s="10"/>
      <c r="T36" s="19"/>
      <c r="U36" s="10" t="s">
        <v>19</v>
      </c>
      <c r="V36" s="10"/>
      <c r="W36" s="19"/>
      <c r="X36" s="10"/>
      <c r="Y36" s="10"/>
      <c r="Z36" s="10"/>
      <c r="AA36" s="10"/>
      <c r="AB36" s="10"/>
      <c r="AC36" s="10"/>
      <c r="AD36" s="10"/>
      <c r="AE36" s="10"/>
      <c r="AF36" s="10"/>
      <c r="AG36" s="10"/>
      <c r="AH36" s="19"/>
      <c r="AI36" s="10"/>
      <c r="AJ36" s="10"/>
      <c r="AK36" s="10"/>
      <c r="AL36" s="10"/>
      <c r="AM36" s="10"/>
      <c r="AN36" s="10"/>
      <c r="AV36">
        <f t="array" ref="AV36">SUM(IF((WEEKDAY(J$5:AK$5,2)&lt;6)*(COUNTIF(fériés,J$5:AK$5)=0),COUNTIF(vsav, J36:AK36)))</f>
        <v>0</v>
      </c>
      <c r="AW36">
        <f t="array" ref="AW36">SUM(IF((WEEKDAY(J$5:AK$5,2)&gt;5)+(COUNTIF(fériés,J$5:AK$5)&gt;0),COUNTIF(vsav, J36:AK36)))</f>
        <v>0</v>
      </c>
    </row>
    <row r="37" spans="1:49" ht="15.75" customHeight="1" thickBot="1">
      <c r="A37" s="25">
        <f>'Base de donnée'!L3</f>
        <v>10</v>
      </c>
      <c r="B37" s="465"/>
      <c r="C37" s="450"/>
      <c r="D37" s="412"/>
      <c r="E37" s="415"/>
      <c r="F37" s="418"/>
      <c r="G37" s="421"/>
      <c r="H37" s="424"/>
      <c r="I37" s="427"/>
      <c r="J37" s="21"/>
      <c r="K37" s="14"/>
      <c r="L37" s="22"/>
      <c r="M37" s="14"/>
      <c r="N37" s="14"/>
      <c r="O37" s="22"/>
      <c r="P37" s="14"/>
      <c r="Q37" s="14"/>
      <c r="R37" s="14"/>
      <c r="S37" s="14"/>
      <c r="T37" s="14"/>
      <c r="U37" s="14"/>
      <c r="V37" s="14"/>
      <c r="W37" s="14"/>
      <c r="X37" s="14"/>
      <c r="Y37" s="14"/>
      <c r="Z37" s="14"/>
      <c r="AA37" s="14"/>
      <c r="AB37" s="14"/>
      <c r="AC37" s="22"/>
      <c r="AD37" s="14"/>
      <c r="AE37" s="14"/>
      <c r="AF37" s="14"/>
      <c r="AG37" s="14"/>
      <c r="AH37" s="14"/>
      <c r="AI37" s="14"/>
      <c r="AJ37" s="14"/>
      <c r="AK37" s="14"/>
      <c r="AL37" s="14"/>
      <c r="AM37" s="14"/>
      <c r="AN37" s="14"/>
      <c r="AV37">
        <f t="array" ref="AV37">SUM(IF((WEEKDAY(J$5:AK$5,2)&lt;6)*(COUNTIF(fériés,J$5:AK$5)=0),COUNTIF(vsav, J37:AK37)))</f>
        <v>0</v>
      </c>
      <c r="AW37">
        <f t="array" ref="AW37">SUM(IF((WEEKDAY(J$5:AK$5,2)&gt;5)+(COUNTIF(fériés,J$5:AK$5)&gt;0),COUNTIF(vsav, J37:AK37)))</f>
        <v>0</v>
      </c>
    </row>
    <row r="38" spans="1:49" ht="15" customHeight="1">
      <c r="A38" s="48">
        <f>'Base de donnée'!M3</f>
        <v>11</v>
      </c>
      <c r="B38" s="463">
        <f>SUM('Base de donnée'!M5:M7)</f>
        <v>1</v>
      </c>
      <c r="C38" s="448">
        <f>SUM('Base de donnée'!M$8)</f>
        <v>0</v>
      </c>
      <c r="D38" s="428">
        <f t="array" ref="D38">SUM(IF((WEEKDAY(J$5:AK$5,2)&lt;6)*(COUNTIF(fériés,J$5:AK$5)=0),COUNTIF(piquet,J38:AK38)))</f>
        <v>8</v>
      </c>
      <c r="E38" s="431">
        <f t="array" ref="E38">SUM(IF((WEEKDAY(J$5:AK$5,2)&gt;5)+(COUNTIF(fériés,J$5:AK$5)&gt;0),COUNTIF(piquet,J38:AK38)))</f>
        <v>2</v>
      </c>
      <c r="F38" s="416">
        <f>(D38*9)+(E38*24)</f>
        <v>120</v>
      </c>
      <c r="G38" s="419" t="e">
        <f ca="1">STATISTIQUE!V18</f>
        <v>#REF!</v>
      </c>
      <c r="H38" s="422">
        <f t="shared" ref="H38:I38" si="11">SUM(AV38:AV40)</f>
        <v>4</v>
      </c>
      <c r="I38" s="425">
        <f t="shared" si="11"/>
        <v>1</v>
      </c>
      <c r="J38" s="16" t="s">
        <v>13</v>
      </c>
      <c r="K38" s="16" t="str">
        <f>IF('Base de donnée'!$M$4,("DISPONIBLE"),("INDISPONIBLE"))</f>
        <v>DISPONIBLE</v>
      </c>
      <c r="L38" s="16" t="str">
        <f>IF('Base de donnée'!$M$4,("DISPONIBLE"),("INDISPONIBLE"))</f>
        <v>DISPONIBLE</v>
      </c>
      <c r="M38" s="16" t="s">
        <v>6</v>
      </c>
      <c r="N38" s="16" t="s">
        <v>25</v>
      </c>
      <c r="O38" s="16" t="s">
        <v>16</v>
      </c>
      <c r="P38" s="16" t="str">
        <f>IF('Base de donnée'!$M$4,("DISPONIBLE"),("INDISPONIBLE"))</f>
        <v>DISPONIBLE</v>
      </c>
      <c r="Q38" s="16" t="str">
        <f>IF('Base de donnée'!$M$4,("DISPONIBLE"),("INDISPONIBLE"))</f>
        <v>DISPONIBLE</v>
      </c>
      <c r="R38" s="16" t="str">
        <f>IF('Base de donnée'!$M$4,("DISPONIBLE"),("INDISPONIBLE"))</f>
        <v>DISPONIBLE</v>
      </c>
      <c r="S38" s="16" t="str">
        <f>IF('Base de donnée'!$M$4,("DISPONIBLE"),("INDISPONIBLE"))</f>
        <v>DISPONIBLE</v>
      </c>
      <c r="T38" s="16" t="s">
        <v>6</v>
      </c>
      <c r="U38" s="16" t="s">
        <v>6</v>
      </c>
      <c r="V38" s="16" t="str">
        <f>IF('Base de donnée'!$M$4,("DISPONIBLE"),("INDISPONIBLE"))</f>
        <v>DISPONIBLE</v>
      </c>
      <c r="W38" s="16" t="str">
        <f>IF('Base de donnée'!$M$4,("DISPONIBLE"),("INDISPONIBLE"))</f>
        <v>DISPONIBLE</v>
      </c>
      <c r="X38" s="16" t="str">
        <f>IF('Base de donnée'!$M$4,("DISPONIBLE"),("INDISPONIBLE"))</f>
        <v>DISPONIBLE</v>
      </c>
      <c r="Y38" s="16" t="s">
        <v>13</v>
      </c>
      <c r="Z38" s="16" t="s">
        <v>17</v>
      </c>
      <c r="AA38" s="16" t="s">
        <v>13</v>
      </c>
      <c r="AB38" s="16" t="s">
        <v>15</v>
      </c>
      <c r="AC38" s="16" t="s">
        <v>17</v>
      </c>
      <c r="AD38" s="16" t="s">
        <v>15</v>
      </c>
      <c r="AE38" s="16" t="s">
        <v>13</v>
      </c>
      <c r="AF38" s="16" t="s">
        <v>21</v>
      </c>
      <c r="AG38" s="16" t="s">
        <v>25</v>
      </c>
      <c r="AH38" s="16" t="s">
        <v>6</v>
      </c>
      <c r="AI38" s="16" t="s">
        <v>6</v>
      </c>
      <c r="AJ38" s="16" t="str">
        <f>IF('Base de donnée'!$M$4,("DISPONIBLE"),("INDISPONIBLE"))</f>
        <v>DISPONIBLE</v>
      </c>
      <c r="AK38" s="16" t="str">
        <f>IF('Base de donnée'!$M$4,("DISPONIBLE"),("INDISPONIBLE"))</f>
        <v>DISPONIBLE</v>
      </c>
      <c r="AL38" s="16" t="str">
        <f>IF('Base de donnée'!$M$4,("DISPONIBLE"),("INDISPONIBLE"))</f>
        <v>DISPONIBLE</v>
      </c>
      <c r="AM38" s="16" t="str">
        <f>IF('Base de donnée'!$M$4,("DISPONIBLE"),("INDISPONIBLE"))</f>
        <v>DISPONIBLE</v>
      </c>
      <c r="AN38" s="16" t="str">
        <f>IF('Base de donnée'!$M$4,("DISPONIBLE"),("INDISPONIBLE"))</f>
        <v>DISPONIBLE</v>
      </c>
      <c r="AV38">
        <f t="array" ref="AV38">SUM(IF((WEEKDAY(J$5:AK$5,2)&lt;6)*(COUNTIF(fériés,J$5:AK$5)=0),COUNTIF(vsav, J38:AK38)))</f>
        <v>4</v>
      </c>
      <c r="AW38">
        <f t="array" ref="AW38">SUM(IF((WEEKDAY(J$5:AK$5,2)&gt;5)+(COUNTIF(fériés,J$5:AK$5)&gt;0),COUNTIF(vsav, J38:AK38)))</f>
        <v>1</v>
      </c>
    </row>
    <row r="39" spans="1:49" ht="15" customHeight="1">
      <c r="A39" s="49">
        <f>'Base de donnée'!M3</f>
        <v>11</v>
      </c>
      <c r="B39" s="464"/>
      <c r="C39" s="449"/>
      <c r="D39" s="429"/>
      <c r="E39" s="432"/>
      <c r="F39" s="417"/>
      <c r="G39" s="420"/>
      <c r="H39" s="423"/>
      <c r="I39" s="426"/>
      <c r="J39" s="18"/>
      <c r="K39" s="10"/>
      <c r="L39" s="10"/>
      <c r="M39" s="10"/>
      <c r="N39" s="10"/>
      <c r="O39" s="10" t="s">
        <v>20</v>
      </c>
      <c r="P39" s="10"/>
      <c r="Q39" s="10"/>
      <c r="R39" s="10"/>
      <c r="S39" s="10"/>
      <c r="T39" s="10"/>
      <c r="U39" s="10"/>
      <c r="V39" s="10"/>
      <c r="W39" s="10"/>
      <c r="X39" s="19"/>
      <c r="Y39" s="10"/>
      <c r="Z39" s="10" t="s">
        <v>19</v>
      </c>
      <c r="AA39" s="10"/>
      <c r="AB39" s="10" t="s">
        <v>20</v>
      </c>
      <c r="AC39" s="10" t="s">
        <v>20</v>
      </c>
      <c r="AD39" s="10" t="s">
        <v>19</v>
      </c>
      <c r="AE39" s="10" t="s">
        <v>16</v>
      </c>
      <c r="AF39" s="10" t="s">
        <v>15</v>
      </c>
      <c r="AG39" s="10"/>
      <c r="AH39" s="10"/>
      <c r="AI39" s="10"/>
      <c r="AJ39" s="10"/>
      <c r="AK39" s="10"/>
      <c r="AL39" s="10"/>
      <c r="AM39" s="10"/>
      <c r="AN39" s="10"/>
      <c r="AV39">
        <f t="array" ref="AV39">SUM(IF((WEEKDAY(J$5:AK$5,2)&lt;6)*(COUNTIF(fériés,J$5:AK$5)=0),COUNTIF(vsav, J39:AK39)))</f>
        <v>0</v>
      </c>
      <c r="AW39">
        <f t="array" ref="AW39">SUM(IF((WEEKDAY(J$5:AK$5,2)&gt;5)+(COUNTIF(fériés,J$5:AK$5)&gt;0),COUNTIF(vsav, J39:AK39)))</f>
        <v>0</v>
      </c>
    </row>
    <row r="40" spans="1:49" ht="15.75" customHeight="1" thickBot="1">
      <c r="A40" s="50">
        <f>'Base de donnée'!M3</f>
        <v>11</v>
      </c>
      <c r="B40" s="465"/>
      <c r="C40" s="450"/>
      <c r="D40" s="430"/>
      <c r="E40" s="433"/>
      <c r="F40" s="418"/>
      <c r="G40" s="421"/>
      <c r="H40" s="424"/>
      <c r="I40" s="427"/>
      <c r="J40" s="21"/>
      <c r="K40" s="22"/>
      <c r="L40" s="22"/>
      <c r="M40" s="14"/>
      <c r="N40" s="14"/>
      <c r="O40" s="14"/>
      <c r="P40" s="14"/>
      <c r="Q40" s="14"/>
      <c r="R40" s="14"/>
      <c r="S40" s="14"/>
      <c r="T40" s="14"/>
      <c r="U40" s="14"/>
      <c r="V40" s="14"/>
      <c r="W40" s="14"/>
      <c r="X40" s="14"/>
      <c r="Y40" s="14"/>
      <c r="Z40" s="14"/>
      <c r="AA40" s="14"/>
      <c r="AB40" s="14"/>
      <c r="AC40" s="14"/>
      <c r="AD40" s="14"/>
      <c r="AE40" s="14"/>
      <c r="AF40" s="14"/>
      <c r="AG40" s="14"/>
      <c r="AH40" s="14"/>
      <c r="AI40" s="14"/>
      <c r="AJ40" s="14"/>
      <c r="AK40" s="14"/>
      <c r="AL40" s="14"/>
      <c r="AM40" s="14"/>
      <c r="AN40" s="14"/>
      <c r="AV40">
        <f t="array" ref="AV40">SUM(IF((WEEKDAY(J$5:AK$5,2)&lt;6)*(COUNTIF(fériés,J$5:AK$5)=0),COUNTIF(vsav, J40:AK40)))</f>
        <v>0</v>
      </c>
      <c r="AW40">
        <f t="array" ref="AW40">SUM(IF((WEEKDAY(J$5:AK$5,2)&gt;5)+(COUNTIF(fériés,J$5:AK$5)&gt;0),COUNTIF(vsav, J40:AK40)))</f>
        <v>0</v>
      </c>
    </row>
    <row r="41" spans="1:49" ht="15" customHeight="1">
      <c r="A41" s="48">
        <f>'Base de donnée'!N3</f>
        <v>12</v>
      </c>
      <c r="B41" s="463">
        <f>SUM('Base de donnée'!N5:N7)</f>
        <v>1</v>
      </c>
      <c r="C41" s="448">
        <f>SUM('Base de donnée'!N$8)</f>
        <v>0</v>
      </c>
      <c r="D41" s="410">
        <f t="array" ref="D41">SUM(IF((WEEKDAY(J$5:AK$5,2)&lt;6)*(COUNTIF(fériés,J$5:AK$5)=0),COUNTIF(piquet,J41:AK41)))</f>
        <v>3</v>
      </c>
      <c r="E41" s="413">
        <f t="array" ref="E41">SUM(IF((WEEKDAY(J$5:AK$5,2)&gt;5)+(COUNTIF(fériés,J$5:AK$5)&gt;0),COUNTIF(piquet,J41:AK41)))</f>
        <v>2</v>
      </c>
      <c r="F41" s="416">
        <f>(D41*9)+(E41*24)</f>
        <v>75</v>
      </c>
      <c r="G41" s="419" t="e">
        <f ca="1">STATISTIQUE!V19</f>
        <v>#REF!</v>
      </c>
      <c r="H41" s="422">
        <f t="shared" ref="H41:I41" si="12">SUM(AV41:AV43)</f>
        <v>3</v>
      </c>
      <c r="I41" s="425">
        <f t="shared" si="12"/>
        <v>2</v>
      </c>
      <c r="J41" s="16" t="str">
        <f>IF('Base de donnée'!$N$4,("DISPONIBLE"),("INDISPONIBLE"))</f>
        <v>DISPONIBLE</v>
      </c>
      <c r="K41" s="16" t="str">
        <f>IF('Base de donnée'!$N$4,("DISPONIBLE"),("INDISPONIBLE"))</f>
        <v>DISPONIBLE</v>
      </c>
      <c r="L41" s="16" t="str">
        <f>IF('Base de donnée'!$N$4,("DISPONIBLE"),("INDISPONIBLE"))</f>
        <v>DISPONIBLE</v>
      </c>
      <c r="M41" s="16" t="str">
        <f>IF('Base de donnée'!$N$4,("DISPONIBLE"),("INDISPONIBLE"))</f>
        <v>DISPONIBLE</v>
      </c>
      <c r="N41" s="16" t="str">
        <f>IF('Base de donnée'!$N$4,("DISPONIBLE"),("INDISPONIBLE"))</f>
        <v>DISPONIBLE</v>
      </c>
      <c r="O41" s="16" t="str">
        <f>IF('Base de donnée'!$N$4,("DISPONIBLE"),("INDISPONIBLE"))</f>
        <v>DISPONIBLE</v>
      </c>
      <c r="P41" s="16" t="str">
        <f>IF('Base de donnée'!$N$4,("DISPONIBLE"),("INDISPONIBLE"))</f>
        <v>DISPONIBLE</v>
      </c>
      <c r="Q41" s="16" t="str">
        <f>IF('Base de donnée'!$N$4,("DISPONIBLE"),("INDISPONIBLE"))</f>
        <v>DISPONIBLE</v>
      </c>
      <c r="R41" s="16" t="str">
        <f>IF('Base de donnée'!$N$4,("DISPONIBLE"),("INDISPONIBLE"))</f>
        <v>DISPONIBLE</v>
      </c>
      <c r="S41" s="16" t="str">
        <f>IF('Base de donnée'!$N$4,("DISPONIBLE"),("INDISPONIBLE"))</f>
        <v>DISPONIBLE</v>
      </c>
      <c r="T41" s="16" t="s">
        <v>21</v>
      </c>
      <c r="U41" s="16" t="s">
        <v>17</v>
      </c>
      <c r="V41" s="16" t="s">
        <v>18</v>
      </c>
      <c r="W41" s="16" t="s">
        <v>17</v>
      </c>
      <c r="X41" s="16" t="str">
        <f>IF('Base de donnée'!$N$4,("DISPONIBLE"),("INDISPONIBLE"))</f>
        <v>DISPONIBLE</v>
      </c>
      <c r="Y41" s="16" t="str">
        <f>IF('Base de donnée'!$N$4,("DISPONIBLE"),("INDISPONIBLE"))</f>
        <v>DISPONIBLE</v>
      </c>
      <c r="Z41" s="16" t="str">
        <f>IF('Base de donnée'!$N$4,("DISPONIBLE"),("INDISPONIBLE"))</f>
        <v>DISPONIBLE</v>
      </c>
      <c r="AA41" s="16" t="str">
        <f>IF('Base de donnée'!$N$4,("DISPONIBLE"),("INDISPONIBLE"))</f>
        <v>DISPONIBLE</v>
      </c>
      <c r="AB41" s="16" t="str">
        <f>IF('Base de donnée'!$N$4,("DISPONIBLE"),("INDISPONIBLE"))</f>
        <v>DISPONIBLE</v>
      </c>
      <c r="AC41" s="16" t="s">
        <v>16</v>
      </c>
      <c r="AD41" s="16" t="str">
        <f>IF('Base de donnée'!$N$4,("DISPONIBLE"),("INDISPONIBLE"))</f>
        <v>DISPONIBLE</v>
      </c>
      <c r="AE41" s="16" t="str">
        <f>IF('Base de donnée'!$N$4,("DISPONIBLE"),("INDISPONIBLE"))</f>
        <v>DISPONIBLE</v>
      </c>
      <c r="AF41" s="16" t="str">
        <f>IF('Base de donnée'!$N$4,("DISPONIBLE"),("INDISPONIBLE"))</f>
        <v>DISPONIBLE</v>
      </c>
      <c r="AG41" s="16" t="str">
        <f>IF('Base de donnée'!$N$4,("DISPONIBLE"),("INDISPONIBLE"))</f>
        <v>DISPONIBLE</v>
      </c>
      <c r="AH41" s="16" t="str">
        <f>IF('Base de donnée'!$N$4,("DISPONIBLE"),("INDISPONIBLE"))</f>
        <v>DISPONIBLE</v>
      </c>
      <c r="AI41" s="16" t="str">
        <f>IF('Base de donnée'!$N$4,("DISPONIBLE"),("INDISPONIBLE"))</f>
        <v>DISPONIBLE</v>
      </c>
      <c r="AJ41" s="16" t="str">
        <f>IF('Base de donnée'!$N$4,("DISPONIBLE"),("INDISPONIBLE"))</f>
        <v>DISPONIBLE</v>
      </c>
      <c r="AK41" s="16" t="str">
        <f>IF('Base de donnée'!$N$4,("DISPONIBLE"),("INDISPONIBLE"))</f>
        <v>DISPONIBLE</v>
      </c>
      <c r="AL41" s="16" t="str">
        <f>IF('Base de donnée'!$N$4,("DISPONIBLE"),("INDISPONIBLE"))</f>
        <v>DISPONIBLE</v>
      </c>
      <c r="AM41" s="16" t="str">
        <f>IF('Base de donnée'!$N$4,("DISPONIBLE"),("INDISPONIBLE"))</f>
        <v>DISPONIBLE</v>
      </c>
      <c r="AN41" s="16" t="str">
        <f>IF('Base de donnée'!$N$4,("DISPONIBLE"),("INDISPONIBLE"))</f>
        <v>DISPONIBLE</v>
      </c>
      <c r="AV41">
        <f t="array" ref="AV41">SUM(IF((WEEKDAY(J$5:AK$5,2)&lt;6)*(COUNTIF(fériés,J$5:AK$5)=0),COUNTIF(vsav, J41:AK41)))</f>
        <v>0</v>
      </c>
      <c r="AW41">
        <f t="array" ref="AW41">SUM(IF((WEEKDAY(J$5:AK$5,2)&gt;5)+(COUNTIF(fériés,J$5:AK$5)&gt;0),COUNTIF(vsav, J41:AK41)))</f>
        <v>1</v>
      </c>
    </row>
    <row r="42" spans="1:49" ht="15" customHeight="1">
      <c r="A42" s="49">
        <f>'Base de donnée'!N3</f>
        <v>12</v>
      </c>
      <c r="B42" s="464"/>
      <c r="C42" s="449"/>
      <c r="D42" s="411"/>
      <c r="E42" s="414"/>
      <c r="F42" s="417"/>
      <c r="G42" s="420"/>
      <c r="H42" s="423"/>
      <c r="I42" s="426"/>
      <c r="J42" s="18"/>
      <c r="K42" s="10"/>
      <c r="L42" s="19"/>
      <c r="M42" s="10"/>
      <c r="N42" s="10"/>
      <c r="O42" s="10"/>
      <c r="P42" s="10"/>
      <c r="Q42" s="10"/>
      <c r="R42" s="10"/>
      <c r="S42" s="10"/>
      <c r="T42" s="19"/>
      <c r="U42" s="19" t="s">
        <v>22</v>
      </c>
      <c r="V42" s="10" t="s">
        <v>22</v>
      </c>
      <c r="W42" s="10" t="s">
        <v>22</v>
      </c>
      <c r="X42" s="10"/>
      <c r="Y42" s="19"/>
      <c r="Z42" s="10"/>
      <c r="AA42" s="19"/>
      <c r="AB42" s="10"/>
      <c r="AC42" s="10" t="s">
        <v>22</v>
      </c>
      <c r="AD42" s="10"/>
      <c r="AE42" s="10"/>
      <c r="AF42" s="10"/>
      <c r="AG42" s="19"/>
      <c r="AH42" s="10"/>
      <c r="AI42" s="19"/>
      <c r="AJ42" s="10"/>
      <c r="AK42" s="10"/>
      <c r="AL42" s="10"/>
      <c r="AM42" s="10"/>
      <c r="AN42" s="10"/>
      <c r="AV42">
        <f t="array" ref="AV42">SUM(IF((WEEKDAY(J$5:AK$5,2)&lt;6)*(COUNTIF(fériés,J$5:AK$5)=0),COUNTIF(vsav, J42:AK42)))</f>
        <v>3</v>
      </c>
      <c r="AW42">
        <f t="array" ref="AW42">SUM(IF((WEEKDAY(J$5:AK$5,2)&gt;5)+(COUNTIF(fériés,J$5:AK$5)&gt;0),COUNTIF(vsav, J42:AK42)))</f>
        <v>1</v>
      </c>
    </row>
    <row r="43" spans="1:49" ht="15.75" customHeight="1" thickBot="1">
      <c r="A43" s="50">
        <f>'Base de donnée'!N3</f>
        <v>12</v>
      </c>
      <c r="B43" s="465"/>
      <c r="C43" s="450"/>
      <c r="D43" s="412"/>
      <c r="E43" s="415"/>
      <c r="F43" s="418"/>
      <c r="G43" s="421"/>
      <c r="H43" s="424"/>
      <c r="I43" s="427"/>
      <c r="J43" s="21"/>
      <c r="K43" s="14"/>
      <c r="L43" s="14"/>
      <c r="M43" s="14"/>
      <c r="N43" s="14"/>
      <c r="O43" s="14"/>
      <c r="P43" s="14"/>
      <c r="Q43" s="14"/>
      <c r="R43" s="14"/>
      <c r="S43" s="14"/>
      <c r="T43" s="14"/>
      <c r="U43" s="14"/>
      <c r="V43" s="14"/>
      <c r="W43" s="14"/>
      <c r="X43" s="14"/>
      <c r="Y43" s="22"/>
      <c r="Z43" s="22"/>
      <c r="AA43" s="14"/>
      <c r="AB43" s="14"/>
      <c r="AC43" s="22"/>
      <c r="AD43" s="14"/>
      <c r="AE43" s="22"/>
      <c r="AF43" s="14"/>
      <c r="AG43" s="14"/>
      <c r="AH43" s="14"/>
      <c r="AI43" s="14"/>
      <c r="AJ43" s="14"/>
      <c r="AK43" s="14"/>
      <c r="AL43" s="14"/>
      <c r="AM43" s="14"/>
      <c r="AN43" s="14"/>
      <c r="AV43">
        <f t="array" ref="AV43">SUM(IF((WEEKDAY(J$5:AK$5,2)&lt;6)*(COUNTIF(fériés,J$5:AK$5)=0),COUNTIF(vsav, J43:AK43)))</f>
        <v>0</v>
      </c>
      <c r="AW43">
        <f t="array" ref="AW43">SUM(IF((WEEKDAY(J$5:AK$5,2)&gt;5)+(COUNTIF(fériés,J$5:AK$5)&gt;0),COUNTIF(vsav, J43:AK43)))</f>
        <v>0</v>
      </c>
    </row>
    <row r="44" spans="1:49" ht="15" customHeight="1">
      <c r="A44" s="48">
        <f>'Base de donnée'!O3</f>
        <v>13</v>
      </c>
      <c r="B44" s="463">
        <f>SUM('Base de donnée'!O5:O7)</f>
        <v>1</v>
      </c>
      <c r="C44" s="448">
        <f>SUM('Base de donnée'!O$8)</f>
        <v>1</v>
      </c>
      <c r="D44" s="428">
        <f t="array" ref="D44">SUM(IF((WEEKDAY(J$5:AK$5,2)&lt;6)*(COUNTIF(fériés,J$5:AK$5)=0),COUNTIF(piquet,J44:AK44)))</f>
        <v>6</v>
      </c>
      <c r="E44" s="431">
        <f t="array" ref="E44">SUM(IF((WEEKDAY(J$5:AK$5,2)&gt;5)+(COUNTIF(fériés,J$5:AK$5)&gt;0),COUNTIF(piquet,J44:AK44)))</f>
        <v>3</v>
      </c>
      <c r="F44" s="416">
        <f>(D44*9)+(E44*24)</f>
        <v>126</v>
      </c>
      <c r="G44" s="419" t="e">
        <f ca="1">STATISTIQUE!V20</f>
        <v>#REF!</v>
      </c>
      <c r="H44" s="422">
        <f t="shared" ref="H44:I44" si="13">SUM(AV44:AV46)</f>
        <v>3</v>
      </c>
      <c r="I44" s="425">
        <f t="shared" si="13"/>
        <v>1</v>
      </c>
      <c r="J44" s="16" t="s">
        <v>16</v>
      </c>
      <c r="K44" s="16" t="s">
        <v>22</v>
      </c>
      <c r="L44" s="16" t="s">
        <v>13</v>
      </c>
      <c r="M44" s="16" t="s">
        <v>6</v>
      </c>
      <c r="N44" s="16" t="s">
        <v>15</v>
      </c>
      <c r="O44" s="16" t="s">
        <v>25</v>
      </c>
      <c r="P44" s="16" t="s">
        <v>79</v>
      </c>
      <c r="Q44" s="16" t="str">
        <f>IF('Base de donnée'!$O$4,("DISPONIBLE"),("INDISPONIBLE"))</f>
        <v>DISPONIBLE</v>
      </c>
      <c r="R44" s="16" t="str">
        <f>IF('Base de donnée'!$O$4,("DISPONIBLE"),("INDISPONIBLE"))</f>
        <v>DISPONIBLE</v>
      </c>
      <c r="S44" s="16" t="s">
        <v>25</v>
      </c>
      <c r="T44" s="16" t="s">
        <v>6</v>
      </c>
      <c r="U44" s="16" t="s">
        <v>6</v>
      </c>
      <c r="V44" s="16" t="s">
        <v>21</v>
      </c>
      <c r="W44" s="16" t="str">
        <f>IF('Base de donnée'!$O$4,("DISPONIBLE"),("INDISPONIBLE"))</f>
        <v>DISPONIBLE</v>
      </c>
      <c r="X44" s="16" t="str">
        <f>IF('Base de donnée'!$O$4,("DISPONIBLE"),("INDISPONIBLE"))</f>
        <v>DISPONIBLE</v>
      </c>
      <c r="Y44" s="16" t="str">
        <f>IF('Base de donnée'!$O$4,("DISPONIBLE"),("INDISPONIBLE"))</f>
        <v>DISPONIBLE</v>
      </c>
      <c r="Z44" s="16" t="str">
        <f>IF('Base de donnée'!$O$4,("DISPONIBLE"),("INDISPONIBLE"))</f>
        <v>DISPONIBLE</v>
      </c>
      <c r="AA44" s="16" t="s">
        <v>15</v>
      </c>
      <c r="AB44" s="16" t="s">
        <v>25</v>
      </c>
      <c r="AC44" s="16" t="str">
        <f>IF('Base de donnée'!$O$4,("DISPONIBLE"),("INDISPONIBLE"))</f>
        <v>DISPONIBLE</v>
      </c>
      <c r="AD44" s="16" t="str">
        <f>IF('Base de donnée'!$O$4,("DISPONIBLE"),("INDISPONIBLE"))</f>
        <v>DISPONIBLE</v>
      </c>
      <c r="AE44" s="16" t="str">
        <f>IF('Base de donnée'!$O$4,("DISPONIBLE"),("INDISPONIBLE"))</f>
        <v>DISPONIBLE</v>
      </c>
      <c r="AF44" s="16" t="str">
        <f>IF('Base de donnée'!$O$4,("DISPONIBLE"),("INDISPONIBLE"))</f>
        <v>DISPONIBLE</v>
      </c>
      <c r="AG44" s="16" t="str">
        <f>IF('Base de donnée'!$O$4,("DISPONIBLE"),("INDISPONIBLE"))</f>
        <v>DISPONIBLE</v>
      </c>
      <c r="AH44" s="16" t="s">
        <v>22</v>
      </c>
      <c r="AI44" s="16" t="s">
        <v>6</v>
      </c>
      <c r="AJ44" s="16" t="s">
        <v>16</v>
      </c>
      <c r="AK44" s="16" t="str">
        <f>IF('Base de donnée'!$O$4,("DISPONIBLE"),("INDISPONIBLE"))</f>
        <v>DISPONIBLE</v>
      </c>
      <c r="AL44" s="16" t="str">
        <f>IF('Base de donnée'!$O$4,("DISPONIBLE"),("INDISPONIBLE"))</f>
        <v>DISPONIBLE</v>
      </c>
      <c r="AM44" s="16" t="str">
        <f>IF('Base de donnée'!$O$4,("DISPONIBLE"),("INDISPONIBLE"))</f>
        <v>DISPONIBLE</v>
      </c>
      <c r="AN44" s="16" t="str">
        <f>IF('Base de donnée'!$O$4,("DISPONIBLE"),("INDISPONIBLE"))</f>
        <v>DISPONIBLE</v>
      </c>
      <c r="AV44">
        <f t="array" ref="AV44">SUM(IF((WEEKDAY(J$5:AK$5,2)&lt;6)*(COUNTIF(fériés,J$5:AK$5)=0),COUNTIF(vsav, J44:AK44)))</f>
        <v>3</v>
      </c>
      <c r="AW44">
        <f t="array" ref="AW44">SUM(IF((WEEKDAY(J$5:AK$5,2)&gt;5)+(COUNTIF(fériés,J$5:AK$5)&gt;0),COUNTIF(vsav, J44:AK44)))</f>
        <v>1</v>
      </c>
    </row>
    <row r="45" spans="1:49" ht="15" customHeight="1">
      <c r="A45" s="49">
        <f>'Base de donnée'!O3</f>
        <v>13</v>
      </c>
      <c r="B45" s="464"/>
      <c r="C45" s="449"/>
      <c r="D45" s="429"/>
      <c r="E45" s="432"/>
      <c r="F45" s="417"/>
      <c r="G45" s="420"/>
      <c r="H45" s="423"/>
      <c r="I45" s="426"/>
      <c r="J45" s="18" t="s">
        <v>19</v>
      </c>
      <c r="K45" s="19" t="s">
        <v>16</v>
      </c>
      <c r="L45" s="10" t="s">
        <v>18</v>
      </c>
      <c r="M45" s="10"/>
      <c r="N45" s="10" t="s">
        <v>12</v>
      </c>
      <c r="O45" s="19"/>
      <c r="P45" s="10" t="s">
        <v>12</v>
      </c>
      <c r="Q45" s="10"/>
      <c r="R45" s="10"/>
      <c r="S45" s="19"/>
      <c r="T45" s="10"/>
      <c r="U45" s="10"/>
      <c r="V45" s="10"/>
      <c r="W45" s="10"/>
      <c r="X45" s="10"/>
      <c r="Y45" s="10"/>
      <c r="Z45" s="10"/>
      <c r="AA45" s="10" t="s">
        <v>12</v>
      </c>
      <c r="AB45" s="19"/>
      <c r="AC45" s="19"/>
      <c r="AD45" s="10"/>
      <c r="AE45" s="10"/>
      <c r="AF45" s="10"/>
      <c r="AG45" s="10"/>
      <c r="AH45" s="19" t="s">
        <v>15</v>
      </c>
      <c r="AI45" s="10"/>
      <c r="AJ45" s="10" t="s">
        <v>20</v>
      </c>
      <c r="AK45" s="19"/>
      <c r="AL45" s="10"/>
      <c r="AM45" s="10"/>
      <c r="AN45" s="10"/>
      <c r="AV45">
        <f t="array" ref="AV45">SUM(IF((WEEKDAY(J$5:AK$5,2)&lt;6)*(COUNTIF(fériés,J$5:AK$5)=0),COUNTIF(vsav, J45:AK45)))</f>
        <v>0</v>
      </c>
      <c r="AW45">
        <f t="array" ref="AW45">SUM(IF((WEEKDAY(J$5:AK$5,2)&gt;5)+(COUNTIF(fériés,J$5:AK$5)&gt;0),COUNTIF(vsav, J45:AK45)))</f>
        <v>0</v>
      </c>
    </row>
    <row r="46" spans="1:49" ht="15.75" customHeight="1" thickBot="1">
      <c r="A46" s="50">
        <f>'Base de donnée'!O3</f>
        <v>13</v>
      </c>
      <c r="B46" s="465"/>
      <c r="C46" s="450"/>
      <c r="D46" s="430"/>
      <c r="E46" s="433"/>
      <c r="F46" s="418"/>
      <c r="G46" s="421"/>
      <c r="H46" s="424"/>
      <c r="I46" s="427"/>
      <c r="J46" s="21"/>
      <c r="K46" s="14"/>
      <c r="L46" s="14"/>
      <c r="M46" s="14"/>
      <c r="N46" s="22"/>
      <c r="O46" s="14"/>
      <c r="P46" s="14"/>
      <c r="Q46" s="14"/>
      <c r="R46" s="14"/>
      <c r="S46" s="14"/>
      <c r="T46" s="14"/>
      <c r="U46" s="14"/>
      <c r="V46" s="14"/>
      <c r="W46" s="14"/>
      <c r="X46" s="14"/>
      <c r="Y46" s="14"/>
      <c r="Z46" s="14"/>
      <c r="AA46" s="14"/>
      <c r="AB46" s="14"/>
      <c r="AC46" s="22"/>
      <c r="AD46" s="14"/>
      <c r="AE46" s="14"/>
      <c r="AF46" s="14"/>
      <c r="AG46" s="14"/>
      <c r="AH46" s="14"/>
      <c r="AI46" s="14"/>
      <c r="AJ46" s="14"/>
      <c r="AK46" s="22"/>
      <c r="AL46" s="22"/>
      <c r="AM46" s="14"/>
      <c r="AN46" s="14"/>
      <c r="AV46">
        <f t="array" ref="AV46">SUM(IF((WEEKDAY(J$5:AK$5,2)&lt;6)*(COUNTIF(fériés,J$5:AK$5)=0),COUNTIF(vsav, J46:AK46)))</f>
        <v>0</v>
      </c>
      <c r="AW46">
        <f t="array" ref="AW46">SUM(IF((WEEKDAY(J$5:AK$5,2)&gt;5)+(COUNTIF(fériés,J$5:AK$5)&gt;0),COUNTIF(vsav, J46:AK46)))</f>
        <v>0</v>
      </c>
    </row>
    <row r="47" spans="1:49" ht="15" customHeight="1">
      <c r="A47" s="48">
        <f>'Base de donnée'!P3</f>
        <v>14</v>
      </c>
      <c r="B47" s="463">
        <f>SUM('Base de donnée'!P5:P7)</f>
        <v>1</v>
      </c>
      <c r="C47" s="448">
        <f>SUM('Base de donnée'!P$8)</f>
        <v>1</v>
      </c>
      <c r="D47" s="410">
        <f t="array" ref="D47">SUM(IF((WEEKDAY(J$5:AK$5,2)&lt;6)*(COUNTIF(fériés,J$5:AK$5)=0),COUNTIF(piquet,J47:AK47)))</f>
        <v>8</v>
      </c>
      <c r="E47" s="413">
        <f t="array" ref="E47">SUM(IF((WEEKDAY(J$5:AK$5,2)&gt;5)+(COUNTIF(fériés,J$5:AK$5)&gt;0),COUNTIF(piquet,J47:AK47)))</f>
        <v>3</v>
      </c>
      <c r="F47" s="416">
        <f>(D47*9)+(E47*24)</f>
        <v>144</v>
      </c>
      <c r="G47" s="419" t="e">
        <f ca="1">STATISTIQUE!V21</f>
        <v>#REF!</v>
      </c>
      <c r="H47" s="422">
        <f t="shared" ref="H47:I47" si="14">SUM(AV47:AV49)</f>
        <v>2</v>
      </c>
      <c r="I47" s="425">
        <f t="shared" si="14"/>
        <v>1</v>
      </c>
      <c r="J47" s="16" t="s">
        <v>79</v>
      </c>
      <c r="K47" s="16" t="str">
        <f>IF('Base de donnée'!$P$4,("DISPONIBLE"),("INDISPONIBLE"))</f>
        <v>DISPONIBLE</v>
      </c>
      <c r="L47" s="16" t="str">
        <f>IF('Base de donnée'!$P$4,("DISPONIBLE"),("INDISPONIBLE"))</f>
        <v>DISPONIBLE</v>
      </c>
      <c r="M47" s="16" t="s">
        <v>12</v>
      </c>
      <c r="N47" s="16" t="str">
        <f>IF('Base de donnée'!$P$4,("DISPONIBLE"),("INDISPONIBLE"))</f>
        <v>DISPONIBLE</v>
      </c>
      <c r="O47" s="16" t="str">
        <f>IF('Base de donnée'!$P$4,("DISPONIBLE"),("INDISPONIBLE"))</f>
        <v>DISPONIBLE</v>
      </c>
      <c r="P47" s="16" t="str">
        <f>IF('Base de donnée'!$P$4,("DISPONIBLE"),("INDISPONIBLE"))</f>
        <v>DISPONIBLE</v>
      </c>
      <c r="Q47" s="16" t="str">
        <f>IF('Base de donnée'!$P$4,("DISPONIBLE"),("INDISPONIBLE"))</f>
        <v>DISPONIBLE</v>
      </c>
      <c r="R47" s="16" t="str">
        <f>IF('Base de donnée'!$P$4,("DISPONIBLE"),("INDISPONIBLE"))</f>
        <v>DISPONIBLE</v>
      </c>
      <c r="S47" s="16" t="str">
        <f>IF('Base de donnée'!$P$4,("DISPONIBLE"),("INDISPONIBLE"))</f>
        <v>DISPONIBLE</v>
      </c>
      <c r="T47" s="16" t="s">
        <v>16</v>
      </c>
      <c r="U47" s="16" t="str">
        <f>IF('Base de donnée'!$P$4,("DISPONIBLE"),("INDISPONIBLE"))</f>
        <v>DISPONIBLE</v>
      </c>
      <c r="V47" s="16" t="str">
        <f>IF('Base de donnée'!$P$4,("DISPONIBLE"),("INDISPONIBLE"))</f>
        <v>DISPONIBLE</v>
      </c>
      <c r="W47" s="16" t="str">
        <f>IF('Base de donnée'!$P$4,("DISPONIBLE"),("INDISPONIBLE"))</f>
        <v>DISPONIBLE</v>
      </c>
      <c r="X47" s="16" t="s">
        <v>15</v>
      </c>
      <c r="Y47" s="16" t="s">
        <v>79</v>
      </c>
      <c r="Z47" s="16" t="str">
        <f>IF('Base de donnée'!$P$4,("DISPONIBLE"),("INDISPONIBLE"))</f>
        <v>DISPONIBLE</v>
      </c>
      <c r="AA47" s="16" t="s">
        <v>25</v>
      </c>
      <c r="AB47" s="16" t="str">
        <f>IF('Base de donnée'!$P$4,("DISPONIBLE"),("INDISPONIBLE"))</f>
        <v>DISPONIBLE</v>
      </c>
      <c r="AC47" s="16" t="s">
        <v>13</v>
      </c>
      <c r="AD47" s="16" t="s">
        <v>79</v>
      </c>
      <c r="AE47" s="16" t="str">
        <f>IF('Base de donnée'!$P$4,("DISPONIBLE"),("INDISPONIBLE"))</f>
        <v>DISPONIBLE</v>
      </c>
      <c r="AF47" s="16" t="s">
        <v>79</v>
      </c>
      <c r="AG47" s="16" t="s">
        <v>15</v>
      </c>
      <c r="AH47" s="16" t="s">
        <v>25</v>
      </c>
      <c r="AI47" s="16" t="s">
        <v>13</v>
      </c>
      <c r="AJ47" s="16" t="str">
        <f>IF('Base de donnée'!$P$4,("DISPONIBLE"),("INDISPONIBLE"))</f>
        <v>DISPONIBLE</v>
      </c>
      <c r="AK47" s="16" t="s">
        <v>79</v>
      </c>
      <c r="AL47" s="16" t="str">
        <f>IF('Base de donnée'!$P$4,("DISPONIBLE"),("INDISPONIBLE"))</f>
        <v>DISPONIBLE</v>
      </c>
      <c r="AM47" s="16" t="str">
        <f>IF('Base de donnée'!$P$4,("DISPONIBLE"),("INDISPONIBLE"))</f>
        <v>DISPONIBLE</v>
      </c>
      <c r="AN47" s="16" t="str">
        <f>IF('Base de donnée'!$P$4,("DISPONIBLE"),("INDISPONIBLE"))</f>
        <v>DISPONIBLE</v>
      </c>
      <c r="AV47">
        <f t="array" ref="AV47">SUM(IF((WEEKDAY(J$5:AK$5,2)&lt;6)*(COUNTIF(fériés,J$5:AK$5)=0),COUNTIF(vsav, J47:AK47)))</f>
        <v>1</v>
      </c>
      <c r="AW47">
        <f t="array" ref="AW47">SUM(IF((WEEKDAY(J$5:AK$5,2)&gt;5)+(COUNTIF(fériés,J$5:AK$5)&gt;0),COUNTIF(vsav, J47:AK47)))</f>
        <v>1</v>
      </c>
    </row>
    <row r="48" spans="1:49" ht="15" customHeight="1">
      <c r="A48" s="49">
        <f>'Base de donnée'!P3</f>
        <v>14</v>
      </c>
      <c r="B48" s="464"/>
      <c r="C48" s="449"/>
      <c r="D48" s="411"/>
      <c r="E48" s="414"/>
      <c r="F48" s="417"/>
      <c r="G48" s="420"/>
      <c r="H48" s="423"/>
      <c r="I48" s="426"/>
      <c r="J48" s="18" t="s">
        <v>12</v>
      </c>
      <c r="K48" s="10"/>
      <c r="L48" s="19"/>
      <c r="M48" s="19" t="s">
        <v>79</v>
      </c>
      <c r="N48" s="10"/>
      <c r="O48" s="19"/>
      <c r="P48" s="19"/>
      <c r="Q48" s="10"/>
      <c r="R48" s="10"/>
      <c r="S48" s="10"/>
      <c r="T48" s="10" t="s">
        <v>20</v>
      </c>
      <c r="U48" s="10"/>
      <c r="V48" s="19"/>
      <c r="W48" s="10"/>
      <c r="X48" s="19" t="s">
        <v>22</v>
      </c>
      <c r="Y48" s="19" t="s">
        <v>12</v>
      </c>
      <c r="Z48" s="10"/>
      <c r="AA48" s="19"/>
      <c r="AB48" s="10"/>
      <c r="AC48" s="19"/>
      <c r="AD48" s="10" t="s">
        <v>12</v>
      </c>
      <c r="AE48" s="10"/>
      <c r="AF48" s="10" t="s">
        <v>12</v>
      </c>
      <c r="AG48" s="10" t="s">
        <v>12</v>
      </c>
      <c r="AH48" s="19"/>
      <c r="AI48" s="10" t="s">
        <v>17</v>
      </c>
      <c r="AJ48" s="10"/>
      <c r="AK48" s="10" t="s">
        <v>12</v>
      </c>
      <c r="AL48" s="10"/>
      <c r="AM48" s="10"/>
      <c r="AN48" s="10"/>
      <c r="AV48">
        <f t="array" ref="AV48">SUM(IF((WEEKDAY(J$5:AK$5,2)&lt;6)*(COUNTIF(fériés,J$5:AK$5)=0),COUNTIF(vsav, J48:AK48)))</f>
        <v>1</v>
      </c>
      <c r="AW48">
        <f t="array" ref="AW48">SUM(IF((WEEKDAY(J$5:AK$5,2)&gt;5)+(COUNTIF(fériés,J$5:AK$5)&gt;0),COUNTIF(vsav, J48:AK48)))</f>
        <v>0</v>
      </c>
    </row>
    <row r="49" spans="1:49" ht="15.75" customHeight="1" thickBot="1">
      <c r="A49" s="50">
        <f>'Base de donnée'!P3</f>
        <v>14</v>
      </c>
      <c r="B49" s="465"/>
      <c r="C49" s="450"/>
      <c r="D49" s="412"/>
      <c r="E49" s="415"/>
      <c r="F49" s="418"/>
      <c r="G49" s="421"/>
      <c r="H49" s="424"/>
      <c r="I49" s="427"/>
      <c r="J49" s="21"/>
      <c r="K49" s="14"/>
      <c r="L49" s="14"/>
      <c r="M49" s="14"/>
      <c r="N49" s="14"/>
      <c r="O49" s="22"/>
      <c r="P49" s="14"/>
      <c r="Q49" s="14"/>
      <c r="R49" s="14"/>
      <c r="S49" s="14"/>
      <c r="T49" s="14"/>
      <c r="U49" s="22"/>
      <c r="V49" s="14"/>
      <c r="W49" s="14"/>
      <c r="X49" s="22"/>
      <c r="Y49" s="14"/>
      <c r="Z49" s="14"/>
      <c r="AA49" s="14"/>
      <c r="AB49" s="14"/>
      <c r="AC49" s="14"/>
      <c r="AD49" s="14"/>
      <c r="AE49" s="14"/>
      <c r="AF49" s="14"/>
      <c r="AG49" s="14"/>
      <c r="AH49" s="14"/>
      <c r="AI49" s="22"/>
      <c r="AJ49" s="14"/>
      <c r="AK49" s="14"/>
      <c r="AL49" s="14"/>
      <c r="AM49" s="14"/>
      <c r="AN49" s="14"/>
      <c r="AV49">
        <f t="array" ref="AV49">SUM(IF((WEEKDAY(J$5:AK$5,2)&lt;6)*(COUNTIF(fériés,J$5:AK$5)=0),COUNTIF(vsav, J49:AK49)))</f>
        <v>0</v>
      </c>
      <c r="AW49">
        <f t="array" ref="AW49">SUM(IF((WEEKDAY(J$5:AK$5,2)&gt;5)+(COUNTIF(fériés,J$5:AK$5)&gt;0),COUNTIF(vsav, J49:AK49)))</f>
        <v>0</v>
      </c>
    </row>
    <row r="50" spans="1:49" ht="15" customHeight="1">
      <c r="A50" s="48">
        <f>'Base de donnée'!Q3</f>
        <v>15</v>
      </c>
      <c r="B50" s="463">
        <f>SUM('Base de donnée'!Q5:Q7)</f>
        <v>1</v>
      </c>
      <c r="C50" s="448">
        <f>SUM('Base de donnée'!Q$8)</f>
        <v>1</v>
      </c>
      <c r="D50" s="428">
        <f t="array" ref="D50">SUM(IF((WEEKDAY(J$5:AK$5,2)&lt;6)*(COUNTIF(fériés,J$5:AK$5)=0),COUNTIF(piquet,J50:AK50)))</f>
        <v>6</v>
      </c>
      <c r="E50" s="431">
        <f t="array" ref="E50">SUM(IF((WEEKDAY(J$5:AK$5,2)&gt;5)+(COUNTIF(fériés,J$5:AK$5)&gt;0),COUNTIF(piquet,J50:AK50)))</f>
        <v>3</v>
      </c>
      <c r="F50" s="416">
        <f>(D50*9)+(E50*24)</f>
        <v>126</v>
      </c>
      <c r="G50" s="419" t="e">
        <f ca="1">STATISTIQUE!V22</f>
        <v>#REF!</v>
      </c>
      <c r="H50" s="422">
        <f t="shared" ref="H50:I50" si="15">SUM(AV50:AV52)</f>
        <v>2</v>
      </c>
      <c r="I50" s="425">
        <f t="shared" si="15"/>
        <v>1</v>
      </c>
      <c r="J50" s="16" t="str">
        <f>IF('Base de donnée'!$Q$4,("DISPONIBLE"),("INDISPONIBLE"))</f>
        <v>DISPONIBLE</v>
      </c>
      <c r="K50" s="16" t="str">
        <f>IF('Base de donnée'!$Q$4,("DISPONIBLE"),("INDISPONIBLE"))</f>
        <v>DISPONIBLE</v>
      </c>
      <c r="L50" s="16" t="str">
        <f>IF('Base de donnée'!$Q$4,("DISPONIBLE"),("INDISPONIBLE"))</f>
        <v>DISPONIBLE</v>
      </c>
      <c r="M50" s="16" t="s">
        <v>15</v>
      </c>
      <c r="N50" s="16" t="str">
        <f>IF('Base de donnée'!$Q$4,("DISPONIBLE"),("INDISPONIBLE"))</f>
        <v>DISPONIBLE</v>
      </c>
      <c r="O50" s="16" t="str">
        <f>IF('Base de donnée'!$Q$4,("DISPONIBLE"),("INDISPONIBLE"))</f>
        <v>DISPONIBLE</v>
      </c>
      <c r="P50" s="16" t="s">
        <v>25</v>
      </c>
      <c r="Q50" s="16" t="s">
        <v>79</v>
      </c>
      <c r="R50" s="16" t="s">
        <v>21</v>
      </c>
      <c r="S50" s="16" t="str">
        <f>IF('Base de donnée'!$Q$4,("DISPONIBLE"),("INDISPONIBLE"))</f>
        <v>DISPONIBLE</v>
      </c>
      <c r="T50" s="16" t="s">
        <v>22</v>
      </c>
      <c r="U50" s="16" t="s">
        <v>25</v>
      </c>
      <c r="V50" s="16" t="str">
        <f>IF('Base de donnée'!$Q$4,("DISPONIBLE"),("INDISPONIBLE"))</f>
        <v>DISPONIBLE</v>
      </c>
      <c r="W50" s="16" t="str">
        <f>IF('Base de donnée'!$Q$4,("DISPONIBLE"),("INDISPONIBLE"))</f>
        <v>DISPONIBLE</v>
      </c>
      <c r="X50" s="16" t="s">
        <v>21</v>
      </c>
      <c r="Y50" s="16" t="str">
        <f>IF('Base de donnée'!$Q$4,("DISPONIBLE"),("INDISPONIBLE"))</f>
        <v>DISPONIBLE</v>
      </c>
      <c r="Z50" s="16" t="s">
        <v>18</v>
      </c>
      <c r="AA50" s="16" t="str">
        <f>IF('Base de donnée'!$Q$4,("DISPONIBLE"),("INDISPONIBLE"))</f>
        <v>DISPONIBLE</v>
      </c>
      <c r="AB50" s="16" t="str">
        <f>IF('Base de donnée'!$Q$4,("DISPONIBLE"),("INDISPONIBLE"))</f>
        <v>DISPONIBLE</v>
      </c>
      <c r="AC50" s="16" t="s">
        <v>79</v>
      </c>
      <c r="AD50" s="16" t="str">
        <f>IF('Base de donnée'!$Q$4,("DISPONIBLE"),("INDISPONIBLE"))</f>
        <v>DISPONIBLE</v>
      </c>
      <c r="AE50" s="16" t="s">
        <v>25</v>
      </c>
      <c r="AF50" s="16" t="str">
        <f>IF('Base de donnée'!$Q$4,("DISPONIBLE"),("INDISPONIBLE"))</f>
        <v>DISPONIBLE</v>
      </c>
      <c r="AG50" s="16" t="s">
        <v>16</v>
      </c>
      <c r="AH50" s="16" t="s">
        <v>16</v>
      </c>
      <c r="AI50" s="16" t="str">
        <f>IF('Base de donnée'!$Q$4,("DISPONIBLE"),("INDISPONIBLE"))</f>
        <v>DISPONIBLE</v>
      </c>
      <c r="AJ50" s="16" t="str">
        <f>IF('Base de donnée'!$Q$4,("DISPONIBLE"),("INDISPONIBLE"))</f>
        <v>DISPONIBLE</v>
      </c>
      <c r="AK50" s="16" t="str">
        <f>IF('Base de donnée'!$Q$4,("DISPONIBLE"),("INDISPONIBLE"))</f>
        <v>DISPONIBLE</v>
      </c>
      <c r="AL50" s="16" t="str">
        <f>IF('Base de donnée'!$Q$4,("DISPONIBLE"),("INDISPONIBLE"))</f>
        <v>DISPONIBLE</v>
      </c>
      <c r="AM50" s="16" t="str">
        <f>IF('Base de donnée'!$Q$4,("DISPONIBLE"),("INDISPONIBLE"))</f>
        <v>DISPONIBLE</v>
      </c>
      <c r="AN50" s="16" t="str">
        <f>IF('Base de donnée'!$Q$4,("DISPONIBLE"),("INDISPONIBLE"))</f>
        <v>DISPONIBLE</v>
      </c>
      <c r="AV50">
        <f t="array" ref="AV50">SUM(IF((WEEKDAY(J$5:AK$5,2)&lt;6)*(COUNTIF(fériés,J$5:AK$5)=0),COUNTIF(vsav, J50:AK50)))</f>
        <v>2</v>
      </c>
      <c r="AW50">
        <f t="array" ref="AW50">SUM(IF((WEEKDAY(J$5:AK$5,2)&gt;5)+(COUNTIF(fériés,J$5:AK$5)&gt;0),COUNTIF(vsav, J50:AK50)))</f>
        <v>1</v>
      </c>
    </row>
    <row r="51" spans="1:49" ht="15" customHeight="1">
      <c r="A51" s="49">
        <f>'Base de donnée'!Q3</f>
        <v>15</v>
      </c>
      <c r="B51" s="464"/>
      <c r="C51" s="449"/>
      <c r="D51" s="429"/>
      <c r="E51" s="432"/>
      <c r="F51" s="417"/>
      <c r="G51" s="420"/>
      <c r="H51" s="423"/>
      <c r="I51" s="426"/>
      <c r="J51" s="18"/>
      <c r="K51" s="10"/>
      <c r="L51" s="10"/>
      <c r="M51" s="19"/>
      <c r="N51" s="10"/>
      <c r="O51" s="10"/>
      <c r="P51" s="19"/>
      <c r="Q51" s="10" t="s">
        <v>12</v>
      </c>
      <c r="R51" s="10"/>
      <c r="S51" s="10"/>
      <c r="T51" s="10" t="s">
        <v>18</v>
      </c>
      <c r="U51" s="19"/>
      <c r="V51" s="10"/>
      <c r="W51" s="19"/>
      <c r="X51" s="19"/>
      <c r="Y51" s="19"/>
      <c r="Z51" s="10" t="s">
        <v>12</v>
      </c>
      <c r="AA51" s="10"/>
      <c r="AB51" s="19"/>
      <c r="AC51" s="10" t="s">
        <v>12</v>
      </c>
      <c r="AD51" s="10"/>
      <c r="AE51" s="19"/>
      <c r="AF51" s="10"/>
      <c r="AG51" s="10"/>
      <c r="AH51" s="19"/>
      <c r="AI51" s="19"/>
      <c r="AJ51" s="10"/>
      <c r="AK51" s="10"/>
      <c r="AL51" s="10"/>
      <c r="AM51" s="10"/>
      <c r="AN51" s="10"/>
      <c r="AV51">
        <f t="array" ref="AV51">SUM(IF((WEEKDAY(J$5:AK$5,2)&lt;6)*(COUNTIF(fériés,J$5:AK$5)=0),COUNTIF(vsav, J51:AK51)))</f>
        <v>0</v>
      </c>
      <c r="AW51">
        <f t="array" ref="AW51">SUM(IF((WEEKDAY(J$5:AK$5,2)&gt;5)+(COUNTIF(fériés,J$5:AK$5)&gt;0),COUNTIF(vsav, J51:AK51)))</f>
        <v>0</v>
      </c>
    </row>
    <row r="52" spans="1:49" ht="15.75" customHeight="1" thickBot="1">
      <c r="A52" s="50">
        <f>'Base de donnée'!Q3</f>
        <v>15</v>
      </c>
      <c r="B52" s="465"/>
      <c r="C52" s="450"/>
      <c r="D52" s="430"/>
      <c r="E52" s="433"/>
      <c r="F52" s="418"/>
      <c r="G52" s="421"/>
      <c r="H52" s="424"/>
      <c r="I52" s="427"/>
      <c r="J52" s="21"/>
      <c r="K52" s="14"/>
      <c r="L52" s="14"/>
      <c r="M52" s="14"/>
      <c r="N52" s="14"/>
      <c r="O52" s="14"/>
      <c r="P52" s="14"/>
      <c r="Q52" s="14"/>
      <c r="R52" s="14"/>
      <c r="S52" s="14"/>
      <c r="T52" s="14"/>
      <c r="U52" s="14"/>
      <c r="V52" s="22"/>
      <c r="W52" s="22"/>
      <c r="X52" s="14"/>
      <c r="Y52" s="14"/>
      <c r="Z52" s="14"/>
      <c r="AA52" s="22"/>
      <c r="AB52" s="14"/>
      <c r="AC52" s="14"/>
      <c r="AD52" s="14"/>
      <c r="AE52" s="14"/>
      <c r="AF52" s="14"/>
      <c r="AG52" s="14"/>
      <c r="AH52" s="14"/>
      <c r="AI52" s="14"/>
      <c r="AJ52" s="22"/>
      <c r="AK52" s="22"/>
      <c r="AL52" s="22"/>
      <c r="AM52" s="14"/>
      <c r="AN52" s="14"/>
      <c r="AV52">
        <f t="array" ref="AV52">SUM(IF((WEEKDAY(J$5:AK$5,2)&lt;6)*(COUNTIF(fériés,J$5:AK$5)=0),COUNTIF(vsav, J52:AK52)))</f>
        <v>0</v>
      </c>
      <c r="AW52">
        <f t="array" ref="AW52">SUM(IF((WEEKDAY(J$5:AK$5,2)&gt;5)+(COUNTIF(fériés,J$5:AK$5)&gt;0),COUNTIF(vsav, J52:AK52)))</f>
        <v>0</v>
      </c>
    </row>
    <row r="53" spans="1:49" ht="15" customHeight="1">
      <c r="A53" s="48">
        <f>'Base de donnée'!R3</f>
        <v>16</v>
      </c>
      <c r="B53" s="463">
        <f>SUM('Base de donnée'!S5:S7)</f>
        <v>1</v>
      </c>
      <c r="C53" s="448">
        <f>SUM('Base de donnée'!R$8)</f>
        <v>1</v>
      </c>
      <c r="D53" s="410">
        <f t="array" ref="D53">SUM(IF((WEEKDAY(J$5:AK$5,2)&lt;6)*(COUNTIF(fériés,J$5:AK$5)=0),COUNTIF(piquet,J53:AK53)))</f>
        <v>8</v>
      </c>
      <c r="E53" s="413">
        <f t="array" ref="E53">SUM(IF((WEEKDAY(J$5:AK$5,2)&gt;5)+(COUNTIF(fériés,J$5:AK$5)&gt;0),COUNTIF(piquet,J53:AK53)))</f>
        <v>3</v>
      </c>
      <c r="F53" s="416">
        <f>(D53*9)+(E53*24)</f>
        <v>144</v>
      </c>
      <c r="G53" s="419" t="e">
        <f ca="1">STATISTIQUE!V23</f>
        <v>#REF!</v>
      </c>
      <c r="H53" s="422">
        <f t="shared" ref="H53:I53" si="16">SUM(AV53:AV55)</f>
        <v>2</v>
      </c>
      <c r="I53" s="425">
        <f t="shared" si="16"/>
        <v>1</v>
      </c>
      <c r="J53" s="16" t="str">
        <f>IF('Base de donnée'!$R$4,("DISPONIBLE"),("INDISPONIBLE"))</f>
        <v>DISPONIBLE</v>
      </c>
      <c r="K53" s="16" t="s">
        <v>17</v>
      </c>
      <c r="L53" s="16" t="s">
        <v>79</v>
      </c>
      <c r="M53" s="16" t="s">
        <v>6</v>
      </c>
      <c r="N53" s="16" t="s">
        <v>6</v>
      </c>
      <c r="O53" s="16" t="s">
        <v>13</v>
      </c>
      <c r="P53" s="16" t="s">
        <v>22</v>
      </c>
      <c r="Q53" s="16" t="s">
        <v>25</v>
      </c>
      <c r="R53" s="16" t="s">
        <v>6</v>
      </c>
      <c r="S53" s="16" t="s">
        <v>79</v>
      </c>
      <c r="T53" s="16" t="s">
        <v>13</v>
      </c>
      <c r="U53" s="16" t="s">
        <v>79</v>
      </c>
      <c r="V53" s="16" t="s">
        <v>17</v>
      </c>
      <c r="W53" s="16" t="s">
        <v>6</v>
      </c>
      <c r="X53" s="16" t="s">
        <v>16</v>
      </c>
      <c r="Y53" s="16" t="str">
        <f>IF('Base de donnée'!$R$4,("DISPONIBLE"),("INDISPONIBLE"))</f>
        <v>DISPONIBLE</v>
      </c>
      <c r="Z53" s="16" t="str">
        <f>IF('Base de donnée'!$R$4,("DISPONIBLE"),("INDISPONIBLE"))</f>
        <v>DISPONIBLE</v>
      </c>
      <c r="AA53" s="16" t="s">
        <v>6</v>
      </c>
      <c r="AB53" s="16" t="s">
        <v>18</v>
      </c>
      <c r="AC53" s="16" t="str">
        <f>IF('Base de donnée'!$R$4,("DISPONIBLE"),("INDISPONIBLE"))</f>
        <v>DISPONIBLE</v>
      </c>
      <c r="AD53" s="16" t="str">
        <f>IF('Base de donnée'!$R$4,("DISPONIBLE"),("INDISPONIBLE"))</f>
        <v>DISPONIBLE</v>
      </c>
      <c r="AE53" s="16" t="str">
        <f>IF('Base de donnée'!$R$4,("DISPONIBLE"),("INDISPONIBLE"))</f>
        <v>DISPONIBLE</v>
      </c>
      <c r="AF53" s="16" t="str">
        <f>IF('Base de donnée'!$R$4,("DISPONIBLE"),("INDISPONIBLE"))</f>
        <v>DISPONIBLE</v>
      </c>
      <c r="AG53" s="16" t="str">
        <f>IF('Base de donnée'!$R$4,("DISPONIBLE"),("INDISPONIBLE"))</f>
        <v>DISPONIBLE</v>
      </c>
      <c r="AH53" s="16" t="s">
        <v>6</v>
      </c>
      <c r="AI53" s="16" t="str">
        <f>IF('Base de donnée'!$R$4,("DISPONIBLE"),("INDISPONIBLE"))</f>
        <v>DISPONIBLE</v>
      </c>
      <c r="AJ53" s="16" t="str">
        <f>IF('Base de donnée'!$R$4,("DISPONIBLE"),("INDISPONIBLE"))</f>
        <v>DISPONIBLE</v>
      </c>
      <c r="AK53" s="16" t="s">
        <v>18</v>
      </c>
      <c r="AL53" s="16" t="str">
        <f>IF('Base de donnée'!$R$4,("DISPONIBLE"),("INDISPONIBLE"))</f>
        <v>DISPONIBLE</v>
      </c>
      <c r="AM53" s="16" t="str">
        <f>IF('Base de donnée'!$R$4,("DISPONIBLE"),("INDISPONIBLE"))</f>
        <v>DISPONIBLE</v>
      </c>
      <c r="AN53" s="16" t="str">
        <f>IF('Base de donnée'!$R$4,("DISPONIBLE"),("INDISPONIBLE"))</f>
        <v>DISPONIBLE</v>
      </c>
      <c r="AV53">
        <f t="array" ref="AV53">SUM(IF((WEEKDAY(J$5:AK$5,2)&lt;6)*(COUNTIF(fériés,J$5:AK$5)=0),COUNTIF(vsav, J53:AK53)))</f>
        <v>2</v>
      </c>
      <c r="AW53">
        <f t="array" ref="AW53">SUM(IF((WEEKDAY(J$5:AK$5,2)&gt;5)+(COUNTIF(fériés,J$5:AK$5)&gt;0),COUNTIF(vsav, J53:AK53)))</f>
        <v>1</v>
      </c>
    </row>
    <row r="54" spans="1:49" ht="15" customHeight="1">
      <c r="A54" s="49">
        <f>'Base de donnée'!R3</f>
        <v>16</v>
      </c>
      <c r="B54" s="464"/>
      <c r="C54" s="449"/>
      <c r="D54" s="411"/>
      <c r="E54" s="414"/>
      <c r="F54" s="417"/>
      <c r="G54" s="420"/>
      <c r="H54" s="423"/>
      <c r="I54" s="426"/>
      <c r="J54" s="18"/>
      <c r="K54" s="10" t="s">
        <v>19</v>
      </c>
      <c r="L54" s="10" t="s">
        <v>12</v>
      </c>
      <c r="M54" s="19"/>
      <c r="N54" s="10"/>
      <c r="O54" s="10" t="s">
        <v>18</v>
      </c>
      <c r="P54" s="10" t="s">
        <v>16</v>
      </c>
      <c r="Q54" s="10"/>
      <c r="R54" s="10"/>
      <c r="S54" s="10" t="s">
        <v>12</v>
      </c>
      <c r="T54" s="19"/>
      <c r="U54" s="10" t="s">
        <v>12</v>
      </c>
      <c r="V54" s="19"/>
      <c r="W54" s="19"/>
      <c r="X54" s="10" t="s">
        <v>12</v>
      </c>
      <c r="Y54" s="10"/>
      <c r="Z54" s="10"/>
      <c r="AA54" s="19"/>
      <c r="AB54" s="10" t="s">
        <v>12</v>
      </c>
      <c r="AC54" s="10"/>
      <c r="AD54" s="10"/>
      <c r="AE54" s="19"/>
      <c r="AF54" s="10"/>
      <c r="AG54" s="19"/>
      <c r="AH54" s="10"/>
      <c r="AI54" s="10"/>
      <c r="AJ54" s="10"/>
      <c r="AK54" s="10" t="s">
        <v>19</v>
      </c>
      <c r="AL54" s="10"/>
      <c r="AM54" s="10"/>
      <c r="AN54" s="10"/>
      <c r="AV54">
        <f t="array" ref="AV54">SUM(IF((WEEKDAY(J$5:AK$5,2)&lt;6)*(COUNTIF(fériés,J$5:AK$5)=0),COUNTIF(vsav, J54:AK54)))</f>
        <v>0</v>
      </c>
      <c r="AW54">
        <f t="array" ref="AW54">SUM(IF((WEEKDAY(J$5:AK$5,2)&gt;5)+(COUNTIF(fériés,J$5:AK$5)&gt;0),COUNTIF(vsav, J54:AK54)))</f>
        <v>0</v>
      </c>
    </row>
    <row r="55" spans="1:49" ht="15.75" customHeight="1" thickBot="1">
      <c r="A55" s="50">
        <f>'Base de donnée'!R3</f>
        <v>16</v>
      </c>
      <c r="B55" s="465"/>
      <c r="C55" s="450"/>
      <c r="D55" s="412"/>
      <c r="E55" s="415"/>
      <c r="F55" s="418"/>
      <c r="G55" s="421"/>
      <c r="H55" s="424"/>
      <c r="I55" s="427"/>
      <c r="J55" s="21"/>
      <c r="K55" s="14"/>
      <c r="L55" s="14"/>
      <c r="M55" s="14"/>
      <c r="N55" s="14"/>
      <c r="O55" s="14"/>
      <c r="P55" s="14"/>
      <c r="Q55" s="14"/>
      <c r="R55" s="14"/>
      <c r="S55" s="14"/>
      <c r="T55" s="14"/>
      <c r="U55" s="14"/>
      <c r="V55" s="14"/>
      <c r="W55" s="14"/>
      <c r="X55" s="14"/>
      <c r="Y55" s="22"/>
      <c r="Z55" s="14"/>
      <c r="AA55" s="14"/>
      <c r="AB55" s="22"/>
      <c r="AC55" s="14"/>
      <c r="AD55" s="14"/>
      <c r="AE55" s="22"/>
      <c r="AF55" s="22"/>
      <c r="AG55" s="14"/>
      <c r="AH55" s="14"/>
      <c r="AI55" s="14"/>
      <c r="AJ55" s="14"/>
      <c r="AK55" s="14"/>
      <c r="AL55" s="14"/>
      <c r="AM55" s="14"/>
      <c r="AN55" s="14"/>
      <c r="AV55">
        <f t="array" ref="AV55">SUM(IF((WEEKDAY(J$5:AK$5,2)&lt;6)*(COUNTIF(fériés,J$5:AK$5)=0),COUNTIF(vsav, J55:AK55)))</f>
        <v>0</v>
      </c>
      <c r="AW55">
        <f t="array" ref="AW55">SUM(IF((WEEKDAY(J$5:AK$5,2)&gt;5)+(COUNTIF(fériés,J$5:AK$5)&gt;0),COUNTIF(vsav, J55:AK55)))</f>
        <v>0</v>
      </c>
    </row>
    <row r="56" spans="1:49" ht="15" customHeight="1">
      <c r="A56" s="51">
        <f>'Base de donnée'!S3</f>
        <v>17</v>
      </c>
      <c r="B56" s="463">
        <f>SUM('Base de donnée'!S5:S7)</f>
        <v>1</v>
      </c>
      <c r="C56" s="448">
        <f>SUM('Base de donnée'!S$8)</f>
        <v>0</v>
      </c>
      <c r="D56" s="428">
        <f t="array" ref="D56">SUM(IF((WEEKDAY(J$5:AK$5,2)&lt;6)*(COUNTIF(fériés,J$5:AK$5)=0),COUNTIF(piquet,J56:AK56)))</f>
        <v>8</v>
      </c>
      <c r="E56" s="431">
        <f t="array" ref="E56">SUM(IF((WEEKDAY(J$5:AK$5,2)&gt;5)+(COUNTIF(fériés,J$5:AK$5)&gt;0),COUNTIF(piquet,J56:AK56)))</f>
        <v>2</v>
      </c>
      <c r="F56" s="416">
        <f>(D56*9)+(E56*24)</f>
        <v>120</v>
      </c>
      <c r="G56" s="419" t="e">
        <f ca="1">STATISTIQUE!V24</f>
        <v>#REF!</v>
      </c>
      <c r="H56" s="422">
        <f t="shared" ref="H56:I56" si="17">SUM(AV56:AV58)</f>
        <v>2</v>
      </c>
      <c r="I56" s="425">
        <f t="shared" si="17"/>
        <v>2</v>
      </c>
      <c r="J56" s="16" t="s">
        <v>15</v>
      </c>
      <c r="K56" s="16" t="str">
        <f>IF('Base de donnée'!$S$4,("DISPONIBLE"),("INDISPONIBLE"))</f>
        <v>DISPONIBLE</v>
      </c>
      <c r="L56" s="16" t="s">
        <v>21</v>
      </c>
      <c r="M56" s="16" t="s">
        <v>13</v>
      </c>
      <c r="N56" s="16" t="s">
        <v>13</v>
      </c>
      <c r="O56" s="16" t="s">
        <v>25</v>
      </c>
      <c r="P56" s="16" t="s">
        <v>13</v>
      </c>
      <c r="Q56" s="16" t="s">
        <v>16</v>
      </c>
      <c r="R56" s="16" t="s">
        <v>16</v>
      </c>
      <c r="S56" s="16" t="str">
        <f>IF('Base de donnée'!$S$4,("DISPONIBLE"),("INDISPONIBLE"))</f>
        <v>DISPONIBLE</v>
      </c>
      <c r="T56" s="16" t="s">
        <v>25</v>
      </c>
      <c r="U56" s="16" t="str">
        <f>IF('Base de donnée'!$S$4,("DISPONIBLE"),("INDISPONIBLE"))</f>
        <v>DISPONIBLE</v>
      </c>
      <c r="V56" s="16" t="str">
        <f>IF('Base de donnée'!$S$4,("DISPONIBLE"),("INDISPONIBLE"))</f>
        <v>DISPONIBLE</v>
      </c>
      <c r="W56" s="16" t="str">
        <f>IF('Base de donnée'!$S$4,("DISPONIBLE"),("INDISPONIBLE"))</f>
        <v>DISPONIBLE</v>
      </c>
      <c r="X56" s="16" t="str">
        <f>IF('Base de donnée'!$S$4,("DISPONIBLE"),("INDISPONIBLE"))</f>
        <v>DISPONIBLE</v>
      </c>
      <c r="Y56" s="16" t="s">
        <v>16</v>
      </c>
      <c r="Z56" s="16" t="s">
        <v>15</v>
      </c>
      <c r="AA56" s="16" t="str">
        <f>IF('Base de donnée'!$S$4,("DISPONIBLE"),("INDISPONIBLE"))</f>
        <v>DISPONIBLE</v>
      </c>
      <c r="AB56" s="16" t="str">
        <f>IF('Base de donnée'!$S$4,("DISPONIBLE"),("INDISPONIBLE"))</f>
        <v>DISPONIBLE</v>
      </c>
      <c r="AC56" s="16" t="str">
        <f>IF('Base de donnée'!$S$4,("DISPONIBLE"),("INDISPONIBLE"))</f>
        <v>DISPONIBLE</v>
      </c>
      <c r="AD56" s="16" t="str">
        <f>IF('Base de donnée'!$S$4,("DISPONIBLE"),("INDISPONIBLE"))</f>
        <v>DISPONIBLE</v>
      </c>
      <c r="AE56" s="16" t="str">
        <f>IF('Base de donnée'!$S$4,("DISPONIBLE"),("INDISPONIBLE"))</f>
        <v>DISPONIBLE</v>
      </c>
      <c r="AF56" s="16" t="str">
        <f>IF('Base de donnée'!$S$4,("DISPONIBLE"),("INDISPONIBLE"))</f>
        <v>DISPONIBLE</v>
      </c>
      <c r="AG56" s="16" t="str">
        <f>IF('Base de donnée'!$S$4,("DISPONIBLE"),("INDISPONIBLE"))</f>
        <v>DISPONIBLE</v>
      </c>
      <c r="AH56" s="16" t="str">
        <f>IF('Base de donnée'!$S$4,("DISPONIBLE"),("INDISPONIBLE"))</f>
        <v>DISPONIBLE</v>
      </c>
      <c r="AI56" s="16" t="str">
        <f>IF('Base de donnée'!$S$4,("DISPONIBLE"),("INDISPONIBLE"))</f>
        <v>DISPONIBLE</v>
      </c>
      <c r="AJ56" s="16" t="s">
        <v>15</v>
      </c>
      <c r="AK56" s="16" t="str">
        <f>IF('Base de donnée'!$S$4,("DISPONIBLE"),("INDISPONIBLE"))</f>
        <v>DISPONIBLE</v>
      </c>
      <c r="AL56" s="16" t="str">
        <f>IF('Base de donnée'!$S$4,("DISPONIBLE"),("INDISPONIBLE"))</f>
        <v>DISPONIBLE</v>
      </c>
      <c r="AM56" s="16" t="str">
        <f>IF('Base de donnée'!$S$4,("DISPONIBLE"),("INDISPONIBLE"))</f>
        <v>DISPONIBLE</v>
      </c>
      <c r="AN56" s="16" t="str">
        <f>IF('Base de donnée'!$S$4,("DISPONIBLE"),("INDISPONIBLE"))</f>
        <v>DISPONIBLE</v>
      </c>
      <c r="AV56">
        <f t="array" ref="AV56">SUM(IF((WEEKDAY(J$5:AK$5,2)&lt;6)*(COUNTIF(fériés,J$5:AK$5)=0),COUNTIF(vsav, J56:AK56)))</f>
        <v>2</v>
      </c>
      <c r="AW56">
        <f t="array" ref="AW56">SUM(IF((WEEKDAY(J$5:AK$5,2)&gt;5)+(COUNTIF(fériés,J$5:AK$5)&gt;0),COUNTIF(vsav, J56:AK56)))</f>
        <v>2</v>
      </c>
    </row>
    <row r="57" spans="1:49" ht="15" customHeight="1">
      <c r="A57" s="52">
        <f>'Base de donnée'!S3</f>
        <v>17</v>
      </c>
      <c r="B57" s="464"/>
      <c r="C57" s="449"/>
      <c r="D57" s="429"/>
      <c r="E57" s="432"/>
      <c r="F57" s="417"/>
      <c r="G57" s="420"/>
      <c r="H57" s="423"/>
      <c r="I57" s="426"/>
      <c r="J57" s="18" t="s">
        <v>20</v>
      </c>
      <c r="K57" s="10"/>
      <c r="L57" s="19"/>
      <c r="M57" s="10" t="s">
        <v>16</v>
      </c>
      <c r="N57" s="19" t="s">
        <v>16</v>
      </c>
      <c r="O57" s="19"/>
      <c r="P57" s="19"/>
      <c r="Q57" s="10" t="s">
        <v>19</v>
      </c>
      <c r="R57" s="10" t="s">
        <v>20</v>
      </c>
      <c r="S57" s="19"/>
      <c r="T57" s="19"/>
      <c r="U57" s="10"/>
      <c r="V57" s="10"/>
      <c r="W57" s="10"/>
      <c r="X57" s="10"/>
      <c r="Y57" s="19" t="s">
        <v>20</v>
      </c>
      <c r="Z57" s="10" t="s">
        <v>20</v>
      </c>
      <c r="AA57" s="10"/>
      <c r="AB57" s="10"/>
      <c r="AC57" s="10"/>
      <c r="AD57" s="10"/>
      <c r="AE57" s="10"/>
      <c r="AF57" s="10"/>
      <c r="AG57" s="19"/>
      <c r="AH57" s="19"/>
      <c r="AI57" s="10"/>
      <c r="AJ57" s="10" t="s">
        <v>19</v>
      </c>
      <c r="AK57" s="10"/>
      <c r="AL57" s="10"/>
      <c r="AM57" s="10"/>
      <c r="AN57" s="19"/>
      <c r="AV57">
        <f t="array" ref="AV57">SUM(IF((WEEKDAY(J$5:AK$5,2)&lt;6)*(COUNTIF(fériés,J$5:AK$5)=0),COUNTIF(vsav, J57:AK57)))</f>
        <v>0</v>
      </c>
      <c r="AW57">
        <f t="array" ref="AW57">SUM(IF((WEEKDAY(J$5:AK$5,2)&gt;5)+(COUNTIF(fériés,J$5:AK$5)&gt;0),COUNTIF(vsav, J57:AK57)))</f>
        <v>0</v>
      </c>
    </row>
    <row r="58" spans="1:49" ht="15.75" customHeight="1" thickBot="1">
      <c r="A58" s="53">
        <f>'Base de donnée'!S3</f>
        <v>17</v>
      </c>
      <c r="B58" s="465"/>
      <c r="C58" s="450"/>
      <c r="D58" s="430"/>
      <c r="E58" s="433"/>
      <c r="F58" s="418"/>
      <c r="G58" s="421"/>
      <c r="H58" s="424"/>
      <c r="I58" s="427"/>
      <c r="J58" s="21"/>
      <c r="K58" s="14"/>
      <c r="L58" s="14"/>
      <c r="M58" s="14"/>
      <c r="N58" s="14"/>
      <c r="O58" s="14"/>
      <c r="P58" s="22"/>
      <c r="Q58" s="14"/>
      <c r="R58" s="22"/>
      <c r="S58" s="14"/>
      <c r="T58" s="14"/>
      <c r="U58" s="14"/>
      <c r="V58" s="14"/>
      <c r="W58" s="14"/>
      <c r="X58" s="14"/>
      <c r="Y58" s="14"/>
      <c r="Z58" s="14"/>
      <c r="AA58" s="14"/>
      <c r="AB58" s="14"/>
      <c r="AC58" s="14"/>
      <c r="AD58" s="14"/>
      <c r="AE58" s="14"/>
      <c r="AF58" s="14"/>
      <c r="AG58" s="14"/>
      <c r="AH58" s="22"/>
      <c r="AI58" s="14"/>
      <c r="AJ58" s="22"/>
      <c r="AK58" s="14"/>
      <c r="AL58" s="14"/>
      <c r="AM58" s="14"/>
      <c r="AN58" s="14"/>
      <c r="AV58">
        <f t="array" ref="AV58">SUM(IF((WEEKDAY(J$5:AK$5,2)&lt;6)*(COUNTIF(fériés,J$5:AK$5)=0),COUNTIF(vsav, J58:AK58)))</f>
        <v>0</v>
      </c>
      <c r="AW58">
        <f t="array" ref="AW58">SUM(IF((WEEKDAY(J$5:AK$5,2)&gt;5)+(COUNTIF(fériés,J$5:AK$5)&gt;0),COUNTIF(vsav, J58:AK58)))</f>
        <v>0</v>
      </c>
    </row>
    <row r="59" spans="1:49" ht="15" customHeight="1">
      <c r="A59" s="51">
        <f>'Base de donnée'!T3</f>
        <v>18</v>
      </c>
      <c r="B59" s="463">
        <f>SUM('Base de donnée'!S5:S7)</f>
        <v>1</v>
      </c>
      <c r="C59" s="448">
        <f>SUM('Base de donnée'!T$8)</f>
        <v>0</v>
      </c>
      <c r="D59" s="410">
        <f t="array" ref="D59">SUM(IF((WEEKDAY(J$5:AK$5,2)&lt;6)*(COUNTIF(fériés,J$5:AK$5)=0),COUNTIF(piquet,J59:AK59)))</f>
        <v>8</v>
      </c>
      <c r="E59" s="413">
        <f t="array" ref="E59">SUM(IF((WEEKDAY(J$5:AK$5,2)&gt;5)+(COUNTIF(fériés,J$5:AK$5)&gt;0),COUNTIF(piquet,J59:AK59)))</f>
        <v>3</v>
      </c>
      <c r="F59" s="416">
        <f>(D59*9)+(E59*24)</f>
        <v>144</v>
      </c>
      <c r="G59" s="419" t="e">
        <f ca="1">STATISTIQUE!V25</f>
        <v>#REF!</v>
      </c>
      <c r="H59" s="422">
        <f t="shared" ref="H59:I59" si="18">SUM(AV59:AV61)</f>
        <v>4</v>
      </c>
      <c r="I59" s="425">
        <f t="shared" si="18"/>
        <v>1</v>
      </c>
      <c r="J59" s="16" t="str">
        <f>IF('Base de donnée'!$T$4,("DISPONIBLE"),("INDISPONIBLE"))</f>
        <v>DISPONIBLE</v>
      </c>
      <c r="K59" s="16" t="str">
        <f>IF('Base de donnée'!$T$4,("DISPONIBLE"),("INDISPONIBLE"))</f>
        <v>DISPONIBLE</v>
      </c>
      <c r="L59" s="16" t="s">
        <v>22</v>
      </c>
      <c r="M59" s="16" t="s">
        <v>21</v>
      </c>
      <c r="N59" s="16" t="str">
        <f>IF('Base de donnée'!$T$4,("DISPONIBLE"),("INDISPONIBLE"))</f>
        <v>DISPONIBLE</v>
      </c>
      <c r="O59" s="16" t="str">
        <f>IF('Base de donnée'!$T$4,("DISPONIBLE"),("INDISPONIBLE"))</f>
        <v>DISPONIBLE</v>
      </c>
      <c r="P59" s="16" t="str">
        <f>IF('Base de donnée'!$T$4,("DISPONIBLE"),("INDISPONIBLE"))</f>
        <v>DISPONIBLE</v>
      </c>
      <c r="Q59" s="16" t="str">
        <f>IF('Base de donnée'!$T$4,("DISPONIBLE"),("INDISPONIBLE"))</f>
        <v>DISPONIBLE</v>
      </c>
      <c r="R59" s="16" t="str">
        <f>IF('Base de donnée'!$T$4,("DISPONIBLE"),("INDISPONIBLE"))</f>
        <v>DISPONIBLE</v>
      </c>
      <c r="S59" s="16" t="s">
        <v>18</v>
      </c>
      <c r="T59" s="16" t="s">
        <v>25</v>
      </c>
      <c r="U59" s="16" t="s">
        <v>15</v>
      </c>
      <c r="V59" s="16" t="str">
        <f>IF('Base de donnée'!$T$4,("DISPONIBLE"),("INDISPONIBLE"))</f>
        <v>DISPONIBLE</v>
      </c>
      <c r="W59" s="16" t="s">
        <v>21</v>
      </c>
      <c r="X59" s="16" t="s">
        <v>19</v>
      </c>
      <c r="Y59" s="16" t="s">
        <v>15</v>
      </c>
      <c r="Z59" s="16" t="s">
        <v>16</v>
      </c>
      <c r="AA59" s="16" t="s">
        <v>16</v>
      </c>
      <c r="AB59" s="16" t="str">
        <f>IF('Base de donnée'!$T$4,("DISPONIBLE"),("INDISPONIBLE"))</f>
        <v>DISPONIBLE</v>
      </c>
      <c r="AC59" s="16" t="str">
        <f>IF('Base de donnée'!$T$4,("DISPONIBLE"),("INDISPONIBLE"))</f>
        <v>DISPONIBLE</v>
      </c>
      <c r="AD59" s="16" t="s">
        <v>17</v>
      </c>
      <c r="AE59" s="16" t="s">
        <v>15</v>
      </c>
      <c r="AF59" s="16" t="s">
        <v>25</v>
      </c>
      <c r="AG59" s="16" t="str">
        <f>IF('Base de donnée'!$T$4,("DISPONIBLE"),("INDISPONIBLE"))</f>
        <v>DISPONIBLE</v>
      </c>
      <c r="AH59" s="16" t="str">
        <f>IF('Base de donnée'!$T$4,("DISPONIBLE"),("INDISPONIBLE"))</f>
        <v>DISPONIBLE</v>
      </c>
      <c r="AI59" s="16" t="str">
        <f>IF('Base de donnée'!$T$4,("DISPONIBLE"),("INDISPONIBLE"))</f>
        <v>DISPONIBLE</v>
      </c>
      <c r="AJ59" s="16" t="str">
        <f>IF('Base de donnée'!$T$4,("DISPONIBLE"),("INDISPONIBLE"))</f>
        <v>DISPONIBLE</v>
      </c>
      <c r="AK59" s="16" t="str">
        <f>IF('Base de donnée'!$T$4,("DISPONIBLE"),("INDISPONIBLE"))</f>
        <v>DISPONIBLE</v>
      </c>
      <c r="AL59" s="16" t="str">
        <f>IF('Base de donnée'!$T$4,("DISPONIBLE"),("INDISPONIBLE"))</f>
        <v>DISPONIBLE</v>
      </c>
      <c r="AM59" s="16" t="str">
        <f>IF('Base de donnée'!$T$4,("DISPONIBLE"),("INDISPONIBLE"))</f>
        <v>DISPONIBLE</v>
      </c>
      <c r="AN59" s="16" t="str">
        <f>IF('Base de donnée'!$T$4,("DISPONIBLE"),("INDISPONIBLE"))</f>
        <v>DISPONIBLE</v>
      </c>
      <c r="AV59">
        <f t="array" ref="AV59">SUM(IF((WEEKDAY(J$5:AK$5,2)&lt;6)*(COUNTIF(fériés,J$5:AK$5)=0),COUNTIF(vsav, J59:AK59)))</f>
        <v>2</v>
      </c>
      <c r="AW59">
        <f t="array" ref="AW59">SUM(IF((WEEKDAY(J$5:AK$5,2)&gt;5)+(COUNTIF(fériés,J$5:AK$5)&gt;0),COUNTIF(vsav, J59:AK59)))</f>
        <v>1</v>
      </c>
    </row>
    <row r="60" spans="1:49" ht="15" customHeight="1">
      <c r="A60" s="52">
        <f>'Base de donnée'!T3</f>
        <v>18</v>
      </c>
      <c r="B60" s="464"/>
      <c r="C60" s="449"/>
      <c r="D60" s="411"/>
      <c r="E60" s="414"/>
      <c r="F60" s="417"/>
      <c r="G60" s="420"/>
      <c r="H60" s="423"/>
      <c r="I60" s="426"/>
      <c r="J60" s="18"/>
      <c r="K60" s="10"/>
      <c r="L60" s="10" t="s">
        <v>16</v>
      </c>
      <c r="M60" s="19"/>
      <c r="N60" s="10"/>
      <c r="O60" s="10"/>
      <c r="P60" s="10"/>
      <c r="Q60" s="10"/>
      <c r="R60" s="10"/>
      <c r="S60" s="10" t="s">
        <v>22</v>
      </c>
      <c r="T60" s="19"/>
      <c r="U60" s="10" t="s">
        <v>20</v>
      </c>
      <c r="V60" s="10"/>
      <c r="W60" s="19" t="s">
        <v>18</v>
      </c>
      <c r="X60" s="10" t="s">
        <v>18</v>
      </c>
      <c r="Y60" s="10" t="s">
        <v>19</v>
      </c>
      <c r="Z60" s="10" t="s">
        <v>13</v>
      </c>
      <c r="AA60" s="10" t="s">
        <v>19</v>
      </c>
      <c r="AB60" s="10"/>
      <c r="AC60" s="10"/>
      <c r="AD60" s="10" t="s">
        <v>20</v>
      </c>
      <c r="AE60" s="10" t="s">
        <v>19</v>
      </c>
      <c r="AF60" s="10"/>
      <c r="AG60" s="19"/>
      <c r="AH60" s="10"/>
      <c r="AI60" s="10"/>
      <c r="AJ60" s="10"/>
      <c r="AK60" s="10"/>
      <c r="AL60" s="10"/>
      <c r="AM60" s="10"/>
      <c r="AN60" s="10"/>
      <c r="AV60">
        <f t="array" ref="AV60">SUM(IF((WEEKDAY(J$5:AK$5,2)&lt;6)*(COUNTIF(fériés,J$5:AK$5)=0),COUNTIF(vsav, J60:AK60)))</f>
        <v>2</v>
      </c>
      <c r="AW60">
        <f t="array" ref="AW60">SUM(IF((WEEKDAY(J$5:AK$5,2)&gt;5)+(COUNTIF(fériés,J$5:AK$5)&gt;0),COUNTIF(vsav, J60:AK60)))</f>
        <v>0</v>
      </c>
    </row>
    <row r="61" spans="1:49" ht="15.75" customHeight="1" thickBot="1">
      <c r="A61" s="53">
        <f>'Base de donnée'!T3</f>
        <v>18</v>
      </c>
      <c r="B61" s="465"/>
      <c r="C61" s="450"/>
      <c r="D61" s="412"/>
      <c r="E61" s="415"/>
      <c r="F61" s="418"/>
      <c r="G61" s="421"/>
      <c r="H61" s="424"/>
      <c r="I61" s="427"/>
      <c r="J61" s="21"/>
      <c r="K61" s="22"/>
      <c r="L61" s="14"/>
      <c r="M61" s="14"/>
      <c r="N61" s="14"/>
      <c r="O61" s="14"/>
      <c r="P61" s="14"/>
      <c r="Q61" s="14"/>
      <c r="R61" s="14"/>
      <c r="S61" s="14"/>
      <c r="T61" s="14"/>
      <c r="U61" s="14"/>
      <c r="V61" s="14"/>
      <c r="W61" s="14"/>
      <c r="X61" s="14"/>
      <c r="Y61" s="14"/>
      <c r="Z61" s="14"/>
      <c r="AA61" s="14"/>
      <c r="AB61" s="14"/>
      <c r="AC61" s="14"/>
      <c r="AD61" s="14"/>
      <c r="AE61" s="14"/>
      <c r="AF61" s="22"/>
      <c r="AG61" s="14"/>
      <c r="AH61" s="14"/>
      <c r="AI61" s="14"/>
      <c r="AJ61" s="14"/>
      <c r="AK61" s="14"/>
      <c r="AL61" s="14"/>
      <c r="AM61" s="14"/>
      <c r="AN61" s="14"/>
      <c r="AV61">
        <f t="array" ref="AV61">SUM(IF((WEEKDAY(J$5:AK$5,2)&lt;6)*(COUNTIF(fériés,J$5:AK$5)=0),COUNTIF(vsav, J61:AK61)))</f>
        <v>0</v>
      </c>
      <c r="AW61">
        <f t="array" ref="AW61">SUM(IF((WEEKDAY(J$5:AK$5,2)&gt;5)+(COUNTIF(fériés,J$5:AK$5)&gt;0),COUNTIF(vsav, J61:AK61)))</f>
        <v>0</v>
      </c>
    </row>
    <row r="62" spans="1:49" ht="15" customHeight="1">
      <c r="A62" s="51">
        <f>'Base de donnée'!U3</f>
        <v>19</v>
      </c>
      <c r="B62" s="463">
        <f>SUM('Base de donnée'!U5:U7)</f>
        <v>0</v>
      </c>
      <c r="C62" s="448">
        <f>SUM('Base de donnée'!U$8)</f>
        <v>0</v>
      </c>
      <c r="D62" s="428">
        <f t="array" ref="D62">SUM(IF((WEEKDAY(J$5:AK$5,2)&lt;6)*(COUNTIF(fériés,J$5:AK$5)=0),COUNTIF(piquet,J62:AK62)))</f>
        <v>4</v>
      </c>
      <c r="E62" s="431">
        <f t="array" ref="E62">SUM(IF((WEEKDAY(J$5:AK$5,2)&gt;5)+(COUNTIF(fériés,J$5:AK$5)&gt;0),COUNTIF(piquet,J62:AK62)))</f>
        <v>4</v>
      </c>
      <c r="F62" s="416">
        <f>(D62*9)+(E62*24)</f>
        <v>132</v>
      </c>
      <c r="G62" s="419" t="e">
        <f ca="1">STATISTIQUE!V26</f>
        <v>#REF!</v>
      </c>
      <c r="H62" s="422">
        <f t="shared" ref="H62:I62" si="19">SUM(AV62:AV64)</f>
        <v>2</v>
      </c>
      <c r="I62" s="425">
        <f t="shared" si="19"/>
        <v>2</v>
      </c>
      <c r="J62" s="16" t="s">
        <v>6</v>
      </c>
      <c r="K62" s="16" t="s">
        <v>6</v>
      </c>
      <c r="L62" s="16" t="s">
        <v>17</v>
      </c>
      <c r="M62" s="16" t="s">
        <v>20</v>
      </c>
      <c r="N62" s="16" t="s">
        <v>22</v>
      </c>
      <c r="O62" s="16" t="s">
        <v>6</v>
      </c>
      <c r="P62" s="16" t="s">
        <v>6</v>
      </c>
      <c r="Q62" s="16" t="s">
        <v>6</v>
      </c>
      <c r="R62" s="16" t="s">
        <v>6</v>
      </c>
      <c r="S62" s="16" t="s">
        <v>21</v>
      </c>
      <c r="T62" s="16" t="s">
        <v>6</v>
      </c>
      <c r="U62" s="16" t="s">
        <v>25</v>
      </c>
      <c r="V62" s="16" t="s">
        <v>6</v>
      </c>
      <c r="W62" s="16" t="s">
        <v>6</v>
      </c>
      <c r="X62" s="16" t="s">
        <v>6</v>
      </c>
      <c r="Y62" s="16" t="s">
        <v>6</v>
      </c>
      <c r="Z62" s="16" t="s">
        <v>22</v>
      </c>
      <c r="AA62" s="16" t="s">
        <v>25</v>
      </c>
      <c r="AB62" s="16" t="str">
        <f>IF('Base de donnée'!$U$4,("DISPONIBLE"),("INDISPONIBLE"))</f>
        <v>DISPONIBLE</v>
      </c>
      <c r="AC62" s="16" t="s">
        <v>6</v>
      </c>
      <c r="AD62" s="16" t="s">
        <v>6</v>
      </c>
      <c r="AE62" s="16" t="s">
        <v>6</v>
      </c>
      <c r="AF62" s="16" t="s">
        <v>6</v>
      </c>
      <c r="AG62" s="16" t="s">
        <v>18</v>
      </c>
      <c r="AH62" s="16" t="s">
        <v>17</v>
      </c>
      <c r="AI62" s="16" t="s">
        <v>22</v>
      </c>
      <c r="AJ62" s="16" t="s">
        <v>6</v>
      </c>
      <c r="AK62" s="16" t="s">
        <v>6</v>
      </c>
      <c r="AL62" s="16" t="str">
        <f>IF('Base de donnée'!$U$4,("DISPONIBLE"),("INDISPONIBLE"))</f>
        <v>DISPONIBLE</v>
      </c>
      <c r="AM62" s="16" t="str">
        <f>IF('Base de donnée'!$U$4,("DISPONIBLE"),("INDISPONIBLE"))</f>
        <v>DISPONIBLE</v>
      </c>
      <c r="AN62" s="16" t="str">
        <f>IF('Base de donnée'!$U$4,("DISPONIBLE"),("INDISPONIBLE"))</f>
        <v>DISPONIBLE</v>
      </c>
      <c r="AV62">
        <f t="array" ref="AV62">SUM(IF((WEEKDAY(J$5:AK$5,2)&lt;6)*(COUNTIF(fériés,J$5:AK$5)=0),COUNTIF(vsav, J62:AK62)))</f>
        <v>2</v>
      </c>
      <c r="AW62">
        <f t="array" ref="AW62">SUM(IF((WEEKDAY(J$5:AK$5,2)&gt;5)+(COUNTIF(fériés,J$5:AK$5)&gt;0),COUNTIF(vsav, J62:AK62)))</f>
        <v>2</v>
      </c>
    </row>
    <row r="63" spans="1:49" ht="15" customHeight="1">
      <c r="A63" s="52">
        <f>'Base de donnée'!U3</f>
        <v>19</v>
      </c>
      <c r="B63" s="464"/>
      <c r="C63" s="449"/>
      <c r="D63" s="429"/>
      <c r="E63" s="432"/>
      <c r="F63" s="417"/>
      <c r="G63" s="420"/>
      <c r="H63" s="423"/>
      <c r="I63" s="426"/>
      <c r="J63" s="18"/>
      <c r="K63" s="10"/>
      <c r="L63" s="10" t="s">
        <v>20</v>
      </c>
      <c r="M63" s="10" t="s">
        <v>18</v>
      </c>
      <c r="N63" s="10"/>
      <c r="O63" s="10"/>
      <c r="P63" s="10"/>
      <c r="Q63" s="19"/>
      <c r="R63" s="19"/>
      <c r="S63" s="19"/>
      <c r="T63" s="10"/>
      <c r="U63" s="10"/>
      <c r="V63" s="19"/>
      <c r="W63" s="19"/>
      <c r="X63" s="19"/>
      <c r="Y63" s="19"/>
      <c r="Z63" s="10"/>
      <c r="AA63" s="19"/>
      <c r="AB63" s="19"/>
      <c r="AC63" s="19"/>
      <c r="AD63" s="10"/>
      <c r="AE63" s="19"/>
      <c r="AF63" s="10"/>
      <c r="AG63" s="10" t="s">
        <v>19</v>
      </c>
      <c r="AH63" s="10" t="s">
        <v>19</v>
      </c>
      <c r="AI63" s="19"/>
      <c r="AJ63" s="19"/>
      <c r="AK63" s="10"/>
      <c r="AL63" s="19"/>
      <c r="AM63" s="10"/>
      <c r="AN63" s="10"/>
      <c r="AV63">
        <f t="array" ref="AV63">SUM(IF((WEEKDAY(J$5:AK$5,2)&lt;6)*(COUNTIF(fériés,J$5:AK$5)=0),COUNTIF(vsav, J63:AK63)))</f>
        <v>0</v>
      </c>
      <c r="AW63">
        <f t="array" ref="AW63">SUM(IF((WEEKDAY(J$5:AK$5,2)&gt;5)+(COUNTIF(fériés,J$5:AK$5)&gt;0),COUNTIF(vsav, J63:AK63)))</f>
        <v>0</v>
      </c>
    </row>
    <row r="64" spans="1:49" ht="15.75" customHeight="1" thickBot="1">
      <c r="A64" s="53">
        <f>'Base de donnée'!U3</f>
        <v>19</v>
      </c>
      <c r="B64" s="465"/>
      <c r="C64" s="450"/>
      <c r="D64" s="430"/>
      <c r="E64" s="433"/>
      <c r="F64" s="418"/>
      <c r="G64" s="421"/>
      <c r="H64" s="424"/>
      <c r="I64" s="427"/>
      <c r="J64" s="21"/>
      <c r="K64" s="14"/>
      <c r="L64" s="14"/>
      <c r="M64" s="14"/>
      <c r="N64" s="14"/>
      <c r="O64" s="14"/>
      <c r="P64" s="14"/>
      <c r="Q64" s="14"/>
      <c r="R64" s="14"/>
      <c r="S64" s="14"/>
      <c r="T64" s="14"/>
      <c r="U64" s="14"/>
      <c r="V64" s="22"/>
      <c r="W64" s="14"/>
      <c r="X64" s="22"/>
      <c r="Y64" s="14"/>
      <c r="Z64" s="14"/>
      <c r="AA64" s="14"/>
      <c r="AB64" s="22"/>
      <c r="AC64" s="14"/>
      <c r="AD64" s="14"/>
      <c r="AE64" s="14"/>
      <c r="AF64" s="14"/>
      <c r="AG64" s="14"/>
      <c r="AH64" s="14"/>
      <c r="AI64" s="22"/>
      <c r="AJ64" s="14"/>
      <c r="AK64" s="14"/>
      <c r="AL64" s="14"/>
      <c r="AM64" s="14"/>
      <c r="AN64" s="14"/>
      <c r="AV64">
        <f t="array" ref="AV64">SUM(IF((WEEKDAY(J$5:AK$5,2)&lt;6)*(COUNTIF(fériés,J$5:AK$5)=0),COUNTIF(vsav, J64:AK64)))</f>
        <v>0</v>
      </c>
      <c r="AW64">
        <f t="array" ref="AW64">SUM(IF((WEEKDAY(J$5:AK$5,2)&gt;5)+(COUNTIF(fériés,J$5:AK$5)&gt;0),COUNTIF(vsav, J64:AK64)))</f>
        <v>0</v>
      </c>
    </row>
    <row r="65" spans="1:49" ht="15" customHeight="1">
      <c r="A65" s="51">
        <f>'Base de donnée'!V3</f>
        <v>20</v>
      </c>
      <c r="B65" s="466">
        <f>SUM('Base de donnée'!V5:V7)</f>
        <v>0</v>
      </c>
      <c r="C65" s="448">
        <f>SUM('Base de donnée'!V$8)</f>
        <v>0</v>
      </c>
      <c r="D65" s="410">
        <f t="array" ref="D65">SUM(IF((WEEKDAY(J$5:AK$5,2)&lt;6)*(COUNTIF(fériés,J$5:AK$5)=0),COUNTIF(piquet,J65:AK65)))</f>
        <v>8</v>
      </c>
      <c r="E65" s="413">
        <f t="array" ref="E65">SUM(IF((WEEKDAY(J$5:AK$5,2)&gt;5)+(COUNTIF(fériés,J$5:AK$5)&gt;0),COUNTIF(piquet,J65:AK65)))</f>
        <v>2</v>
      </c>
      <c r="F65" s="416">
        <f>(D65*9)+(E65*24)</f>
        <v>120</v>
      </c>
      <c r="G65" s="419" t="e">
        <f ca="1">STATISTIQUE!V27</f>
        <v>#REF!</v>
      </c>
      <c r="H65" s="422">
        <f t="shared" ref="H65:I65" si="20">SUM(AV65:AV67)</f>
        <v>4</v>
      </c>
      <c r="I65" s="425">
        <f t="shared" si="20"/>
        <v>2</v>
      </c>
      <c r="J65" s="16" t="s">
        <v>17</v>
      </c>
      <c r="K65" s="16" t="str">
        <f>IF('Base de donnée'!$V$4,("DISPONIBLE"),("INDISPONIBLE"))</f>
        <v>DISPONIBLE</v>
      </c>
      <c r="L65" s="16" t="str">
        <f>IF('Base de donnée'!$V$4,("DISPONIBLE"),("INDISPONIBLE"))</f>
        <v>DISPONIBLE</v>
      </c>
      <c r="M65" s="16" t="s">
        <v>22</v>
      </c>
      <c r="N65" s="16" t="str">
        <f>IF('Base de donnée'!$V$4,("DISPONIBLE"),("INDISPONIBLE"))</f>
        <v>DISPONIBLE</v>
      </c>
      <c r="O65" s="16" t="s">
        <v>22</v>
      </c>
      <c r="P65" s="16" t="s">
        <v>17</v>
      </c>
      <c r="Q65" s="16" t="str">
        <f>IF('Base de donnée'!$V$4,("DISPONIBLE"),("INDISPONIBLE"))</f>
        <v>DISPONIBLE</v>
      </c>
      <c r="R65" s="16" t="s">
        <v>13</v>
      </c>
      <c r="S65" s="16" t="s">
        <v>6</v>
      </c>
      <c r="T65" s="16" t="s">
        <v>6</v>
      </c>
      <c r="U65" s="16" t="s">
        <v>6</v>
      </c>
      <c r="V65" s="16" t="s">
        <v>6</v>
      </c>
      <c r="W65" s="16" t="str">
        <f>IF('Base de donnée'!$V$4,("DISPONIBLE"),("INDISPONIBLE"))</f>
        <v>DISPONIBLE</v>
      </c>
      <c r="X65" s="16" t="s">
        <v>17</v>
      </c>
      <c r="Y65" s="16" t="s">
        <v>18</v>
      </c>
      <c r="Z65" s="16" t="s">
        <v>25</v>
      </c>
      <c r="AA65" s="16" t="s">
        <v>6</v>
      </c>
      <c r="AB65" s="16" t="s">
        <v>22</v>
      </c>
      <c r="AC65" s="16" t="str">
        <f>IF('Base de donnée'!$V$4,("DISPONIBLE"),("INDISPONIBLE"))</f>
        <v>DISPONIBLE</v>
      </c>
      <c r="AD65" s="16" t="str">
        <f>IF('Base de donnée'!$V$4,("DISPONIBLE"),("INDISPONIBLE"))</f>
        <v>DISPONIBLE</v>
      </c>
      <c r="AE65" s="16" t="str">
        <f>IF('Base de donnée'!$V$4,("DISPONIBLE"),("INDISPONIBLE"))</f>
        <v>DISPONIBLE</v>
      </c>
      <c r="AF65" s="16" t="s">
        <v>13</v>
      </c>
      <c r="AG65" s="16" t="s">
        <v>6</v>
      </c>
      <c r="AH65" s="16" t="s">
        <v>6</v>
      </c>
      <c r="AI65" s="16" t="s">
        <v>6</v>
      </c>
      <c r="AJ65" s="16" t="s">
        <v>6</v>
      </c>
      <c r="AK65" s="16" t="s">
        <v>13</v>
      </c>
      <c r="AL65" s="16" t="str">
        <f>IF('Base de donnée'!$V$4,("DISPONIBLE"),("INDISPONIBLE"))</f>
        <v>DISPONIBLE</v>
      </c>
      <c r="AM65" s="16" t="str">
        <f>IF('Base de donnée'!$V$4,("DISPONIBLE"),("INDISPONIBLE"))</f>
        <v>DISPONIBLE</v>
      </c>
      <c r="AN65" s="16" t="str">
        <f>IF('Base de donnée'!$V$4,("DISPONIBLE"),("INDISPONIBLE"))</f>
        <v>DISPONIBLE</v>
      </c>
      <c r="AV65">
        <f t="array" ref="AV65">SUM(IF((WEEKDAY(J$5:AK$5,2)&lt;6)*(COUNTIF(fériés,J$5:AK$5)=0),COUNTIF(vsav, J65:AK65)))</f>
        <v>4</v>
      </c>
      <c r="AW65">
        <f t="array" ref="AW65">SUM(IF((WEEKDAY(J$5:AK$5,2)&gt;5)+(COUNTIF(fériés,J$5:AK$5)&gt;0),COUNTIF(vsav, J65:AK65)))</f>
        <v>2</v>
      </c>
    </row>
    <row r="66" spans="1:49" ht="15" customHeight="1">
      <c r="A66" s="52">
        <f>'Base de donnée'!V3</f>
        <v>20</v>
      </c>
      <c r="B66" s="467"/>
      <c r="C66" s="449"/>
      <c r="D66" s="411"/>
      <c r="E66" s="414"/>
      <c r="F66" s="417"/>
      <c r="G66" s="420"/>
      <c r="H66" s="423"/>
      <c r="I66" s="426"/>
      <c r="J66" s="18"/>
      <c r="K66" s="19"/>
      <c r="L66" s="10"/>
      <c r="M66" s="10"/>
      <c r="N66" s="10"/>
      <c r="O66" s="10"/>
      <c r="P66" s="10"/>
      <c r="Q66" s="10"/>
      <c r="R66" s="10"/>
      <c r="S66" s="10"/>
      <c r="T66" s="10"/>
      <c r="U66" s="10"/>
      <c r="V66" s="10"/>
      <c r="W66" s="10"/>
      <c r="X66" s="19"/>
      <c r="Y66" s="19"/>
      <c r="Z66" s="10"/>
      <c r="AA66" s="10"/>
      <c r="AB66" s="19"/>
      <c r="AC66" s="10"/>
      <c r="AD66" s="10"/>
      <c r="AE66" s="10"/>
      <c r="AF66" s="19"/>
      <c r="AG66" s="10"/>
      <c r="AH66" s="10"/>
      <c r="AI66" s="10"/>
      <c r="AJ66" s="10"/>
      <c r="AK66" s="10"/>
      <c r="AL66" s="10"/>
      <c r="AM66" s="10"/>
      <c r="AN66" s="10"/>
      <c r="AV66">
        <f t="array" ref="AV66">SUM(IF((WEEKDAY(J$5:AK$5,2)&lt;6)*(COUNTIF(fériés,J$5:AK$5)=0),COUNTIF(vsav, J66:AK66)))</f>
        <v>0</v>
      </c>
      <c r="AW66">
        <f t="array" ref="AW66">SUM(IF((WEEKDAY(J$5:AK$5,2)&gt;5)+(COUNTIF(fériés,J$5:AK$5)&gt;0),COUNTIF(vsav, J66:AK66)))</f>
        <v>0</v>
      </c>
    </row>
    <row r="67" spans="1:49" ht="15.75" customHeight="1" thickBot="1">
      <c r="A67" s="53">
        <f>'Base de donnée'!V3</f>
        <v>20</v>
      </c>
      <c r="B67" s="468"/>
      <c r="C67" s="450"/>
      <c r="D67" s="412"/>
      <c r="E67" s="415"/>
      <c r="F67" s="418"/>
      <c r="G67" s="421"/>
      <c r="H67" s="424"/>
      <c r="I67" s="427"/>
      <c r="J67" s="21"/>
      <c r="K67" s="22"/>
      <c r="L67" s="14"/>
      <c r="M67" s="14"/>
      <c r="N67" s="14"/>
      <c r="O67" s="14"/>
      <c r="P67" s="14"/>
      <c r="Q67" s="14"/>
      <c r="R67" s="14"/>
      <c r="S67" s="14"/>
      <c r="T67" s="14"/>
      <c r="U67" s="14"/>
      <c r="V67" s="14"/>
      <c r="W67" s="14"/>
      <c r="X67" s="14"/>
      <c r="Y67" s="14"/>
      <c r="Z67" s="14"/>
      <c r="AA67" s="22"/>
      <c r="AB67" s="14"/>
      <c r="AC67" s="14"/>
      <c r="AD67" s="14"/>
      <c r="AE67" s="14"/>
      <c r="AF67" s="14"/>
      <c r="AG67" s="14"/>
      <c r="AH67" s="14"/>
      <c r="AI67" s="22"/>
      <c r="AJ67" s="14"/>
      <c r="AK67" s="14"/>
      <c r="AL67" s="14"/>
      <c r="AM67" s="14"/>
      <c r="AN67" s="14"/>
      <c r="AV67">
        <f t="array" ref="AV67">SUM(IF((WEEKDAY(J$5:AK$5,2)&lt;6)*(COUNTIF(fériés,J$5:AK$5)=0),COUNTIF(vsav, J67:AK67)))</f>
        <v>0</v>
      </c>
      <c r="AW67">
        <f t="array" ref="AW67">SUM(IF((WEEKDAY(J$5:AK$5,2)&gt;5)+(COUNTIF(fériés,J$5:AK$5)&gt;0),COUNTIF(vsav, J67:AK67)))</f>
        <v>0</v>
      </c>
    </row>
    <row r="68" spans="1:49" ht="15" customHeight="1">
      <c r="A68" s="51">
        <f>'Base de donnée'!W3</f>
        <v>21</v>
      </c>
      <c r="B68" s="466">
        <f>SUM('Base de donnée'!W5:W7)</f>
        <v>0</v>
      </c>
      <c r="C68" s="448">
        <f>SUM('Base de donnée'!W$8)</f>
        <v>0</v>
      </c>
      <c r="D68" s="428">
        <f t="array" ref="D68">SUM(IF((WEEKDAY(J$5:AK$5,2)&lt;6)*(COUNTIF(fériés,J$5:AK$5)=0),COUNTIF(piquet,J68:AK68)))</f>
        <v>6</v>
      </c>
      <c r="E68" s="431">
        <f t="array" ref="E68">SUM(IF((WEEKDAY(J$5:AK$5,2)&gt;5)+(COUNTIF(fériés,J$5:AK$5)&gt;0),COUNTIF(piquet,J68:AK68)))</f>
        <v>3</v>
      </c>
      <c r="F68" s="416">
        <f>(D68*9)+(E68*24)</f>
        <v>126</v>
      </c>
      <c r="G68" s="419" t="e">
        <f ca="1">STATISTIQUE!V28</f>
        <v>#REF!</v>
      </c>
      <c r="H68" s="422">
        <f t="shared" ref="H68:I68" si="21">SUM(AV68:AV70)</f>
        <v>5</v>
      </c>
      <c r="I68" s="425">
        <f t="shared" si="21"/>
        <v>1</v>
      </c>
      <c r="J68" s="16" t="s">
        <v>21</v>
      </c>
      <c r="K68" s="16" t="s">
        <v>13</v>
      </c>
      <c r="L68" s="16" t="s">
        <v>6</v>
      </c>
      <c r="M68" s="16" t="s">
        <v>6</v>
      </c>
      <c r="N68" s="16" t="s">
        <v>6</v>
      </c>
      <c r="O68" s="16" t="s">
        <v>25</v>
      </c>
      <c r="P68" s="16" t="s">
        <v>21</v>
      </c>
      <c r="Q68" s="16" t="s">
        <v>22</v>
      </c>
      <c r="R68" s="16" t="s">
        <v>18</v>
      </c>
      <c r="S68" s="16" t="s">
        <v>6</v>
      </c>
      <c r="T68" s="16" t="s">
        <v>17</v>
      </c>
      <c r="U68" s="16" t="s">
        <v>18</v>
      </c>
      <c r="V68" s="16" t="str">
        <f>IF('Base de donnée'!$W$4,("DISPONIBLE"),("INDISPONIBLE"))</f>
        <v>DISPONIBLE</v>
      </c>
      <c r="W68" s="16" t="str">
        <f>IF('Base de donnée'!$W$4,("DISPONIBLE"),("INDISPONIBLE"))</f>
        <v>DISPONIBLE</v>
      </c>
      <c r="X68" s="16" t="str">
        <f>IF('Base de donnée'!$W$4,("DISPONIBLE"),("INDISPONIBLE"))</f>
        <v>DISPONIBLE</v>
      </c>
      <c r="Y68" s="16" t="s">
        <v>25</v>
      </c>
      <c r="Z68" s="16" t="s">
        <v>6</v>
      </c>
      <c r="AA68" s="16" t="s">
        <v>6</v>
      </c>
      <c r="AB68" s="16" t="s">
        <v>6</v>
      </c>
      <c r="AC68" s="16" t="str">
        <f>IF('Base de donnée'!$W$4,("DISPONIBLE"),("INDISPONIBLE"))</f>
        <v>DISPONIBLE</v>
      </c>
      <c r="AD68" s="16" t="str">
        <f>IF('Base de donnée'!$W$4,("DISPONIBLE"),("INDISPONIBLE"))</f>
        <v>DISPONIBLE</v>
      </c>
      <c r="AE68" s="16" t="str">
        <f>IF('Base de donnée'!$W$4,("DISPONIBLE"),("INDISPONIBLE"))</f>
        <v>DISPONIBLE</v>
      </c>
      <c r="AF68" s="16" t="str">
        <f>IF('Base de donnée'!$W$4,("DISPONIBLE"),("INDISPONIBLE"))</f>
        <v>DISPONIBLE</v>
      </c>
      <c r="AG68" s="16" t="s">
        <v>6</v>
      </c>
      <c r="AH68" s="16" t="s">
        <v>13</v>
      </c>
      <c r="AI68" s="16" t="s">
        <v>6</v>
      </c>
      <c r="AJ68" s="16" t="s">
        <v>25</v>
      </c>
      <c r="AK68" s="16" t="s">
        <v>22</v>
      </c>
      <c r="AL68" s="16" t="str">
        <f>IF('Base de donnée'!$W$4,("DISPONIBLE"),("INDISPONIBLE"))</f>
        <v>DISPONIBLE</v>
      </c>
      <c r="AM68" s="16" t="str">
        <f>IF('Base de donnée'!$W$4,("DISPONIBLE"),("INDISPONIBLE"))</f>
        <v>DISPONIBLE</v>
      </c>
      <c r="AN68" s="16" t="str">
        <f>IF('Base de donnée'!$W$4,("DISPONIBLE"),("INDISPONIBLE"))</f>
        <v>DISPONIBLE</v>
      </c>
      <c r="AV68">
        <f t="array" ref="AV68">SUM(IF((WEEKDAY(J$5:AK$5,2)&lt;6)*(COUNTIF(fériés,J$5:AK$5)=0),COUNTIF(vsav, J68:AK68)))</f>
        <v>5</v>
      </c>
      <c r="AW68">
        <f t="array" ref="AW68">SUM(IF((WEEKDAY(J$5:AK$5,2)&gt;5)+(COUNTIF(fériés,J$5:AK$5)&gt;0),COUNTIF(vsav, J68:AK68)))</f>
        <v>1</v>
      </c>
    </row>
    <row r="69" spans="1:49" ht="15" customHeight="1">
      <c r="A69" s="52">
        <f>'Base de donnée'!W3</f>
        <v>21</v>
      </c>
      <c r="B69" s="467"/>
      <c r="C69" s="449"/>
      <c r="D69" s="429"/>
      <c r="E69" s="432"/>
      <c r="F69" s="417"/>
      <c r="G69" s="420"/>
      <c r="H69" s="423"/>
      <c r="I69" s="426"/>
      <c r="J69" s="18" t="s">
        <v>18</v>
      </c>
      <c r="K69" s="19"/>
      <c r="L69" s="10"/>
      <c r="M69" s="10"/>
      <c r="N69" s="19"/>
      <c r="O69" s="10"/>
      <c r="P69" s="10"/>
      <c r="Q69" s="10"/>
      <c r="R69" s="10"/>
      <c r="S69" s="10"/>
      <c r="T69" s="10"/>
      <c r="U69" s="10"/>
      <c r="V69" s="10"/>
      <c r="W69" s="10"/>
      <c r="X69" s="10"/>
      <c r="Y69" s="10"/>
      <c r="Z69" s="10"/>
      <c r="AA69" s="10"/>
      <c r="AB69" s="10"/>
      <c r="AC69" s="10"/>
      <c r="AD69" s="10"/>
      <c r="AE69" s="10"/>
      <c r="AF69" s="10"/>
      <c r="AG69" s="10"/>
      <c r="AH69" s="10"/>
      <c r="AI69" s="19"/>
      <c r="AJ69" s="19"/>
      <c r="AK69" s="19"/>
      <c r="AL69" s="10" t="s">
        <v>81</v>
      </c>
      <c r="AM69" s="10" t="s">
        <v>81</v>
      </c>
      <c r="AN69" s="10" t="s">
        <v>81</v>
      </c>
      <c r="AO69" t="s">
        <v>81</v>
      </c>
      <c r="AV69">
        <f t="array" ref="AV69">SUM(IF((WEEKDAY(J$5:AK$5,2)&lt;6)*(COUNTIF(fériés,J$5:AK$5)=0),COUNTIF(vsav, J69:AK69)))</f>
        <v>0</v>
      </c>
      <c r="AW69">
        <f t="array" ref="AW69">SUM(IF((WEEKDAY(J$5:AK$5,2)&gt;5)+(COUNTIF(fériés,J$5:AK$5)&gt;0),COUNTIF(vsav, J69:AK69)))</f>
        <v>0</v>
      </c>
    </row>
    <row r="70" spans="1:49" ht="15.75" customHeight="1" thickBot="1">
      <c r="A70" s="53">
        <f>'Base de donnée'!W3</f>
        <v>21</v>
      </c>
      <c r="B70" s="468"/>
      <c r="C70" s="450"/>
      <c r="D70" s="430"/>
      <c r="E70" s="433"/>
      <c r="F70" s="418"/>
      <c r="G70" s="421"/>
      <c r="H70" s="424"/>
      <c r="I70" s="427"/>
      <c r="J70" s="28"/>
      <c r="K70" s="14"/>
      <c r="L70" s="14"/>
      <c r="M70" s="14"/>
      <c r="N70" s="22"/>
      <c r="O70" s="14"/>
      <c r="P70" s="14"/>
      <c r="Q70" s="14"/>
      <c r="R70" s="14"/>
      <c r="S70" s="14"/>
      <c r="T70" s="14"/>
      <c r="U70" s="14"/>
      <c r="V70" s="14"/>
      <c r="W70" s="14"/>
      <c r="X70" s="14"/>
      <c r="Y70" s="14"/>
      <c r="Z70" s="14"/>
      <c r="AA70" s="14"/>
      <c r="AB70" s="14"/>
      <c r="AC70" s="14"/>
      <c r="AD70" s="14"/>
      <c r="AE70" s="14"/>
      <c r="AF70" s="14"/>
      <c r="AG70" s="14"/>
      <c r="AH70" s="14"/>
      <c r="AI70" s="14"/>
      <c r="AJ70" s="22"/>
      <c r="AK70" s="22"/>
      <c r="AL70" s="14" t="s">
        <v>81</v>
      </c>
      <c r="AM70" s="14" t="s">
        <v>81</v>
      </c>
      <c r="AN70" s="14" t="s">
        <v>81</v>
      </c>
      <c r="AO70" t="s">
        <v>81</v>
      </c>
      <c r="AV70">
        <f t="array" ref="AV70">SUM(IF((WEEKDAY(J$5:AK$5,2)&lt;6)*(COUNTIF(fériés,J$5:AK$5)=0),COUNTIF(vsav, J70:AK70)))</f>
        <v>0</v>
      </c>
      <c r="AW70">
        <f t="array" ref="AW70">SUM(IF((WEEKDAY(J$5:AK$5,2)&gt;5)+(COUNTIF(fériés,J$5:AK$5)&gt;0),COUNTIF(vsav, J70:AK70)))</f>
        <v>0</v>
      </c>
    </row>
    <row r="71" spans="1:49" ht="15" customHeight="1">
      <c r="A71" s="51">
        <f>'Base de donnée'!X3</f>
        <v>22</v>
      </c>
      <c r="B71" s="466">
        <f>SUM('Base de donnée'!X5:X7)</f>
        <v>0</v>
      </c>
      <c r="C71" s="448">
        <f>SUM('Base de donnée'!X$8)</f>
        <v>0</v>
      </c>
      <c r="D71" s="410">
        <f t="array" ref="D71">SUM(IF((WEEKDAY(J$5:AK$5,2)&lt;6)*(COUNTIF(fériés,J$5:AK$5)=0),COUNTIF(piquet,J71:AK71)))</f>
        <v>7</v>
      </c>
      <c r="E71" s="413">
        <f t="array" ref="E71">SUM(IF((WEEKDAY(J$5:AK$5,2)&gt;5)+(COUNTIF(fériés,J$5:AK$5)&gt;0),COUNTIF(piquet,J71:AK71)))</f>
        <v>3</v>
      </c>
      <c r="F71" s="416">
        <f>(D71*9)+(E71*24)</f>
        <v>135</v>
      </c>
      <c r="G71" s="419" t="e">
        <f ca="1">STATISTIQUE!V29</f>
        <v>#REF!</v>
      </c>
      <c r="H71" s="422">
        <f t="shared" ref="H71:I71" si="22">SUM(AV71:AV73)</f>
        <v>4</v>
      </c>
      <c r="I71" s="425">
        <f t="shared" si="22"/>
        <v>1</v>
      </c>
      <c r="J71" s="29" t="str">
        <f>IF('Base de donnée'!$X$4,("DISPONIBLE"),("INDISPONIBLE"))</f>
        <v>DISPONIBLE</v>
      </c>
      <c r="K71" s="29" t="str">
        <f>IF('Base de donnée'!$X$4,("DISPONIBLE"),("INDISPONIBLE"))</f>
        <v>DISPONIBLE</v>
      </c>
      <c r="L71" s="29" t="str">
        <f>IF('Base de donnée'!$X$4,("DISPONIBLE"),("INDISPONIBLE"))</f>
        <v>DISPONIBLE</v>
      </c>
      <c r="M71" s="29" t="str">
        <f>IF('Base de donnée'!$X$4,("DISPONIBLE"),("INDISPONIBLE"))</f>
        <v>DISPONIBLE</v>
      </c>
      <c r="N71" s="29" t="str">
        <f>IF('Base de donnée'!$X$4,("DISPONIBLE"),("INDISPONIBLE"))</f>
        <v>DISPONIBLE</v>
      </c>
      <c r="O71" s="29" t="str">
        <f>IF('Base de donnée'!$X$4,("DISPONIBLE"),("INDISPONIBLE"))</f>
        <v>DISPONIBLE</v>
      </c>
      <c r="P71" s="29" t="str">
        <f>IF('Base de donnée'!$X$4,("DISPONIBLE"),("INDISPONIBLE"))</f>
        <v>DISPONIBLE</v>
      </c>
      <c r="Q71" s="29" t="str">
        <f>IF('Base de donnée'!$X$4,("DISPONIBLE"),("INDISPONIBLE"))</f>
        <v>DISPONIBLE</v>
      </c>
      <c r="R71" s="29" t="str">
        <f>IF('Base de donnée'!$X$4,("DISPONIBLE"),("INDISPONIBLE"))</f>
        <v>DISPONIBLE</v>
      </c>
      <c r="S71" s="29" t="str">
        <f>IF('Base de donnée'!$X$4,("DISPONIBLE"),("INDISPONIBLE"))</f>
        <v>DISPONIBLE</v>
      </c>
      <c r="T71" s="29" t="str">
        <f>IF('Base de donnée'!$X$4,("DISPONIBLE"),("INDISPONIBLE"))</f>
        <v>DISPONIBLE</v>
      </c>
      <c r="U71" s="29" t="str">
        <f>IF('Base de donnée'!$X$4,("DISPONIBLE"),("INDISPONIBLE"))</f>
        <v>DISPONIBLE</v>
      </c>
      <c r="V71" s="29" t="str">
        <f>IF('Base de donnée'!$X$4,("DISPONIBLE"),("INDISPONIBLE"))</f>
        <v>DISPONIBLE</v>
      </c>
      <c r="W71" s="29" t="s">
        <v>79</v>
      </c>
      <c r="X71" s="16" t="s">
        <v>20</v>
      </c>
      <c r="Y71" s="16" t="s">
        <v>17</v>
      </c>
      <c r="Z71" s="16" t="s">
        <v>25</v>
      </c>
      <c r="AA71" s="16" t="s">
        <v>79</v>
      </c>
      <c r="AB71" s="16" t="s">
        <v>21</v>
      </c>
      <c r="AC71" s="16" t="s">
        <v>21</v>
      </c>
      <c r="AD71" s="16" t="s">
        <v>13</v>
      </c>
      <c r="AE71" s="16" t="s">
        <v>18</v>
      </c>
      <c r="AF71" s="16" t="s">
        <v>25</v>
      </c>
      <c r="AG71" s="16" t="s">
        <v>13</v>
      </c>
      <c r="AH71" s="16" t="s">
        <v>18</v>
      </c>
      <c r="AI71" s="16" t="s">
        <v>25</v>
      </c>
      <c r="AJ71" s="16" t="s">
        <v>25</v>
      </c>
      <c r="AK71" s="16" t="s">
        <v>25</v>
      </c>
      <c r="AL71" s="29" t="s">
        <v>81</v>
      </c>
      <c r="AM71" s="29" t="s">
        <v>81</v>
      </c>
      <c r="AN71" s="29" t="s">
        <v>81</v>
      </c>
      <c r="AO71" t="s">
        <v>81</v>
      </c>
      <c r="AV71">
        <f t="array" ref="AV71">SUM(IF((WEEKDAY(J$5:AK$5,2)&lt;6)*(COUNTIF(fériés,J$5:AK$5)=0),COUNTIF(vsav, J71:AK71)))</f>
        <v>3</v>
      </c>
      <c r="AW71">
        <f t="array" ref="AW71">SUM(IF((WEEKDAY(J$5:AK$5,2)&gt;5)+(COUNTIF(fériés,J$5:AK$5)&gt;0),COUNTIF(vsav, J71:AK71)))</f>
        <v>1</v>
      </c>
    </row>
    <row r="72" spans="1:49" ht="15" customHeight="1">
      <c r="A72" s="52">
        <f>'Base de donnée'!X3</f>
        <v>22</v>
      </c>
      <c r="B72" s="467"/>
      <c r="C72" s="449"/>
      <c r="D72" s="411"/>
      <c r="E72" s="414"/>
      <c r="F72" s="417"/>
      <c r="G72" s="420"/>
      <c r="H72" s="423"/>
      <c r="I72" s="426"/>
      <c r="J72" s="30"/>
      <c r="K72" s="10"/>
      <c r="L72" s="10"/>
      <c r="M72" s="10"/>
      <c r="N72" s="10"/>
      <c r="O72" s="19"/>
      <c r="P72" s="10"/>
      <c r="Q72" s="19"/>
      <c r="R72" s="10"/>
      <c r="S72" s="10"/>
      <c r="T72" s="10"/>
      <c r="U72" s="10"/>
      <c r="V72" s="10"/>
      <c r="W72" s="10" t="s">
        <v>12</v>
      </c>
      <c r="X72" s="10" t="s">
        <v>79</v>
      </c>
      <c r="Y72" s="19" t="s">
        <v>21</v>
      </c>
      <c r="Z72" s="19"/>
      <c r="AA72" s="19" t="s">
        <v>20</v>
      </c>
      <c r="AB72" s="19"/>
      <c r="AC72" s="19"/>
      <c r="AD72" s="19"/>
      <c r="AE72" s="10" t="s">
        <v>12</v>
      </c>
      <c r="AF72" s="19"/>
      <c r="AG72" s="19"/>
      <c r="AH72" s="10" t="s">
        <v>20</v>
      </c>
      <c r="AI72" s="10"/>
      <c r="AJ72" s="10"/>
      <c r="AK72" s="10"/>
      <c r="AL72" s="10"/>
      <c r="AM72" s="10"/>
      <c r="AN72" s="10"/>
      <c r="AV72">
        <f t="array" ref="AV72">SUM(IF((WEEKDAY(J$5:AK$5,2)&lt;6)*(COUNTIF(fériés,J$5:AK$5)=0),COUNTIF(vsav, J72:AK72)))</f>
        <v>1</v>
      </c>
      <c r="AW72">
        <f t="array" ref="AW72">SUM(IF((WEEKDAY(J$5:AK$5,2)&gt;5)+(COUNTIF(fériés,J$5:AK$5)&gt;0),COUNTIF(vsav, J72:AK72)))</f>
        <v>0</v>
      </c>
    </row>
    <row r="73" spans="1:49" ht="15.75" customHeight="1" thickBot="1">
      <c r="A73" s="53">
        <f>'Base de donnée'!X3</f>
        <v>22</v>
      </c>
      <c r="B73" s="468"/>
      <c r="C73" s="450"/>
      <c r="D73" s="412"/>
      <c r="E73" s="415"/>
      <c r="F73" s="418"/>
      <c r="G73" s="421"/>
      <c r="H73" s="424"/>
      <c r="I73" s="427"/>
      <c r="J73" s="28"/>
      <c r="K73" s="22"/>
      <c r="L73" s="14"/>
      <c r="M73" s="14"/>
      <c r="N73" s="14"/>
      <c r="O73" s="14"/>
      <c r="P73" s="14"/>
      <c r="Q73" s="14"/>
      <c r="R73" s="14"/>
      <c r="S73" s="14"/>
      <c r="T73" s="14"/>
      <c r="U73" s="14"/>
      <c r="V73" s="14"/>
      <c r="W73" s="14"/>
      <c r="X73" s="14"/>
      <c r="Y73" s="22"/>
      <c r="Z73" s="22"/>
      <c r="AA73" s="22"/>
      <c r="AB73" s="22"/>
      <c r="AC73" s="22"/>
      <c r="AD73" s="22"/>
      <c r="AE73" s="14"/>
      <c r="AF73" s="14"/>
      <c r="AG73" s="14"/>
      <c r="AH73" s="14"/>
      <c r="AI73" s="14"/>
      <c r="AJ73" s="14"/>
      <c r="AK73" s="14"/>
      <c r="AL73" s="14"/>
      <c r="AM73" s="14"/>
      <c r="AN73" s="14"/>
      <c r="AV73">
        <f t="array" ref="AV73">SUM(IF((WEEKDAY(J$5:AK$5,2)&lt;6)*(COUNTIF(fériés,J$5:AK$5)=0),COUNTIF(vsav, J73:AK73)))</f>
        <v>0</v>
      </c>
      <c r="AW73">
        <f t="array" ref="AW73">SUM(IF((WEEKDAY(J$5:AK$5,2)&gt;5)+(COUNTIF(fériés,J$5:AK$5)&gt;0),COUNTIF(vsav, J73:AK73)))</f>
        <v>0</v>
      </c>
    </row>
    <row r="74" spans="1:49" ht="15" customHeight="1">
      <c r="A74" s="51">
        <f>'Base de donnée'!Y3</f>
        <v>23</v>
      </c>
      <c r="B74" s="466">
        <f>SUM('Base de donnée'!Y5:Y7)</f>
        <v>0</v>
      </c>
      <c r="C74" s="448">
        <f>SUM('Base de donnée'!Y$8)</f>
        <v>0</v>
      </c>
      <c r="D74" s="428">
        <f t="array" ref="D74">SUM(IF((WEEKDAY(J$5:AK$5,2)&lt;6)*(COUNTIF(fériés,J$5:AK$5)=0),COUNTIF(piquet,J74:AK74)))</f>
        <v>8</v>
      </c>
      <c r="E74" s="431">
        <f t="array" ref="E74">SUM(IF((WEEKDAY(J$5:AK$5,2)&gt;5)+(COUNTIF(fériés,J$5:AK$5)&gt;0),COUNTIF(piquet,J74:AK74)))</f>
        <v>2</v>
      </c>
      <c r="F74" s="416">
        <f>(D74*9)+(E74*24)</f>
        <v>120</v>
      </c>
      <c r="G74" s="419" t="e">
        <f ca="1">STATISTIQUE!V30</f>
        <v>#REF!</v>
      </c>
      <c r="H74" s="422">
        <f t="shared" ref="H74:I74" si="23">SUM(AV74:AV76)</f>
        <v>4</v>
      </c>
      <c r="I74" s="425">
        <f t="shared" si="23"/>
        <v>1</v>
      </c>
      <c r="J74" s="29" t="s">
        <v>6</v>
      </c>
      <c r="K74" s="29" t="s">
        <v>21</v>
      </c>
      <c r="L74" s="29" t="str">
        <f>IF('Base de donnée'!$Y$4,("DISPONIBLE"),("INDISPONIBLE"))</f>
        <v>DISPONIBLE</v>
      </c>
      <c r="M74" s="29" t="str">
        <f>IF('Base de donnée'!$Y$4,("DISPONIBLE"),("INDISPONIBLE"))</f>
        <v>DISPONIBLE</v>
      </c>
      <c r="N74" s="29" t="s">
        <v>20</v>
      </c>
      <c r="O74" s="29" t="s">
        <v>21</v>
      </c>
      <c r="P74" s="29" t="s">
        <v>19</v>
      </c>
      <c r="Q74" s="29" t="str">
        <f>IF('Base de donnée'!$Y$4,("DISPONIBLE"),("INDISPONIBLE"))</f>
        <v>DISPONIBLE</v>
      </c>
      <c r="R74" s="29" t="str">
        <f>IF('Base de donnée'!$Y$4,("DISPONIBLE"),("INDISPONIBLE"))</f>
        <v>DISPONIBLE</v>
      </c>
      <c r="S74" s="29" t="s">
        <v>17</v>
      </c>
      <c r="T74" s="29" t="s">
        <v>25</v>
      </c>
      <c r="U74" s="29" t="s">
        <v>25</v>
      </c>
      <c r="V74" s="29" t="s">
        <v>6</v>
      </c>
      <c r="W74" s="29" t="s">
        <v>6</v>
      </c>
      <c r="X74" s="29" t="s">
        <v>6</v>
      </c>
      <c r="Y74" s="29" t="str">
        <f>IF('Base de donnée'!$Y$4,("DISPONIBLE"),("INDISPONIBLE"))</f>
        <v>DISPONIBLE</v>
      </c>
      <c r="Z74" s="29" t="str">
        <f>IF('Base de donnée'!$Y$4,("DISPONIBLE"),("INDISPONIBLE"))</f>
        <v>DISPONIBLE</v>
      </c>
      <c r="AA74" s="29" t="s">
        <v>6</v>
      </c>
      <c r="AB74" s="29" t="s">
        <v>6</v>
      </c>
      <c r="AC74" s="29" t="str">
        <f>IF('Base de donnée'!$Y$4,("DISPONIBLE"),("INDISPONIBLE"))</f>
        <v>DISPONIBLE</v>
      </c>
      <c r="AD74" s="29" t="str">
        <f>IF('Base de donnée'!$Y$4,("DISPONIBLE"),("INDISPONIBLE"))</f>
        <v>DISPONIBLE</v>
      </c>
      <c r="AE74" s="29" t="s">
        <v>22</v>
      </c>
      <c r="AF74" s="29" t="s">
        <v>17</v>
      </c>
      <c r="AG74" s="29" t="s">
        <v>17</v>
      </c>
      <c r="AH74" s="29" t="s">
        <v>6</v>
      </c>
      <c r="AI74" s="29" t="s">
        <v>21</v>
      </c>
      <c r="AJ74" s="29" t="s">
        <v>6</v>
      </c>
      <c r="AK74" s="29" t="s">
        <v>21</v>
      </c>
      <c r="AL74" s="29" t="str">
        <f>IF('Base de donnée'!$Y$4,("DISPONIBLE"),("INDISPONIBLE"))</f>
        <v>DISPONIBLE</v>
      </c>
      <c r="AM74" s="29" t="str">
        <f>IF('Base de donnée'!$Y$4,("DISPONIBLE"),("INDISPONIBLE"))</f>
        <v>DISPONIBLE</v>
      </c>
      <c r="AN74" s="29" t="str">
        <f>IF('Base de donnée'!$Y$4,("DISPONIBLE"),("INDISPONIBLE"))</f>
        <v>DISPONIBLE</v>
      </c>
      <c r="AV74">
        <f t="array" ref="AV74">SUM(IF((WEEKDAY(J$5:AK$5,2)&lt;6)*(COUNTIF(fériés,J$5:AK$5)=0),COUNTIF(vsav, J74:AK74)))</f>
        <v>4</v>
      </c>
      <c r="AW74">
        <f t="array" ref="AW74">SUM(IF((WEEKDAY(J$5:AK$5,2)&gt;5)+(COUNTIF(fériés,J$5:AK$5)&gt;0),COUNTIF(vsav, J74:AK74)))</f>
        <v>1</v>
      </c>
    </row>
    <row r="75" spans="1:49" ht="15" customHeight="1">
      <c r="A75" s="52">
        <f>'Base de donnée'!Y3</f>
        <v>23</v>
      </c>
      <c r="B75" s="467"/>
      <c r="C75" s="449"/>
      <c r="D75" s="429"/>
      <c r="E75" s="432"/>
      <c r="F75" s="417"/>
      <c r="G75" s="420"/>
      <c r="H75" s="423"/>
      <c r="I75" s="426"/>
      <c r="J75" s="30"/>
      <c r="K75" s="10"/>
      <c r="L75" s="10"/>
      <c r="M75" s="10"/>
      <c r="N75" s="10" t="s">
        <v>18</v>
      </c>
      <c r="O75" s="10"/>
      <c r="P75" s="19" t="s">
        <v>18</v>
      </c>
      <c r="Q75" s="19"/>
      <c r="R75" s="10"/>
      <c r="S75" s="10"/>
      <c r="T75" s="19"/>
      <c r="U75" s="10"/>
      <c r="V75" s="10"/>
      <c r="W75" s="10"/>
      <c r="X75" s="10"/>
      <c r="Y75" s="10"/>
      <c r="Z75" s="10"/>
      <c r="AA75" s="10"/>
      <c r="AB75" s="10"/>
      <c r="AC75" s="10"/>
      <c r="AD75" s="10"/>
      <c r="AE75" s="10"/>
      <c r="AF75" s="10" t="s">
        <v>20</v>
      </c>
      <c r="AG75" s="19" t="s">
        <v>20</v>
      </c>
      <c r="AH75" s="19"/>
      <c r="AI75" s="10"/>
      <c r="AJ75" s="10"/>
      <c r="AK75" s="19"/>
      <c r="AL75" s="10"/>
      <c r="AM75" s="10"/>
      <c r="AN75" s="10"/>
      <c r="AV75">
        <f t="array" ref="AV75">SUM(IF((WEEKDAY(J$5:AK$5,2)&lt;6)*(COUNTIF(fériés,J$5:AK$5)=0),COUNTIF(vsav, J75:AK75)))</f>
        <v>0</v>
      </c>
      <c r="AW75">
        <f t="array" ref="AW75">SUM(IF((WEEKDAY(J$5:AK$5,2)&gt;5)+(COUNTIF(fériés,J$5:AK$5)&gt;0),COUNTIF(vsav, J75:AK75)))</f>
        <v>0</v>
      </c>
    </row>
    <row r="76" spans="1:49" ht="15.75" customHeight="1" thickBot="1">
      <c r="A76" s="53">
        <f>'Base de donnée'!Y3</f>
        <v>23</v>
      </c>
      <c r="B76" s="468"/>
      <c r="C76" s="450"/>
      <c r="D76" s="430"/>
      <c r="E76" s="433"/>
      <c r="F76" s="418"/>
      <c r="G76" s="421"/>
      <c r="H76" s="424"/>
      <c r="I76" s="427"/>
      <c r="J76" s="28"/>
      <c r="K76" s="14"/>
      <c r="L76" s="14"/>
      <c r="M76" s="14"/>
      <c r="N76" s="14"/>
      <c r="O76" s="22"/>
      <c r="P76" s="14"/>
      <c r="Q76" s="14"/>
      <c r="R76" s="14"/>
      <c r="S76" s="14"/>
      <c r="T76" s="14"/>
      <c r="U76" s="14"/>
      <c r="V76" s="14"/>
      <c r="W76" s="14"/>
      <c r="X76" s="14"/>
      <c r="Y76" s="14"/>
      <c r="Z76" s="14"/>
      <c r="AA76" s="14"/>
      <c r="AB76" s="14"/>
      <c r="AC76" s="14"/>
      <c r="AD76" s="14"/>
      <c r="AE76" s="14"/>
      <c r="AF76" s="14"/>
      <c r="AG76" s="14"/>
      <c r="AH76" s="14"/>
      <c r="AI76" s="14"/>
      <c r="AJ76" s="14"/>
      <c r="AK76" s="14"/>
      <c r="AL76" s="14"/>
      <c r="AM76" s="14"/>
      <c r="AN76" s="14"/>
      <c r="AV76">
        <f t="array" ref="AV76">SUM(IF((WEEKDAY(J$5:AK$5,2)&lt;6)*(COUNTIF(fériés,J$5:AK$5)=0),COUNTIF(vsav, J76:AK76)))</f>
        <v>0</v>
      </c>
      <c r="AW76">
        <f t="array" ref="AW76">SUM(IF((WEEKDAY(J$5:AK$5,2)&gt;5)+(COUNTIF(fériés,J$5:AK$5)&gt;0),COUNTIF(vsav, J76:AK76)))</f>
        <v>0</v>
      </c>
    </row>
    <row r="77" spans="1:49" ht="15" customHeight="1">
      <c r="A77" s="51">
        <f>'Base de donnée'!Z3</f>
        <v>24</v>
      </c>
      <c r="B77" s="466">
        <f>SUM('Base de donnée'!Z5:Z7)</f>
        <v>0</v>
      </c>
      <c r="C77" s="448">
        <f>SUM('Base de donnée'!Z$8)</f>
        <v>0</v>
      </c>
      <c r="D77" s="410">
        <f t="array" ref="D77">SUM(IF((WEEKDAY(J$5:AK$5,2)&lt;6)*(COUNTIF(fériés,J$5:AK$5)=0),COUNTIF(piquet,J77:AK77)))</f>
        <v>6</v>
      </c>
      <c r="E77" s="413">
        <f t="array" ref="E77">SUM(IF((WEEKDAY(J$5:AK$5,2)&gt;5)+(COUNTIF(fériés,J$5:AK$5)&gt;0),COUNTIF(piquet,J77:AK77)))</f>
        <v>3</v>
      </c>
      <c r="F77" s="416">
        <f>(D77*9)+(E77*24)</f>
        <v>126</v>
      </c>
      <c r="G77" s="419" t="e">
        <f ca="1">STATISTIQUE!V31</f>
        <v>#REF!</v>
      </c>
      <c r="H77" s="422">
        <f t="shared" ref="H77:I77" si="24">SUM(AV77:AV79)</f>
        <v>5</v>
      </c>
      <c r="I77" s="425">
        <f t="shared" si="24"/>
        <v>1</v>
      </c>
      <c r="J77" s="29" t="s">
        <v>22</v>
      </c>
      <c r="K77" s="29" t="s">
        <v>18</v>
      </c>
      <c r="L77" s="29" t="str">
        <f>IF('Base de donnée'!$Z$4,("DISPONIBLE"),("INDISPONIBLE"))</f>
        <v>DISPONIBLE</v>
      </c>
      <c r="M77" s="29" t="s">
        <v>6</v>
      </c>
      <c r="N77" s="29" t="s">
        <v>6</v>
      </c>
      <c r="O77" s="29" t="s">
        <v>6</v>
      </c>
      <c r="P77" s="29" t="s">
        <v>6</v>
      </c>
      <c r="Q77" s="29" t="s">
        <v>6</v>
      </c>
      <c r="R77" s="29" t="s">
        <v>6</v>
      </c>
      <c r="S77" s="29" t="s">
        <v>6</v>
      </c>
      <c r="T77" s="16" t="s">
        <v>25</v>
      </c>
      <c r="U77" s="29" t="s">
        <v>21</v>
      </c>
      <c r="V77" s="29" t="str">
        <f>IF('Base de donnée'!$Z$4,("DISPONIBLE"),("INDISPONIBLE"))</f>
        <v>DISPONIBLE</v>
      </c>
      <c r="W77" s="29" t="s">
        <v>25</v>
      </c>
      <c r="X77" s="16" t="s">
        <v>25</v>
      </c>
      <c r="Y77" s="29" t="str">
        <f>IF('Base de donnée'!$Z$4,("DISPONIBLE"),("INDISPONIBLE"))</f>
        <v>DISPONIBLE</v>
      </c>
      <c r="Z77" s="29" t="str">
        <f>IF('Base de donnée'!$Z$4,("DISPONIBLE"),("INDISPONIBLE"))</f>
        <v>DISPONIBLE</v>
      </c>
      <c r="AA77" s="29" t="s">
        <v>17</v>
      </c>
      <c r="AB77" s="29" t="s">
        <v>17</v>
      </c>
      <c r="AC77" s="29" t="str">
        <f>IF('Base de donnée'!$Z$4,("DISPONIBLE"),("INDISPONIBLE"))</f>
        <v>DISPONIBLE</v>
      </c>
      <c r="AD77" s="29" t="s">
        <v>22</v>
      </c>
      <c r="AE77" s="29" t="str">
        <f>IF('Base de donnée'!$Z$4,("DISPONIBLE"),("INDISPONIBLE"))</f>
        <v>DISPONIBLE</v>
      </c>
      <c r="AF77" s="29" t="s">
        <v>22</v>
      </c>
      <c r="AG77" s="29" t="s">
        <v>22</v>
      </c>
      <c r="AH77" s="29" t="s">
        <v>6</v>
      </c>
      <c r="AI77" s="29" t="s">
        <v>6</v>
      </c>
      <c r="AJ77" s="29" t="s">
        <v>17</v>
      </c>
      <c r="AK77" s="16" t="s">
        <v>25</v>
      </c>
      <c r="AL77" s="29" t="str">
        <f>IF('Base de donnée'!$Z$4,("DISPONIBLE"),("INDISPONIBLE"))</f>
        <v>DISPONIBLE</v>
      </c>
      <c r="AM77" s="29" t="str">
        <f>IF('Base de donnée'!$Z$4,("DISPONIBLE"),("INDISPONIBLE"))</f>
        <v>DISPONIBLE</v>
      </c>
      <c r="AN77" s="29" t="str">
        <f>IF('Base de donnée'!$Z$4,("DISPONIBLE"),("INDISPONIBLE"))</f>
        <v>DISPONIBLE</v>
      </c>
      <c r="AV77">
        <f t="array" ref="AV77">SUM(IF((WEEKDAY(J$5:AK$5,2)&lt;6)*(COUNTIF(fériés,J$5:AK$5)=0),COUNTIF(vsav, J77:AK77)))</f>
        <v>4</v>
      </c>
      <c r="AW77">
        <f t="array" ref="AW77">SUM(IF((WEEKDAY(J$5:AK$5,2)&gt;5)+(COUNTIF(fériés,J$5:AK$5)&gt;0),COUNTIF(vsav, J77:AK77)))</f>
        <v>1</v>
      </c>
    </row>
    <row r="78" spans="1:49" ht="15" customHeight="1">
      <c r="A78" s="52">
        <f>'Base de donnée'!Z3</f>
        <v>24</v>
      </c>
      <c r="B78" s="467"/>
      <c r="C78" s="449"/>
      <c r="D78" s="411"/>
      <c r="E78" s="414"/>
      <c r="F78" s="417"/>
      <c r="G78" s="420"/>
      <c r="H78" s="423"/>
      <c r="I78" s="426"/>
      <c r="J78" s="30"/>
      <c r="K78" s="10"/>
      <c r="L78" s="10"/>
      <c r="M78" s="10"/>
      <c r="N78" s="10"/>
      <c r="O78" s="10"/>
      <c r="P78" s="10"/>
      <c r="Q78" s="10"/>
      <c r="R78" s="10"/>
      <c r="S78" s="10"/>
      <c r="T78" s="19"/>
      <c r="U78" s="10"/>
      <c r="V78" s="10"/>
      <c r="W78" s="19"/>
      <c r="X78" s="10"/>
      <c r="Y78" s="10"/>
      <c r="Z78" s="10"/>
      <c r="AA78" s="19"/>
      <c r="AB78" s="10"/>
      <c r="AC78" s="19"/>
      <c r="AD78" s="10"/>
      <c r="AE78" s="10"/>
      <c r="AF78" s="19"/>
      <c r="AG78" s="10"/>
      <c r="AH78" s="10"/>
      <c r="AI78" s="10"/>
      <c r="AJ78" s="10" t="s">
        <v>21</v>
      </c>
      <c r="AK78" s="10"/>
      <c r="AL78" s="10"/>
      <c r="AM78" s="10"/>
      <c r="AN78" s="10"/>
      <c r="AV78">
        <f t="array" ref="AV78">SUM(IF((WEEKDAY(J$5:AK$5,2)&lt;6)*(COUNTIF(fériés,J$5:AK$5)=0),COUNTIF(vsav, J78:AK78)))</f>
        <v>1</v>
      </c>
      <c r="AW78">
        <f t="array" ref="AW78">SUM(IF((WEEKDAY(J$5:AK$5,2)&gt;5)+(COUNTIF(fériés,J$5:AK$5)&gt;0),COUNTIF(vsav, J78:AK78)))</f>
        <v>0</v>
      </c>
    </row>
    <row r="79" spans="1:49" ht="15.75" customHeight="1" thickBot="1">
      <c r="A79" s="53">
        <f>'Base de donnée'!Z3</f>
        <v>24</v>
      </c>
      <c r="B79" s="468"/>
      <c r="C79" s="450"/>
      <c r="D79" s="412"/>
      <c r="E79" s="415"/>
      <c r="F79" s="418"/>
      <c r="G79" s="421"/>
      <c r="H79" s="424"/>
      <c r="I79" s="427"/>
      <c r="J79" s="28"/>
      <c r="K79" s="14"/>
      <c r="L79" s="14"/>
      <c r="M79" s="14"/>
      <c r="N79" s="22"/>
      <c r="O79" s="14"/>
      <c r="P79" s="14"/>
      <c r="Q79" s="14"/>
      <c r="R79" s="14"/>
      <c r="S79" s="14"/>
      <c r="T79" s="14"/>
      <c r="U79" s="14"/>
      <c r="V79" s="14"/>
      <c r="W79" s="14"/>
      <c r="X79" s="14"/>
      <c r="Y79" s="14"/>
      <c r="Z79" s="14"/>
      <c r="AA79" s="14"/>
      <c r="AB79" s="14"/>
      <c r="AC79" s="14"/>
      <c r="AD79" s="14"/>
      <c r="AE79" s="22"/>
      <c r="AF79" s="14"/>
      <c r="AG79" s="14"/>
      <c r="AH79" s="14"/>
      <c r="AI79" s="14"/>
      <c r="AJ79" s="14"/>
      <c r="AK79" s="14"/>
      <c r="AL79" s="14"/>
      <c r="AM79" s="14"/>
      <c r="AN79" s="14"/>
      <c r="AV79">
        <f t="array" ref="AV79">SUM(IF((WEEKDAY(J$5:AK$5,2)&lt;6)*(COUNTIF(fériés,J$5:AK$5)=0),COUNTIF(vsav, J79:AK79)))</f>
        <v>0</v>
      </c>
      <c r="AW79">
        <f t="array" ref="AW79">SUM(IF((WEEKDAY(J$5:AK$5,2)&gt;5)+(COUNTIF(fériés,J$5:AK$5)&gt;0),COUNTIF(vsav, J79:AK79)))</f>
        <v>0</v>
      </c>
    </row>
    <row r="80" spans="1:49" ht="15" customHeight="1">
      <c r="A80" s="51">
        <f>'Base de donnée'!AA3</f>
        <v>25</v>
      </c>
      <c r="B80" s="466">
        <f>SUM('Base de donnée'!Z5:Z7)</f>
        <v>0</v>
      </c>
      <c r="C80" s="448">
        <f>SUM('Base de donnée'!AA$8)</f>
        <v>0</v>
      </c>
      <c r="D80" s="428">
        <f t="array" ref="D80">SUM(IF((WEEKDAY(J$5:AK$5,2)&lt;6)*(COUNTIF(fériés,J$5:AK$5)=0),COUNTIF(piquet,J80:AK80)))</f>
        <v>6</v>
      </c>
      <c r="E80" s="431">
        <f t="array" ref="E80">SUM(IF((WEEKDAY(J$5:AK$5,2)&gt;5)+(COUNTIF(fériés,J$5:AK$5)&gt;0),COUNTIF(piquet,J80:AK80)))</f>
        <v>3</v>
      </c>
      <c r="F80" s="416">
        <f>(D80*9)+(E80*24)</f>
        <v>126</v>
      </c>
      <c r="G80" s="419" t="e">
        <f ca="1">STATISTIQUE!V32</f>
        <v>#REF!</v>
      </c>
      <c r="H80" s="422">
        <f t="shared" ref="H80:I80" si="25">SUM(AV80:AV82)</f>
        <v>4</v>
      </c>
      <c r="I80" s="425">
        <f t="shared" si="25"/>
        <v>2</v>
      </c>
      <c r="J80" s="16" t="s">
        <v>6</v>
      </c>
      <c r="K80" s="16" t="s">
        <v>6</v>
      </c>
      <c r="L80" s="16" t="s">
        <v>6</v>
      </c>
      <c r="M80" s="16" t="s">
        <v>6</v>
      </c>
      <c r="N80" s="16" t="s">
        <v>25</v>
      </c>
      <c r="O80" s="16" t="s">
        <v>6</v>
      </c>
      <c r="P80" s="16" t="s">
        <v>6</v>
      </c>
      <c r="Q80" s="16" t="s">
        <v>6</v>
      </c>
      <c r="R80" s="16" t="s">
        <v>6</v>
      </c>
      <c r="S80" s="16" t="s">
        <v>25</v>
      </c>
      <c r="T80" s="16" t="s">
        <v>6</v>
      </c>
      <c r="U80" s="16" t="s">
        <v>6</v>
      </c>
      <c r="V80" s="16" t="str">
        <f>IF('Base de donnée'!$AA$4,("DISPONIBLE"),("INDISPONIBLE"))</f>
        <v>DISPONIBLE</v>
      </c>
      <c r="W80" s="16" t="s">
        <v>25</v>
      </c>
      <c r="X80" s="16" t="str">
        <f>IF('Base de donnée'!$AA$4,("DISPONIBLE"),("INDISPONIBLE"))</f>
        <v>DISPONIBLE</v>
      </c>
      <c r="Y80" s="16" t="s">
        <v>22</v>
      </c>
      <c r="Z80" s="16" t="s">
        <v>21</v>
      </c>
      <c r="AA80" s="16" t="s">
        <v>21</v>
      </c>
      <c r="AB80" s="16" t="str">
        <f>IF('Base de donnée'!$AA$4,("DISPONIBLE"),("INDISPONIBLE"))</f>
        <v>DISPONIBLE</v>
      </c>
      <c r="AC80" s="16" t="s">
        <v>18</v>
      </c>
      <c r="AD80" s="16" t="s">
        <v>18</v>
      </c>
      <c r="AE80" s="16" t="s">
        <v>17</v>
      </c>
      <c r="AF80" s="16" t="str">
        <f>IF('Base de donnée'!$AA$4,("DISPONIBLE"),("INDISPONIBLE"))</f>
        <v>DISPONIBLE</v>
      </c>
      <c r="AG80" s="16" t="s">
        <v>21</v>
      </c>
      <c r="AH80" s="16" t="s">
        <v>21</v>
      </c>
      <c r="AI80" s="16" t="s">
        <v>18</v>
      </c>
      <c r="AJ80" s="16" t="s">
        <v>6</v>
      </c>
      <c r="AK80" s="16" t="s">
        <v>6</v>
      </c>
      <c r="AL80" s="16" t="str">
        <f>IF('Base de donnée'!$AA$4,("DISPONIBLE"),("INDISPONIBLE"))</f>
        <v>DISPONIBLE</v>
      </c>
      <c r="AM80" s="16" t="str">
        <f>IF('Base de donnée'!$AA$4,("DISPONIBLE"),("INDISPONIBLE"))</f>
        <v>DISPONIBLE</v>
      </c>
      <c r="AN80" s="16" t="str">
        <f>IF('Base de donnée'!$AA$4,("DISPONIBLE"),("INDISPONIBLE"))</f>
        <v>DISPONIBLE</v>
      </c>
      <c r="AV80">
        <f t="array" ref="AV80">SUM(IF((WEEKDAY(J$5:AK$5,2)&lt;6)*(COUNTIF(fériés,J$5:AK$5)=0),COUNTIF(vsav, J80:AK80)))</f>
        <v>3</v>
      </c>
      <c r="AW80">
        <f t="array" ref="AW80">SUM(IF((WEEKDAY(J$5:AK$5,2)&gt;5)+(COUNTIF(fériés,J$5:AK$5)&gt;0),COUNTIF(vsav, J80:AK80)))</f>
        <v>2</v>
      </c>
    </row>
    <row r="81" spans="1:49" ht="15" customHeight="1">
      <c r="A81" s="52">
        <f>'Base de donnée'!AA3</f>
        <v>25</v>
      </c>
      <c r="B81" s="467"/>
      <c r="C81" s="449"/>
      <c r="D81" s="429"/>
      <c r="E81" s="432"/>
      <c r="F81" s="417"/>
      <c r="G81" s="420"/>
      <c r="H81" s="423"/>
      <c r="I81" s="426"/>
      <c r="J81" s="30"/>
      <c r="K81" s="10"/>
      <c r="L81" s="10"/>
      <c r="M81" s="10"/>
      <c r="N81" s="10"/>
      <c r="O81" s="10"/>
      <c r="P81" s="10"/>
      <c r="Q81" s="10"/>
      <c r="R81" s="10"/>
      <c r="S81" s="10"/>
      <c r="T81" s="10"/>
      <c r="U81" s="10"/>
      <c r="V81" s="10"/>
      <c r="W81" s="10"/>
      <c r="X81" s="10"/>
      <c r="Y81" s="10"/>
      <c r="Z81" s="19"/>
      <c r="AA81" s="10"/>
      <c r="AB81" s="10"/>
      <c r="AC81" s="10"/>
      <c r="AD81" s="10" t="s">
        <v>21</v>
      </c>
      <c r="AE81" s="10"/>
      <c r="AF81" s="10"/>
      <c r="AG81" s="10"/>
      <c r="AH81" s="19"/>
      <c r="AI81" s="10"/>
      <c r="AJ81" s="10"/>
      <c r="AK81" s="10"/>
      <c r="AL81" s="10"/>
      <c r="AM81" s="10"/>
      <c r="AN81" s="10"/>
      <c r="AV81">
        <f t="array" ref="AV81">SUM(IF((WEEKDAY(J$5:AK$5,2)&lt;6)*(COUNTIF(fériés,J$5:AK$5)=0),COUNTIF(vsav, J81:AK81)))</f>
        <v>1</v>
      </c>
      <c r="AW81">
        <f t="array" ref="AW81">SUM(IF((WEEKDAY(J$5:AK$5,2)&gt;5)+(COUNTIF(fériés,J$5:AK$5)&gt;0),COUNTIF(vsav, J81:AK81)))</f>
        <v>0</v>
      </c>
    </row>
    <row r="82" spans="1:49" ht="15.75" customHeight="1" thickBot="1">
      <c r="A82" s="53">
        <f>'Base de donnée'!AA3</f>
        <v>25</v>
      </c>
      <c r="B82" s="468"/>
      <c r="C82" s="450"/>
      <c r="D82" s="430"/>
      <c r="E82" s="433"/>
      <c r="F82" s="418"/>
      <c r="G82" s="421"/>
      <c r="H82" s="424"/>
      <c r="I82" s="427"/>
      <c r="J82" s="28"/>
      <c r="K82" s="14"/>
      <c r="L82" s="14"/>
      <c r="M82" s="14"/>
      <c r="N82" s="14"/>
      <c r="O82" s="14"/>
      <c r="P82" s="14"/>
      <c r="Q82" s="14"/>
      <c r="R82" s="14"/>
      <c r="S82" s="14"/>
      <c r="T82" s="14"/>
      <c r="U82" s="14"/>
      <c r="V82" s="14"/>
      <c r="W82" s="14"/>
      <c r="X82" s="14"/>
      <c r="Y82" s="14"/>
      <c r="Z82" s="14"/>
      <c r="AA82" s="14"/>
      <c r="AB82" s="14"/>
      <c r="AC82" s="14"/>
      <c r="AD82" s="14"/>
      <c r="AE82" s="14"/>
      <c r="AF82" s="22"/>
      <c r="AG82" s="14"/>
      <c r="AH82" s="14"/>
      <c r="AI82" s="14"/>
      <c r="AJ82" s="14"/>
      <c r="AK82" s="14"/>
      <c r="AL82" s="22"/>
      <c r="AM82" s="14"/>
      <c r="AN82" s="14"/>
      <c r="AV82">
        <f t="array" ref="AV82">SUM(IF((WEEKDAY(J$5:AK$5,2)&lt;6)*(COUNTIF(fériés,J$5:AK$5)=0),COUNTIF(vsav, J82:AK82)))</f>
        <v>0</v>
      </c>
      <c r="AW82">
        <f t="array" ref="AW82">SUM(IF((WEEKDAY(J$5:AK$5,2)&gt;5)+(COUNTIF(fériés,J$5:AK$5)&gt;0),COUNTIF(vsav, J82:AK82)))</f>
        <v>0</v>
      </c>
    </row>
    <row r="83" spans="1:49" ht="15" customHeight="1">
      <c r="A83" s="51">
        <f>'Base de donnée'!AB3</f>
        <v>26</v>
      </c>
      <c r="B83" s="466">
        <f>SUM('Base de donnée'!AB5:AB7)</f>
        <v>0</v>
      </c>
      <c r="C83" s="448">
        <f>SUM('Base de donnée'!AB$8)</f>
        <v>0</v>
      </c>
      <c r="D83" s="410">
        <f t="array" ref="D83">SUM(IF((WEEKDAY(J$5:AK$5,2)&lt;6)*(COUNTIF(fériés,J$5:AK$5)=0),COUNTIF(piquet,J83:AK83)))</f>
        <v>6</v>
      </c>
      <c r="E83" s="413">
        <f t="array" ref="E83">SUM(IF((WEEKDAY(J$5:AK$5,2)&gt;5)+(COUNTIF(fériés,J$5:AK$5)&gt;0),COUNTIF(piquet,J83:AK83)))</f>
        <v>3</v>
      </c>
      <c r="F83" s="416">
        <f>(D83*9)+(E83*24)</f>
        <v>126</v>
      </c>
      <c r="G83" s="419" t="e">
        <f ca="1">STATISTIQUE!V33</f>
        <v>#REF!</v>
      </c>
      <c r="H83" s="422">
        <f t="shared" ref="H83:I83" si="26">SUM(AV83:AV85)</f>
        <v>4</v>
      </c>
      <c r="I83" s="425">
        <f t="shared" si="26"/>
        <v>2</v>
      </c>
      <c r="J83" s="16" t="s">
        <v>6</v>
      </c>
      <c r="K83" s="16" t="s">
        <v>6</v>
      </c>
      <c r="L83" s="16" t="str">
        <f>IF('Base de donnée'!$AB$4,("DISPONIBLE"),("INDISPONIBLE"))</f>
        <v>DISPONIBLE</v>
      </c>
      <c r="M83" s="16" t="s">
        <v>17</v>
      </c>
      <c r="N83" s="16" t="s">
        <v>21</v>
      </c>
      <c r="O83" s="16" t="s">
        <v>6</v>
      </c>
      <c r="P83" s="16" t="s">
        <v>6</v>
      </c>
      <c r="Q83" s="16" t="s">
        <v>18</v>
      </c>
      <c r="R83" s="16" t="s">
        <v>17</v>
      </c>
      <c r="S83" s="16" t="s">
        <v>6</v>
      </c>
      <c r="T83" s="16" t="s">
        <v>6</v>
      </c>
      <c r="U83" s="16" t="s">
        <v>6</v>
      </c>
      <c r="V83" s="16" t="str">
        <f>IF('Base de donnée'!$AB$4,("DISPONIBLE"),("INDISPONIBLE"))</f>
        <v>DISPONIBLE</v>
      </c>
      <c r="W83" s="16" t="str">
        <f>IF('Base de donnée'!$AB$4,("DISPONIBLE"),("INDISPONIBLE"))</f>
        <v>DISPONIBLE</v>
      </c>
      <c r="X83" s="16" t="str">
        <f>IF('Base de donnée'!$AB$4,("DISPONIBLE"),("INDISPONIBLE"))</f>
        <v>DISPONIBLE</v>
      </c>
      <c r="Y83" s="16" t="str">
        <f>IF('Base de donnée'!$AB$4,("DISPONIBLE"),("INDISPONIBLE"))</f>
        <v>DISPONIBLE</v>
      </c>
      <c r="Z83" s="16" t="str">
        <f>IF('Base de donnée'!$AB$4,("DISPONIBLE"),("INDISPONIBLE"))</f>
        <v>DISPONIBLE</v>
      </c>
      <c r="AA83" s="16" t="s">
        <v>22</v>
      </c>
      <c r="AB83" s="16" t="s">
        <v>6</v>
      </c>
      <c r="AC83" s="16" t="s">
        <v>6</v>
      </c>
      <c r="AD83" s="16" t="s">
        <v>6</v>
      </c>
      <c r="AE83" s="16" t="s">
        <v>21</v>
      </c>
      <c r="AF83" s="16" t="s">
        <v>18</v>
      </c>
      <c r="AG83" s="16" t="s">
        <v>6</v>
      </c>
      <c r="AH83" s="16" t="s">
        <v>6</v>
      </c>
      <c r="AI83" s="16" t="s">
        <v>6</v>
      </c>
      <c r="AJ83" s="16" t="s">
        <v>18</v>
      </c>
      <c r="AK83" s="16" t="s">
        <v>17</v>
      </c>
      <c r="AL83" s="16" t="str">
        <f>IF('Base de donnée'!$AB$4,("DISPONIBLE"),("INDISPONIBLE"))</f>
        <v>DISPONIBLE</v>
      </c>
      <c r="AM83" s="16" t="str">
        <f>IF('Base de donnée'!$AB$4,("DISPONIBLE"),("INDISPONIBLE"))</f>
        <v>DISPONIBLE</v>
      </c>
      <c r="AN83" s="16" t="str">
        <f>IF('Base de donnée'!$AB$4,("DISPONIBLE"),("INDISPONIBLE"))</f>
        <v>DISPONIBLE</v>
      </c>
      <c r="AV83">
        <f t="array" ref="AV83">SUM(IF((WEEKDAY(J$5:AK$5,2)&lt;6)*(COUNTIF(fériés,J$5:AK$5)=0),COUNTIF(vsav, J83:AK83)))</f>
        <v>1</v>
      </c>
      <c r="AW83">
        <f t="array" ref="AW83">SUM(IF((WEEKDAY(J$5:AK$5,2)&gt;5)+(COUNTIF(fériés,J$5:AK$5)&gt;0),COUNTIF(vsav, J83:AK83)))</f>
        <v>2</v>
      </c>
    </row>
    <row r="84" spans="1:49" ht="15" customHeight="1">
      <c r="A84" s="52">
        <f>'Base de donnée'!AB3</f>
        <v>26</v>
      </c>
      <c r="B84" s="467"/>
      <c r="C84" s="449"/>
      <c r="D84" s="411"/>
      <c r="E84" s="414"/>
      <c r="F84" s="417"/>
      <c r="G84" s="420"/>
      <c r="H84" s="423"/>
      <c r="I84" s="426"/>
      <c r="J84" s="30"/>
      <c r="K84" s="10"/>
      <c r="L84" s="10"/>
      <c r="M84" s="10" t="s">
        <v>19</v>
      </c>
      <c r="N84" s="19"/>
      <c r="O84" s="10"/>
      <c r="P84" s="10"/>
      <c r="Q84" s="10" t="s">
        <v>21</v>
      </c>
      <c r="R84" s="19" t="s">
        <v>22</v>
      </c>
      <c r="S84" s="10"/>
      <c r="T84" s="10"/>
      <c r="U84" s="10"/>
      <c r="V84" s="10"/>
      <c r="W84" s="10"/>
      <c r="X84" s="10"/>
      <c r="Y84" s="10"/>
      <c r="Z84" s="10"/>
      <c r="AA84" s="10" t="s">
        <v>18</v>
      </c>
      <c r="AB84" s="10"/>
      <c r="AC84" s="10"/>
      <c r="AD84" s="10"/>
      <c r="AE84" s="19"/>
      <c r="AF84" s="19"/>
      <c r="AG84" s="10"/>
      <c r="AH84" s="10"/>
      <c r="AI84" s="10"/>
      <c r="AJ84" s="10" t="s">
        <v>22</v>
      </c>
      <c r="AK84" s="19"/>
      <c r="AL84" s="10"/>
      <c r="AM84" s="10"/>
      <c r="AN84" s="10"/>
      <c r="AV84">
        <f t="array" ref="AV84">SUM(IF((WEEKDAY(J$5:AK$5,2)&lt;6)*(COUNTIF(fériés,J$5:AK$5)=0),COUNTIF(vsav, J84:AK84)))</f>
        <v>3</v>
      </c>
      <c r="AW84">
        <f t="array" ref="AW84">SUM(IF((WEEKDAY(J$5:AK$5,2)&gt;5)+(COUNTIF(fériés,J$5:AK$5)&gt;0),COUNTIF(vsav, J84:AK84)))</f>
        <v>0</v>
      </c>
    </row>
    <row r="85" spans="1:49" ht="15.75" customHeight="1" thickBot="1">
      <c r="A85" s="53">
        <f>'Base de donnée'!AB3</f>
        <v>26</v>
      </c>
      <c r="B85" s="468"/>
      <c r="C85" s="450"/>
      <c r="D85" s="412"/>
      <c r="E85" s="415"/>
      <c r="F85" s="418"/>
      <c r="G85" s="421"/>
      <c r="H85" s="424"/>
      <c r="I85" s="427"/>
      <c r="J85" s="28"/>
      <c r="K85" s="14"/>
      <c r="L85" s="14"/>
      <c r="M85" s="14"/>
      <c r="N85" s="14"/>
      <c r="O85" s="14"/>
      <c r="P85" s="14"/>
      <c r="Q85" s="14"/>
      <c r="R85" s="14"/>
      <c r="S85" s="14"/>
      <c r="T85" s="14"/>
      <c r="U85" s="14"/>
      <c r="V85" s="14"/>
      <c r="W85" s="14"/>
      <c r="X85" s="14"/>
      <c r="Y85" s="14"/>
      <c r="Z85" s="14"/>
      <c r="AA85" s="14"/>
      <c r="AB85" s="14"/>
      <c r="AC85" s="14"/>
      <c r="AD85" s="14"/>
      <c r="AE85" s="14"/>
      <c r="AF85" s="14"/>
      <c r="AG85" s="14"/>
      <c r="AH85" s="14"/>
      <c r="AI85" s="14"/>
      <c r="AJ85" s="14"/>
      <c r="AK85" s="14"/>
      <c r="AL85" s="14"/>
      <c r="AM85" s="14"/>
      <c r="AN85" s="14"/>
      <c r="AV85">
        <f t="array" ref="AV85">SUM(IF((WEEKDAY(J$5:AK$5,2)&lt;6)*(COUNTIF(fériés,J$5:AK$5)=0),COUNTIF(vsav, J85:AK85)))</f>
        <v>0</v>
      </c>
      <c r="AW85">
        <f t="array" ref="AW85">SUM(IF((WEEKDAY(J$5:AK$5,2)&gt;5)+(COUNTIF(fériés,J$5:AK$5)&gt;0),COUNTIF(vsav, J85:AK85)))</f>
        <v>0</v>
      </c>
    </row>
    <row r="86" spans="1:49" ht="15" customHeight="1">
      <c r="A86" s="51">
        <f>'Base de donnée'!AC3</f>
        <v>27</v>
      </c>
      <c r="B86" s="466">
        <f>SUM('Base de donnée'!AC5:AC7)</f>
        <v>0</v>
      </c>
      <c r="C86" s="448">
        <f>SUM('Base de donnée'!AC$8)</f>
        <v>0</v>
      </c>
      <c r="D86" s="428">
        <f t="array" ref="D86">SUM(IF((WEEKDAY(J$5:AK$5,2)&lt;6)*(COUNTIF(fériés,J$5:AK$5)=0),COUNTIF(piquet,J86:AK86)))</f>
        <v>0</v>
      </c>
      <c r="E86" s="431">
        <f t="array" ref="E86">SUM(IF((WEEKDAY(J$5:AK$5,2)&gt;5)+(COUNTIF(fériés,J$5:AK$5)&gt;0),COUNTIF(piquet,J86:AK86)))</f>
        <v>0</v>
      </c>
      <c r="F86" s="416">
        <f>(D86*9)+(E86*24)</f>
        <v>0</v>
      </c>
      <c r="G86" s="419" t="e">
        <f ca="1">STATISTIQUE!V34</f>
        <v>#REF!</v>
      </c>
      <c r="H86" s="422">
        <f t="shared" ref="H86:I86" si="27">SUM(AV86:AV88)</f>
        <v>0</v>
      </c>
      <c r="I86" s="425">
        <f t="shared" si="27"/>
        <v>0</v>
      </c>
      <c r="J86" s="16" t="str">
        <f>IF('Base de donnée'!$AC$4,("DISPONIBLE"),("INDISPONIBLE"))</f>
        <v>INDISPONIBLE</v>
      </c>
      <c r="K86" s="16" t="str">
        <f>IF('Base de donnée'!$AC$4,("DISPONIBLE"),("INDISPONIBLE"))</f>
        <v>INDISPONIBLE</v>
      </c>
      <c r="L86" s="16" t="str">
        <f>IF('Base de donnée'!$AC$4,("DISPONIBLE"),("INDISPONIBLE"))</f>
        <v>INDISPONIBLE</v>
      </c>
      <c r="M86" s="16" t="str">
        <f>IF('Base de donnée'!$AC$4,("DISPONIBLE"),("INDISPONIBLE"))</f>
        <v>INDISPONIBLE</v>
      </c>
      <c r="N86" s="16" t="str">
        <f>IF('Base de donnée'!$AC$4,("DISPONIBLE"),("INDISPONIBLE"))</f>
        <v>INDISPONIBLE</v>
      </c>
      <c r="O86" s="16" t="str">
        <f>IF('Base de donnée'!$AC$4,("DISPONIBLE"),("INDISPONIBLE"))</f>
        <v>INDISPONIBLE</v>
      </c>
      <c r="P86" s="16" t="str">
        <f>IF('Base de donnée'!$AC$4,("DISPONIBLE"),("INDISPONIBLE"))</f>
        <v>INDISPONIBLE</v>
      </c>
      <c r="Q86" s="16" t="str">
        <f>IF('Base de donnée'!$AC$4,("DISPONIBLE"),("INDISPONIBLE"))</f>
        <v>INDISPONIBLE</v>
      </c>
      <c r="R86" s="16" t="str">
        <f>IF('Base de donnée'!$AC$4,("DISPONIBLE"),("INDISPONIBLE"))</f>
        <v>INDISPONIBLE</v>
      </c>
      <c r="S86" s="16" t="str">
        <f>IF('Base de donnée'!$AC$4,("DISPONIBLE"),("INDISPONIBLE"))</f>
        <v>INDISPONIBLE</v>
      </c>
      <c r="T86" s="16" t="str">
        <f>IF('Base de donnée'!$AC$4,("DISPONIBLE"),("INDISPONIBLE"))</f>
        <v>INDISPONIBLE</v>
      </c>
      <c r="U86" s="16" t="str">
        <f>IF('Base de donnée'!$AC$4,("DISPONIBLE"),("INDISPONIBLE"))</f>
        <v>INDISPONIBLE</v>
      </c>
      <c r="V86" s="16" t="str">
        <f>IF('Base de donnée'!$AC$4,("DISPONIBLE"),("INDISPONIBLE"))</f>
        <v>INDISPONIBLE</v>
      </c>
      <c r="W86" s="16" t="str">
        <f>IF('Base de donnée'!$AC$4,("DISPONIBLE"),("INDISPONIBLE"))</f>
        <v>INDISPONIBLE</v>
      </c>
      <c r="X86" s="16" t="str">
        <f>IF('Base de donnée'!$AC$4,("DISPONIBLE"),("INDISPONIBLE"))</f>
        <v>INDISPONIBLE</v>
      </c>
      <c r="Y86" s="16" t="str">
        <f>IF('Base de donnée'!$AC$4,("DISPONIBLE"),("INDISPONIBLE"))</f>
        <v>INDISPONIBLE</v>
      </c>
      <c r="Z86" s="16" t="str">
        <f>IF('Base de donnée'!$AC$4,("DISPONIBLE"),("INDISPONIBLE"))</f>
        <v>INDISPONIBLE</v>
      </c>
      <c r="AA86" s="16" t="str">
        <f>IF('Base de donnée'!$AC$4,("DISPONIBLE"),("INDISPONIBLE"))</f>
        <v>INDISPONIBLE</v>
      </c>
      <c r="AB86" s="16" t="str">
        <f>IF('Base de donnée'!$AC$4,("DISPONIBLE"),("INDISPONIBLE"))</f>
        <v>INDISPONIBLE</v>
      </c>
      <c r="AC86" s="16" t="str">
        <f>IF('Base de donnée'!$AC$4,("DISPONIBLE"),("INDISPONIBLE"))</f>
        <v>INDISPONIBLE</v>
      </c>
      <c r="AD86" s="16" t="str">
        <f>IF('Base de donnée'!$AC$4,("DISPONIBLE"),("INDISPONIBLE"))</f>
        <v>INDISPONIBLE</v>
      </c>
      <c r="AE86" s="16" t="str">
        <f>IF('Base de donnée'!$AC$4,("DISPONIBLE"),("INDISPONIBLE"))</f>
        <v>INDISPONIBLE</v>
      </c>
      <c r="AF86" s="16" t="str">
        <f>IF('Base de donnée'!$AC$4,("DISPONIBLE"),("INDISPONIBLE"))</f>
        <v>INDISPONIBLE</v>
      </c>
      <c r="AG86" s="16" t="str">
        <f>IF('Base de donnée'!$AC$4,("DISPONIBLE"),("INDISPONIBLE"))</f>
        <v>INDISPONIBLE</v>
      </c>
      <c r="AH86" s="16" t="str">
        <f>IF('Base de donnée'!$AC$4,("DISPONIBLE"),("INDISPONIBLE"))</f>
        <v>INDISPONIBLE</v>
      </c>
      <c r="AI86" s="16" t="str">
        <f>IF('Base de donnée'!$AC$4,("DISPONIBLE"),("INDISPONIBLE"))</f>
        <v>INDISPONIBLE</v>
      </c>
      <c r="AJ86" s="16" t="str">
        <f>IF('Base de donnée'!$AC$4,("DISPONIBLE"),("INDISPONIBLE"))</f>
        <v>INDISPONIBLE</v>
      </c>
      <c r="AK86" s="16" t="str">
        <f>IF('Base de donnée'!$AC$4,("DISPONIBLE"),("INDISPONIBLE"))</f>
        <v>INDISPONIBLE</v>
      </c>
      <c r="AL86" s="16" t="str">
        <f>IF('Base de donnée'!$AC$4,("DISPONIBLE"),("INDISPONIBLE"))</f>
        <v>INDISPONIBLE</v>
      </c>
      <c r="AM86" s="16" t="str">
        <f>IF('Base de donnée'!$AC$4,("DISPONIBLE"),("INDISPONIBLE"))</f>
        <v>INDISPONIBLE</v>
      </c>
      <c r="AN86" s="16" t="str">
        <f>IF('Base de donnée'!$AC$4,("DISPONIBLE"),("INDISPONIBLE"))</f>
        <v>INDISPONIBLE</v>
      </c>
      <c r="AV86">
        <f t="array" ref="AV86">SUM(IF((WEEKDAY(J$5:AK$5,2)&lt;6)*(COUNTIF(fériés,J$5:AK$5)=0),COUNTIF(vsav, J86:AK86)))</f>
        <v>0</v>
      </c>
      <c r="AW86">
        <f t="array" ref="AW86">SUM(IF((WEEKDAY(J$5:AK$5,2)&gt;5)+(COUNTIF(fériés,J$5:AK$5)&gt;0),COUNTIF(vsav, J86:AK86)))</f>
        <v>0</v>
      </c>
    </row>
    <row r="87" spans="1:49" ht="13.5" customHeight="1">
      <c r="A87" s="52">
        <f>'Base de donnée'!AC3</f>
        <v>27</v>
      </c>
      <c r="B87" s="467"/>
      <c r="C87" s="449"/>
      <c r="D87" s="429"/>
      <c r="E87" s="432"/>
      <c r="F87" s="417"/>
      <c r="G87" s="420"/>
      <c r="H87" s="423"/>
      <c r="I87" s="426"/>
      <c r="J87" s="30"/>
      <c r="K87" s="10"/>
      <c r="L87" s="10"/>
      <c r="M87" s="10"/>
      <c r="N87" s="10"/>
      <c r="O87" s="10"/>
      <c r="P87" s="10"/>
      <c r="Q87" s="10"/>
      <c r="R87" s="10"/>
      <c r="S87" s="10"/>
      <c r="T87" s="10"/>
      <c r="U87" s="10"/>
      <c r="V87" s="10"/>
      <c r="W87" s="10"/>
      <c r="X87" s="10"/>
      <c r="Y87" s="10"/>
      <c r="Z87" s="10"/>
      <c r="AA87" s="10"/>
      <c r="AB87" s="10"/>
      <c r="AC87" s="19"/>
      <c r="AD87" s="10"/>
      <c r="AE87" s="10"/>
      <c r="AF87" s="10"/>
      <c r="AG87" s="10"/>
      <c r="AH87" s="10"/>
      <c r="AI87" s="10"/>
      <c r="AJ87" s="10"/>
      <c r="AK87" s="10"/>
      <c r="AL87" s="10"/>
      <c r="AM87" s="10"/>
      <c r="AN87" s="10"/>
      <c r="AV87">
        <f t="array" ref="AV87">SUM(IF((WEEKDAY(J$5:AK$5,2)&lt;6)*(COUNTIF(fériés,J$5:AK$5)=0),COUNTIF(vsav, J87:AK87)))</f>
        <v>0</v>
      </c>
      <c r="AW87">
        <f t="array" ref="AW87">SUM(IF((WEEKDAY(J$5:AK$5,2)&gt;5)+(COUNTIF(fériés,J$5:AK$5)&gt;0),COUNTIF(vsav, J87:AK87)))</f>
        <v>0</v>
      </c>
    </row>
    <row r="88" spans="1:49" ht="15.75" customHeight="1" thickBot="1">
      <c r="A88" s="52">
        <f>'Base de donnée'!AC3</f>
        <v>27</v>
      </c>
      <c r="B88" s="468"/>
      <c r="C88" s="450"/>
      <c r="D88" s="430"/>
      <c r="E88" s="433"/>
      <c r="F88" s="418"/>
      <c r="G88" s="421"/>
      <c r="H88" s="424"/>
      <c r="I88" s="427"/>
      <c r="J88" s="28"/>
      <c r="K88" s="14"/>
      <c r="L88" s="14"/>
      <c r="M88" s="14"/>
      <c r="N88" s="14"/>
      <c r="O88" s="14"/>
      <c r="P88" s="14"/>
      <c r="Q88" s="14"/>
      <c r="R88" s="14"/>
      <c r="S88" s="14"/>
      <c r="T88" s="14"/>
      <c r="U88" s="14"/>
      <c r="V88" s="14"/>
      <c r="W88" s="14"/>
      <c r="X88" s="14"/>
      <c r="Y88" s="14"/>
      <c r="Z88" s="14"/>
      <c r="AA88" s="14"/>
      <c r="AB88" s="14"/>
      <c r="AC88" s="22"/>
      <c r="AD88" s="14"/>
      <c r="AE88" s="14"/>
      <c r="AF88" s="14"/>
      <c r="AG88" s="14"/>
      <c r="AH88" s="14"/>
      <c r="AI88" s="14"/>
      <c r="AJ88" s="14"/>
      <c r="AK88" s="14"/>
      <c r="AL88" s="14"/>
      <c r="AM88" s="14"/>
      <c r="AN88" s="14"/>
      <c r="AV88">
        <f t="array" ref="AV88">SUM(IF((WEEKDAY(J$5:AK$5,2)&lt;6)*(COUNTIF(fériés,J$5:AK$5)=0),COUNTIF(vsav, J88:AK88)))</f>
        <v>0</v>
      </c>
      <c r="AW88">
        <f t="array" ref="AW88">SUM(IF((WEEKDAY(J$5:AK$5,2)&gt;5)+(COUNTIF(fériés,J$5:AK$5)&gt;0),COUNTIF(vsav, J88:AK88)))</f>
        <v>0</v>
      </c>
    </row>
    <row r="89" spans="1:49" ht="15" customHeight="1">
      <c r="A89" s="52">
        <f>'Base de donnée'!AD3</f>
        <v>28</v>
      </c>
      <c r="B89" s="466">
        <f>SUM('Base de donnée'!C$5:C$8)</f>
        <v>4</v>
      </c>
      <c r="C89" s="469">
        <f>SUM('Base de donnée'!C89)</f>
        <v>0</v>
      </c>
      <c r="D89" s="428">
        <f t="array" ref="D89">SUM(IF((WEEKDAY(J$5:AK$5,2)&lt;6)*(COUNTIF(fériés,J$5:AK$5)=0),COUNTIF(piquet,J89:AK89)))</f>
        <v>0</v>
      </c>
      <c r="E89" s="431">
        <f t="array" ref="E89">SUM(IF((WEEKDAY(J$5:AK$5,2)&gt;5)+(COUNTIF(fériés,J$5:AK$5)&gt;0),COUNTIF(piquet,J89:AK89)))</f>
        <v>0</v>
      </c>
      <c r="F89" s="416">
        <f>(D89*9)+(E89*24)</f>
        <v>0</v>
      </c>
      <c r="G89" s="419" t="e">
        <f ca="1">STATISTIQUE!V35</f>
        <v>#REF!</v>
      </c>
      <c r="H89" s="422">
        <f t="shared" ref="H89:I89" si="28">SUM(AV89:AV91)</f>
        <v>0</v>
      </c>
      <c r="I89" s="425">
        <f t="shared" si="28"/>
        <v>0</v>
      </c>
      <c r="J89" s="16" t="str">
        <f>IF('Base de donnée'!$AD$4,("DISPONIBLE"),("INDISPONIBLE"))</f>
        <v>INDISPONIBLE</v>
      </c>
      <c r="K89" s="16" t="str">
        <f>IF('Base de donnée'!$AD$4,("DISPONIBLE"),("INDISPONIBLE"))</f>
        <v>INDISPONIBLE</v>
      </c>
      <c r="L89" s="16" t="str">
        <f>IF('Base de donnée'!$AD$4,("DISPONIBLE"),("INDISPONIBLE"))</f>
        <v>INDISPONIBLE</v>
      </c>
      <c r="M89" s="16" t="str">
        <f>IF('Base de donnée'!$AD$4,("DISPONIBLE"),("INDISPONIBLE"))</f>
        <v>INDISPONIBLE</v>
      </c>
      <c r="N89" s="16" t="str">
        <f>IF('Base de donnée'!$AD$4,("DISPONIBLE"),("INDISPONIBLE"))</f>
        <v>INDISPONIBLE</v>
      </c>
      <c r="O89" s="16" t="str">
        <f>IF('Base de donnée'!$AD$4,("DISPONIBLE"),("INDISPONIBLE"))</f>
        <v>INDISPONIBLE</v>
      </c>
      <c r="P89" s="16" t="str">
        <f>IF('Base de donnée'!$AD$4,("DISPONIBLE"),("INDISPONIBLE"))</f>
        <v>INDISPONIBLE</v>
      </c>
      <c r="Q89" s="16" t="str">
        <f>IF('Base de donnée'!$AD$4,("DISPONIBLE"),("INDISPONIBLE"))</f>
        <v>INDISPONIBLE</v>
      </c>
      <c r="R89" s="16" t="str">
        <f>IF('Base de donnée'!$AD$4,("DISPONIBLE"),("INDISPONIBLE"))</f>
        <v>INDISPONIBLE</v>
      </c>
      <c r="S89" s="16" t="str">
        <f>IF('Base de donnée'!$AD$4,("DISPONIBLE"),("INDISPONIBLE"))</f>
        <v>INDISPONIBLE</v>
      </c>
      <c r="T89" s="16" t="str">
        <f>IF('Base de donnée'!$AD$4,("DISPONIBLE"),("INDISPONIBLE"))</f>
        <v>INDISPONIBLE</v>
      </c>
      <c r="U89" s="16" t="str">
        <f>IF('Base de donnée'!$AD$4,("DISPONIBLE"),("INDISPONIBLE"))</f>
        <v>INDISPONIBLE</v>
      </c>
      <c r="V89" s="16" t="str">
        <f>IF('Base de donnée'!$AD$4,("DISPONIBLE"),("INDISPONIBLE"))</f>
        <v>INDISPONIBLE</v>
      </c>
      <c r="W89" s="16" t="str">
        <f>IF('Base de donnée'!$AD$4,("DISPONIBLE"),("INDISPONIBLE"))</f>
        <v>INDISPONIBLE</v>
      </c>
      <c r="X89" s="16" t="str">
        <f>IF('Base de donnée'!$AD$4,("DISPONIBLE"),("INDISPONIBLE"))</f>
        <v>INDISPONIBLE</v>
      </c>
      <c r="Y89" s="16" t="str">
        <f>IF('Base de donnée'!$AD$4,("DISPONIBLE"),("INDISPONIBLE"))</f>
        <v>INDISPONIBLE</v>
      </c>
      <c r="Z89" s="16" t="str">
        <f>IF('Base de donnée'!$AD$4,("DISPONIBLE"),("INDISPONIBLE"))</f>
        <v>INDISPONIBLE</v>
      </c>
      <c r="AA89" s="16" t="str">
        <f>IF('Base de donnée'!$AD$4,("DISPONIBLE"),("INDISPONIBLE"))</f>
        <v>INDISPONIBLE</v>
      </c>
      <c r="AB89" s="16" t="str">
        <f>IF('Base de donnée'!$AD$4,("DISPONIBLE"),("INDISPONIBLE"))</f>
        <v>INDISPONIBLE</v>
      </c>
      <c r="AC89" s="16" t="str">
        <f>IF('Base de donnée'!$AD$4,("DISPONIBLE"),("INDISPONIBLE"))</f>
        <v>INDISPONIBLE</v>
      </c>
      <c r="AD89" s="16" t="str">
        <f>IF('Base de donnée'!$AD$4,("DISPONIBLE"),("INDISPONIBLE"))</f>
        <v>INDISPONIBLE</v>
      </c>
      <c r="AE89" s="16" t="str">
        <f>IF('Base de donnée'!$AD$4,("DISPONIBLE"),("INDISPONIBLE"))</f>
        <v>INDISPONIBLE</v>
      </c>
      <c r="AF89" s="16" t="str">
        <f>IF('Base de donnée'!$AD$4,("DISPONIBLE"),("INDISPONIBLE"))</f>
        <v>INDISPONIBLE</v>
      </c>
      <c r="AG89" s="16" t="str">
        <f>IF('Base de donnée'!$AD$4,("DISPONIBLE"),("INDISPONIBLE"))</f>
        <v>INDISPONIBLE</v>
      </c>
      <c r="AH89" s="16" t="str">
        <f>IF('Base de donnée'!$AD$4,("DISPONIBLE"),("INDISPONIBLE"))</f>
        <v>INDISPONIBLE</v>
      </c>
      <c r="AI89" s="16" t="str">
        <f>IF('Base de donnée'!$AD$4,("DISPONIBLE"),("INDISPONIBLE"))</f>
        <v>INDISPONIBLE</v>
      </c>
      <c r="AJ89" s="16" t="str">
        <f>IF('Base de donnée'!$AD$4,("DISPONIBLE"),("INDISPONIBLE"))</f>
        <v>INDISPONIBLE</v>
      </c>
      <c r="AK89" s="16" t="str">
        <f>IF('Base de donnée'!$AD$4,("DISPONIBLE"),("INDISPONIBLE"))</f>
        <v>INDISPONIBLE</v>
      </c>
      <c r="AL89" s="16" t="str">
        <f>IF('Base de donnée'!$AD$4,("DISPONIBLE"),("INDISPONIBLE"))</f>
        <v>INDISPONIBLE</v>
      </c>
      <c r="AM89" s="16" t="str">
        <f>IF('Base de donnée'!$AD$4,("DISPONIBLE"),("INDISPONIBLE"))</f>
        <v>INDISPONIBLE</v>
      </c>
      <c r="AN89" s="16" t="str">
        <f>IF('Base de donnée'!$AD$4,("DISPONIBLE"),("INDISPONIBLE"))</f>
        <v>INDISPONIBLE</v>
      </c>
      <c r="AV89">
        <f t="array" ref="AV89">SUM(IF((WEEKDAY(J$5:AK$5,2)&lt;6)*(COUNTIF(fériés,J$5:AK$5)=0),COUNTIF(vsav, J89:AK89)))</f>
        <v>0</v>
      </c>
      <c r="AW89">
        <f t="array" ref="AW89">SUM(IF((WEEKDAY(J$5:AK$5,2)&gt;5)+(COUNTIF(fériés,J$5:AK$5)&gt;0),COUNTIF(vsav, J89:AK89)))</f>
        <v>0</v>
      </c>
    </row>
    <row r="90" spans="1:49" ht="15" customHeight="1">
      <c r="A90" s="52">
        <f>'Base de donnée'!AD3</f>
        <v>28</v>
      </c>
      <c r="B90" s="467"/>
      <c r="C90" s="470"/>
      <c r="D90" s="429"/>
      <c r="E90" s="432"/>
      <c r="F90" s="417"/>
      <c r="G90" s="420"/>
      <c r="H90" s="423"/>
      <c r="I90" s="426"/>
      <c r="J90" s="144"/>
      <c r="K90" s="30"/>
      <c r="L90" s="30"/>
      <c r="M90" s="30"/>
      <c r="N90" s="30"/>
      <c r="O90" s="30"/>
      <c r="P90" s="30"/>
      <c r="Q90" s="30"/>
      <c r="R90" s="30"/>
      <c r="S90" s="30"/>
      <c r="T90" s="30"/>
      <c r="U90" s="30"/>
      <c r="V90" s="30"/>
      <c r="W90" s="30"/>
      <c r="X90" s="30"/>
      <c r="Y90" s="30"/>
      <c r="Z90" s="30"/>
      <c r="AA90" s="30"/>
      <c r="AB90" s="30"/>
      <c r="AC90" s="18"/>
      <c r="AD90" s="30"/>
      <c r="AE90" s="30"/>
      <c r="AF90" s="30"/>
      <c r="AG90" s="30"/>
      <c r="AH90" s="30"/>
      <c r="AI90" s="30"/>
      <c r="AJ90" s="30"/>
      <c r="AK90" s="30"/>
      <c r="AL90" s="30"/>
      <c r="AM90" s="30"/>
      <c r="AN90" s="30"/>
      <c r="AV90">
        <f t="array" ref="AV90">SUM(IF((WEEKDAY(J$5:AK$5,2)&lt;6)*(COUNTIF(fériés,J$5:AK$5)=0),COUNTIF(vsav, J90:AK90)))</f>
        <v>0</v>
      </c>
      <c r="AW90">
        <f t="array" ref="AW90">SUM(IF((WEEKDAY(J$5:AK$5,2)&gt;5)+(COUNTIF(fériés,J$5:AK$5)&gt;0),COUNTIF(vsav, J90:AK90)))</f>
        <v>0</v>
      </c>
    </row>
    <row r="91" spans="1:49" ht="15.75" customHeight="1" thickBot="1">
      <c r="A91" s="52">
        <f>'Base de donnée'!AD3</f>
        <v>28</v>
      </c>
      <c r="B91" s="468"/>
      <c r="C91" s="471"/>
      <c r="D91" s="430"/>
      <c r="E91" s="433"/>
      <c r="F91" s="418"/>
      <c r="G91" s="421"/>
      <c r="H91" s="424"/>
      <c r="I91" s="427"/>
      <c r="J91" s="140"/>
      <c r="K91" s="140"/>
      <c r="L91" s="140"/>
      <c r="M91" s="140"/>
      <c r="N91" s="140"/>
      <c r="O91" s="140"/>
      <c r="P91" s="140"/>
      <c r="Q91" s="140"/>
      <c r="R91" s="140"/>
      <c r="S91" s="140"/>
      <c r="T91" s="140"/>
      <c r="U91" s="140"/>
      <c r="V91" s="140"/>
      <c r="W91" s="140"/>
      <c r="X91" s="140"/>
      <c r="Y91" s="140"/>
      <c r="Z91" s="140"/>
      <c r="AA91" s="140"/>
      <c r="AB91" s="140"/>
      <c r="AC91" s="141"/>
      <c r="AD91" s="140"/>
      <c r="AE91" s="140"/>
      <c r="AF91" s="140"/>
      <c r="AG91" s="140"/>
      <c r="AH91" s="140"/>
      <c r="AI91" s="140"/>
      <c r="AJ91" s="140"/>
      <c r="AK91" s="140"/>
      <c r="AL91" s="140"/>
      <c r="AM91" s="140"/>
      <c r="AN91" s="140"/>
      <c r="AV91">
        <f t="array" ref="AV91">SUM(IF((WEEKDAY(J$5:AK$5,2)&lt;6)*(COUNTIF(fériés,J$5:AK$5)=0),COUNTIF(vsav, J91:AK91)))</f>
        <v>0</v>
      </c>
      <c r="AW91">
        <f t="array" ref="AW91">SUM(IF((WEEKDAY(J$5:AK$5,2)&gt;5)+(COUNTIF(fériés,J$5:AK$5)&gt;0),COUNTIF(vsav, J91:AK91)))</f>
        <v>0</v>
      </c>
    </row>
    <row r="92" spans="1:49" ht="15" hidden="1" customHeight="1">
      <c r="A92" s="52">
        <f>'Base de donnée'!AE3</f>
        <v>29</v>
      </c>
      <c r="B92" s="466">
        <f>SUM('Base de donnée'!C$5:C$8)</f>
        <v>4</v>
      </c>
      <c r="C92" s="469">
        <f>SUM('Base de donnée'!C92)</f>
        <v>0</v>
      </c>
      <c r="D92" s="428">
        <f t="array" ref="D92">SUM(IF((WEEKDAY(J$5:AK$5,2)&lt;6)*(COUNTIF(fériés,J$5:AK$5)=0),COUNTIF(piquet,J92:AK92)))</f>
        <v>0</v>
      </c>
      <c r="E92" s="431">
        <f t="array" ref="E92">SUM(IF((WEEKDAY(J$5:AK$5,2)&gt;5)+(COUNTIF(fériés,J$5:AK$5)&gt;0),COUNTIF(piquet,J92:AK92)))</f>
        <v>0</v>
      </c>
      <c r="F92" s="416">
        <f>(D92*9)+(E92*24)</f>
        <v>0</v>
      </c>
      <c r="G92" s="419">
        <f>STATISTIQUE!V92</f>
        <v>0</v>
      </c>
      <c r="H92" s="422">
        <f t="shared" ref="H92:I92" si="29">SUM(AV92:AV94)</f>
        <v>0</v>
      </c>
      <c r="I92" s="425">
        <f t="shared" si="29"/>
        <v>0</v>
      </c>
      <c r="J92" s="16"/>
      <c r="K92" s="16"/>
      <c r="L92" s="16"/>
      <c r="M92" s="16"/>
      <c r="N92" s="16"/>
      <c r="O92" s="16"/>
      <c r="P92" s="16"/>
      <c r="Q92" s="16"/>
      <c r="R92" s="16"/>
      <c r="S92" s="16"/>
      <c r="T92" s="16"/>
      <c r="U92" s="16"/>
      <c r="V92" s="16"/>
      <c r="W92" s="16"/>
      <c r="X92" s="16"/>
      <c r="Y92" s="16"/>
      <c r="Z92" s="16"/>
      <c r="AA92" s="16"/>
      <c r="AB92" s="16"/>
      <c r="AC92" s="16"/>
      <c r="AD92" s="16"/>
      <c r="AE92" s="16"/>
      <c r="AF92" s="16"/>
      <c r="AG92" s="16"/>
      <c r="AH92" s="16"/>
      <c r="AI92" s="16"/>
      <c r="AJ92" s="16"/>
      <c r="AK92" s="16"/>
      <c r="AL92" s="16"/>
      <c r="AM92" s="16"/>
      <c r="AN92" s="16"/>
      <c r="AV92">
        <f t="array" ref="AV92">SUM(IF((WEEKDAY(J$5:AK$5,2)&lt;6)*(COUNTIF(fériés,J$5:AK$5)=0),COUNTIF(vsav, J92:AK92)))</f>
        <v>0</v>
      </c>
      <c r="AW92">
        <f t="array" ref="AW92">SUM(IF((WEEKDAY(J$5:AK$5,2)&gt;5)+(COUNTIF(fériés,J$5:AK$5)&gt;0),COUNTIF(vsav, J92:AK92)))</f>
        <v>0</v>
      </c>
    </row>
    <row r="93" spans="1:49" ht="15" hidden="1" customHeight="1">
      <c r="A93" s="52">
        <f>'Base de donnée'!AE3</f>
        <v>29</v>
      </c>
      <c r="B93" s="467"/>
      <c r="C93" s="470"/>
      <c r="D93" s="429"/>
      <c r="E93" s="432"/>
      <c r="F93" s="417"/>
      <c r="G93" s="420"/>
      <c r="H93" s="423"/>
      <c r="I93" s="426"/>
      <c r="J93" s="144"/>
      <c r="K93" s="30"/>
      <c r="L93" s="30"/>
      <c r="M93" s="30"/>
      <c r="N93" s="30"/>
      <c r="O93" s="30"/>
      <c r="P93" s="30"/>
      <c r="Q93" s="30"/>
      <c r="R93" s="30"/>
      <c r="S93" s="30"/>
      <c r="T93" s="30"/>
      <c r="U93" s="30"/>
      <c r="V93" s="30"/>
      <c r="W93" s="30"/>
      <c r="X93" s="30"/>
      <c r="Y93" s="30"/>
      <c r="Z93" s="30"/>
      <c r="AA93" s="30"/>
      <c r="AB93" s="30"/>
      <c r="AC93" s="18"/>
      <c r="AD93" s="30"/>
      <c r="AE93" s="30"/>
      <c r="AF93" s="30"/>
      <c r="AG93" s="30"/>
      <c r="AH93" s="30"/>
      <c r="AI93" s="30"/>
      <c r="AJ93" s="30"/>
      <c r="AK93" s="30"/>
      <c r="AL93" s="30"/>
      <c r="AM93" s="30"/>
      <c r="AN93" s="30"/>
      <c r="AV93">
        <f t="array" ref="AV93">SUM(IF((WEEKDAY(J$5:AK$5,2)&lt;6)*(COUNTIF(fériés,J$5:AK$5)=0),COUNTIF(vsav, J93:AK93)))</f>
        <v>0</v>
      </c>
      <c r="AW93">
        <f t="array" ref="AW93">SUM(IF((WEEKDAY(J$5:AK$5,2)&gt;5)+(COUNTIF(fériés,J$5:AK$5)&gt;0),COUNTIF(vsav, J93:AK93)))</f>
        <v>0</v>
      </c>
    </row>
    <row r="94" spans="1:49" ht="15.75" hidden="1" customHeight="1" thickBot="1">
      <c r="A94" s="52">
        <f>'Base de donnée'!AE3</f>
        <v>29</v>
      </c>
      <c r="B94" s="468"/>
      <c r="C94" s="471"/>
      <c r="D94" s="430"/>
      <c r="E94" s="433"/>
      <c r="F94" s="418"/>
      <c r="G94" s="421"/>
      <c r="H94" s="424"/>
      <c r="I94" s="427"/>
      <c r="J94" s="140"/>
      <c r="K94" s="140"/>
      <c r="L94" s="140"/>
      <c r="M94" s="140"/>
      <c r="N94" s="140"/>
      <c r="O94" s="140"/>
      <c r="P94" s="140"/>
      <c r="Q94" s="140"/>
      <c r="R94" s="140"/>
      <c r="S94" s="140"/>
      <c r="T94" s="140"/>
      <c r="U94" s="140"/>
      <c r="V94" s="140"/>
      <c r="W94" s="140"/>
      <c r="X94" s="140"/>
      <c r="Y94" s="140"/>
      <c r="Z94" s="140"/>
      <c r="AA94" s="140"/>
      <c r="AB94" s="140"/>
      <c r="AC94" s="141"/>
      <c r="AD94" s="140"/>
      <c r="AE94" s="140"/>
      <c r="AF94" s="140"/>
      <c r="AG94" s="140"/>
      <c r="AH94" s="140"/>
      <c r="AI94" s="140"/>
      <c r="AJ94" s="140"/>
      <c r="AK94" s="140"/>
      <c r="AL94" s="140"/>
      <c r="AM94" s="140"/>
      <c r="AN94" s="140"/>
      <c r="AV94">
        <f t="array" ref="AV94">SUM(IF((WEEKDAY(J$5:AK$5,2)&lt;6)*(COUNTIF(fériés,J$5:AK$5)=0),COUNTIF(vsav, J94:AK94)))</f>
        <v>0</v>
      </c>
      <c r="AW94">
        <f t="array" ref="AW94">SUM(IF((WEEKDAY(J$5:AK$5,2)&gt;5)+(COUNTIF(fériés,J$5:AK$5)&gt;0),COUNTIF(vsav, J94:AK94)))</f>
        <v>0</v>
      </c>
    </row>
    <row r="95" spans="1:49" ht="15" hidden="1" customHeight="1">
      <c r="A95" s="52">
        <f>'Base de donnée'!AF3</f>
        <v>30</v>
      </c>
      <c r="B95" s="466">
        <f>SUM('Base de donnée'!C$5:C$8)</f>
        <v>4</v>
      </c>
      <c r="C95" s="469">
        <f>SUM('Base de donnée'!C95)</f>
        <v>0</v>
      </c>
      <c r="D95" s="428">
        <f t="array" ref="D95">SUM(IF((WEEKDAY(J$5:AK$5,2)&lt;6)*(COUNTIF(fériés,J$5:AK$5)=0),COUNTIF(piquet,J95:AK95)))</f>
        <v>0</v>
      </c>
      <c r="E95" s="431">
        <f t="array" ref="E95">SUM(IF((WEEKDAY(J$5:AK$5,2)&gt;5)+(COUNTIF(fériés,J$5:AK$5)&gt;0),COUNTIF(piquet,J95:AK95)))</f>
        <v>0</v>
      </c>
      <c r="F95" s="416">
        <f>(D95*9)+(E95*24)</f>
        <v>0</v>
      </c>
      <c r="G95" s="419">
        <f>STATISTIQUE!V95</f>
        <v>0</v>
      </c>
      <c r="H95" s="422">
        <f t="shared" ref="H95:I95" si="30">SUM(AV95:AV97)</f>
        <v>0</v>
      </c>
      <c r="I95" s="425">
        <f t="shared" si="30"/>
        <v>0</v>
      </c>
      <c r="J95" s="138"/>
      <c r="K95" s="138"/>
      <c r="L95" s="138"/>
      <c r="M95" s="138"/>
      <c r="N95" s="138"/>
      <c r="O95" s="138"/>
      <c r="P95" s="138"/>
      <c r="Q95" s="138"/>
      <c r="R95" s="138"/>
      <c r="S95" s="138"/>
      <c r="T95" s="138"/>
      <c r="U95" s="138"/>
      <c r="V95" s="138"/>
      <c r="W95" s="138"/>
      <c r="X95" s="138"/>
      <c r="Y95" s="138"/>
      <c r="Z95" s="138"/>
      <c r="AA95" s="138"/>
      <c r="AB95" s="138"/>
      <c r="AC95" s="139"/>
      <c r="AD95" s="138"/>
      <c r="AE95" s="138"/>
      <c r="AF95" s="138"/>
      <c r="AG95" s="138"/>
      <c r="AH95" s="138"/>
      <c r="AI95" s="138"/>
      <c r="AJ95" s="138"/>
      <c r="AK95" s="138"/>
      <c r="AL95" s="138"/>
      <c r="AM95" s="138"/>
      <c r="AN95" s="138"/>
      <c r="AV95">
        <f t="array" ref="AV95">SUM(IF((WEEKDAY(J$5:AK$5,2)&lt;6)*(COUNTIF(fériés,J$5:AK$5)=0),COUNTIF(vsav, J95:AK95)))</f>
        <v>0</v>
      </c>
      <c r="AW95">
        <f t="array" ref="AW95">SUM(IF((WEEKDAY(J$5:AK$5,2)&gt;5)+(COUNTIF(fériés,J$5:AK$5)&gt;0),COUNTIF(vsav, J95:AK95)))</f>
        <v>0</v>
      </c>
    </row>
    <row r="96" spans="1:49" ht="15" hidden="1" customHeight="1">
      <c r="A96" s="52">
        <f>'Base de donnée'!AF3</f>
        <v>30</v>
      </c>
      <c r="B96" s="467"/>
      <c r="C96" s="470"/>
      <c r="D96" s="429"/>
      <c r="E96" s="432"/>
      <c r="F96" s="417"/>
      <c r="G96" s="420"/>
      <c r="H96" s="423"/>
      <c r="I96" s="426"/>
      <c r="J96" s="144"/>
      <c r="K96" s="30"/>
      <c r="L96" s="30"/>
      <c r="M96" s="30"/>
      <c r="N96" s="30"/>
      <c r="O96" s="30"/>
      <c r="P96" s="30"/>
      <c r="Q96" s="30"/>
      <c r="R96" s="30"/>
      <c r="S96" s="30"/>
      <c r="T96" s="30"/>
      <c r="U96" s="30"/>
      <c r="V96" s="30"/>
      <c r="W96" s="30"/>
      <c r="X96" s="30"/>
      <c r="Y96" s="30"/>
      <c r="Z96" s="30"/>
      <c r="AA96" s="30"/>
      <c r="AB96" s="30"/>
      <c r="AC96" s="18"/>
      <c r="AD96" s="30"/>
      <c r="AE96" s="30"/>
      <c r="AF96" s="30"/>
      <c r="AG96" s="30"/>
      <c r="AH96" s="30"/>
      <c r="AI96" s="30"/>
      <c r="AJ96" s="30"/>
      <c r="AK96" s="30"/>
      <c r="AL96" s="30"/>
      <c r="AM96" s="30"/>
      <c r="AN96" s="30"/>
      <c r="AV96">
        <f t="array" ref="AV96">SUM(IF((WEEKDAY(J$5:AK$5,2)&lt;6)*(COUNTIF(fériés,J$5:AK$5)=0),COUNTIF(vsav, J96:AK96)))</f>
        <v>0</v>
      </c>
      <c r="AW96">
        <f t="array" ref="AW96">SUM(IF((WEEKDAY(J$5:AK$5,2)&gt;5)+(COUNTIF(fériés,J$5:AK$5)&gt;0),COUNTIF(vsav, J96:AK96)))</f>
        <v>0</v>
      </c>
    </row>
    <row r="97" spans="1:49" ht="15.75" hidden="1" customHeight="1" thickBot="1">
      <c r="A97" s="52">
        <f>'Base de donnée'!AF3</f>
        <v>30</v>
      </c>
      <c r="B97" s="468"/>
      <c r="C97" s="471"/>
      <c r="D97" s="430"/>
      <c r="E97" s="433"/>
      <c r="F97" s="418"/>
      <c r="G97" s="421"/>
      <c r="H97" s="424"/>
      <c r="I97" s="427"/>
      <c r="J97" s="140"/>
      <c r="K97" s="140"/>
      <c r="L97" s="140"/>
      <c r="M97" s="140"/>
      <c r="N97" s="140"/>
      <c r="O97" s="140"/>
      <c r="P97" s="140"/>
      <c r="Q97" s="140"/>
      <c r="R97" s="140"/>
      <c r="S97" s="140"/>
      <c r="T97" s="140"/>
      <c r="U97" s="140"/>
      <c r="V97" s="140"/>
      <c r="W97" s="140"/>
      <c r="X97" s="140"/>
      <c r="Y97" s="140"/>
      <c r="Z97" s="140"/>
      <c r="AA97" s="140"/>
      <c r="AB97" s="140"/>
      <c r="AC97" s="141"/>
      <c r="AD97" s="140"/>
      <c r="AE97" s="140"/>
      <c r="AF97" s="140"/>
      <c r="AG97" s="140"/>
      <c r="AH97" s="140"/>
      <c r="AI97" s="140"/>
      <c r="AJ97" s="140"/>
      <c r="AK97" s="140"/>
      <c r="AL97" s="140"/>
      <c r="AM97" s="140"/>
      <c r="AN97" s="140"/>
      <c r="AV97">
        <f t="array" ref="AV97">SUM(IF((WEEKDAY(J$5:AK$5,2)&lt;6)*(COUNTIF(fériés,J$5:AK$5)=0),COUNTIF(vsav, J97:AK97)))</f>
        <v>0</v>
      </c>
      <c r="AW97">
        <f t="array" ref="AW97">SUM(IF((WEEKDAY(J$5:AK$5,2)&gt;5)+(COUNTIF(fériés,J$5:AK$5)&gt;0),COUNTIF(vsav, J97:AK97)))</f>
        <v>0</v>
      </c>
    </row>
    <row r="98" spans="1:49" ht="15" hidden="1" customHeight="1">
      <c r="A98" s="52">
        <f>'Base de donnée'!AG3</f>
        <v>31</v>
      </c>
      <c r="B98" s="445">
        <f>SUM('Base de donnée'!C$5:C$8)</f>
        <v>4</v>
      </c>
      <c r="C98" s="448">
        <f>SUM('Base de donnée'!C98)</f>
        <v>0</v>
      </c>
      <c r="D98" s="428">
        <f t="array" ref="D98">SUM(IF((WEEKDAY(J$5:AK$5,2)&lt;6)*(COUNTIF(fériés,J$5:AK$5)=0),COUNTIF(piquet,J98:AK98)))</f>
        <v>0</v>
      </c>
      <c r="E98" s="431">
        <f t="array" ref="E98">SUM(IF((WEEKDAY(J$5:AK$5,2)&gt;5)+(COUNTIF(fériés,J$5:AK$5)&gt;0),COUNTIF(piquet,J98:AK98)))</f>
        <v>0</v>
      </c>
      <c r="F98" s="416">
        <f>(D98*9)+(E98*24)</f>
        <v>0</v>
      </c>
      <c r="G98" s="419">
        <f>STATISTIQUE!V98</f>
        <v>0</v>
      </c>
      <c r="H98" s="422">
        <f t="shared" ref="H98:I98" si="31">SUM(AV98:AV100)</f>
        <v>0</v>
      </c>
      <c r="I98" s="425">
        <f t="shared" si="31"/>
        <v>0</v>
      </c>
      <c r="J98" s="138"/>
      <c r="K98" s="138"/>
      <c r="L98" s="138"/>
      <c r="M98" s="138"/>
      <c r="N98" s="138"/>
      <c r="O98" s="138"/>
      <c r="P98" s="138"/>
      <c r="Q98" s="138"/>
      <c r="R98" s="138"/>
      <c r="S98" s="138"/>
      <c r="T98" s="138"/>
      <c r="U98" s="138"/>
      <c r="V98" s="138"/>
      <c r="W98" s="138"/>
      <c r="X98" s="138"/>
      <c r="Y98" s="138"/>
      <c r="Z98" s="138"/>
      <c r="AA98" s="138"/>
      <c r="AB98" s="138"/>
      <c r="AC98" s="139"/>
      <c r="AD98" s="138"/>
      <c r="AE98" s="138"/>
      <c r="AF98" s="138"/>
      <c r="AG98" s="138"/>
      <c r="AH98" s="138"/>
      <c r="AI98" s="138"/>
      <c r="AJ98" s="138"/>
      <c r="AK98" s="138"/>
      <c r="AL98" s="138"/>
      <c r="AM98" s="138"/>
      <c r="AN98" s="138"/>
      <c r="AV98">
        <f t="array" ref="AV98">SUM(IF((WEEKDAY(J$5:AK$5,2)&lt;6)*(COUNTIF(fériés,J$5:AK$5)=0),COUNTIF(vsav, J98:AK98)))</f>
        <v>0</v>
      </c>
      <c r="AW98">
        <f t="array" ref="AW98">SUM(IF((WEEKDAY(J$5:AK$5,2)&gt;5)+(COUNTIF(fériés,J$5:AK$5)&gt;0),COUNTIF(vsav, J98:AK98)))</f>
        <v>0</v>
      </c>
    </row>
    <row r="99" spans="1:49" ht="15" hidden="1" customHeight="1">
      <c r="A99" s="137">
        <f>'Base de donnée'!AG3</f>
        <v>31</v>
      </c>
      <c r="B99" s="446"/>
      <c r="C99" s="449"/>
      <c r="D99" s="429"/>
      <c r="E99" s="432"/>
      <c r="F99" s="417"/>
      <c r="G99" s="420"/>
      <c r="H99" s="423"/>
      <c r="I99" s="426"/>
      <c r="J99" s="10"/>
      <c r="K99" s="30"/>
      <c r="L99" s="30"/>
      <c r="M99" s="30"/>
      <c r="N99" s="30"/>
      <c r="O99" s="30"/>
      <c r="P99" s="30"/>
      <c r="Q99" s="30"/>
      <c r="R99" s="30"/>
      <c r="S99" s="30"/>
      <c r="T99" s="30"/>
      <c r="U99" s="30"/>
      <c r="V99" s="30"/>
      <c r="W99" s="30"/>
      <c r="X99" s="30"/>
      <c r="Y99" s="30"/>
      <c r="Z99" s="30"/>
      <c r="AA99" s="30"/>
      <c r="AB99" s="30"/>
      <c r="AC99" s="18"/>
      <c r="AD99" s="30"/>
      <c r="AE99" s="30"/>
      <c r="AF99" s="30"/>
      <c r="AG99" s="30"/>
      <c r="AH99" s="30"/>
      <c r="AI99" s="30"/>
      <c r="AJ99" s="30"/>
      <c r="AK99" s="30"/>
      <c r="AL99" s="30"/>
      <c r="AM99" s="30"/>
      <c r="AN99" s="30"/>
      <c r="AV99">
        <f t="array" ref="AV99">SUM(IF((WEEKDAY(J$5:AK$5,2)&lt;6)*(COUNTIF(fériés,J$5:AK$5)=0),COUNTIF(vsav, J99:AK99)))</f>
        <v>0</v>
      </c>
      <c r="AW99">
        <f t="array" ref="AW99">SUM(IF((WEEKDAY(J$5:AK$5,2)&gt;5)+(COUNTIF(fériés,J$5:AK$5)&gt;0),COUNTIF(vsav, J99:AK99)))</f>
        <v>0</v>
      </c>
    </row>
    <row r="100" spans="1:49" ht="15.75" hidden="1" customHeight="1" thickBot="1">
      <c r="A100" s="52">
        <f>'Base de donnée'!AG3</f>
        <v>31</v>
      </c>
      <c r="B100" s="447"/>
      <c r="C100" s="450"/>
      <c r="D100" s="430"/>
      <c r="E100" s="433"/>
      <c r="F100" s="418"/>
      <c r="G100" s="421"/>
      <c r="H100" s="424"/>
      <c r="I100" s="427"/>
      <c r="J100" s="140"/>
      <c r="K100" s="140"/>
      <c r="L100" s="140"/>
      <c r="M100" s="140"/>
      <c r="N100" s="140"/>
      <c r="O100" s="140"/>
      <c r="P100" s="140"/>
      <c r="Q100" s="140"/>
      <c r="R100" s="140"/>
      <c r="S100" s="140"/>
      <c r="T100" s="140"/>
      <c r="U100" s="140"/>
      <c r="V100" s="140"/>
      <c r="W100" s="140"/>
      <c r="X100" s="140"/>
      <c r="Y100" s="140"/>
      <c r="Z100" s="140"/>
      <c r="AA100" s="140"/>
      <c r="AB100" s="140"/>
      <c r="AC100" s="141"/>
      <c r="AD100" s="140"/>
      <c r="AE100" s="140"/>
      <c r="AF100" s="140"/>
      <c r="AG100" s="140"/>
      <c r="AH100" s="140"/>
      <c r="AI100" s="140"/>
      <c r="AJ100" s="140"/>
      <c r="AK100" s="140"/>
      <c r="AL100" s="140"/>
      <c r="AM100" s="140"/>
      <c r="AN100" s="140"/>
      <c r="AV100">
        <f t="array" ref="AV100">SUM(IF((WEEKDAY(J$5:AK$5,2)&lt;6)*(COUNTIF(fériés,J$5:AK$5)=0),COUNTIF(vsav, J100:AK100)))</f>
        <v>0</v>
      </c>
      <c r="AW100">
        <f t="array" ref="AW100">SUM(IF((WEEKDAY(J$5:AK$5,2)&gt;5)+(COUNTIF(fériés,J$5:AK$5)&gt;0),COUNTIF(vsav, J100:AK100)))</f>
        <v>0</v>
      </c>
    </row>
    <row r="101" spans="1:49" ht="15" hidden="1" customHeight="1">
      <c r="A101" s="52">
        <f>'Base de donnée'!AH3</f>
        <v>32</v>
      </c>
      <c r="B101" s="466">
        <f>SUM('Base de donnée'!C$5:C$8)</f>
        <v>4</v>
      </c>
      <c r="C101" s="469">
        <f>SUM('Base de donnée'!C101)</f>
        <v>0</v>
      </c>
      <c r="D101" s="428">
        <f t="array" ref="D101">SUM(IF((WEEKDAY(J$5:AK$5,2)&lt;6)*(COUNTIF(fériés,J$5:AK$5)=0),COUNTIF(piquet,J101:AK101)))</f>
        <v>0</v>
      </c>
      <c r="E101" s="431">
        <f t="array" ref="E101">SUM(IF((WEEKDAY(J$5:AK$5,2)&gt;5)+(COUNTIF(fériés,J$5:AK$5)&gt;0),COUNTIF(piquet,J101:AK101)))</f>
        <v>0</v>
      </c>
      <c r="F101" s="416">
        <f>(D101*9)+(E101*24)</f>
        <v>0</v>
      </c>
      <c r="G101" s="419">
        <f>STATISTIQUE!V101</f>
        <v>0</v>
      </c>
      <c r="H101" s="422">
        <f t="shared" ref="H101:I101" si="32">SUM(AV101:AV103)</f>
        <v>0</v>
      </c>
      <c r="I101" s="425">
        <f t="shared" si="32"/>
        <v>0</v>
      </c>
      <c r="J101" s="138"/>
      <c r="K101" s="138"/>
      <c r="L101" s="138"/>
      <c r="M101" s="138"/>
      <c r="N101" s="138"/>
      <c r="O101" s="138"/>
      <c r="P101" s="138"/>
      <c r="Q101" s="138"/>
      <c r="R101" s="138"/>
      <c r="S101" s="138"/>
      <c r="T101" s="138"/>
      <c r="U101" s="138"/>
      <c r="V101" s="138"/>
      <c r="W101" s="138"/>
      <c r="X101" s="138"/>
      <c r="Y101" s="138"/>
      <c r="Z101" s="138"/>
      <c r="AA101" s="138"/>
      <c r="AB101" s="138"/>
      <c r="AC101" s="139"/>
      <c r="AD101" s="138"/>
      <c r="AE101" s="138"/>
      <c r="AF101" s="138"/>
      <c r="AG101" s="138"/>
      <c r="AH101" s="138"/>
      <c r="AI101" s="138"/>
      <c r="AJ101" s="138"/>
      <c r="AK101" s="138"/>
      <c r="AL101" s="138"/>
      <c r="AM101" s="138"/>
      <c r="AN101" s="138"/>
      <c r="AV101">
        <f t="array" ref="AV101">SUM(IF((WEEKDAY(J$5:AK$5,2)&lt;6)*(COUNTIF(fériés,J$5:AK$5)=0),COUNTIF(vsav, J101:AK101)))</f>
        <v>0</v>
      </c>
      <c r="AW101">
        <f t="array" ref="AW101">SUM(IF((WEEKDAY(J$5:AK$5,2)&gt;5)+(COUNTIF(fériés,J$5:AK$5)&gt;0),COUNTIF(vsav, J101:AK101)))</f>
        <v>0</v>
      </c>
    </row>
    <row r="102" spans="1:49" ht="15" hidden="1" customHeight="1">
      <c r="A102" s="52">
        <f>'Base de donnée'!AH3</f>
        <v>32</v>
      </c>
      <c r="B102" s="467"/>
      <c r="C102" s="470"/>
      <c r="D102" s="429"/>
      <c r="E102" s="432"/>
      <c r="F102" s="417"/>
      <c r="G102" s="420"/>
      <c r="H102" s="423"/>
      <c r="I102" s="426"/>
      <c r="J102" s="144"/>
      <c r="K102" s="30"/>
      <c r="L102" s="30"/>
      <c r="M102" s="30"/>
      <c r="N102" s="30"/>
      <c r="O102" s="30"/>
      <c r="P102" s="30"/>
      <c r="Q102" s="30"/>
      <c r="R102" s="30"/>
      <c r="S102" s="30"/>
      <c r="T102" s="30"/>
      <c r="U102" s="30"/>
      <c r="V102" s="30"/>
      <c r="W102" s="30"/>
      <c r="X102" s="30"/>
      <c r="Y102" s="30"/>
      <c r="Z102" s="30"/>
      <c r="AA102" s="30"/>
      <c r="AB102" s="30"/>
      <c r="AC102" s="18"/>
      <c r="AD102" s="30"/>
      <c r="AE102" s="30"/>
      <c r="AF102" s="30"/>
      <c r="AG102" s="30"/>
      <c r="AH102" s="30"/>
      <c r="AI102" s="30"/>
      <c r="AJ102" s="30"/>
      <c r="AK102" s="30"/>
      <c r="AL102" s="30"/>
      <c r="AM102" s="30"/>
      <c r="AN102" s="30"/>
      <c r="AV102">
        <f t="array" ref="AV102">SUM(IF((WEEKDAY(J$5:AK$5,2)&lt;6)*(COUNTIF(fériés,J$5:AK$5)=0),COUNTIF(vsav, J102:AK102)))</f>
        <v>0</v>
      </c>
      <c r="AW102">
        <f t="array" ref="AW102">SUM(IF((WEEKDAY(J$5:AK$5,2)&gt;5)+(COUNTIF(fériés,J$5:AK$5)&gt;0),COUNTIF(vsav, J102:AK102)))</f>
        <v>0</v>
      </c>
    </row>
    <row r="103" spans="1:49" ht="15.75" hidden="1" customHeight="1" thickBot="1">
      <c r="A103" s="52">
        <f>'Base de donnée'!AH3</f>
        <v>32</v>
      </c>
      <c r="B103" s="468"/>
      <c r="C103" s="471"/>
      <c r="D103" s="430"/>
      <c r="E103" s="433"/>
      <c r="F103" s="418"/>
      <c r="G103" s="421"/>
      <c r="H103" s="424"/>
      <c r="I103" s="427"/>
      <c r="J103" s="140"/>
      <c r="K103" s="140"/>
      <c r="L103" s="140"/>
      <c r="M103" s="140"/>
      <c r="N103" s="140"/>
      <c r="O103" s="140"/>
      <c r="P103" s="140"/>
      <c r="Q103" s="140"/>
      <c r="R103" s="140"/>
      <c r="S103" s="140"/>
      <c r="T103" s="140"/>
      <c r="U103" s="140"/>
      <c r="V103" s="140"/>
      <c r="W103" s="140"/>
      <c r="X103" s="140"/>
      <c r="Y103" s="140"/>
      <c r="Z103" s="140"/>
      <c r="AA103" s="140"/>
      <c r="AB103" s="140"/>
      <c r="AC103" s="141"/>
      <c r="AD103" s="140"/>
      <c r="AE103" s="140"/>
      <c r="AF103" s="140"/>
      <c r="AG103" s="140"/>
      <c r="AH103" s="140"/>
      <c r="AI103" s="140"/>
      <c r="AJ103" s="140"/>
      <c r="AK103" s="140"/>
      <c r="AL103" s="140"/>
      <c r="AM103" s="140"/>
      <c r="AN103" s="140"/>
      <c r="AV103">
        <f t="array" ref="AV103">SUM(IF((WEEKDAY(J$5:AK$5,2)&lt;6)*(COUNTIF(fériés,J$5:AK$5)=0),COUNTIF(vsav, J103:AK103)))</f>
        <v>0</v>
      </c>
      <c r="AW103">
        <f t="array" ref="AW103">SUM(IF((WEEKDAY(J$5:AK$5,2)&gt;5)+(COUNTIF(fériés,J$5:AK$5)&gt;0),COUNTIF(vsav, J103:AK103)))</f>
        <v>0</v>
      </c>
    </row>
    <row r="104" spans="1:49" ht="15" hidden="1" customHeight="1">
      <c r="A104" s="52">
        <f>'Base de donnée'!AI3</f>
        <v>33</v>
      </c>
      <c r="B104" s="445">
        <f>SUM('Base de donnée'!C$5:C$8)</f>
        <v>4</v>
      </c>
      <c r="C104" s="448">
        <f>SUM('Base de donnée'!C104)</f>
        <v>0</v>
      </c>
      <c r="D104" s="428">
        <f t="array" ref="D104">SUM(IF((WEEKDAY(J$5:AK$5,2)&lt;6)*(COUNTIF(fériés,J$5:AK$5)=0),COUNTIF(piquet,J104:AK104)))</f>
        <v>0</v>
      </c>
      <c r="E104" s="431">
        <f t="array" ref="E104">SUM(IF((WEEKDAY(J$5:AK$5,2)&gt;5)+(COUNTIF(fériés,J$5:AK$5)&gt;0),COUNTIF(piquet,J104:AK104)))</f>
        <v>0</v>
      </c>
      <c r="F104" s="416">
        <f>(D104*9)+(E104*24)</f>
        <v>0</v>
      </c>
      <c r="G104" s="419">
        <f>STATISTIQUE!V104</f>
        <v>0</v>
      </c>
      <c r="H104" s="422">
        <f t="shared" ref="H104:I104" si="33">SUM(AV104:AV106)</f>
        <v>0</v>
      </c>
      <c r="I104" s="425">
        <f t="shared" si="33"/>
        <v>0</v>
      </c>
      <c r="J104" s="138"/>
      <c r="K104" s="138"/>
      <c r="L104" s="138"/>
      <c r="M104" s="138"/>
      <c r="N104" s="138"/>
      <c r="O104" s="138"/>
      <c r="P104" s="138"/>
      <c r="Q104" s="138"/>
      <c r="R104" s="138"/>
      <c r="S104" s="138"/>
      <c r="T104" s="138"/>
      <c r="U104" s="138"/>
      <c r="V104" s="138"/>
      <c r="W104" s="138"/>
      <c r="X104" s="138"/>
      <c r="Y104" s="138"/>
      <c r="Z104" s="138"/>
      <c r="AA104" s="138"/>
      <c r="AB104" s="138"/>
      <c r="AC104" s="139"/>
      <c r="AD104" s="138"/>
      <c r="AE104" s="138"/>
      <c r="AF104" s="138"/>
      <c r="AG104" s="138"/>
      <c r="AH104" s="138"/>
      <c r="AI104" s="138"/>
      <c r="AJ104" s="138"/>
      <c r="AK104" s="138"/>
      <c r="AL104" s="138"/>
      <c r="AM104" s="138"/>
      <c r="AN104" s="138"/>
      <c r="AV104">
        <f t="array" ref="AV104">SUM(IF((WEEKDAY(J$5:AK$5,2)&lt;6)*(COUNTIF(fériés,J$5:AK$5)=0),COUNTIF(vsav, J104:AK104)))</f>
        <v>0</v>
      </c>
      <c r="AW104">
        <f t="array" ref="AW104">SUM(IF((WEEKDAY(J$5:AK$5,2)&gt;5)+(COUNTIF(fériés,J$5:AK$5)&gt;0),COUNTIF(vsav, J104:AK104)))</f>
        <v>0</v>
      </c>
    </row>
    <row r="105" spans="1:49" ht="15" hidden="1" customHeight="1">
      <c r="A105" s="137">
        <f>'Base de donnée'!AI3</f>
        <v>33</v>
      </c>
      <c r="B105" s="446"/>
      <c r="C105" s="449"/>
      <c r="D105" s="429"/>
      <c r="E105" s="432"/>
      <c r="F105" s="417"/>
      <c r="G105" s="420"/>
      <c r="H105" s="423"/>
      <c r="I105" s="426"/>
      <c r="J105" s="10"/>
      <c r="K105" s="30"/>
      <c r="L105" s="30"/>
      <c r="M105" s="30"/>
      <c r="N105" s="30"/>
      <c r="O105" s="30"/>
      <c r="P105" s="30"/>
      <c r="Q105" s="30"/>
      <c r="R105" s="30"/>
      <c r="S105" s="30"/>
      <c r="T105" s="30"/>
      <c r="U105" s="30"/>
      <c r="V105" s="30"/>
      <c r="W105" s="30"/>
      <c r="X105" s="30"/>
      <c r="Y105" s="30"/>
      <c r="Z105" s="30"/>
      <c r="AA105" s="30"/>
      <c r="AB105" s="30"/>
      <c r="AC105" s="18"/>
      <c r="AD105" s="30"/>
      <c r="AE105" s="30"/>
      <c r="AF105" s="30"/>
      <c r="AG105" s="30"/>
      <c r="AH105" s="30"/>
      <c r="AI105" s="30"/>
      <c r="AJ105" s="30"/>
      <c r="AK105" s="30"/>
      <c r="AL105" s="30"/>
      <c r="AM105" s="30"/>
      <c r="AN105" s="30"/>
      <c r="AV105">
        <f t="array" ref="AV105">SUM(IF((WEEKDAY(J$5:AK$5,2)&lt;6)*(COUNTIF(fériés,J$5:AK$5)=0),COUNTIF(vsav, J105:AK105)))</f>
        <v>0</v>
      </c>
      <c r="AW105">
        <f t="array" ref="AW105">SUM(IF((WEEKDAY(J$5:AK$5,2)&gt;5)+(COUNTIF(fériés,J$5:AK$5)&gt;0),COUNTIF(vsav, J105:AK105)))</f>
        <v>0</v>
      </c>
    </row>
    <row r="106" spans="1:49" ht="15.75" hidden="1" customHeight="1" thickBot="1">
      <c r="A106" s="52">
        <f>'Base de donnée'!AI3</f>
        <v>33</v>
      </c>
      <c r="B106" s="447"/>
      <c r="C106" s="450"/>
      <c r="D106" s="430"/>
      <c r="E106" s="433"/>
      <c r="F106" s="418"/>
      <c r="G106" s="421"/>
      <c r="H106" s="424"/>
      <c r="I106" s="427"/>
      <c r="J106" s="140"/>
      <c r="K106" s="140"/>
      <c r="L106" s="140"/>
      <c r="M106" s="140"/>
      <c r="N106" s="140"/>
      <c r="O106" s="140"/>
      <c r="P106" s="140"/>
      <c r="Q106" s="140"/>
      <c r="R106" s="140"/>
      <c r="S106" s="140"/>
      <c r="T106" s="140"/>
      <c r="U106" s="140"/>
      <c r="V106" s="140"/>
      <c r="W106" s="140"/>
      <c r="X106" s="140"/>
      <c r="Y106" s="140"/>
      <c r="Z106" s="140"/>
      <c r="AA106" s="140"/>
      <c r="AB106" s="140"/>
      <c r="AC106" s="141"/>
      <c r="AD106" s="140"/>
      <c r="AE106" s="140"/>
      <c r="AF106" s="140"/>
      <c r="AG106" s="140"/>
      <c r="AH106" s="140"/>
      <c r="AI106" s="140"/>
      <c r="AJ106" s="140"/>
      <c r="AK106" s="140"/>
      <c r="AL106" s="140"/>
      <c r="AM106" s="140"/>
      <c r="AN106" s="140"/>
      <c r="AV106">
        <f t="array" ref="AV106">SUM(IF((WEEKDAY(J$5:AK$5,2)&lt;6)*(COUNTIF(fériés,J$5:AK$5)=0),COUNTIF(vsav, J106:AK106)))</f>
        <v>0</v>
      </c>
      <c r="AW106">
        <f t="array" ref="AW106">SUM(IF((WEEKDAY(J$5:AK$5,2)&gt;5)+(COUNTIF(fériés,J$5:AK$5)&gt;0),COUNTIF(vsav, J106:AK106)))</f>
        <v>0</v>
      </c>
    </row>
    <row r="107" spans="1:49" ht="15" hidden="1" customHeight="1">
      <c r="A107" s="52">
        <f>'Base de donnée'!AJ3</f>
        <v>34</v>
      </c>
      <c r="B107" s="445">
        <f>SUM('Base de donnée'!C$5:C$8)</f>
        <v>4</v>
      </c>
      <c r="C107" s="448">
        <f>SUM('Base de donnée'!C107)</f>
        <v>0</v>
      </c>
      <c r="D107" s="428">
        <f t="array" ref="D107">SUM(IF((WEEKDAY(J$5:AK$5,2)&lt;6)*(COUNTIF(fériés,J$5:AK$5)=0),COUNTIF(piquet,J107:AK107)))</f>
        <v>0</v>
      </c>
      <c r="E107" s="431">
        <f t="array" ref="E107">SUM(IF((WEEKDAY(J$5:AK$5,2)&gt;5)+(COUNTIF(fériés,J$5:AK$5)&gt;0),COUNTIF(piquet,J107:AK107)))</f>
        <v>0</v>
      </c>
      <c r="F107" s="416">
        <f>(D107*9)+(E107*24)</f>
        <v>0</v>
      </c>
      <c r="G107" s="419">
        <f>STATISTIQUE!V107</f>
        <v>0</v>
      </c>
      <c r="H107" s="422">
        <f t="shared" ref="H107:I107" si="34">SUM(AV107:AV109)</f>
        <v>0</v>
      </c>
      <c r="I107" s="425">
        <f t="shared" si="34"/>
        <v>0</v>
      </c>
      <c r="J107" s="138"/>
      <c r="K107" s="138"/>
      <c r="L107" s="138"/>
      <c r="M107" s="138"/>
      <c r="N107" s="138"/>
      <c r="O107" s="138"/>
      <c r="P107" s="138"/>
      <c r="Q107" s="138"/>
      <c r="R107" s="138"/>
      <c r="S107" s="138"/>
      <c r="T107" s="138"/>
      <c r="U107" s="138"/>
      <c r="V107" s="138"/>
      <c r="W107" s="138"/>
      <c r="X107" s="138"/>
      <c r="Y107" s="138"/>
      <c r="Z107" s="138"/>
      <c r="AA107" s="138"/>
      <c r="AB107" s="138"/>
      <c r="AC107" s="139"/>
      <c r="AD107" s="138"/>
      <c r="AE107" s="138"/>
      <c r="AF107" s="138"/>
      <c r="AG107" s="138"/>
      <c r="AH107" s="138"/>
      <c r="AI107" s="138"/>
      <c r="AJ107" s="138"/>
      <c r="AK107" s="138"/>
      <c r="AL107" s="138"/>
      <c r="AM107" s="138"/>
      <c r="AN107" s="138"/>
      <c r="AV107">
        <f t="array" ref="AV107">SUM(IF((WEEKDAY(J$5:AK$5,2)&lt;6)*(COUNTIF(fériés,J$5:AK$5)=0),COUNTIF(vsav, J107:AK107)))</f>
        <v>0</v>
      </c>
      <c r="AW107">
        <f t="array" ref="AW107">SUM(IF((WEEKDAY(J$5:AK$5,2)&gt;5)+(COUNTIF(fériés,J$5:AK$5)&gt;0),COUNTIF(vsav, J107:AK107)))</f>
        <v>0</v>
      </c>
    </row>
    <row r="108" spans="1:49" ht="15" hidden="1" customHeight="1">
      <c r="A108" s="137">
        <f>'Base de donnée'!AJ3</f>
        <v>34</v>
      </c>
      <c r="B108" s="446"/>
      <c r="C108" s="449"/>
      <c r="D108" s="429"/>
      <c r="E108" s="432"/>
      <c r="F108" s="417"/>
      <c r="G108" s="420"/>
      <c r="H108" s="423"/>
      <c r="I108" s="426"/>
      <c r="J108" s="10"/>
      <c r="K108" s="30"/>
      <c r="L108" s="30"/>
      <c r="M108" s="30"/>
      <c r="N108" s="30"/>
      <c r="O108" s="30"/>
      <c r="P108" s="30"/>
      <c r="Q108" s="30"/>
      <c r="R108" s="30"/>
      <c r="S108" s="30"/>
      <c r="T108" s="30"/>
      <c r="U108" s="30"/>
      <c r="V108" s="30"/>
      <c r="W108" s="30"/>
      <c r="X108" s="30"/>
      <c r="Y108" s="30"/>
      <c r="Z108" s="30"/>
      <c r="AA108" s="30"/>
      <c r="AB108" s="30"/>
      <c r="AC108" s="18"/>
      <c r="AD108" s="30"/>
      <c r="AE108" s="30"/>
      <c r="AF108" s="30"/>
      <c r="AG108" s="30"/>
      <c r="AH108" s="30"/>
      <c r="AI108" s="30"/>
      <c r="AJ108" s="30"/>
      <c r="AK108" s="30"/>
      <c r="AL108" s="30"/>
      <c r="AM108" s="30"/>
      <c r="AN108" s="30"/>
      <c r="AV108">
        <f t="array" ref="AV108">SUM(IF((WEEKDAY(J$5:AK$5,2)&lt;6)*(COUNTIF(fériés,J$5:AK$5)=0),COUNTIF(vsav, J108:AK108)))</f>
        <v>0</v>
      </c>
      <c r="AW108">
        <f t="array" ref="AW108">SUM(IF((WEEKDAY(J$5:AK$5,2)&gt;5)+(COUNTIF(fériés,J$5:AK$5)&gt;0),COUNTIF(vsav, J108:AK108)))</f>
        <v>0</v>
      </c>
    </row>
    <row r="109" spans="1:49" ht="15.75" hidden="1" customHeight="1" thickBot="1">
      <c r="A109" s="52">
        <f>'Base de donnée'!AJ3</f>
        <v>34</v>
      </c>
      <c r="B109" s="447"/>
      <c r="C109" s="450"/>
      <c r="D109" s="430"/>
      <c r="E109" s="433"/>
      <c r="F109" s="418"/>
      <c r="G109" s="421"/>
      <c r="H109" s="424"/>
      <c r="I109" s="427"/>
      <c r="J109" s="140"/>
      <c r="K109" s="140"/>
      <c r="L109" s="140"/>
      <c r="M109" s="140"/>
      <c r="N109" s="140"/>
      <c r="O109" s="140"/>
      <c r="P109" s="140"/>
      <c r="Q109" s="140"/>
      <c r="R109" s="140"/>
      <c r="S109" s="140"/>
      <c r="T109" s="140"/>
      <c r="U109" s="140"/>
      <c r="V109" s="140"/>
      <c r="W109" s="140"/>
      <c r="X109" s="140"/>
      <c r="Y109" s="140"/>
      <c r="Z109" s="140"/>
      <c r="AA109" s="140"/>
      <c r="AB109" s="140"/>
      <c r="AC109" s="141"/>
      <c r="AD109" s="140"/>
      <c r="AE109" s="140"/>
      <c r="AF109" s="140"/>
      <c r="AG109" s="140"/>
      <c r="AH109" s="140"/>
      <c r="AI109" s="140"/>
      <c r="AJ109" s="140"/>
      <c r="AK109" s="140"/>
      <c r="AL109" s="140"/>
      <c r="AM109" s="140"/>
      <c r="AN109" s="140"/>
      <c r="AV109">
        <f t="array" ref="AV109">SUM(IF((WEEKDAY(J$5:AK$5,2)&lt;6)*(COUNTIF(fériés,J$5:AK$5)=0),COUNTIF(vsav, J109:AK109)))</f>
        <v>0</v>
      </c>
      <c r="AW109">
        <f t="array" ref="AW109">SUM(IF((WEEKDAY(J$5:AK$5,2)&gt;5)+(COUNTIF(fériés,J$5:AK$5)&gt;0),COUNTIF(vsav, J109:AK109)))</f>
        <v>0</v>
      </c>
    </row>
    <row r="110" spans="1:49" ht="15" hidden="1" customHeight="1">
      <c r="A110" s="52">
        <f>'Base de donnée'!AK3</f>
        <v>35</v>
      </c>
      <c r="B110" s="445">
        <f>SUM('Base de donnée'!C$5:C$8)</f>
        <v>4</v>
      </c>
      <c r="C110" s="448">
        <f>SUM('Base de donnée'!C110)</f>
        <v>0</v>
      </c>
      <c r="D110" s="410">
        <f t="array" ref="D110">SUM(IF((WEEKDAY(J$5:AK$5,2)&lt;6)*(COUNTIF(fériés,J$5:AK$5)=0),COUNTIF(piquet,J110:AK110)))</f>
        <v>0</v>
      </c>
      <c r="E110" s="413">
        <f t="array" ref="E110">SUM(IF((WEEKDAY(J$5:AK$5,2)&gt;5)+(COUNTIF(fériés,J$5:AK$5)&gt;0),COUNTIF(piquet,J110:AK110)))</f>
        <v>0</v>
      </c>
      <c r="F110" s="416">
        <f>(D110*9)+(E110*24)</f>
        <v>0</v>
      </c>
      <c r="G110" s="419">
        <f>STATISTIQUE!V110</f>
        <v>0</v>
      </c>
      <c r="H110" s="422">
        <f t="shared" ref="H110:I110" si="35">SUM(AV110:AV112)</f>
        <v>0</v>
      </c>
      <c r="I110" s="425">
        <f t="shared" si="35"/>
        <v>0</v>
      </c>
      <c r="J110" s="139"/>
      <c r="K110" s="138"/>
      <c r="L110" s="138"/>
      <c r="M110" s="138"/>
      <c r="N110" s="138"/>
      <c r="O110" s="138"/>
      <c r="P110" s="138"/>
      <c r="Q110" s="138"/>
      <c r="R110" s="138"/>
      <c r="S110" s="138"/>
      <c r="T110" s="138"/>
      <c r="U110" s="138"/>
      <c r="V110" s="138"/>
      <c r="W110" s="138"/>
      <c r="X110" s="138"/>
      <c r="Y110" s="138"/>
      <c r="Z110" s="138"/>
      <c r="AA110" s="138"/>
      <c r="AB110" s="138"/>
      <c r="AC110" s="139"/>
      <c r="AD110" s="138"/>
      <c r="AE110" s="138"/>
      <c r="AF110" s="138"/>
      <c r="AG110" s="138"/>
      <c r="AH110" s="138"/>
      <c r="AI110" s="138"/>
      <c r="AJ110" s="138"/>
      <c r="AK110" s="139"/>
      <c r="AL110" s="138"/>
      <c r="AM110" s="138"/>
      <c r="AN110" s="138"/>
      <c r="AV110">
        <f t="array" ref="AV110">SUM(IF((WEEKDAY(J$5:AK$5,2)&lt;6)*(COUNTIF(fériés,J$5:AK$5)=0),COUNTIF(vsav, J110:AK110)))</f>
        <v>0</v>
      </c>
      <c r="AW110">
        <f t="array" ref="AW110">SUM(IF((WEEKDAY(J$5:AK$5,2)&gt;5)+(COUNTIF(fériés,J$5:AK$5)&gt;0),COUNTIF(vsav, J110:AK110)))</f>
        <v>0</v>
      </c>
    </row>
    <row r="111" spans="1:49" ht="15" hidden="1" customHeight="1">
      <c r="A111" s="137">
        <f>'Base de donnée'!AK3</f>
        <v>35</v>
      </c>
      <c r="B111" s="446"/>
      <c r="C111" s="449"/>
      <c r="D111" s="411"/>
      <c r="E111" s="414"/>
      <c r="F111" s="417"/>
      <c r="G111" s="420"/>
      <c r="H111" s="423"/>
      <c r="I111" s="426"/>
      <c r="J111" s="10"/>
      <c r="K111" s="30"/>
      <c r="L111" s="30"/>
      <c r="M111" s="30"/>
      <c r="N111" s="30"/>
      <c r="O111" s="30"/>
      <c r="P111" s="30"/>
      <c r="Q111" s="30"/>
      <c r="R111" s="30"/>
      <c r="S111" s="30"/>
      <c r="T111" s="30"/>
      <c r="U111" s="30"/>
      <c r="V111" s="30"/>
      <c r="W111" s="30"/>
      <c r="X111" s="30"/>
      <c r="Y111" s="30"/>
      <c r="Z111" s="30"/>
      <c r="AA111" s="30"/>
      <c r="AB111" s="30"/>
      <c r="AC111" s="18"/>
      <c r="AD111" s="30"/>
      <c r="AE111" s="30"/>
      <c r="AF111" s="30"/>
      <c r="AG111" s="30"/>
      <c r="AH111" s="30"/>
      <c r="AI111" s="30"/>
      <c r="AJ111" s="30"/>
      <c r="AK111" s="30"/>
      <c r="AL111" s="30"/>
      <c r="AM111" s="30"/>
      <c r="AN111" s="30"/>
      <c r="AV111">
        <f t="array" ref="AV111">SUM(IF((WEEKDAY(J$5:AK$5,2)&lt;6)*(COUNTIF(fériés,J$5:AK$5)=0),COUNTIF(vsav, J111:AK111)))</f>
        <v>0</v>
      </c>
      <c r="AW111">
        <f t="array" ref="AW111">SUM(IF((WEEKDAY(J$5:AK$5,2)&gt;5)+(COUNTIF(fériés,J$5:AK$5)&gt;0),COUNTIF(vsav, J111:AK111)))</f>
        <v>0</v>
      </c>
    </row>
    <row r="112" spans="1:49" ht="15.75" hidden="1" customHeight="1" thickBot="1">
      <c r="A112" s="52">
        <f>'Base de donnée'!AK3</f>
        <v>35</v>
      </c>
      <c r="B112" s="447"/>
      <c r="C112" s="450"/>
      <c r="D112" s="412"/>
      <c r="E112" s="415"/>
      <c r="F112" s="418"/>
      <c r="G112" s="421"/>
      <c r="H112" s="424"/>
      <c r="I112" s="427"/>
      <c r="J112" s="140"/>
      <c r="K112" s="140"/>
      <c r="L112" s="140"/>
      <c r="M112" s="140"/>
      <c r="N112" s="140"/>
      <c r="O112" s="140"/>
      <c r="P112" s="140"/>
      <c r="Q112" s="140"/>
      <c r="R112" s="140"/>
      <c r="S112" s="140"/>
      <c r="T112" s="140"/>
      <c r="U112" s="140"/>
      <c r="V112" s="140"/>
      <c r="W112" s="140"/>
      <c r="X112" s="140"/>
      <c r="Y112" s="140"/>
      <c r="Z112" s="140"/>
      <c r="AA112" s="140"/>
      <c r="AB112" s="140"/>
      <c r="AC112" s="141"/>
      <c r="AD112" s="140"/>
      <c r="AE112" s="140"/>
      <c r="AF112" s="140"/>
      <c r="AG112" s="140"/>
      <c r="AH112" s="140"/>
      <c r="AI112" s="140"/>
      <c r="AJ112" s="140"/>
      <c r="AK112" s="140"/>
      <c r="AL112" s="140"/>
      <c r="AM112" s="140"/>
      <c r="AN112" s="140"/>
      <c r="AV112">
        <f t="array" ref="AV112">SUM(IF((WEEKDAY(J$5:AK$5,2)&lt;6)*(COUNTIF(fériés,J$5:AK$5)=0),COUNTIF(vsav, J112:AK112)))</f>
        <v>0</v>
      </c>
      <c r="AW112">
        <f t="array" ref="AW112">SUM(IF((WEEKDAY(J$5:AK$5,2)&gt;5)+(COUNTIF(fériés,J$5:AK$5)&gt;0),COUNTIF(vsav, J112:AK112)))</f>
        <v>0</v>
      </c>
    </row>
    <row r="113" spans="1:49" ht="15.75" thickBot="1">
      <c r="A113" s="172" t="s">
        <v>25</v>
      </c>
      <c r="B113" s="191"/>
      <c r="C113" s="192"/>
      <c r="J113" s="81">
        <f t="shared" ref="J113:AN113" ca="1" si="36">EFFTOTAL-J$115</f>
        <v>18</v>
      </c>
      <c r="K113" s="81">
        <f t="shared" ca="1" si="36"/>
        <v>21</v>
      </c>
      <c r="L113" s="81">
        <f t="shared" ca="1" si="36"/>
        <v>21</v>
      </c>
      <c r="M113" s="81">
        <f t="shared" ca="1" si="36"/>
        <v>13</v>
      </c>
      <c r="N113" s="81">
        <f t="shared" ca="1" si="36"/>
        <v>17</v>
      </c>
      <c r="O113" s="81">
        <f t="shared" ca="1" si="36"/>
        <v>18</v>
      </c>
      <c r="P113" s="81">
        <f t="shared" ca="1" si="36"/>
        <v>19</v>
      </c>
      <c r="Q113" s="81">
        <f t="shared" ca="1" si="36"/>
        <v>21</v>
      </c>
      <c r="R113" s="81">
        <f t="shared" ca="1" si="36"/>
        <v>20</v>
      </c>
      <c r="S113" s="81">
        <f t="shared" ca="1" si="36"/>
        <v>20</v>
      </c>
      <c r="T113" s="81">
        <f t="shared" ca="1" si="36"/>
        <v>14</v>
      </c>
      <c r="U113" s="81">
        <f t="shared" ca="1" si="36"/>
        <v>16</v>
      </c>
      <c r="V113" s="81">
        <f t="shared" ca="1" si="36"/>
        <v>21</v>
      </c>
      <c r="W113" s="81">
        <f t="shared" ca="1" si="36"/>
        <v>21</v>
      </c>
      <c r="X113" s="81">
        <f t="shared" ca="1" si="36"/>
        <v>20</v>
      </c>
      <c r="Y113" s="81">
        <f t="shared" ca="1" si="36"/>
        <v>21</v>
      </c>
      <c r="Z113" s="81">
        <f t="shared" ca="1" si="36"/>
        <v>23</v>
      </c>
      <c r="AA113" s="81">
        <f t="shared" ca="1" si="36"/>
        <v>16</v>
      </c>
      <c r="AB113" s="81">
        <f t="shared" ca="1" si="36"/>
        <v>18</v>
      </c>
      <c r="AC113" s="81">
        <f t="shared" ca="1" si="36"/>
        <v>21</v>
      </c>
      <c r="AD113" s="81">
        <f t="shared" ca="1" si="36"/>
        <v>19</v>
      </c>
      <c r="AE113" s="81">
        <f t="shared" ca="1" si="36"/>
        <v>21</v>
      </c>
      <c r="AF113" s="81">
        <f t="shared" ca="1" si="36"/>
        <v>23</v>
      </c>
      <c r="AG113" s="81">
        <f t="shared" ca="1" si="36"/>
        <v>19</v>
      </c>
      <c r="AH113" s="81">
        <f t="shared" ca="1" si="36"/>
        <v>16</v>
      </c>
      <c r="AI113" s="81">
        <f t="shared" ca="1" si="36"/>
        <v>18</v>
      </c>
      <c r="AJ113" s="81">
        <f t="shared" ca="1" si="36"/>
        <v>19</v>
      </c>
      <c r="AK113" s="81">
        <f t="shared" ca="1" si="36"/>
        <v>21</v>
      </c>
      <c r="AL113" s="81">
        <f t="shared" ca="1" si="36"/>
        <v>24</v>
      </c>
      <c r="AM113" s="81">
        <f t="shared" ca="1" si="36"/>
        <v>24</v>
      </c>
      <c r="AN113" s="81">
        <f t="shared" ca="1" si="36"/>
        <v>24</v>
      </c>
      <c r="AV113">
        <f t="array" aca="1" ref="AV113" ca="1">SUM(IF((WEEKDAY(J$5:AK$5,2)&lt;6)*(COUNTIF(fériés,J$5:AK$5)=0),COUNTIF(vsav, J113:AK113)))</f>
        <v>0</v>
      </c>
      <c r="AW113">
        <f t="array" aca="1" ref="AW113" ca="1">SUM(IF((WEEKDAY(J$5:AK$5,2)&gt;5)+(COUNTIF(fériés,J$5:AK$5)&gt;0),COUNTIF(vsav, J113:AK113)))</f>
        <v>0</v>
      </c>
    </row>
    <row r="114" spans="1:49" ht="16.5" thickTop="1" thickBot="1">
      <c r="A114" s="112" t="s">
        <v>74</v>
      </c>
      <c r="B114" s="193"/>
      <c r="C114" s="194"/>
      <c r="J114" s="178" t="str">
        <f t="array" ref="J114">IF(SUMPRODUCT((J5&gt;=debut)*(J5&lt;=fin))&gt;0,INDEX(equipe,MIN(IF((J5&gt;=debut)*(J5&lt;=fin),ROW(equipe)))-1),"")</f>
        <v>EQUIPE 2</v>
      </c>
      <c r="K114" s="113" t="str">
        <f t="array" ref="K114">IF(SUMPRODUCT((K5&gt;=debut)*(K5&lt;=fin))&gt;0,INDEX(equipe,MIN(IF((K5&gt;=debut)*(K5&lt;=fin),ROW(equipe)))-1),"")</f>
        <v>EQUIPE 2</v>
      </c>
      <c r="L114" s="113" t="str">
        <f t="array" ref="L114">IF(SUMPRODUCT((L5&gt;=debut)*(L5&lt;=fin))&gt;0,INDEX(equipe,MIN(IF((L5&gt;=debut)*(L5&lt;=fin),ROW(equipe)))-1),"")</f>
        <v>EQUIPE 2</v>
      </c>
      <c r="M114" s="113" t="str">
        <f t="array" ref="M114">IF(SUMPRODUCT((M5&gt;=debut)*(M5&lt;=fin))&gt;0,INDEX(equipe,MIN(IF((M5&gt;=debut)*(M5&lt;=fin),ROW(equipe)))-1),"")</f>
        <v>EQUIPE 2</v>
      </c>
      <c r="N114" s="113" t="str">
        <f t="array" ref="N114">IF(SUMPRODUCT((N5&gt;=debut)*(N5&lt;=fin))&gt;0,INDEX(equipe,MIN(IF((N5&gt;=debut)*(N5&lt;=fin),ROW(equipe)))-1),"")</f>
        <v>EQUIPE 2</v>
      </c>
      <c r="O114" s="113" t="str">
        <f t="array" ref="O114">IF(SUMPRODUCT((O5&gt;=debut)*(O5&lt;=fin))&gt;0,INDEX(equipe,MIN(IF((O5&gt;=debut)*(O5&lt;=fin),ROW(equipe)))-1),"")</f>
        <v>EQUIPE 3</v>
      </c>
      <c r="P114" s="113" t="str">
        <f t="array" ref="P114">IF(SUMPRODUCT((P5&gt;=debut)*(P5&lt;=fin))&gt;0,INDEX(equipe,MIN(IF((P5&gt;=debut)*(P5&lt;=fin),ROW(equipe)))-1),"")</f>
        <v>EQUIPE 3</v>
      </c>
      <c r="Q114" s="113" t="str">
        <f t="array" ref="Q114">IF(SUMPRODUCT((Q5&gt;=debut)*(Q5&lt;=fin))&gt;0,INDEX(equipe,MIN(IF((Q5&gt;=debut)*(Q5&lt;=fin),ROW(equipe)))-1),"")</f>
        <v>EQUIPE 3</v>
      </c>
      <c r="R114" s="113" t="str">
        <f t="array" ref="R114">IF(SUMPRODUCT((R5&gt;=debut)*(R5&lt;=fin))&gt;0,INDEX(equipe,MIN(IF((R5&gt;=debut)*(R5&lt;=fin),ROW(equipe)))-1),"")</f>
        <v>EQUIPE 3</v>
      </c>
      <c r="S114" s="113" t="str">
        <f t="array" ref="S114">IF(SUMPRODUCT((S5&gt;=debut)*(S5&lt;=fin))&gt;0,INDEX(equipe,MIN(IF((S5&gt;=debut)*(S5&lt;=fin),ROW(equipe)))-1),"")</f>
        <v>EQUIPE 3</v>
      </c>
      <c r="T114" s="113" t="str">
        <f t="array" ref="T114">IF(SUMPRODUCT((T5&gt;=debut)*(T5&lt;=fin))&gt;0,INDEX(equipe,MIN(IF((T5&gt;=debut)*(T5&lt;=fin),ROW(equipe)))-1),"")</f>
        <v>EQUIPE 3</v>
      </c>
      <c r="U114" s="113" t="str">
        <f t="array" ref="U114">IF(SUMPRODUCT((U5&gt;=debut)*(U5&lt;=fin))&gt;0,INDEX(equipe,MIN(IF((U5&gt;=debut)*(U5&lt;=fin),ROW(equipe)))-1),"")</f>
        <v>EQUIPE 3</v>
      </c>
      <c r="V114" s="113" t="str">
        <f t="array" ref="V114">IF(SUMPRODUCT((V5&gt;=debut)*(V5&lt;=fin))&gt;0,INDEX(equipe,MIN(IF((V5&gt;=debut)*(V5&lt;=fin),ROW(equipe)))-1),"")</f>
        <v>EQUIPE 1</v>
      </c>
      <c r="W114" s="113" t="str">
        <f t="array" ref="W114">IF(SUMPRODUCT((W5&gt;=debut)*(W5&lt;=fin))&gt;0,INDEX(equipe,MIN(IF((W5&gt;=debut)*(W5&lt;=fin),ROW(equipe)))-1),"")</f>
        <v>EQUIPE 1</v>
      </c>
      <c r="X114" s="113" t="str">
        <f t="array" ref="X114">IF(SUMPRODUCT((X5&gt;=debut)*(X5&lt;=fin))&gt;0,INDEX(equipe,MIN(IF((X5&gt;=debut)*(X5&lt;=fin),ROW(equipe)))-1),"")</f>
        <v>EQUIPE 1</v>
      </c>
      <c r="Y114" s="113" t="str">
        <f t="array" ref="Y114">IF(SUMPRODUCT((Y5&gt;=debut)*(Y5&lt;=fin))&gt;0,INDEX(equipe,MIN(IF((Y5&gt;=debut)*(Y5&lt;=fin),ROW(equipe)))-1),"")</f>
        <v>EQUIPE 1</v>
      </c>
      <c r="Z114" s="113" t="str">
        <f t="array" ref="Z114">IF(SUMPRODUCT((Z5&gt;=debut)*(Z5&lt;=fin))&gt;0,INDEX(equipe,MIN(IF((Z5&gt;=debut)*(Z5&lt;=fin),ROW(equipe)))-1),"")</f>
        <v>EQUIPE 1</v>
      </c>
      <c r="AA114" s="113" t="str">
        <f t="array" ref="AA114">IF(SUMPRODUCT((AA5&gt;=debut)*(AA5&lt;=fin))&gt;0,INDEX(equipe,MIN(IF((AA5&gt;=debut)*(AA5&lt;=fin),ROW(equipe)))-1),"")</f>
        <v>EQUIPE 1</v>
      </c>
      <c r="AB114" s="113" t="str">
        <f t="array" ref="AB114">IF(SUMPRODUCT((AB5&gt;=debut)*(AB5&lt;=fin))&gt;0,INDEX(equipe,MIN(IF((AB5&gt;=debut)*(AB5&lt;=fin),ROW(equipe)))-1),"")</f>
        <v>EQUIPE 1</v>
      </c>
      <c r="AC114" s="113" t="str">
        <f t="array" ref="AC114">IF(SUMPRODUCT((AC5&gt;=debut)*(AC5&lt;=fin))&gt;0,INDEX(equipe,MIN(IF((AC5&gt;=debut)*(AC5&lt;=fin),ROW(equipe)))-1),"")</f>
        <v>EQUIPE 2</v>
      </c>
      <c r="AD114" s="113" t="str">
        <f t="array" ref="AD114">IF(SUMPRODUCT((AD5&gt;=debut)*(AD5&lt;=fin))&gt;0,INDEX(equipe,MIN(IF((AD5&gt;=debut)*(AD5&lt;=fin),ROW(equipe)))-1),"")</f>
        <v>EQUIPE 2</v>
      </c>
      <c r="AE114" s="113" t="str">
        <f t="array" ref="AE114">IF(SUMPRODUCT((AE5&gt;=debut)*(AE5&lt;=fin))&gt;0,INDEX(equipe,MIN(IF((AE5&gt;=debut)*(AE5&lt;=fin),ROW(equipe)))-1),"")</f>
        <v>EQUIPE 2</v>
      </c>
      <c r="AF114" s="113" t="str">
        <f t="array" ref="AF114">IF(SUMPRODUCT((AF5&gt;=debut)*(AF5&lt;=fin))&gt;0,INDEX(equipe,MIN(IF((AF5&gt;=debut)*(AF5&lt;=fin),ROW(equipe)))-1),"")</f>
        <v>EQUIPE 2</v>
      </c>
      <c r="AG114" s="113" t="str">
        <f t="array" ref="AG114">IF(SUMPRODUCT((AG5&gt;=debut)*(AG5&lt;=fin))&gt;0,INDEX(equipe,MIN(IF((AG5&gt;=debut)*(AG5&lt;=fin),ROW(equipe)))-1),"")</f>
        <v>EQUIPE 2</v>
      </c>
      <c r="AH114" s="113" t="str">
        <f t="array" ref="AH114">IF(SUMPRODUCT((AH5&gt;=debut)*(AH5&lt;=fin))&gt;0,INDEX(equipe,MIN(IF((AH5&gt;=debut)*(AH5&lt;=fin),ROW(equipe)))-1),"")</f>
        <v>EQUIPE 2</v>
      </c>
      <c r="AI114" s="113" t="str">
        <f t="array" ref="AI114">IF(SUMPRODUCT((AI5&gt;=debut)*(AI5&lt;=fin))&gt;0,INDEX(equipe,MIN(IF((AI5&gt;=debut)*(AI5&lt;=fin),ROW(equipe)))-1),"")</f>
        <v>EQUIPE 2</v>
      </c>
      <c r="AJ114" s="113" t="str">
        <f t="array" ref="AJ114">IF(SUMPRODUCT((AJ5&gt;=debut)*(AJ5&lt;=fin))&gt;0,INDEX(equipe,MIN(IF((AJ5&gt;=debut)*(AJ5&lt;=fin),ROW(equipe)))-1),"")</f>
        <v>EQUIPE 3</v>
      </c>
      <c r="AK114" s="113" t="str">
        <f t="array" ref="AK114">IF(SUMPRODUCT((AK5&gt;=debut)*(AK5&lt;=fin))&gt;0,INDEX(equipe,MIN(IF((AK5&gt;=debut)*(AK5&lt;=fin),ROW(equipe)))-1),"")</f>
        <v>EQUIPE 3</v>
      </c>
      <c r="AL114" s="113" t="str">
        <f t="array" ref="AL114">IF(SUMPRODUCT((AL5&gt;=debut)*(AL5&lt;=fin))&gt;0,INDEX(equipe,MIN(IF((AL5&gt;=debut)*(AL5&lt;=fin),ROW(equipe)))-1),"")</f>
        <v/>
      </c>
      <c r="AM114" s="113" t="str">
        <f t="array" ref="AM114">IF(SUMPRODUCT((AM5&gt;=debut)*(AM5&lt;=fin))&gt;0,INDEX(equipe,MIN(IF((AM5&gt;=debut)*(AM5&lt;=fin),ROW(equipe)))-1),"")</f>
        <v/>
      </c>
      <c r="AN114" s="113" t="str">
        <f t="array" ref="AN114">IF(SUMPRODUCT((AN5&gt;=debut)*(AN5&lt;=fin))&gt;0,INDEX(equipe,MIN(IF((AN5&gt;=debut)*(AN5&lt;=fin),ROW(equipe)))-1),"")</f>
        <v/>
      </c>
    </row>
    <row r="115" spans="1:49" ht="16.5" thickTop="1" thickBot="1">
      <c r="A115" s="197" t="s">
        <v>6</v>
      </c>
      <c r="B115" s="193"/>
      <c r="C115" s="194"/>
      <c r="J115" s="198">
        <f ca="1">SUMPRODUCT(COUNTIF(OFFSET(J8:J8,{0,3,6,9,12,15,18,21,24,27,30,33,36,39,42,45,48,51,54,57,60,63,66,69,72,75,78,81.84,87,90,93,96,99,102},),"indisponible"))</f>
        <v>9</v>
      </c>
      <c r="K115" s="198">
        <f ca="1">SUMPRODUCT(COUNTIF(OFFSET(K8:K8,{0,3,6,9,12,15,18,21,24,27,30,33,36,39,42,45,48,51,54,57,60,63,66,69,72,75,78,81.84,87,90,93,96,99,102},),"indisponible"))</f>
        <v>6</v>
      </c>
      <c r="L115" s="198">
        <f ca="1">SUMPRODUCT(COUNTIF(OFFSET(L8:L8,{0,3,6,9,12,15,18,21,24,27,30,33,36,39,42,45,48,51,54,57,60,63,66,69,72,75,78,81.84,87,90,93,96,99,102},),"indisponible"))</f>
        <v>6</v>
      </c>
      <c r="M115" s="198">
        <f ca="1">SUMPRODUCT(COUNTIF(OFFSET(M8:M8,{0,3,6,9,12,15,18,21,24,27,30,33,36,39,42,45,48,51,54,57,60,63,66,69,72,75,78,81.84,87,90,93,96,99,102},),"indisponible"))</f>
        <v>14</v>
      </c>
      <c r="N115" s="198">
        <f ca="1">SUMPRODUCT(COUNTIF(OFFSET(N8:N8,{0,3,6,9,12,15,18,21,24,27,30,33,36,39,42,45,48,51,54,57,60,63,66,69,72,75,78,81.84,87,90,93,96,99,102},),"indisponible"))</f>
        <v>10</v>
      </c>
      <c r="O115" s="198">
        <f ca="1">SUMPRODUCT(COUNTIF(OFFSET(O8:O8,{0,3,6,9,12,15,18,21,24,27,30,33,36,39,42,45,48,51,54,57,60,63,66,69,72,75,78,81.84,87,90,93,96,99,102},),"indisponible"))</f>
        <v>9</v>
      </c>
      <c r="P115" s="198">
        <f ca="1">SUMPRODUCT(COUNTIF(OFFSET(P8:P8,{0,3,6,9,12,15,18,21,24,27,30,33,36,39,42,45,48,51,54,57,60,63,66,69,72,75,78,81.84,87,90,93,96,99,102},),"indisponible"))</f>
        <v>8</v>
      </c>
      <c r="Q115" s="198">
        <f ca="1">SUMPRODUCT(COUNTIF(OFFSET(Q8:Q8,{0,3,6,9,12,15,18,21,24,27,30,33,36,39,42,45,48,51,54,57,60,63,66,69,72,75,78,81.84,87,90,93,96,99,102},),"indisponible"))</f>
        <v>6</v>
      </c>
      <c r="R115" s="198">
        <f ca="1">SUMPRODUCT(COUNTIF(OFFSET(R8:R8,{0,3,6,9,12,15,18,21,24,27,30,33,36,39,42,45,48,51,54,57,60,63,66,69,72,75,78,81.84,87,90,93,96,99,102},),"indisponible"))</f>
        <v>7</v>
      </c>
      <c r="S115" s="198">
        <f ca="1">SUMPRODUCT(COUNTIF(OFFSET(S8:S8,{0,3,6,9,12,15,18,21,24,27,30,33,36,39,42,45,48,51,54,57,60,63,66,69,72,75,78,81.84,87,90,93,96,99,102},),"indisponible"))</f>
        <v>7</v>
      </c>
      <c r="T115" s="198">
        <f ca="1">SUMPRODUCT(COUNTIF(OFFSET(T8:T8,{0,3,6,9,12,15,18,21,24,27,30,33,36,39,42,45,48,51,54,57,60,63,66,69,72,75,78,81.84,87,90,93,96,99,102},),"indisponible"))</f>
        <v>13</v>
      </c>
      <c r="U115" s="198">
        <f ca="1">SUMPRODUCT(COUNTIF(OFFSET(U8:U8,{0,3,6,9,12,15,18,21,24,27,30,33,36,39,42,45,48,51,54,57,60,63,66,69,72,75,78,81.84,87,90,93,96,99,102},),"indisponible"))</f>
        <v>11</v>
      </c>
      <c r="V115" s="198">
        <f ca="1">SUMPRODUCT(COUNTIF(OFFSET(V8:V8,{0,3,6,9,12,15,18,21,24,27,30,33,36,39,42,45,48,51,54,57,60,63,66,69,72,75,78,81.84,87,90,93,96,99,102},),"indisponible"))</f>
        <v>6</v>
      </c>
      <c r="W115" s="198">
        <f ca="1">SUMPRODUCT(COUNTIF(OFFSET(W8:W8,{0,3,6,9,12,15,18,21,24,27,30,33,36,39,42,45,48,51,54,57,60,63,66,69,72,75,78,81.84,87,90,93,96,99,102},),"indisponible"))</f>
        <v>6</v>
      </c>
      <c r="X115" s="198">
        <f ca="1">SUMPRODUCT(COUNTIF(OFFSET(X8:X8,{0,3,6,9,12,15,18,21,24,27,30,33,36,39,42,45,48,51,54,57,60,63,66,69,72,75,78,81.84,87,90,93,96,99,102},),"indisponible"))</f>
        <v>7</v>
      </c>
      <c r="Y115" s="198">
        <f ca="1">SUMPRODUCT(COUNTIF(OFFSET(Y8:Y8,{0,3,6,9,12,15,18,21,24,27,30,33,36,39,42,45,48,51,54,57,60,63,66,69,72,75,78,81.84,87,90,93,96,99,102},),"indisponible"))</f>
        <v>6</v>
      </c>
      <c r="Z115" s="198">
        <f ca="1">SUMPRODUCT(COUNTIF(OFFSET(Z8:Z8,{0,3,6,9,12,15,18,21,24,27,30,33,36,39,42,45,48,51,54,57,60,63,66,69,72,75,78,81.84,87,90,93,96,99,102},),"indisponible"))</f>
        <v>4</v>
      </c>
      <c r="AA115" s="198">
        <f ca="1">SUMPRODUCT(COUNTIF(OFFSET(AA8:AA8,{0,3,6,9,12,15,18,21,24,27,30,33,36,39,42,45,48,51,54,57,60,63,66,69,72,75,78,81.84,87,90,93,96,99,102},),"indisponible"))</f>
        <v>11</v>
      </c>
      <c r="AB115" s="198">
        <f ca="1">SUMPRODUCT(COUNTIF(OFFSET(AB8:AB8,{0,3,6,9,12,15,18,21,24,27,30,33,36,39,42,45,48,51,54,57,60,63,66,69,72,75,78,81.84,87,90,93,96,99,102},),"indisponible"))</f>
        <v>9</v>
      </c>
      <c r="AC115" s="198">
        <f ca="1">SUMPRODUCT(COUNTIF(OFFSET(AC8:AC8,{0,3,6,9,12,15,18,21,24,27,30,33,36,39,42,45,48,51,54,57,60,63,66,69,72,75,78,81.84,87,90,93,96,99,102},),"indisponible"))</f>
        <v>6</v>
      </c>
      <c r="AD115" s="198">
        <f ca="1">SUMPRODUCT(COUNTIF(OFFSET(AD8:AD8,{0,3,6,9,12,15,18,21,24,27,30,33,36,39,42,45,48,51,54,57,60,63,66,69,72,75,78,81.84,87,90,93,96,99,102},),"indisponible"))</f>
        <v>8</v>
      </c>
      <c r="AE115" s="198">
        <f ca="1">SUMPRODUCT(COUNTIF(OFFSET(AE8:AE8,{0,3,6,9,12,15,18,21,24,27,30,33,36,39,42,45,48,51,54,57,60,63,66,69,72,75,78,81.84,87,90,93,96,99,102},),"indisponible"))</f>
        <v>6</v>
      </c>
      <c r="AF115" s="198">
        <f ca="1">SUMPRODUCT(COUNTIF(OFFSET(AF8:AF8,{0,3,6,9,12,15,18,21,24,27,30,33,36,39,42,45,48,51,54,57,60,63,66,69,72,75,78,81.84,87,90,93,96,99,102},),"indisponible"))</f>
        <v>4</v>
      </c>
      <c r="AG115" s="198">
        <f ca="1">SUMPRODUCT(COUNTIF(OFFSET(AG8:AG8,{0,3,6,9,12,15,18,21,24,27,30,33,36,39,42,45,48,51,54,57,60,63,66,69,72,75,78,81.84,87,90,93,96,99,102},),"indisponible"))</f>
        <v>8</v>
      </c>
      <c r="AH115" s="198">
        <f ca="1">SUMPRODUCT(COUNTIF(OFFSET(AH8:AH8,{0,3,6,9,12,15,18,21,24,27,30,33,36,39,42,45,48,51,54,57,60,63,66,69,72,75,78,81.84,87,90,93,96,99,102},),"indisponible"))</f>
        <v>11</v>
      </c>
      <c r="AI115" s="198">
        <f ca="1">SUMPRODUCT(COUNTIF(OFFSET(AI8:AI8,{0,3,6,9,12,15,18,21,24,27,30,33,36,39,42,45,48,51,54,57,60,63,66,69,72,75,78,81.84,87,90,93,96,99,102},),"indisponible"))</f>
        <v>9</v>
      </c>
      <c r="AJ115" s="198">
        <f ca="1">SUMPRODUCT(COUNTIF(OFFSET(AJ8:AJ8,{0,3,6,9,12,15,18,21,24,27,30,33,36,39,42,45,48,51,54,57,60,63,66,69,72,75,78,81.84,87,90,93,96,99,102},),"indisponible"))</f>
        <v>8</v>
      </c>
      <c r="AK115" s="198">
        <f ca="1">SUMPRODUCT(COUNTIF(OFFSET(AK8:AK8,{0,3,6,9,12,15,18,21,24,27,30,33,36,39,42,45,48,51,54,57,60,63,66,69,72,75,78,81.84,87,90,93,96,99,102},),"indisponible"))</f>
        <v>6</v>
      </c>
      <c r="AL115" s="198">
        <f ca="1">SUMPRODUCT(COUNTIF(OFFSET(AL8:AL8,{0,3,6,9,12,15,18,21,24,27,30,33,36,39,42,45,48,51,54,57,60,63,66,69,72,75,78,81.84,87,90,93,96,99,102},),"indisponible"))</f>
        <v>3</v>
      </c>
      <c r="AM115" s="198">
        <f ca="1">SUMPRODUCT(COUNTIF(OFFSET(AM8:AM8,{0,3,6,9,12,15,18,21,24,27,30,33,36,39,42,45,48,51,54,57,60,63,66,69,72,75,78,81.84,87,90,93,96,99,102},),"indisponible"))</f>
        <v>3</v>
      </c>
      <c r="AN115" s="198">
        <f ca="1">SUMPRODUCT(COUNTIF(OFFSET(AN8:AN8,{0,3,6,9,12,15,18,21,24,27,30,33,36,39,42,45,48,51,54,57,60,63,66,69,72,75,78,81.84,87,90,93,96,99,102},),"indisponible"))</f>
        <v>3</v>
      </c>
    </row>
    <row r="116" spans="1:49" ht="15.75" thickBot="1">
      <c r="A116" s="175" t="s">
        <v>78</v>
      </c>
      <c r="B116" s="193"/>
      <c r="C116" s="194"/>
      <c r="J116" s="155">
        <f>COUNTIF(J8:J112,"*CA FPTHR INC*")</f>
        <v>1</v>
      </c>
      <c r="K116" s="155">
        <f t="shared" ref="K116:AK116" si="37">COUNTIF(K8:K112,"*CA FPTHR INC*")</f>
        <v>1</v>
      </c>
      <c r="L116" s="155">
        <f t="shared" si="37"/>
        <v>1</v>
      </c>
      <c r="M116" s="155">
        <f t="shared" si="37"/>
        <v>1</v>
      </c>
      <c r="N116" s="155">
        <f t="shared" si="37"/>
        <v>1</v>
      </c>
      <c r="O116" s="155">
        <f t="shared" si="37"/>
        <v>1</v>
      </c>
      <c r="P116" s="155">
        <f t="shared" si="37"/>
        <v>1</v>
      </c>
      <c r="Q116" s="155">
        <f t="shared" si="37"/>
        <v>1</v>
      </c>
      <c r="R116" s="155">
        <f t="shared" si="37"/>
        <v>1</v>
      </c>
      <c r="S116" s="155">
        <f t="shared" si="37"/>
        <v>1</v>
      </c>
      <c r="T116" s="155">
        <f t="shared" si="37"/>
        <v>1</v>
      </c>
      <c r="U116" s="155">
        <f t="shared" si="37"/>
        <v>1</v>
      </c>
      <c r="V116" s="155">
        <f t="shared" si="37"/>
        <v>1</v>
      </c>
      <c r="W116" s="155">
        <f t="shared" si="37"/>
        <v>1</v>
      </c>
      <c r="X116" s="155">
        <f t="shared" si="37"/>
        <v>1</v>
      </c>
      <c r="Y116" s="155">
        <f t="shared" si="37"/>
        <v>1</v>
      </c>
      <c r="Z116" s="155">
        <f t="shared" si="37"/>
        <v>1</v>
      </c>
      <c r="AA116" s="155">
        <f t="shared" si="37"/>
        <v>1</v>
      </c>
      <c r="AB116" s="155">
        <f t="shared" si="37"/>
        <v>1</v>
      </c>
      <c r="AC116" s="155">
        <f t="shared" si="37"/>
        <v>1</v>
      </c>
      <c r="AD116" s="155">
        <f t="shared" si="37"/>
        <v>1</v>
      </c>
      <c r="AE116" s="155">
        <f t="shared" si="37"/>
        <v>1</v>
      </c>
      <c r="AF116" s="155">
        <f t="shared" si="37"/>
        <v>1</v>
      </c>
      <c r="AG116" s="155">
        <f t="shared" si="37"/>
        <v>1</v>
      </c>
      <c r="AH116" s="155">
        <f t="shared" si="37"/>
        <v>1</v>
      </c>
      <c r="AI116" s="155">
        <f t="shared" si="37"/>
        <v>1</v>
      </c>
      <c r="AJ116" s="155">
        <f t="shared" si="37"/>
        <v>1</v>
      </c>
      <c r="AK116" s="155">
        <f t="shared" si="37"/>
        <v>1</v>
      </c>
      <c r="AL116" s="155">
        <f t="shared" ref="AL116:AN116" si="38">COUNTIF(AL8:AL112,"*CA FPTSR INC*")</f>
        <v>0</v>
      </c>
      <c r="AM116" s="155">
        <f t="shared" si="38"/>
        <v>0</v>
      </c>
      <c r="AN116" s="155">
        <f t="shared" si="38"/>
        <v>0</v>
      </c>
    </row>
    <row r="117" spans="1:49" ht="16.5" thickTop="1" thickBot="1">
      <c r="A117" s="176" t="s">
        <v>9</v>
      </c>
      <c r="B117" s="193"/>
      <c r="C117" s="194"/>
      <c r="J117" s="155">
        <f>COUNTIF(J8:J112,"*CA FPTSR SR*")</f>
        <v>1</v>
      </c>
      <c r="K117" s="155">
        <f t="shared" ref="K117:AN117" si="39">COUNTIF(K8:K112,"*CA FPTSR SR*")</f>
        <v>1</v>
      </c>
      <c r="L117" s="155">
        <f t="shared" si="39"/>
        <v>1</v>
      </c>
      <c r="M117" s="155">
        <f t="shared" si="39"/>
        <v>1</v>
      </c>
      <c r="N117" s="155">
        <f t="shared" si="39"/>
        <v>1</v>
      </c>
      <c r="O117" s="155">
        <f t="shared" si="39"/>
        <v>1</v>
      </c>
      <c r="P117" s="155">
        <f t="shared" si="39"/>
        <v>1</v>
      </c>
      <c r="Q117" s="155">
        <f t="shared" si="39"/>
        <v>1</v>
      </c>
      <c r="R117" s="155">
        <f t="shared" si="39"/>
        <v>1</v>
      </c>
      <c r="S117" s="155">
        <f t="shared" si="39"/>
        <v>1</v>
      </c>
      <c r="T117" s="155">
        <f t="shared" si="39"/>
        <v>1</v>
      </c>
      <c r="U117" s="155">
        <f t="shared" si="39"/>
        <v>1</v>
      </c>
      <c r="V117" s="155">
        <f t="shared" si="39"/>
        <v>1</v>
      </c>
      <c r="W117" s="155">
        <f t="shared" si="39"/>
        <v>1</v>
      </c>
      <c r="X117" s="155">
        <f t="shared" si="39"/>
        <v>1</v>
      </c>
      <c r="Y117" s="155">
        <f t="shared" si="39"/>
        <v>1</v>
      </c>
      <c r="Z117" s="155">
        <f t="shared" si="39"/>
        <v>1</v>
      </c>
      <c r="AA117" s="155">
        <f t="shared" si="39"/>
        <v>1</v>
      </c>
      <c r="AB117" s="155">
        <f t="shared" si="39"/>
        <v>1</v>
      </c>
      <c r="AC117" s="155">
        <f t="shared" si="39"/>
        <v>1</v>
      </c>
      <c r="AD117" s="155">
        <f t="shared" si="39"/>
        <v>1</v>
      </c>
      <c r="AE117" s="155">
        <f t="shared" si="39"/>
        <v>1</v>
      </c>
      <c r="AF117" s="155">
        <f t="shared" si="39"/>
        <v>1</v>
      </c>
      <c r="AG117" s="155">
        <f t="shared" si="39"/>
        <v>1</v>
      </c>
      <c r="AH117" s="155">
        <f t="shared" si="39"/>
        <v>1</v>
      </c>
      <c r="AI117" s="155">
        <f t="shared" si="39"/>
        <v>1</v>
      </c>
      <c r="AJ117" s="155">
        <f t="shared" si="39"/>
        <v>1</v>
      </c>
      <c r="AK117" s="155">
        <f t="shared" si="39"/>
        <v>1</v>
      </c>
      <c r="AL117" s="155">
        <f t="shared" si="39"/>
        <v>0</v>
      </c>
      <c r="AM117" s="155">
        <f t="shared" si="39"/>
        <v>0</v>
      </c>
      <c r="AN117" s="155">
        <f t="shared" si="39"/>
        <v>0</v>
      </c>
    </row>
    <row r="118" spans="1:49" ht="16.5" thickTop="1" thickBot="1">
      <c r="A118" s="176" t="s">
        <v>10</v>
      </c>
      <c r="B118" s="193"/>
      <c r="C118" s="194"/>
      <c r="J118" s="114">
        <f>COUNTIF(J8:J112,"*CA VSAV*")</f>
        <v>1</v>
      </c>
      <c r="K118" s="114">
        <f t="shared" ref="K118:AN118" si="40">COUNTIF(K8:K112,"*CA VSAV*")</f>
        <v>1</v>
      </c>
      <c r="L118" s="114">
        <f t="shared" si="40"/>
        <v>1</v>
      </c>
      <c r="M118" s="114">
        <f t="shared" si="40"/>
        <v>1</v>
      </c>
      <c r="N118" s="114">
        <f t="shared" si="40"/>
        <v>1</v>
      </c>
      <c r="O118" s="114">
        <f t="shared" si="40"/>
        <v>1</v>
      </c>
      <c r="P118" s="114">
        <f t="shared" si="40"/>
        <v>1</v>
      </c>
      <c r="Q118" s="114">
        <f t="shared" si="40"/>
        <v>1</v>
      </c>
      <c r="R118" s="114">
        <f t="shared" si="40"/>
        <v>1</v>
      </c>
      <c r="S118" s="114">
        <f t="shared" si="40"/>
        <v>1</v>
      </c>
      <c r="T118" s="114">
        <f t="shared" si="40"/>
        <v>1</v>
      </c>
      <c r="U118" s="114">
        <f t="shared" si="40"/>
        <v>1</v>
      </c>
      <c r="V118" s="114">
        <f t="shared" si="40"/>
        <v>1</v>
      </c>
      <c r="W118" s="114">
        <f t="shared" si="40"/>
        <v>1</v>
      </c>
      <c r="X118" s="114">
        <f t="shared" si="40"/>
        <v>1</v>
      </c>
      <c r="Y118" s="114">
        <f t="shared" si="40"/>
        <v>1</v>
      </c>
      <c r="Z118" s="114">
        <f t="shared" si="40"/>
        <v>1</v>
      </c>
      <c r="AA118" s="114">
        <f t="shared" si="40"/>
        <v>1</v>
      </c>
      <c r="AB118" s="114">
        <f t="shared" si="40"/>
        <v>1</v>
      </c>
      <c r="AC118" s="114">
        <f t="shared" si="40"/>
        <v>1</v>
      </c>
      <c r="AD118" s="114">
        <f t="shared" si="40"/>
        <v>1</v>
      </c>
      <c r="AE118" s="114">
        <f t="shared" si="40"/>
        <v>1</v>
      </c>
      <c r="AF118" s="114">
        <f t="shared" si="40"/>
        <v>1</v>
      </c>
      <c r="AG118" s="114">
        <f t="shared" si="40"/>
        <v>1</v>
      </c>
      <c r="AH118" s="114">
        <f t="shared" si="40"/>
        <v>1</v>
      </c>
      <c r="AI118" s="114">
        <f t="shared" si="40"/>
        <v>1</v>
      </c>
      <c r="AJ118" s="114">
        <f t="shared" si="40"/>
        <v>1</v>
      </c>
      <c r="AK118" s="114">
        <f t="shared" si="40"/>
        <v>1</v>
      </c>
      <c r="AL118" s="114">
        <f t="shared" si="40"/>
        <v>0</v>
      </c>
      <c r="AM118" s="114">
        <f t="shared" si="40"/>
        <v>0</v>
      </c>
      <c r="AN118" s="114">
        <f t="shared" si="40"/>
        <v>0</v>
      </c>
    </row>
    <row r="119" spans="1:49" ht="16.5" thickTop="1" thickBot="1">
      <c r="A119" s="176" t="s">
        <v>79</v>
      </c>
      <c r="B119" s="193"/>
      <c r="C119" s="194"/>
      <c r="J119" s="114">
        <f>COUNTIF(J8:J112,"*COND FPTHR INC*")</f>
        <v>1</v>
      </c>
      <c r="K119" s="114">
        <f t="shared" ref="K119:AK119" si="41">COUNTIF(K8:K112,"*COND FPTHR INC*")</f>
        <v>1</v>
      </c>
      <c r="L119" s="114">
        <f t="shared" si="41"/>
        <v>1</v>
      </c>
      <c r="M119" s="114">
        <f t="shared" si="41"/>
        <v>1</v>
      </c>
      <c r="N119" s="114">
        <f t="shared" si="41"/>
        <v>1</v>
      </c>
      <c r="O119" s="114">
        <f t="shared" si="41"/>
        <v>1</v>
      </c>
      <c r="P119" s="114">
        <f t="shared" si="41"/>
        <v>1</v>
      </c>
      <c r="Q119" s="114">
        <f t="shared" si="41"/>
        <v>1</v>
      </c>
      <c r="R119" s="114">
        <f t="shared" si="41"/>
        <v>1</v>
      </c>
      <c r="S119" s="114">
        <f t="shared" si="41"/>
        <v>1</v>
      </c>
      <c r="T119" s="114">
        <f t="shared" si="41"/>
        <v>1</v>
      </c>
      <c r="U119" s="114">
        <f t="shared" si="41"/>
        <v>1</v>
      </c>
      <c r="V119" s="114">
        <f t="shared" si="41"/>
        <v>1</v>
      </c>
      <c r="W119" s="114">
        <f t="shared" si="41"/>
        <v>1</v>
      </c>
      <c r="X119" s="114">
        <f t="shared" si="41"/>
        <v>1</v>
      </c>
      <c r="Y119" s="114">
        <f t="shared" si="41"/>
        <v>1</v>
      </c>
      <c r="Z119" s="114">
        <f t="shared" si="41"/>
        <v>1</v>
      </c>
      <c r="AA119" s="114">
        <f t="shared" si="41"/>
        <v>1</v>
      </c>
      <c r="AB119" s="114">
        <f t="shared" si="41"/>
        <v>1</v>
      </c>
      <c r="AC119" s="114">
        <f t="shared" si="41"/>
        <v>1</v>
      </c>
      <c r="AD119" s="114">
        <f t="shared" si="41"/>
        <v>1</v>
      </c>
      <c r="AE119" s="114">
        <f t="shared" si="41"/>
        <v>1</v>
      </c>
      <c r="AF119" s="114">
        <f t="shared" si="41"/>
        <v>1</v>
      </c>
      <c r="AG119" s="114">
        <f t="shared" si="41"/>
        <v>1</v>
      </c>
      <c r="AH119" s="114">
        <f t="shared" si="41"/>
        <v>1</v>
      </c>
      <c r="AI119" s="114">
        <f t="shared" si="41"/>
        <v>1</v>
      </c>
      <c r="AJ119" s="114">
        <f t="shared" si="41"/>
        <v>1</v>
      </c>
      <c r="AK119" s="114">
        <f t="shared" si="41"/>
        <v>1</v>
      </c>
      <c r="AL119" s="114">
        <f t="shared" ref="AL119:AN119" si="42">COUNTIF(AL8:AL112,"*COND FPTSR INC*")</f>
        <v>0</v>
      </c>
      <c r="AM119" s="114">
        <f t="shared" si="42"/>
        <v>0</v>
      </c>
      <c r="AN119" s="114">
        <f t="shared" si="42"/>
        <v>0</v>
      </c>
    </row>
    <row r="120" spans="1:49" ht="16.5" thickTop="1" thickBot="1">
      <c r="A120" s="176" t="s">
        <v>12</v>
      </c>
      <c r="B120" s="193"/>
      <c r="C120" s="194"/>
      <c r="J120" s="114">
        <f>COUNTIF(J8:J112,"*COND FPTSR SR*")</f>
        <v>1</v>
      </c>
      <c r="K120" s="114">
        <f t="shared" ref="K120:AN120" si="43">COUNTIF(K8:K112,"*COND FPTSR SR*")</f>
        <v>1</v>
      </c>
      <c r="L120" s="114">
        <f t="shared" si="43"/>
        <v>1</v>
      </c>
      <c r="M120" s="114">
        <f t="shared" si="43"/>
        <v>1</v>
      </c>
      <c r="N120" s="114">
        <f t="shared" si="43"/>
        <v>1</v>
      </c>
      <c r="O120" s="114">
        <f t="shared" si="43"/>
        <v>1</v>
      </c>
      <c r="P120" s="114">
        <f t="shared" si="43"/>
        <v>1</v>
      </c>
      <c r="Q120" s="114">
        <f t="shared" si="43"/>
        <v>1</v>
      </c>
      <c r="R120" s="114">
        <f t="shared" si="43"/>
        <v>1</v>
      </c>
      <c r="S120" s="114">
        <f t="shared" si="43"/>
        <v>1</v>
      </c>
      <c r="T120" s="114">
        <f t="shared" si="43"/>
        <v>1</v>
      </c>
      <c r="U120" s="114">
        <f t="shared" si="43"/>
        <v>1</v>
      </c>
      <c r="V120" s="114">
        <f t="shared" si="43"/>
        <v>1</v>
      </c>
      <c r="W120" s="114">
        <f t="shared" si="43"/>
        <v>1</v>
      </c>
      <c r="X120" s="114">
        <f t="shared" si="43"/>
        <v>1</v>
      </c>
      <c r="Y120" s="114">
        <f t="shared" si="43"/>
        <v>1</v>
      </c>
      <c r="Z120" s="114">
        <f t="shared" si="43"/>
        <v>1</v>
      </c>
      <c r="AA120" s="114">
        <f t="shared" si="43"/>
        <v>1</v>
      </c>
      <c r="AB120" s="114">
        <f t="shared" si="43"/>
        <v>1</v>
      </c>
      <c r="AC120" s="114">
        <f t="shared" si="43"/>
        <v>1</v>
      </c>
      <c r="AD120" s="114">
        <f t="shared" si="43"/>
        <v>1</v>
      </c>
      <c r="AE120" s="114">
        <f t="shared" si="43"/>
        <v>1</v>
      </c>
      <c r="AF120" s="114">
        <f t="shared" si="43"/>
        <v>1</v>
      </c>
      <c r="AG120" s="114">
        <f t="shared" si="43"/>
        <v>1</v>
      </c>
      <c r="AH120" s="114">
        <f t="shared" si="43"/>
        <v>1</v>
      </c>
      <c r="AI120" s="114">
        <f t="shared" si="43"/>
        <v>1</v>
      </c>
      <c r="AJ120" s="114">
        <f t="shared" si="43"/>
        <v>1</v>
      </c>
      <c r="AK120" s="114">
        <f t="shared" si="43"/>
        <v>1</v>
      </c>
      <c r="AL120" s="114">
        <f t="shared" si="43"/>
        <v>0</v>
      </c>
      <c r="AM120" s="114">
        <f t="shared" si="43"/>
        <v>0</v>
      </c>
      <c r="AN120" s="114">
        <f t="shared" si="43"/>
        <v>0</v>
      </c>
    </row>
    <row r="121" spans="1:49" ht="16.5" thickTop="1" thickBot="1">
      <c r="A121" s="176" t="s">
        <v>13</v>
      </c>
      <c r="B121" s="193"/>
      <c r="C121" s="194"/>
      <c r="J121" s="114">
        <f>COUNTIF(J8:J112,"*COND VSAV*")</f>
        <v>1</v>
      </c>
      <c r="K121" s="114">
        <f t="shared" ref="K121:AN121" si="44">COUNTIF(K8:K112,"*COND VSAV*")</f>
        <v>1</v>
      </c>
      <c r="L121" s="114">
        <f t="shared" si="44"/>
        <v>1</v>
      </c>
      <c r="M121" s="114">
        <f t="shared" si="44"/>
        <v>1</v>
      </c>
      <c r="N121" s="114">
        <f t="shared" si="44"/>
        <v>1</v>
      </c>
      <c r="O121" s="114">
        <f t="shared" si="44"/>
        <v>1</v>
      </c>
      <c r="P121" s="114">
        <f t="shared" si="44"/>
        <v>1</v>
      </c>
      <c r="Q121" s="114">
        <f t="shared" si="44"/>
        <v>1</v>
      </c>
      <c r="R121" s="114">
        <f t="shared" si="44"/>
        <v>1</v>
      </c>
      <c r="S121" s="114">
        <f t="shared" si="44"/>
        <v>1</v>
      </c>
      <c r="T121" s="114">
        <f t="shared" si="44"/>
        <v>1</v>
      </c>
      <c r="U121" s="114">
        <f t="shared" si="44"/>
        <v>1</v>
      </c>
      <c r="V121" s="114">
        <f t="shared" si="44"/>
        <v>1</v>
      </c>
      <c r="W121" s="114">
        <f t="shared" si="44"/>
        <v>1</v>
      </c>
      <c r="X121" s="114">
        <f t="shared" si="44"/>
        <v>1</v>
      </c>
      <c r="Y121" s="114">
        <f t="shared" si="44"/>
        <v>1</v>
      </c>
      <c r="Z121" s="114">
        <f t="shared" si="44"/>
        <v>1</v>
      </c>
      <c r="AA121" s="114">
        <f t="shared" si="44"/>
        <v>1</v>
      </c>
      <c r="AB121" s="114">
        <f t="shared" si="44"/>
        <v>1</v>
      </c>
      <c r="AC121" s="114">
        <f t="shared" si="44"/>
        <v>1</v>
      </c>
      <c r="AD121" s="114">
        <f t="shared" si="44"/>
        <v>1</v>
      </c>
      <c r="AE121" s="114">
        <f t="shared" si="44"/>
        <v>1</v>
      </c>
      <c r="AF121" s="114">
        <f t="shared" si="44"/>
        <v>1</v>
      </c>
      <c r="AG121" s="114">
        <f t="shared" si="44"/>
        <v>1</v>
      </c>
      <c r="AH121" s="114">
        <f t="shared" si="44"/>
        <v>1</v>
      </c>
      <c r="AI121" s="114">
        <f t="shared" si="44"/>
        <v>1</v>
      </c>
      <c r="AJ121" s="114">
        <f t="shared" si="44"/>
        <v>1</v>
      </c>
      <c r="AK121" s="114">
        <f t="shared" si="44"/>
        <v>1</v>
      </c>
      <c r="AL121" s="114">
        <f t="shared" si="44"/>
        <v>0</v>
      </c>
      <c r="AM121" s="114">
        <f t="shared" si="44"/>
        <v>0</v>
      </c>
      <c r="AN121" s="114">
        <f t="shared" si="44"/>
        <v>0</v>
      </c>
    </row>
    <row r="122" spans="1:49" ht="16.5" thickTop="1" thickBot="1">
      <c r="A122" s="176" t="s">
        <v>15</v>
      </c>
      <c r="B122" s="193"/>
      <c r="C122" s="194"/>
      <c r="J122" s="114">
        <f>COUNTIF(J8:J112,"*CE BAT INC*")</f>
        <v>1</v>
      </c>
      <c r="K122" s="114">
        <f t="shared" ref="K122:AN122" si="45">COUNTIF(K8:K112,"*CE BAT INC*")</f>
        <v>1</v>
      </c>
      <c r="L122" s="114">
        <f t="shared" si="45"/>
        <v>1</v>
      </c>
      <c r="M122" s="114">
        <f t="shared" si="45"/>
        <v>1</v>
      </c>
      <c r="N122" s="114">
        <f t="shared" si="45"/>
        <v>1</v>
      </c>
      <c r="O122" s="114">
        <f t="shared" si="45"/>
        <v>1</v>
      </c>
      <c r="P122" s="114">
        <f t="shared" si="45"/>
        <v>1</v>
      </c>
      <c r="Q122" s="114">
        <f t="shared" si="45"/>
        <v>1</v>
      </c>
      <c r="R122" s="114">
        <f t="shared" si="45"/>
        <v>1</v>
      </c>
      <c r="S122" s="114">
        <f t="shared" si="45"/>
        <v>1</v>
      </c>
      <c r="T122" s="114">
        <f t="shared" si="45"/>
        <v>1</v>
      </c>
      <c r="U122" s="114">
        <f t="shared" si="45"/>
        <v>1</v>
      </c>
      <c r="V122" s="114">
        <f t="shared" si="45"/>
        <v>1</v>
      </c>
      <c r="W122" s="114">
        <f t="shared" si="45"/>
        <v>1</v>
      </c>
      <c r="X122" s="114">
        <f t="shared" si="45"/>
        <v>1</v>
      </c>
      <c r="Y122" s="114">
        <f t="shared" si="45"/>
        <v>1</v>
      </c>
      <c r="Z122" s="114">
        <f t="shared" si="45"/>
        <v>1</v>
      </c>
      <c r="AA122" s="114">
        <f t="shared" si="45"/>
        <v>1</v>
      </c>
      <c r="AB122" s="114">
        <f t="shared" si="45"/>
        <v>1</v>
      </c>
      <c r="AC122" s="114">
        <f t="shared" si="45"/>
        <v>1</v>
      </c>
      <c r="AD122" s="114">
        <f t="shared" si="45"/>
        <v>1</v>
      </c>
      <c r="AE122" s="114">
        <f t="shared" si="45"/>
        <v>1</v>
      </c>
      <c r="AF122" s="114">
        <f t="shared" si="45"/>
        <v>1</v>
      </c>
      <c r="AG122" s="114">
        <f t="shared" si="45"/>
        <v>1</v>
      </c>
      <c r="AH122" s="114">
        <f t="shared" si="45"/>
        <v>1</v>
      </c>
      <c r="AI122" s="114">
        <f t="shared" si="45"/>
        <v>1</v>
      </c>
      <c r="AJ122" s="114">
        <f t="shared" si="45"/>
        <v>1</v>
      </c>
      <c r="AK122" s="114">
        <f t="shared" si="45"/>
        <v>1</v>
      </c>
      <c r="AL122" s="114">
        <f t="shared" si="45"/>
        <v>0</v>
      </c>
      <c r="AM122" s="114">
        <f t="shared" si="45"/>
        <v>0</v>
      </c>
      <c r="AN122" s="114">
        <f t="shared" si="45"/>
        <v>0</v>
      </c>
    </row>
    <row r="123" spans="1:49" ht="16.5" thickTop="1" thickBot="1">
      <c r="A123" s="176" t="s">
        <v>16</v>
      </c>
      <c r="B123" s="193"/>
      <c r="C123" s="194"/>
      <c r="J123" s="114">
        <f>COUNTIF(J8:J112,"*CE BAL INC*")</f>
        <v>1</v>
      </c>
      <c r="K123" s="114">
        <f t="shared" ref="K123:AN123" si="46">COUNTIF(K8:K112,"*CE BAL INC*")</f>
        <v>1</v>
      </c>
      <c r="L123" s="114">
        <f t="shared" si="46"/>
        <v>1</v>
      </c>
      <c r="M123" s="114">
        <f t="shared" si="46"/>
        <v>1</v>
      </c>
      <c r="N123" s="114">
        <f t="shared" si="46"/>
        <v>1</v>
      </c>
      <c r="O123" s="114">
        <f t="shared" si="46"/>
        <v>1</v>
      </c>
      <c r="P123" s="114">
        <f t="shared" si="46"/>
        <v>1</v>
      </c>
      <c r="Q123" s="114">
        <f t="shared" si="46"/>
        <v>1</v>
      </c>
      <c r="R123" s="114">
        <f t="shared" si="46"/>
        <v>1</v>
      </c>
      <c r="S123" s="114">
        <f t="shared" si="46"/>
        <v>1</v>
      </c>
      <c r="T123" s="114">
        <f t="shared" si="46"/>
        <v>1</v>
      </c>
      <c r="U123" s="114">
        <f t="shared" si="46"/>
        <v>1</v>
      </c>
      <c r="V123" s="114">
        <f t="shared" si="46"/>
        <v>1</v>
      </c>
      <c r="W123" s="114">
        <f t="shared" si="46"/>
        <v>1</v>
      </c>
      <c r="X123" s="114">
        <f t="shared" si="46"/>
        <v>1</v>
      </c>
      <c r="Y123" s="114">
        <f t="shared" si="46"/>
        <v>1</v>
      </c>
      <c r="Z123" s="114">
        <f t="shared" si="46"/>
        <v>1</v>
      </c>
      <c r="AA123" s="114">
        <f t="shared" si="46"/>
        <v>1</v>
      </c>
      <c r="AB123" s="114">
        <f t="shared" si="46"/>
        <v>1</v>
      </c>
      <c r="AC123" s="114">
        <f t="shared" si="46"/>
        <v>1</v>
      </c>
      <c r="AD123" s="114">
        <f t="shared" si="46"/>
        <v>1</v>
      </c>
      <c r="AE123" s="114">
        <f t="shared" si="46"/>
        <v>1</v>
      </c>
      <c r="AF123" s="114">
        <f t="shared" si="46"/>
        <v>1</v>
      </c>
      <c r="AG123" s="114">
        <f t="shared" si="46"/>
        <v>1</v>
      </c>
      <c r="AH123" s="114">
        <f t="shared" si="46"/>
        <v>1</v>
      </c>
      <c r="AI123" s="114">
        <f t="shared" si="46"/>
        <v>1</v>
      </c>
      <c r="AJ123" s="114">
        <f t="shared" si="46"/>
        <v>1</v>
      </c>
      <c r="AK123" s="114">
        <f t="shared" si="46"/>
        <v>1</v>
      </c>
      <c r="AL123" s="114">
        <f t="shared" si="46"/>
        <v>0</v>
      </c>
      <c r="AM123" s="114">
        <f t="shared" si="46"/>
        <v>0</v>
      </c>
      <c r="AN123" s="114">
        <f t="shared" si="46"/>
        <v>0</v>
      </c>
    </row>
    <row r="124" spans="1:49" ht="16.5" thickTop="1" thickBot="1">
      <c r="A124" s="176" t="s">
        <v>17</v>
      </c>
      <c r="B124" s="193"/>
      <c r="C124" s="194"/>
      <c r="J124" s="114">
        <f>COUNTIF(J8:J112,"*EQ BAT INC*")</f>
        <v>1</v>
      </c>
      <c r="K124" s="114">
        <f t="shared" ref="K124:AN124" si="47">COUNTIF(K8:K112,"*EQ BAT INC*")</f>
        <v>1</v>
      </c>
      <c r="L124" s="114">
        <f t="shared" si="47"/>
        <v>1</v>
      </c>
      <c r="M124" s="114">
        <f t="shared" si="47"/>
        <v>1</v>
      </c>
      <c r="N124" s="114">
        <f t="shared" si="47"/>
        <v>1</v>
      </c>
      <c r="O124" s="114">
        <f t="shared" si="47"/>
        <v>1</v>
      </c>
      <c r="P124" s="114">
        <f t="shared" si="47"/>
        <v>1</v>
      </c>
      <c r="Q124" s="114">
        <f t="shared" si="47"/>
        <v>1</v>
      </c>
      <c r="R124" s="114">
        <f t="shared" si="47"/>
        <v>1</v>
      </c>
      <c r="S124" s="114">
        <f t="shared" si="47"/>
        <v>1</v>
      </c>
      <c r="T124" s="114">
        <f t="shared" si="47"/>
        <v>1</v>
      </c>
      <c r="U124" s="114">
        <f t="shared" si="47"/>
        <v>1</v>
      </c>
      <c r="V124" s="114">
        <f t="shared" si="47"/>
        <v>1</v>
      </c>
      <c r="W124" s="114">
        <f t="shared" si="47"/>
        <v>1</v>
      </c>
      <c r="X124" s="114">
        <f t="shared" si="47"/>
        <v>1</v>
      </c>
      <c r="Y124" s="114">
        <f t="shared" si="47"/>
        <v>1</v>
      </c>
      <c r="Z124" s="114">
        <f t="shared" si="47"/>
        <v>1</v>
      </c>
      <c r="AA124" s="114">
        <f t="shared" si="47"/>
        <v>1</v>
      </c>
      <c r="AB124" s="114">
        <f t="shared" si="47"/>
        <v>1</v>
      </c>
      <c r="AC124" s="114">
        <f t="shared" si="47"/>
        <v>1</v>
      </c>
      <c r="AD124" s="114">
        <f t="shared" si="47"/>
        <v>1</v>
      </c>
      <c r="AE124" s="114">
        <f t="shared" si="47"/>
        <v>1</v>
      </c>
      <c r="AF124" s="114">
        <f t="shared" si="47"/>
        <v>1</v>
      </c>
      <c r="AG124" s="114">
        <f t="shared" si="47"/>
        <v>1</v>
      </c>
      <c r="AH124" s="114">
        <f t="shared" si="47"/>
        <v>1</v>
      </c>
      <c r="AI124" s="114">
        <f t="shared" si="47"/>
        <v>1</v>
      </c>
      <c r="AJ124" s="114">
        <f t="shared" si="47"/>
        <v>1</v>
      </c>
      <c r="AK124" s="114">
        <f t="shared" si="47"/>
        <v>1</v>
      </c>
      <c r="AL124" s="114">
        <f t="shared" si="47"/>
        <v>0</v>
      </c>
      <c r="AM124" s="114">
        <f t="shared" si="47"/>
        <v>0</v>
      </c>
      <c r="AN124" s="114">
        <f t="shared" si="47"/>
        <v>0</v>
      </c>
    </row>
    <row r="125" spans="1:49" ht="16.5" thickTop="1" thickBot="1">
      <c r="A125" s="176" t="s">
        <v>18</v>
      </c>
      <c r="B125" s="193"/>
      <c r="C125" s="194"/>
      <c r="J125" s="114">
        <f>COUNTIF(J8:J112,"*EQ BAL INC*")</f>
        <v>1</v>
      </c>
      <c r="K125" s="114">
        <f t="shared" ref="K125:AN125" si="48">COUNTIF(K8:K112,"*EQ BAL INC*")</f>
        <v>1</v>
      </c>
      <c r="L125" s="114">
        <f t="shared" si="48"/>
        <v>1</v>
      </c>
      <c r="M125" s="114">
        <f t="shared" si="48"/>
        <v>1</v>
      </c>
      <c r="N125" s="114">
        <f t="shared" si="48"/>
        <v>1</v>
      </c>
      <c r="O125" s="114">
        <f t="shared" si="48"/>
        <v>1</v>
      </c>
      <c r="P125" s="114">
        <f t="shared" si="48"/>
        <v>1</v>
      </c>
      <c r="Q125" s="114">
        <f t="shared" si="48"/>
        <v>1</v>
      </c>
      <c r="R125" s="114">
        <f t="shared" si="48"/>
        <v>1</v>
      </c>
      <c r="S125" s="114">
        <f t="shared" si="48"/>
        <v>1</v>
      </c>
      <c r="T125" s="114">
        <f t="shared" si="48"/>
        <v>1</v>
      </c>
      <c r="U125" s="114">
        <f t="shared" si="48"/>
        <v>1</v>
      </c>
      <c r="V125" s="114">
        <f t="shared" si="48"/>
        <v>1</v>
      </c>
      <c r="W125" s="114">
        <f t="shared" si="48"/>
        <v>1</v>
      </c>
      <c r="X125" s="114">
        <f t="shared" si="48"/>
        <v>1</v>
      </c>
      <c r="Y125" s="114">
        <f t="shared" si="48"/>
        <v>1</v>
      </c>
      <c r="Z125" s="114">
        <f t="shared" si="48"/>
        <v>1</v>
      </c>
      <c r="AA125" s="114">
        <f t="shared" si="48"/>
        <v>1</v>
      </c>
      <c r="AB125" s="114">
        <f t="shared" si="48"/>
        <v>1</v>
      </c>
      <c r="AC125" s="114">
        <f t="shared" si="48"/>
        <v>1</v>
      </c>
      <c r="AD125" s="114">
        <f t="shared" si="48"/>
        <v>1</v>
      </c>
      <c r="AE125" s="114">
        <f t="shared" si="48"/>
        <v>1</v>
      </c>
      <c r="AF125" s="114">
        <f t="shared" si="48"/>
        <v>1</v>
      </c>
      <c r="AG125" s="114">
        <f t="shared" si="48"/>
        <v>1</v>
      </c>
      <c r="AH125" s="114">
        <f t="shared" si="48"/>
        <v>1</v>
      </c>
      <c r="AI125" s="114">
        <f t="shared" si="48"/>
        <v>1</v>
      </c>
      <c r="AJ125" s="114">
        <f t="shared" si="48"/>
        <v>1</v>
      </c>
      <c r="AK125" s="114">
        <f t="shared" si="48"/>
        <v>1</v>
      </c>
      <c r="AL125" s="114">
        <f t="shared" si="48"/>
        <v>0</v>
      </c>
      <c r="AM125" s="114">
        <f t="shared" si="48"/>
        <v>0</v>
      </c>
      <c r="AN125" s="114">
        <f t="shared" si="48"/>
        <v>0</v>
      </c>
    </row>
    <row r="126" spans="1:49" ht="16.5" thickTop="1" thickBot="1">
      <c r="A126" s="176" t="s">
        <v>19</v>
      </c>
      <c r="B126" s="193"/>
      <c r="C126" s="194"/>
      <c r="J126" s="114">
        <f>COUNTIF(J8:J112,"*CE SR*")</f>
        <v>1</v>
      </c>
      <c r="K126" s="114">
        <f t="shared" ref="K126:AN126" si="49">COUNTIF(K8:K112,"*CE SR*")</f>
        <v>1</v>
      </c>
      <c r="L126" s="114">
        <f t="shared" si="49"/>
        <v>1</v>
      </c>
      <c r="M126" s="114">
        <f t="shared" si="49"/>
        <v>1</v>
      </c>
      <c r="N126" s="114">
        <f t="shared" si="49"/>
        <v>1</v>
      </c>
      <c r="O126" s="114">
        <f t="shared" si="49"/>
        <v>1</v>
      </c>
      <c r="P126" s="114">
        <f t="shared" si="49"/>
        <v>1</v>
      </c>
      <c r="Q126" s="114">
        <f t="shared" si="49"/>
        <v>1</v>
      </c>
      <c r="R126" s="114">
        <f t="shared" si="49"/>
        <v>1</v>
      </c>
      <c r="S126" s="114">
        <f t="shared" si="49"/>
        <v>1</v>
      </c>
      <c r="T126" s="114">
        <f t="shared" si="49"/>
        <v>1</v>
      </c>
      <c r="U126" s="114">
        <f t="shared" si="49"/>
        <v>1</v>
      </c>
      <c r="V126" s="114">
        <f t="shared" si="49"/>
        <v>1</v>
      </c>
      <c r="W126" s="114">
        <f t="shared" si="49"/>
        <v>1</v>
      </c>
      <c r="X126" s="114">
        <f t="shared" si="49"/>
        <v>1</v>
      </c>
      <c r="Y126" s="114">
        <f t="shared" si="49"/>
        <v>1</v>
      </c>
      <c r="Z126" s="114">
        <f t="shared" si="49"/>
        <v>1</v>
      </c>
      <c r="AA126" s="114">
        <f t="shared" si="49"/>
        <v>1</v>
      </c>
      <c r="AB126" s="114">
        <f t="shared" si="49"/>
        <v>1</v>
      </c>
      <c r="AC126" s="114">
        <f t="shared" si="49"/>
        <v>1</v>
      </c>
      <c r="AD126" s="114">
        <f t="shared" si="49"/>
        <v>1</v>
      </c>
      <c r="AE126" s="114">
        <f t="shared" si="49"/>
        <v>1</v>
      </c>
      <c r="AF126" s="114">
        <f t="shared" si="49"/>
        <v>1</v>
      </c>
      <c r="AG126" s="114">
        <f t="shared" si="49"/>
        <v>1</v>
      </c>
      <c r="AH126" s="114">
        <f t="shared" si="49"/>
        <v>1</v>
      </c>
      <c r="AI126" s="114">
        <f t="shared" si="49"/>
        <v>1</v>
      </c>
      <c r="AJ126" s="114">
        <f t="shared" si="49"/>
        <v>1</v>
      </c>
      <c r="AK126" s="114">
        <f t="shared" si="49"/>
        <v>1</v>
      </c>
      <c r="AL126" s="114">
        <f t="shared" si="49"/>
        <v>0</v>
      </c>
      <c r="AM126" s="114">
        <f t="shared" si="49"/>
        <v>0</v>
      </c>
      <c r="AN126" s="114">
        <f t="shared" si="49"/>
        <v>0</v>
      </c>
    </row>
    <row r="127" spans="1:49" ht="16.5" thickTop="1" thickBot="1">
      <c r="A127" s="176" t="s">
        <v>20</v>
      </c>
      <c r="B127" s="193"/>
      <c r="C127" s="194"/>
      <c r="J127" s="114">
        <f>COUNTIF(J8:J112,"*EQ SR*")</f>
        <v>1</v>
      </c>
      <c r="K127" s="114">
        <f t="shared" ref="K127:AN127" si="50">COUNTIF(K8:K112,"*EQ SR*")</f>
        <v>1</v>
      </c>
      <c r="L127" s="114">
        <f t="shared" si="50"/>
        <v>1</v>
      </c>
      <c r="M127" s="114">
        <f t="shared" si="50"/>
        <v>1</v>
      </c>
      <c r="N127" s="114">
        <f t="shared" si="50"/>
        <v>1</v>
      </c>
      <c r="O127" s="114">
        <f t="shared" si="50"/>
        <v>1</v>
      </c>
      <c r="P127" s="114">
        <f t="shared" si="50"/>
        <v>1</v>
      </c>
      <c r="Q127" s="114">
        <f t="shared" si="50"/>
        <v>1</v>
      </c>
      <c r="R127" s="114">
        <f t="shared" si="50"/>
        <v>1</v>
      </c>
      <c r="S127" s="114">
        <f t="shared" si="50"/>
        <v>1</v>
      </c>
      <c r="T127" s="114">
        <f t="shared" si="50"/>
        <v>1</v>
      </c>
      <c r="U127" s="114">
        <f t="shared" si="50"/>
        <v>1</v>
      </c>
      <c r="V127" s="114">
        <f t="shared" si="50"/>
        <v>1</v>
      </c>
      <c r="W127" s="114">
        <f t="shared" si="50"/>
        <v>1</v>
      </c>
      <c r="X127" s="114">
        <f t="shared" si="50"/>
        <v>1</v>
      </c>
      <c r="Y127" s="114">
        <f t="shared" si="50"/>
        <v>1</v>
      </c>
      <c r="Z127" s="114">
        <f t="shared" si="50"/>
        <v>1</v>
      </c>
      <c r="AA127" s="114">
        <f t="shared" si="50"/>
        <v>1</v>
      </c>
      <c r="AB127" s="114">
        <f t="shared" si="50"/>
        <v>1</v>
      </c>
      <c r="AC127" s="114">
        <f t="shared" si="50"/>
        <v>1</v>
      </c>
      <c r="AD127" s="114">
        <f t="shared" si="50"/>
        <v>1</v>
      </c>
      <c r="AE127" s="114">
        <f t="shared" si="50"/>
        <v>1</v>
      </c>
      <c r="AF127" s="114">
        <f t="shared" si="50"/>
        <v>1</v>
      </c>
      <c r="AG127" s="114">
        <f t="shared" si="50"/>
        <v>1</v>
      </c>
      <c r="AH127" s="114">
        <f t="shared" si="50"/>
        <v>1</v>
      </c>
      <c r="AI127" s="114">
        <f t="shared" si="50"/>
        <v>1</v>
      </c>
      <c r="AJ127" s="114">
        <f t="shared" si="50"/>
        <v>1</v>
      </c>
      <c r="AK127" s="114">
        <f t="shared" si="50"/>
        <v>1</v>
      </c>
      <c r="AL127" s="114">
        <f t="shared" si="50"/>
        <v>0</v>
      </c>
      <c r="AM127" s="114">
        <f t="shared" si="50"/>
        <v>0</v>
      </c>
      <c r="AN127" s="114">
        <f t="shared" si="50"/>
        <v>0</v>
      </c>
    </row>
    <row r="128" spans="1:49" ht="16.5" thickTop="1" thickBot="1">
      <c r="A128" s="176" t="s">
        <v>21</v>
      </c>
      <c r="B128" s="193"/>
      <c r="C128" s="194"/>
      <c r="J128" s="114">
        <f>COUNTIF(J8:J112,"*EQ 1 VSAV*")</f>
        <v>1</v>
      </c>
      <c r="K128" s="114">
        <f t="shared" ref="K128:AN128" si="51">COUNTIF(K8:K112,"*EQ 1 VSAV*")</f>
        <v>1</v>
      </c>
      <c r="L128" s="114">
        <f t="shared" si="51"/>
        <v>1</v>
      </c>
      <c r="M128" s="114">
        <f t="shared" si="51"/>
        <v>1</v>
      </c>
      <c r="N128" s="114">
        <f t="shared" si="51"/>
        <v>1</v>
      </c>
      <c r="O128" s="114">
        <f t="shared" si="51"/>
        <v>1</v>
      </c>
      <c r="P128" s="114">
        <f t="shared" si="51"/>
        <v>1</v>
      </c>
      <c r="Q128" s="114">
        <f t="shared" si="51"/>
        <v>1</v>
      </c>
      <c r="R128" s="114">
        <f t="shared" si="51"/>
        <v>1</v>
      </c>
      <c r="S128" s="114">
        <f t="shared" si="51"/>
        <v>1</v>
      </c>
      <c r="T128" s="114">
        <f t="shared" si="51"/>
        <v>1</v>
      </c>
      <c r="U128" s="114">
        <f t="shared" si="51"/>
        <v>1</v>
      </c>
      <c r="V128" s="114">
        <f t="shared" si="51"/>
        <v>1</v>
      </c>
      <c r="W128" s="114">
        <f t="shared" si="51"/>
        <v>1</v>
      </c>
      <c r="X128" s="114">
        <f t="shared" si="51"/>
        <v>1</v>
      </c>
      <c r="Y128" s="114">
        <f t="shared" si="51"/>
        <v>1</v>
      </c>
      <c r="Z128" s="114">
        <f t="shared" si="51"/>
        <v>1</v>
      </c>
      <c r="AA128" s="114">
        <f t="shared" si="51"/>
        <v>1</v>
      </c>
      <c r="AB128" s="114">
        <f t="shared" si="51"/>
        <v>1</v>
      </c>
      <c r="AC128" s="114">
        <f t="shared" si="51"/>
        <v>1</v>
      </c>
      <c r="AD128" s="114">
        <f t="shared" si="51"/>
        <v>1</v>
      </c>
      <c r="AE128" s="114">
        <f t="shared" si="51"/>
        <v>1</v>
      </c>
      <c r="AF128" s="114">
        <f t="shared" si="51"/>
        <v>1</v>
      </c>
      <c r="AG128" s="114">
        <f t="shared" si="51"/>
        <v>1</v>
      </c>
      <c r="AH128" s="114">
        <f t="shared" si="51"/>
        <v>1</v>
      </c>
      <c r="AI128" s="114">
        <f t="shared" si="51"/>
        <v>1</v>
      </c>
      <c r="AJ128" s="114">
        <f t="shared" si="51"/>
        <v>1</v>
      </c>
      <c r="AK128" s="114">
        <f t="shared" si="51"/>
        <v>1</v>
      </c>
      <c r="AL128" s="114">
        <f t="shared" si="51"/>
        <v>0</v>
      </c>
      <c r="AM128" s="114">
        <f t="shared" si="51"/>
        <v>0</v>
      </c>
      <c r="AN128" s="114">
        <f t="shared" si="51"/>
        <v>0</v>
      </c>
    </row>
    <row r="129" spans="1:40" ht="16.5" thickTop="1" thickBot="1">
      <c r="A129" s="176" t="s">
        <v>22</v>
      </c>
      <c r="B129" s="193"/>
      <c r="C129" s="194"/>
      <c r="J129" s="114">
        <f>COUNTIF(J8:J112,"*EQ 2 VSAV*")</f>
        <v>1</v>
      </c>
      <c r="K129" s="114">
        <f t="shared" ref="K129:AN129" si="52">COUNTIF(K8:K112,"*EQ 2 VSAV*")</f>
        <v>1</v>
      </c>
      <c r="L129" s="114">
        <f t="shared" si="52"/>
        <v>1</v>
      </c>
      <c r="M129" s="114">
        <f t="shared" si="52"/>
        <v>1</v>
      </c>
      <c r="N129" s="114">
        <f t="shared" si="52"/>
        <v>1</v>
      </c>
      <c r="O129" s="114">
        <f t="shared" si="52"/>
        <v>1</v>
      </c>
      <c r="P129" s="114">
        <f t="shared" si="52"/>
        <v>1</v>
      </c>
      <c r="Q129" s="114">
        <f t="shared" si="52"/>
        <v>1</v>
      </c>
      <c r="R129" s="114">
        <f t="shared" si="52"/>
        <v>1</v>
      </c>
      <c r="S129" s="114">
        <f t="shared" si="52"/>
        <v>1</v>
      </c>
      <c r="T129" s="114">
        <f t="shared" si="52"/>
        <v>1</v>
      </c>
      <c r="U129" s="114">
        <f t="shared" si="52"/>
        <v>1</v>
      </c>
      <c r="V129" s="114">
        <f t="shared" si="52"/>
        <v>1</v>
      </c>
      <c r="W129" s="114">
        <f t="shared" si="52"/>
        <v>1</v>
      </c>
      <c r="X129" s="114">
        <f t="shared" si="52"/>
        <v>1</v>
      </c>
      <c r="Y129" s="114">
        <f t="shared" si="52"/>
        <v>1</v>
      </c>
      <c r="Z129" s="114">
        <f t="shared" si="52"/>
        <v>1</v>
      </c>
      <c r="AA129" s="114">
        <f t="shared" si="52"/>
        <v>1</v>
      </c>
      <c r="AB129" s="114">
        <f t="shared" si="52"/>
        <v>1</v>
      </c>
      <c r="AC129" s="114">
        <f t="shared" si="52"/>
        <v>1</v>
      </c>
      <c r="AD129" s="114">
        <f t="shared" si="52"/>
        <v>1</v>
      </c>
      <c r="AE129" s="114">
        <f t="shared" si="52"/>
        <v>1</v>
      </c>
      <c r="AF129" s="114">
        <f t="shared" si="52"/>
        <v>1</v>
      </c>
      <c r="AG129" s="114">
        <f t="shared" si="52"/>
        <v>1</v>
      </c>
      <c r="AH129" s="114">
        <f t="shared" si="52"/>
        <v>1</v>
      </c>
      <c r="AI129" s="114">
        <f t="shared" si="52"/>
        <v>1</v>
      </c>
      <c r="AJ129" s="114">
        <f t="shared" si="52"/>
        <v>1</v>
      </c>
      <c r="AK129" s="114">
        <f t="shared" si="52"/>
        <v>1</v>
      </c>
      <c r="AL129" s="114">
        <f t="shared" si="52"/>
        <v>0</v>
      </c>
      <c r="AM129" s="114">
        <f t="shared" si="52"/>
        <v>0</v>
      </c>
      <c r="AN129" s="114">
        <f t="shared" si="52"/>
        <v>0</v>
      </c>
    </row>
    <row r="130" spans="1:40" ht="16.5" thickTop="1" thickBot="1">
      <c r="A130" s="177" t="s">
        <v>26</v>
      </c>
      <c r="B130" s="195"/>
      <c r="C130" s="196"/>
      <c r="J130" s="114">
        <f>COUNTIF(J8:J112,"*GARDE*")</f>
        <v>0</v>
      </c>
      <c r="K130" s="114">
        <f t="shared" ref="K130:AN130" si="53">COUNTIF(K8:K112,"*GARDE*")</f>
        <v>0</v>
      </c>
      <c r="L130" s="114">
        <f t="shared" si="53"/>
        <v>0</v>
      </c>
      <c r="M130" s="114">
        <f t="shared" si="53"/>
        <v>0</v>
      </c>
      <c r="N130" s="114">
        <f t="shared" si="53"/>
        <v>0</v>
      </c>
      <c r="O130" s="114">
        <f t="shared" si="53"/>
        <v>0</v>
      </c>
      <c r="P130" s="114">
        <f t="shared" si="53"/>
        <v>0</v>
      </c>
      <c r="Q130" s="114">
        <f t="shared" si="53"/>
        <v>0</v>
      </c>
      <c r="R130" s="114">
        <f t="shared" si="53"/>
        <v>0</v>
      </c>
      <c r="S130" s="114">
        <f t="shared" si="53"/>
        <v>0</v>
      </c>
      <c r="T130" s="114">
        <f t="shared" si="53"/>
        <v>0</v>
      </c>
      <c r="U130" s="114">
        <f t="shared" si="53"/>
        <v>0</v>
      </c>
      <c r="V130" s="114">
        <f t="shared" si="53"/>
        <v>0</v>
      </c>
      <c r="W130" s="114">
        <f t="shared" si="53"/>
        <v>0</v>
      </c>
      <c r="X130" s="114">
        <f t="shared" si="53"/>
        <v>0</v>
      </c>
      <c r="Y130" s="114">
        <f t="shared" si="53"/>
        <v>0</v>
      </c>
      <c r="Z130" s="114">
        <f t="shared" si="53"/>
        <v>0</v>
      </c>
      <c r="AA130" s="114">
        <f t="shared" si="53"/>
        <v>0</v>
      </c>
      <c r="AB130" s="114">
        <f t="shared" si="53"/>
        <v>0</v>
      </c>
      <c r="AC130" s="114">
        <f t="shared" si="53"/>
        <v>0</v>
      </c>
      <c r="AD130" s="114">
        <f t="shared" si="53"/>
        <v>0</v>
      </c>
      <c r="AE130" s="114">
        <f t="shared" si="53"/>
        <v>0</v>
      </c>
      <c r="AF130" s="114">
        <f t="shared" si="53"/>
        <v>0</v>
      </c>
      <c r="AG130" s="114">
        <f t="shared" si="53"/>
        <v>0</v>
      </c>
      <c r="AH130" s="114">
        <f t="shared" si="53"/>
        <v>0</v>
      </c>
      <c r="AI130" s="114">
        <f t="shared" si="53"/>
        <v>0</v>
      </c>
      <c r="AJ130" s="114">
        <f t="shared" si="53"/>
        <v>0</v>
      </c>
      <c r="AK130" s="114">
        <f t="shared" si="53"/>
        <v>0</v>
      </c>
      <c r="AL130" s="114">
        <f t="shared" si="53"/>
        <v>0</v>
      </c>
      <c r="AM130" s="114">
        <f t="shared" si="53"/>
        <v>0</v>
      </c>
      <c r="AN130" s="114">
        <f t="shared" si="53"/>
        <v>0</v>
      </c>
    </row>
  </sheetData>
  <mergeCells count="295">
    <mergeCell ref="B1:D1"/>
    <mergeCell ref="F1:H1"/>
    <mergeCell ref="K1:R2"/>
    <mergeCell ref="S1:Z2"/>
    <mergeCell ref="AG1:AH1"/>
    <mergeCell ref="AK1:AL1"/>
    <mergeCell ref="B2:D2"/>
    <mergeCell ref="F2:H2"/>
    <mergeCell ref="AG2:AH2"/>
    <mergeCell ref="AK2:AL2"/>
    <mergeCell ref="D6:D7"/>
    <mergeCell ref="E6:E7"/>
    <mergeCell ref="F6:F7"/>
    <mergeCell ref="G6:G7"/>
    <mergeCell ref="H6:I7"/>
    <mergeCell ref="B8:B10"/>
    <mergeCell ref="C8:C10"/>
    <mergeCell ref="D8:D10"/>
    <mergeCell ref="E8:E10"/>
    <mergeCell ref="F8:F10"/>
    <mergeCell ref="G8:G10"/>
    <mergeCell ref="H8:H10"/>
    <mergeCell ref="I8:I10"/>
    <mergeCell ref="B11:B13"/>
    <mergeCell ref="C11:C13"/>
    <mergeCell ref="D11:D13"/>
    <mergeCell ref="E11:E13"/>
    <mergeCell ref="F11:F13"/>
    <mergeCell ref="G11:G13"/>
    <mergeCell ref="H11:H13"/>
    <mergeCell ref="I11:I13"/>
    <mergeCell ref="B14:B16"/>
    <mergeCell ref="C14:C16"/>
    <mergeCell ref="D14:D16"/>
    <mergeCell ref="E14:E16"/>
    <mergeCell ref="F14:F16"/>
    <mergeCell ref="G14:G16"/>
    <mergeCell ref="H14:H16"/>
    <mergeCell ref="I14:I16"/>
    <mergeCell ref="H17:H19"/>
    <mergeCell ref="I17:I19"/>
    <mergeCell ref="B20:B22"/>
    <mergeCell ref="C20:C22"/>
    <mergeCell ref="D20:D22"/>
    <mergeCell ref="E20:E22"/>
    <mergeCell ref="F20:F22"/>
    <mergeCell ref="G20:G22"/>
    <mergeCell ref="H20:H22"/>
    <mergeCell ref="I20:I22"/>
    <mergeCell ref="B17:B19"/>
    <mergeCell ref="C17:C19"/>
    <mergeCell ref="D17:D19"/>
    <mergeCell ref="E17:E19"/>
    <mergeCell ref="F17:F19"/>
    <mergeCell ref="G17:G19"/>
    <mergeCell ref="H23:H25"/>
    <mergeCell ref="I23:I25"/>
    <mergeCell ref="B26:B28"/>
    <mergeCell ref="C26:C28"/>
    <mergeCell ref="D26:D28"/>
    <mergeCell ref="E26:E28"/>
    <mergeCell ref="F26:F28"/>
    <mergeCell ref="G26:G28"/>
    <mergeCell ref="H26:H28"/>
    <mergeCell ref="I26:I28"/>
    <mergeCell ref="B23:B25"/>
    <mergeCell ref="C23:C25"/>
    <mergeCell ref="D23:D25"/>
    <mergeCell ref="E23:E25"/>
    <mergeCell ref="F23:F25"/>
    <mergeCell ref="G23:G25"/>
    <mergeCell ref="H29:H31"/>
    <mergeCell ref="I29:I31"/>
    <mergeCell ref="B32:B34"/>
    <mergeCell ref="C32:C34"/>
    <mergeCell ref="D32:D34"/>
    <mergeCell ref="E32:E34"/>
    <mergeCell ref="F32:F34"/>
    <mergeCell ref="G32:G34"/>
    <mergeCell ref="H32:H34"/>
    <mergeCell ref="I32:I34"/>
    <mergeCell ref="B29:B31"/>
    <mergeCell ref="C29:C31"/>
    <mergeCell ref="D29:D31"/>
    <mergeCell ref="E29:E31"/>
    <mergeCell ref="F29:F31"/>
    <mergeCell ref="G29:G31"/>
    <mergeCell ref="H35:H37"/>
    <mergeCell ref="I35:I37"/>
    <mergeCell ref="B38:B40"/>
    <mergeCell ref="C38:C40"/>
    <mergeCell ref="D38:D40"/>
    <mergeCell ref="E38:E40"/>
    <mergeCell ref="F38:F40"/>
    <mergeCell ref="G38:G40"/>
    <mergeCell ref="H38:H40"/>
    <mergeCell ref="I38:I40"/>
    <mergeCell ref="B35:B37"/>
    <mergeCell ref="C35:C37"/>
    <mergeCell ref="D35:D37"/>
    <mergeCell ref="E35:E37"/>
    <mergeCell ref="F35:F37"/>
    <mergeCell ref="G35:G37"/>
    <mergeCell ref="H41:H43"/>
    <mergeCell ref="I41:I43"/>
    <mergeCell ref="B44:B46"/>
    <mergeCell ref="C44:C46"/>
    <mergeCell ref="D44:D46"/>
    <mergeCell ref="E44:E46"/>
    <mergeCell ref="F44:F46"/>
    <mergeCell ref="G44:G46"/>
    <mergeCell ref="H44:H46"/>
    <mergeCell ref="I44:I46"/>
    <mergeCell ref="B41:B43"/>
    <mergeCell ref="C41:C43"/>
    <mergeCell ref="D41:D43"/>
    <mergeCell ref="E41:E43"/>
    <mergeCell ref="F41:F43"/>
    <mergeCell ref="G41:G43"/>
    <mergeCell ref="H47:H49"/>
    <mergeCell ref="I47:I49"/>
    <mergeCell ref="B50:B52"/>
    <mergeCell ref="C50:C52"/>
    <mergeCell ref="D50:D52"/>
    <mergeCell ref="E50:E52"/>
    <mergeCell ref="F50:F52"/>
    <mergeCell ref="G50:G52"/>
    <mergeCell ref="H50:H52"/>
    <mergeCell ref="I50:I52"/>
    <mergeCell ref="B47:B49"/>
    <mergeCell ref="C47:C49"/>
    <mergeCell ref="D47:D49"/>
    <mergeCell ref="E47:E49"/>
    <mergeCell ref="F47:F49"/>
    <mergeCell ref="G47:G49"/>
    <mergeCell ref="H53:H55"/>
    <mergeCell ref="I53:I55"/>
    <mergeCell ref="B56:B58"/>
    <mergeCell ref="C56:C58"/>
    <mergeCell ref="D56:D58"/>
    <mergeCell ref="E56:E58"/>
    <mergeCell ref="F56:F58"/>
    <mergeCell ref="G56:G58"/>
    <mergeCell ref="H56:H58"/>
    <mergeCell ref="I56:I58"/>
    <mergeCell ref="B53:B55"/>
    <mergeCell ref="C53:C55"/>
    <mergeCell ref="D53:D55"/>
    <mergeCell ref="E53:E55"/>
    <mergeCell ref="F53:F55"/>
    <mergeCell ref="G53:G55"/>
    <mergeCell ref="H59:H61"/>
    <mergeCell ref="I59:I61"/>
    <mergeCell ref="B62:B64"/>
    <mergeCell ref="C62:C64"/>
    <mergeCell ref="D62:D64"/>
    <mergeCell ref="E62:E64"/>
    <mergeCell ref="F62:F64"/>
    <mergeCell ref="G62:G64"/>
    <mergeCell ref="H62:H64"/>
    <mergeCell ref="I62:I64"/>
    <mergeCell ref="B59:B61"/>
    <mergeCell ref="C59:C61"/>
    <mergeCell ref="D59:D61"/>
    <mergeCell ref="E59:E61"/>
    <mergeCell ref="F59:F61"/>
    <mergeCell ref="G59:G61"/>
    <mergeCell ref="H65:H67"/>
    <mergeCell ref="I65:I67"/>
    <mergeCell ref="B68:B70"/>
    <mergeCell ref="C68:C70"/>
    <mergeCell ref="D68:D70"/>
    <mergeCell ref="E68:E70"/>
    <mergeCell ref="F68:F70"/>
    <mergeCell ref="G68:G70"/>
    <mergeCell ref="H68:H70"/>
    <mergeCell ref="I68:I70"/>
    <mergeCell ref="B65:B67"/>
    <mergeCell ref="C65:C67"/>
    <mergeCell ref="D65:D67"/>
    <mergeCell ref="E65:E67"/>
    <mergeCell ref="F65:F67"/>
    <mergeCell ref="G65:G67"/>
    <mergeCell ref="H71:H73"/>
    <mergeCell ref="I71:I73"/>
    <mergeCell ref="B74:B76"/>
    <mergeCell ref="C74:C76"/>
    <mergeCell ref="D74:D76"/>
    <mergeCell ref="E74:E76"/>
    <mergeCell ref="F74:F76"/>
    <mergeCell ref="G74:G76"/>
    <mergeCell ref="H74:H76"/>
    <mergeCell ref="I74:I76"/>
    <mergeCell ref="B71:B73"/>
    <mergeCell ref="C71:C73"/>
    <mergeCell ref="D71:D73"/>
    <mergeCell ref="E71:E73"/>
    <mergeCell ref="F71:F73"/>
    <mergeCell ref="G71:G73"/>
    <mergeCell ref="H77:H79"/>
    <mergeCell ref="I77:I79"/>
    <mergeCell ref="B80:B82"/>
    <mergeCell ref="C80:C82"/>
    <mergeCell ref="D80:D82"/>
    <mergeCell ref="E80:E82"/>
    <mergeCell ref="F80:F82"/>
    <mergeCell ref="G80:G82"/>
    <mergeCell ref="H80:H82"/>
    <mergeCell ref="I80:I82"/>
    <mergeCell ref="B77:B79"/>
    <mergeCell ref="C77:C79"/>
    <mergeCell ref="D77:D79"/>
    <mergeCell ref="E77:E79"/>
    <mergeCell ref="F77:F79"/>
    <mergeCell ref="G77:G79"/>
    <mergeCell ref="H83:H85"/>
    <mergeCell ref="I83:I85"/>
    <mergeCell ref="B86:B88"/>
    <mergeCell ref="C86:C88"/>
    <mergeCell ref="D86:D88"/>
    <mergeCell ref="E86:E88"/>
    <mergeCell ref="F86:F88"/>
    <mergeCell ref="G86:G88"/>
    <mergeCell ref="H86:H88"/>
    <mergeCell ref="I86:I88"/>
    <mergeCell ref="B83:B85"/>
    <mergeCell ref="C83:C85"/>
    <mergeCell ref="D83:D85"/>
    <mergeCell ref="E83:E85"/>
    <mergeCell ref="F83:F85"/>
    <mergeCell ref="G83:G85"/>
    <mergeCell ref="H89:H91"/>
    <mergeCell ref="I89:I91"/>
    <mergeCell ref="B92:B94"/>
    <mergeCell ref="C92:C94"/>
    <mergeCell ref="D92:D94"/>
    <mergeCell ref="E92:E94"/>
    <mergeCell ref="F92:F94"/>
    <mergeCell ref="G92:G94"/>
    <mergeCell ref="H92:H94"/>
    <mergeCell ref="I92:I94"/>
    <mergeCell ref="B89:B91"/>
    <mergeCell ref="C89:C91"/>
    <mergeCell ref="D89:D91"/>
    <mergeCell ref="E89:E91"/>
    <mergeCell ref="F89:F91"/>
    <mergeCell ref="G89:G91"/>
    <mergeCell ref="H95:H97"/>
    <mergeCell ref="I95:I97"/>
    <mergeCell ref="B98:B100"/>
    <mergeCell ref="C98:C100"/>
    <mergeCell ref="D98:D100"/>
    <mergeCell ref="E98:E100"/>
    <mergeCell ref="F98:F100"/>
    <mergeCell ref="G98:G100"/>
    <mergeCell ref="H98:H100"/>
    <mergeCell ref="I98:I100"/>
    <mergeCell ref="B95:B97"/>
    <mergeCell ref="C95:C97"/>
    <mergeCell ref="D95:D97"/>
    <mergeCell ref="E95:E97"/>
    <mergeCell ref="F95:F97"/>
    <mergeCell ref="G95:G97"/>
    <mergeCell ref="H101:H103"/>
    <mergeCell ref="I101:I103"/>
    <mergeCell ref="B104:B106"/>
    <mergeCell ref="C104:C106"/>
    <mergeCell ref="D104:D106"/>
    <mergeCell ref="E104:E106"/>
    <mergeCell ref="F104:F106"/>
    <mergeCell ref="G104:G106"/>
    <mergeCell ref="H104:H106"/>
    <mergeCell ref="I104:I106"/>
    <mergeCell ref="B101:B103"/>
    <mergeCell ref="C101:C103"/>
    <mergeCell ref="D101:D103"/>
    <mergeCell ref="E101:E103"/>
    <mergeCell ref="F101:F103"/>
    <mergeCell ref="G101:G103"/>
    <mergeCell ref="H107:H109"/>
    <mergeCell ref="I107:I109"/>
    <mergeCell ref="B110:B112"/>
    <mergeCell ref="C110:C112"/>
    <mergeCell ref="D110:D112"/>
    <mergeCell ref="E110:E112"/>
    <mergeCell ref="F110:F112"/>
    <mergeCell ref="G110:G112"/>
    <mergeCell ref="H110:H112"/>
    <mergeCell ref="I110:I112"/>
    <mergeCell ref="B107:B109"/>
    <mergeCell ref="C107:C109"/>
    <mergeCell ref="D107:D109"/>
    <mergeCell ref="E107:E109"/>
    <mergeCell ref="F107:F109"/>
    <mergeCell ref="G107:G109"/>
  </mergeCells>
  <conditionalFormatting sqref="J118:AN130">
    <cfRule type="colorScale" priority="166">
      <colorScale>
        <cfvo type="num" val="0"/>
        <cfvo type="num" val="1"/>
        <cfvo type="num" val="2"/>
        <color theme="2"/>
        <color rgb="FFFFFF00"/>
        <color rgb="FFFF0000"/>
      </colorScale>
    </cfRule>
  </conditionalFormatting>
  <conditionalFormatting sqref="J5:AN5">
    <cfRule type="expression" dxfId="857" priority="187" stopIfTrue="1">
      <formula>COUNTIF(fériés,J$5)</formula>
    </cfRule>
    <cfRule type="expression" dxfId="856" priority="188" stopIfTrue="1">
      <formula>WEEKDAY(J$5,2)&gt;5</formula>
    </cfRule>
  </conditionalFormatting>
  <conditionalFormatting sqref="J115:AN115">
    <cfRule type="cellIs" dxfId="855" priority="161" operator="greaterThan">
      <formula>1</formula>
    </cfRule>
  </conditionalFormatting>
  <conditionalFormatting sqref="J116:AN116">
    <cfRule type="cellIs" dxfId="854" priority="163" operator="between">
      <formula>1</formula>
      <formula>1</formula>
    </cfRule>
  </conditionalFormatting>
  <conditionalFormatting sqref="J117:AN117">
    <cfRule type="cellIs" dxfId="853" priority="162" operator="between">
      <formula>1</formula>
      <formula>1</formula>
    </cfRule>
  </conditionalFormatting>
  <conditionalFormatting sqref="J5:AN5">
    <cfRule type="cellIs" dxfId="852" priority="186" operator="equal">
      <formula>TODAY()</formula>
    </cfRule>
  </conditionalFormatting>
  <conditionalFormatting sqref="K92:K112">
    <cfRule type="duplicateValues" dxfId="851" priority="154"/>
  </conditionalFormatting>
  <conditionalFormatting sqref="L92:L112">
    <cfRule type="duplicateValues" dxfId="850" priority="173"/>
  </conditionalFormatting>
  <conditionalFormatting sqref="M92:M112">
    <cfRule type="duplicateValues" dxfId="849" priority="178"/>
  </conditionalFormatting>
  <conditionalFormatting sqref="N92:N112">
    <cfRule type="duplicateValues" dxfId="848" priority="180" stopIfTrue="1"/>
  </conditionalFormatting>
  <conditionalFormatting sqref="O92:O112">
    <cfRule type="duplicateValues" dxfId="847" priority="177"/>
  </conditionalFormatting>
  <conditionalFormatting sqref="P92:P112">
    <cfRule type="duplicateValues" dxfId="846" priority="181"/>
  </conditionalFormatting>
  <conditionalFormatting sqref="Q92:Q112">
    <cfRule type="duplicateValues" dxfId="845" priority="176"/>
  </conditionalFormatting>
  <conditionalFormatting sqref="R92:R112">
    <cfRule type="duplicateValues" dxfId="844" priority="179"/>
  </conditionalFormatting>
  <conditionalFormatting sqref="S92:S112">
    <cfRule type="duplicateValues" dxfId="843" priority="175"/>
  </conditionalFormatting>
  <conditionalFormatting sqref="T92:T112">
    <cfRule type="duplicateValues" dxfId="842" priority="171"/>
  </conditionalFormatting>
  <conditionalFormatting sqref="U92:U112">
    <cfRule type="duplicateValues" dxfId="841" priority="165"/>
  </conditionalFormatting>
  <conditionalFormatting sqref="V92:V112">
    <cfRule type="duplicateValues" dxfId="840" priority="170"/>
  </conditionalFormatting>
  <conditionalFormatting sqref="W92:W112">
    <cfRule type="duplicateValues" dxfId="839" priority="169"/>
  </conditionalFormatting>
  <conditionalFormatting sqref="X92:X112">
    <cfRule type="duplicateValues" dxfId="838" priority="184"/>
  </conditionalFormatting>
  <conditionalFormatting sqref="Y92:Y112">
    <cfRule type="duplicateValues" dxfId="837" priority="168"/>
  </conditionalFormatting>
  <conditionalFormatting sqref="Z92:Z112">
    <cfRule type="duplicateValues" dxfId="836" priority="167"/>
  </conditionalFormatting>
  <conditionalFormatting sqref="AA92:AA112">
    <cfRule type="duplicateValues" dxfId="835" priority="164"/>
  </conditionalFormatting>
  <conditionalFormatting sqref="AB92:AB112">
    <cfRule type="duplicateValues" dxfId="834" priority="160"/>
  </conditionalFormatting>
  <conditionalFormatting sqref="AC92:AC112">
    <cfRule type="duplicateValues" dxfId="833" priority="174"/>
  </conditionalFormatting>
  <conditionalFormatting sqref="AD92:AD112">
    <cfRule type="duplicateValues" dxfId="832" priority="159"/>
  </conditionalFormatting>
  <conditionalFormatting sqref="AE92:AE112">
    <cfRule type="duplicateValues" dxfId="831" priority="185"/>
  </conditionalFormatting>
  <conditionalFormatting sqref="AF92:AF112">
    <cfRule type="duplicateValues" dxfId="830" priority="158"/>
  </conditionalFormatting>
  <conditionalFormatting sqref="AG92:AG112">
    <cfRule type="duplicateValues" dxfId="829" priority="157"/>
  </conditionalFormatting>
  <conditionalFormatting sqref="AH92:AH112">
    <cfRule type="duplicateValues" dxfId="828" priority="172"/>
  </conditionalFormatting>
  <conditionalFormatting sqref="AI92:AI112">
    <cfRule type="duplicateValues" dxfId="827" priority="156"/>
  </conditionalFormatting>
  <conditionalFormatting sqref="AJ92:AJ112">
    <cfRule type="duplicateValues" dxfId="826" priority="182"/>
  </conditionalFormatting>
  <conditionalFormatting sqref="AK92:AK112">
    <cfRule type="duplicateValues" dxfId="825" priority="152"/>
  </conditionalFormatting>
  <conditionalFormatting sqref="AL92:AL112">
    <cfRule type="duplicateValues" dxfId="824" priority="153"/>
  </conditionalFormatting>
  <conditionalFormatting sqref="AM92:AM112">
    <cfRule type="duplicateValues" dxfId="823" priority="155"/>
  </conditionalFormatting>
  <conditionalFormatting sqref="AN92:AN112">
    <cfRule type="duplicateValues" dxfId="822" priority="183"/>
  </conditionalFormatting>
  <conditionalFormatting sqref="J92:J112">
    <cfRule type="duplicateValues" dxfId="821" priority="151"/>
  </conditionalFormatting>
  <conditionalFormatting sqref="J92:AN112">
    <cfRule type="endsWith" dxfId="820" priority="149" operator="endsWith" text="INDISPONIBLE">
      <formula>RIGHT(J92,LEN("INDISPONIBLE"))="INDISPONIBLE"</formula>
    </cfRule>
    <cfRule type="endsWith" dxfId="819" priority="150" operator="endsWith" text="DISPONIBLE">
      <formula>RIGHT(J92,LEN("DISPONIBLE"))="DISPONIBLE"</formula>
    </cfRule>
    <cfRule type="containsText" dxfId="818" priority="189" stopIfTrue="1" operator="containsText" text="garde">
      <formula>NOT(ISERROR(SEARCH("garde",J92)))</formula>
    </cfRule>
    <cfRule type="endsWith" dxfId="817" priority="190" stopIfTrue="1" operator="endsWith" text="CDG">
      <formula>RIGHT(J92,LEN("CDG"))="CDG"</formula>
    </cfRule>
    <cfRule type="endsWith" dxfId="816" priority="191" stopIfTrue="1" operator="endsWith" text="STAT">
      <formula>RIGHT(J92,LEN("STAT"))="STAT"</formula>
    </cfRule>
    <cfRule type="endsWith" dxfId="815" priority="192" stopIfTrue="1" operator="endsWith" text="VTU">
      <formula>RIGHT(J92,LEN("VTU"))="VTU"</formula>
    </cfRule>
    <cfRule type="endsWith" dxfId="814" priority="193" stopIfTrue="1" operator="endsWith" text="CCF">
      <formula>RIGHT(J92,LEN("CCF"))="CCF"</formula>
    </cfRule>
    <cfRule type="endsWith" dxfId="813" priority="194" stopIfTrue="1" operator="endsWith" text="VSAV">
      <formula>RIGHT(J92,LEN("VSAV"))="VSAV"</formula>
    </cfRule>
    <cfRule type="endsWith" dxfId="812" priority="195" stopIfTrue="1" operator="endsWith" text="SR">
      <formula>RIGHT(J92,LEN("SR"))="SR"</formula>
    </cfRule>
    <cfRule type="endsWith" dxfId="811" priority="196" stopIfTrue="1" operator="endsWith" text="INC">
      <formula>RIGHT(J92,LEN("INC"))="INC"</formula>
    </cfRule>
    <cfRule type="expression" dxfId="810" priority="197" stopIfTrue="1">
      <formula>COUNTIF(fériés,J$5)</formula>
    </cfRule>
    <cfRule type="expression" dxfId="809" priority="198" stopIfTrue="1">
      <formula>WEEKDAY(J$5,2)&gt;5</formula>
    </cfRule>
  </conditionalFormatting>
  <conditionalFormatting sqref="J113:AN113">
    <cfRule type="iconSet" priority="147">
      <iconSet iconSet="3Symbols">
        <cfvo type="percent" val="0"/>
        <cfvo type="num" val="8"/>
        <cfvo type="num" val="9"/>
      </iconSet>
    </cfRule>
    <cfRule type="colorScale" priority="148">
      <colorScale>
        <cfvo type="num" val="7"/>
        <cfvo type="percentile" val="8"/>
        <cfvo type="num" val="9"/>
        <color rgb="FFF8696B"/>
        <color rgb="FFFFEB84"/>
        <color rgb="FF63BE7B"/>
      </colorScale>
    </cfRule>
  </conditionalFormatting>
  <conditionalFormatting sqref="J114:AN114">
    <cfRule type="containsText" dxfId="808" priority="144" operator="containsText" text="EQUIPE 3">
      <formula>NOT(ISERROR(SEARCH("EQUIPE 3",J114)))</formula>
    </cfRule>
    <cfRule type="containsText" dxfId="807" priority="145" operator="containsText" text="EQUIPE 2">
      <formula>NOT(ISERROR(SEARCH("EQUIPE 2",J114)))</formula>
    </cfRule>
    <cfRule type="containsText" dxfId="806" priority="146" operator="containsText" text="EQUIPE 1">
      <formula>NOT(ISERROR(SEARCH("EQUIPE 1",J114)))</formula>
    </cfRule>
  </conditionalFormatting>
  <conditionalFormatting sqref="B8 B11:B112">
    <cfRule type="containsBlanks" priority="139">
      <formula>LEN(TRIM(B8))=0</formula>
    </cfRule>
    <cfRule type="cellIs" dxfId="805" priority="140" stopIfTrue="1" operator="equal">
      <formula>3</formula>
    </cfRule>
    <cfRule type="cellIs" dxfId="804" priority="141" stopIfTrue="1" operator="equal">
      <formula>1</formula>
    </cfRule>
    <cfRule type="cellIs" dxfId="803" priority="143" stopIfTrue="1" operator="equal">
      <formula>2</formula>
    </cfRule>
  </conditionalFormatting>
  <conditionalFormatting sqref="C8 C11:C112">
    <cfRule type="cellIs" dxfId="802" priority="142" stopIfTrue="1" operator="equal">
      <formula>1</formula>
    </cfRule>
  </conditionalFormatting>
  <conditionalFormatting sqref="C8 C11:C88">
    <cfRule type="containsBlanks" priority="138">
      <formula>LEN(TRIM(C8))=0</formula>
    </cfRule>
  </conditionalFormatting>
  <conditionalFormatting sqref="J6:AN6">
    <cfRule type="iconSet" priority="136">
      <iconSet iconSet="3Symbols" reverse="1">
        <cfvo type="percent" val="0"/>
        <cfvo type="num" val="1"/>
        <cfvo type="num" val="2"/>
      </iconSet>
    </cfRule>
    <cfRule type="colorScale" priority="137">
      <colorScale>
        <cfvo type="num" val="0"/>
        <cfvo type="num" val="1"/>
        <cfvo type="num" val="2"/>
        <color rgb="FF00B050"/>
        <color rgb="FFFFEB84"/>
        <color rgb="FFFF0000"/>
      </colorScale>
    </cfRule>
  </conditionalFormatting>
  <conditionalFormatting sqref="J7:AN7">
    <cfRule type="colorScale" priority="135">
      <colorScale>
        <cfvo type="num" val="7"/>
        <cfvo type="num" val="8"/>
        <cfvo type="num" val="9"/>
        <color rgb="FFFBABAD"/>
        <color rgb="FFFFEB84"/>
        <color rgb="FF63BE7B"/>
      </colorScale>
    </cfRule>
  </conditionalFormatting>
  <conditionalFormatting sqref="J114:AN114">
    <cfRule type="expression" dxfId="801" priority="199" stopIfTrue="1">
      <formula>WEEKDAY(A114,2)&gt;5</formula>
    </cfRule>
    <cfRule type="expression" dxfId="800" priority="200" stopIfTrue="1">
      <formula>COUNTIF(fériés,A114)</formula>
    </cfRule>
  </conditionalFormatting>
  <conditionalFormatting sqref="D5:E5 F11 F14 F17 F20 F23 F26 F29 F32 F35 F38 F41 F44 F47 F53 F56 F59 F62 F65 F74 F77 F80 F83 F86 F89 F92:G92 F95:G95 F98:G98 F101:G101 F104:G104 F107:G107 F110:G110 D6:H6 F50 F68 F71">
    <cfRule type="expression" dxfId="799" priority="130" stopIfTrue="1">
      <formula>COUNTIF(fériés,D$5)</formula>
    </cfRule>
    <cfRule type="expression" dxfId="798" priority="131" stopIfTrue="1">
      <formula>WEEKDAY(D$5,2)&gt;5</formula>
    </cfRule>
  </conditionalFormatting>
  <conditionalFormatting sqref="F5:I5">
    <cfRule type="expression" dxfId="797" priority="128" stopIfTrue="1">
      <formula>COUNTIF(fériés,F$5)</formula>
    </cfRule>
    <cfRule type="expression" dxfId="796" priority="129" stopIfTrue="1">
      <formula>WEEKDAY(F$5,2)&gt;5</formula>
    </cfRule>
  </conditionalFormatting>
  <conditionalFormatting sqref="D8 D11 D14 D17 D20 D23 D26 D29 D32 D35 D38 D41 D44 D47 D50 D53 D56 D59 D62 D65 D68 D71 D74 D77 D80 D83 D86 D89 D92 D95 D98 D101 D104 D107 D110">
    <cfRule type="expression" dxfId="795" priority="126" stopIfTrue="1">
      <formula>COUNTIF(fériés,D$5)</formula>
    </cfRule>
    <cfRule type="expression" dxfId="794" priority="127" stopIfTrue="1">
      <formula>WEEKDAY(D$5,2)&gt;5</formula>
    </cfRule>
  </conditionalFormatting>
  <conditionalFormatting sqref="F8 H11:I11 H14:I14 H17:I17 H20:I20 H23:I23 H26:I26 H29:I29 H32:I32 H35:I35 H38:I38 H41:I41 H44:I44 H47:I47 H50:I50 H53:I53 H56:I56 H59:I59 H62:I62 H65:I65 H68:I68 H71:I71 H74:I74 H77:I77 H80:I80 H83:I83 H86:I86 H89:I89 G92:I92 G95:I95 G98:I98 G101:I101 G104:I104 G107:I107 G110:I110 H8:I8">
    <cfRule type="expression" dxfId="793" priority="124" stopIfTrue="1">
      <formula>COUNTIF(fériés,F$5)</formula>
    </cfRule>
    <cfRule type="expression" dxfId="792" priority="125" stopIfTrue="1">
      <formula>WEEKDAY(F$5,2)&gt;5</formula>
    </cfRule>
  </conditionalFormatting>
  <conditionalFormatting sqref="F8 F11 F14 F17 F20 F23 F26 F29 F32 F35 F38 F41 F44 F47 F50 F53 F56 F59 F62 F65 F68 F71 F74 F77 F80 F83 F86 F89 F92:I92 F95:I95 F98:I98 F101:I101 F104:I104 F107:I107 F110:I110 H89:I89 H86:I86 H83:I83 H80:I80 H77:I77 H74:I74 H71:I71 H68:I68 H65:I65 H62:I62 H59:I59 H56:I56 H53:I53 H50:I50 H47:I47 H44:I44 H41:I41 H38:I38 H35:I35 H32:I32 H29:I29 H26:I26 H23:I23 H20:I20 H17:I17 H14:I14 H11:I11 H8:I8">
    <cfRule type="endsWith" dxfId="791" priority="115" stopIfTrue="1" operator="endsWith" text="INDISPONIBLE">
      <formula>RIGHT(F8,LEN("INDISPONIBLE"))="INDISPONIBLE"</formula>
    </cfRule>
    <cfRule type="endsWith" dxfId="790" priority="116" stopIfTrue="1" operator="endsWith" text="DISPONIBLE">
      <formula>RIGHT(F8,LEN("DISPONIBLE"))="DISPONIBLE"</formula>
    </cfRule>
    <cfRule type="endsWith" dxfId="789" priority="117" stopIfTrue="1" operator="endsWith" text="CDG">
      <formula>RIGHT(F8,LEN("CDG"))="CDG"</formula>
    </cfRule>
    <cfRule type="endsWith" dxfId="788" priority="118" stopIfTrue="1" operator="endsWith" text="STAT">
      <formula>RIGHT(F8,LEN("STAT"))="STAT"</formula>
    </cfRule>
    <cfRule type="endsWith" dxfId="787" priority="119" stopIfTrue="1" operator="endsWith" text="VTU">
      <formula>RIGHT(F8,LEN("VTU"))="VTU"</formula>
    </cfRule>
    <cfRule type="endsWith" dxfId="786" priority="120" stopIfTrue="1" operator="endsWith" text="CCF">
      <formula>RIGHT(F8,LEN("CCF"))="CCF"</formula>
    </cfRule>
    <cfRule type="endsWith" dxfId="785" priority="121" stopIfTrue="1" operator="endsWith" text="VSAV">
      <formula>RIGHT(F8,LEN("VSAV"))="VSAV"</formula>
    </cfRule>
    <cfRule type="endsWith" dxfId="784" priority="122" stopIfTrue="1" operator="endsWith" text="SR">
      <formula>RIGHT(F8,LEN("SR"))="SR"</formula>
    </cfRule>
    <cfRule type="endsWith" dxfId="783" priority="123" stopIfTrue="1" operator="endsWith" text="INC">
      <formula>RIGHT(F8,LEN("INC"))="INC"</formula>
    </cfRule>
  </conditionalFormatting>
  <conditionalFormatting sqref="E8 E11 E14 E17 E20 E23 E26 E29 E32 E35 E38 E41 E44 E47 E50 E53 E56 E59 E62 E65 E68 E71 E74 E77 E80 E83 E86 E89 E92 E95 E98 E101 E104 E107 E110">
    <cfRule type="expression" dxfId="782" priority="113" stopIfTrue="1">
      <formula>COUNTIF(fériés,E$5)</formula>
    </cfRule>
    <cfRule type="expression" dxfId="781" priority="114" stopIfTrue="1">
      <formula>WEEKDAY(E$5,2)&gt;5</formula>
    </cfRule>
  </conditionalFormatting>
  <conditionalFormatting sqref="E8 E11 E14 E17 E20 E23 E26 E29 E32 E35 E38 E41 E44 E47 E50 E53 E56 E59 E62 E65 E68 E71 E74 E77 E80 E83 E86 E89 E92 E95 E98 E101 E104 E107 E110">
    <cfRule type="endsWith" dxfId="780" priority="104" stopIfTrue="1" operator="endsWith" text="INDISPONIBLE">
      <formula>RIGHT(E8,LEN("INDISPONIBLE"))="INDISPONIBLE"</formula>
    </cfRule>
    <cfRule type="endsWith" dxfId="779" priority="105" stopIfTrue="1" operator="endsWith" text="DISPONIBLE">
      <formula>RIGHT(E8,LEN("DISPONIBLE"))="DISPONIBLE"</formula>
    </cfRule>
    <cfRule type="endsWith" dxfId="778" priority="106" stopIfTrue="1" operator="endsWith" text="CDG">
      <formula>RIGHT(E8,LEN("CDG"))="CDG"</formula>
    </cfRule>
    <cfRule type="endsWith" dxfId="777" priority="107" stopIfTrue="1" operator="endsWith" text="STAT">
      <formula>RIGHT(E8,LEN("STAT"))="STAT"</formula>
    </cfRule>
    <cfRule type="endsWith" dxfId="776" priority="108" stopIfTrue="1" operator="endsWith" text="VTU">
      <formula>RIGHT(E8,LEN("VTU"))="VTU"</formula>
    </cfRule>
    <cfRule type="endsWith" dxfId="775" priority="109" stopIfTrue="1" operator="endsWith" text="CCF">
      <formula>RIGHT(E8,LEN("CCF"))="CCF"</formula>
    </cfRule>
    <cfRule type="endsWith" dxfId="774" priority="110" stopIfTrue="1" operator="endsWith" text="VSAV">
      <formula>RIGHT(E8,LEN("VSAV"))="VSAV"</formula>
    </cfRule>
    <cfRule type="endsWith" dxfId="773" priority="111" stopIfTrue="1" operator="endsWith" text="SR">
      <formula>RIGHT(E8,LEN("SR"))="SR"</formula>
    </cfRule>
    <cfRule type="endsWith" dxfId="772" priority="112" stopIfTrue="1" operator="endsWith" text="INC">
      <formula>RIGHT(E8,LEN("INC"))="INC"</formula>
    </cfRule>
  </conditionalFormatting>
  <conditionalFormatting sqref="G92:G112">
    <cfRule type="dataBar" priority="103">
      <dataBar>
        <cfvo type="min"/>
        <cfvo type="max"/>
        <color rgb="FFFF555A"/>
      </dataBar>
      <extLst>
        <ext xmlns:x14="http://schemas.microsoft.com/office/spreadsheetml/2009/9/main" uri="{B025F937-C7B1-47D3-B67F-A62EFF666E3E}">
          <x14:id>{9752C72C-6A2A-4D88-8AC9-B13A31F20AAA}</x14:id>
        </ext>
      </extLst>
    </cfRule>
  </conditionalFormatting>
  <conditionalFormatting sqref="F8 F11 F14 F17 F20 F23 F26 F29 F32 F35 F38 F41 F44 F47 F50 F53 F56 F59 F62 F65 F68 F71 F74 F77 F80 F83 F86 F89 F92 F95 F98 F101 F104 F107 F110">
    <cfRule type="iconSet" priority="132">
      <iconSet iconSet="3ArrowsGray">
        <cfvo type="percent" val="0"/>
        <cfvo type="formula" val="($I$1*9)+($I$2*24)"/>
        <cfvo type="formula" val="($I$1*9)+($I$2*24)" gte="0"/>
      </iconSet>
    </cfRule>
  </conditionalFormatting>
  <conditionalFormatting sqref="G11 G14 G17 G20 G23 G26 G29 G32 G35 G38 G41 G44 G47 G53 G56 G59 G62 G65 G74 G77 G80 G83 G86 G89 G50 G68 G71">
    <cfRule type="expression" dxfId="771" priority="101" stopIfTrue="1">
      <formula>COUNTIF(fériés,G$5)</formula>
    </cfRule>
    <cfRule type="expression" dxfId="770" priority="102" stopIfTrue="1">
      <formula>WEEKDAY(G$5,2)&gt;5</formula>
    </cfRule>
  </conditionalFormatting>
  <conditionalFormatting sqref="G8 G11 G14 G17 G20 G23 G26 G29 G32 G35 G38 G41 G44 G47 G50 G53 G56 G59 G62 G65 G68 G71 G74 G77 G80 G83 G86 G89">
    <cfRule type="expression" dxfId="769" priority="99" stopIfTrue="1">
      <formula>COUNTIF(fériés,G$5)</formula>
    </cfRule>
    <cfRule type="expression" dxfId="768" priority="100" stopIfTrue="1">
      <formula>WEEKDAY(G$5,2)&gt;5</formula>
    </cfRule>
  </conditionalFormatting>
  <conditionalFormatting sqref="G8 G11 G14 G17 G20 G23 G26 G29 G32 G35 G38 G41 G44 G47 G50 G53 G56 G59 G62 G65 G68 G71 G74 G77 G80 G83 G86 G89">
    <cfRule type="endsWith" dxfId="767" priority="90" stopIfTrue="1" operator="endsWith" text="INDISPONIBLE">
      <formula>RIGHT(G8,LEN("INDISPONIBLE"))="INDISPONIBLE"</formula>
    </cfRule>
    <cfRule type="endsWith" dxfId="766" priority="91" stopIfTrue="1" operator="endsWith" text="DISPONIBLE">
      <formula>RIGHT(G8,LEN("DISPONIBLE"))="DISPONIBLE"</formula>
    </cfRule>
    <cfRule type="endsWith" dxfId="765" priority="92" stopIfTrue="1" operator="endsWith" text="CDG">
      <formula>RIGHT(G8,LEN("CDG"))="CDG"</formula>
    </cfRule>
    <cfRule type="endsWith" dxfId="764" priority="93" stopIfTrue="1" operator="endsWith" text="STAT">
      <formula>RIGHT(G8,LEN("STAT"))="STAT"</formula>
    </cfRule>
    <cfRule type="endsWith" dxfId="763" priority="94" stopIfTrue="1" operator="endsWith" text="VTU">
      <formula>RIGHT(G8,LEN("VTU"))="VTU"</formula>
    </cfRule>
    <cfRule type="endsWith" dxfId="762" priority="95" stopIfTrue="1" operator="endsWith" text="CCF">
      <formula>RIGHT(G8,LEN("CCF"))="CCF"</formula>
    </cfRule>
    <cfRule type="endsWith" dxfId="761" priority="96" stopIfTrue="1" operator="endsWith" text="VSAV">
      <formula>RIGHT(G8,LEN("VSAV"))="VSAV"</formula>
    </cfRule>
    <cfRule type="endsWith" dxfId="760" priority="97" stopIfTrue="1" operator="endsWith" text="SR">
      <formula>RIGHT(G8,LEN("SR"))="SR"</formula>
    </cfRule>
    <cfRule type="endsWith" dxfId="759" priority="98" stopIfTrue="1" operator="endsWith" text="INC">
      <formula>RIGHT(G8,LEN("INC"))="INC"</formula>
    </cfRule>
  </conditionalFormatting>
  <conditionalFormatting sqref="K8:K91">
    <cfRule type="duplicateValues" dxfId="758" priority="10"/>
  </conditionalFormatting>
  <conditionalFormatting sqref="M8:M91">
    <cfRule type="duplicateValues" dxfId="757" priority="29"/>
  </conditionalFormatting>
  <conditionalFormatting sqref="N8:N91">
    <cfRule type="duplicateValues" dxfId="756" priority="31" stopIfTrue="1"/>
  </conditionalFormatting>
  <conditionalFormatting sqref="O8:O91">
    <cfRule type="duplicateValues" dxfId="755" priority="28"/>
  </conditionalFormatting>
  <conditionalFormatting sqref="P8:P91">
    <cfRule type="duplicateValues" dxfId="754" priority="32"/>
  </conditionalFormatting>
  <conditionalFormatting sqref="Q8:Q91">
    <cfRule type="duplicateValues" dxfId="753" priority="27"/>
  </conditionalFormatting>
  <conditionalFormatting sqref="R8:R91">
    <cfRule type="duplicateValues" dxfId="752" priority="30"/>
  </conditionalFormatting>
  <conditionalFormatting sqref="S8:S91">
    <cfRule type="duplicateValues" dxfId="751" priority="26"/>
  </conditionalFormatting>
  <conditionalFormatting sqref="T8:T91">
    <cfRule type="duplicateValues" dxfId="750" priority="23"/>
  </conditionalFormatting>
  <conditionalFormatting sqref="U8:U91">
    <cfRule type="duplicateValues" dxfId="749" priority="18"/>
  </conditionalFormatting>
  <conditionalFormatting sqref="V8:V91">
    <cfRule type="duplicateValues" dxfId="748" priority="22"/>
  </conditionalFormatting>
  <conditionalFormatting sqref="W8:W91">
    <cfRule type="duplicateValues" dxfId="747" priority="21"/>
  </conditionalFormatting>
  <conditionalFormatting sqref="X47:X91">
    <cfRule type="duplicateValues" dxfId="746" priority="35"/>
  </conditionalFormatting>
  <conditionalFormatting sqref="Y8:Y91">
    <cfRule type="duplicateValues" dxfId="745" priority="20"/>
  </conditionalFormatting>
  <conditionalFormatting sqref="Z8:Z91">
    <cfRule type="duplicateValues" dxfId="744" priority="19"/>
  </conditionalFormatting>
  <conditionalFormatting sqref="AA38:AA91">
    <cfRule type="duplicateValues" dxfId="743" priority="17"/>
  </conditionalFormatting>
  <conditionalFormatting sqref="AB8:AB91">
    <cfRule type="duplicateValues" dxfId="742" priority="16"/>
  </conditionalFormatting>
  <conditionalFormatting sqref="AC8:AC91">
    <cfRule type="duplicateValues" dxfId="741" priority="25"/>
  </conditionalFormatting>
  <conditionalFormatting sqref="AD8:AD91">
    <cfRule type="duplicateValues" dxfId="740" priority="15"/>
  </conditionalFormatting>
  <conditionalFormatting sqref="AE8:AE91">
    <cfRule type="duplicateValues" dxfId="739" priority="36"/>
  </conditionalFormatting>
  <conditionalFormatting sqref="AF8:AF91">
    <cfRule type="duplicateValues" dxfId="738" priority="14"/>
  </conditionalFormatting>
  <conditionalFormatting sqref="AG8:AG91">
    <cfRule type="duplicateValues" dxfId="737" priority="13"/>
  </conditionalFormatting>
  <conditionalFormatting sqref="AH8:AH91">
    <cfRule type="duplicateValues" dxfId="736" priority="24"/>
  </conditionalFormatting>
  <conditionalFormatting sqref="N29:N91">
    <cfRule type="duplicateValues" dxfId="735" priority="12"/>
  </conditionalFormatting>
  <conditionalFormatting sqref="AJ8:AJ91">
    <cfRule type="duplicateValues" dxfId="734" priority="33"/>
  </conditionalFormatting>
  <conditionalFormatting sqref="AK8:AK91">
    <cfRule type="duplicateValues" dxfId="733" priority="8"/>
  </conditionalFormatting>
  <conditionalFormatting sqref="AL8:AL91">
    <cfRule type="duplicateValues" dxfId="732" priority="9"/>
  </conditionalFormatting>
  <conditionalFormatting sqref="L8:L91">
    <cfRule type="duplicateValues" dxfId="731" priority="11"/>
  </conditionalFormatting>
  <conditionalFormatting sqref="AN50:AN91">
    <cfRule type="duplicateValues" dxfId="730" priority="34"/>
  </conditionalFormatting>
  <conditionalFormatting sqref="J8:J91">
    <cfRule type="duplicateValues" dxfId="729" priority="7"/>
  </conditionalFormatting>
  <conditionalFormatting sqref="J8:AN91">
    <cfRule type="endsWith" dxfId="728" priority="2" operator="endsWith" text="INDISPONIBLE">
      <formula>RIGHT(J8,LEN("INDISPONIBLE"))="INDISPONIBLE"</formula>
    </cfRule>
    <cfRule type="endsWith" dxfId="727" priority="3" operator="endsWith" text="DISPONIBLE">
      <formula>RIGHT(J8,LEN("DISPONIBLE"))="DISPONIBLE"</formula>
    </cfRule>
    <cfRule type="containsText" dxfId="726" priority="37" stopIfTrue="1" operator="containsText" text="garde">
      <formula>NOT(ISERROR(SEARCH("garde",J8)))</formula>
    </cfRule>
    <cfRule type="endsWith" dxfId="725" priority="38" stopIfTrue="1" operator="endsWith" text="CDG">
      <formula>RIGHT(J8,LEN("CDG"))="CDG"</formula>
    </cfRule>
    <cfRule type="endsWith" dxfId="724" priority="39" stopIfTrue="1" operator="endsWith" text="STAT">
      <formula>RIGHT(J8,LEN("STAT"))="STAT"</formula>
    </cfRule>
    <cfRule type="endsWith" dxfId="723" priority="40" stopIfTrue="1" operator="endsWith" text="VTU">
      <formula>RIGHT(J8,LEN("VTU"))="VTU"</formula>
    </cfRule>
    <cfRule type="endsWith" dxfId="722" priority="41" stopIfTrue="1" operator="endsWith" text="CCF">
      <formula>RIGHT(J8,LEN("CCF"))="CCF"</formula>
    </cfRule>
    <cfRule type="endsWith" dxfId="721" priority="42" stopIfTrue="1" operator="endsWith" text="VSAV">
      <formula>RIGHT(J8,LEN("VSAV"))="VSAV"</formula>
    </cfRule>
    <cfRule type="endsWith" dxfId="720" priority="43" stopIfTrue="1" operator="endsWith" text="SR">
      <formula>RIGHT(J8,LEN("SR"))="SR"</formula>
    </cfRule>
    <cfRule type="endsWith" dxfId="719" priority="44" stopIfTrue="1" operator="endsWith" text="INC">
      <formula>RIGHT(J8,LEN("INC"))="INC"</formula>
    </cfRule>
    <cfRule type="expression" dxfId="718" priority="45" stopIfTrue="1">
      <formula>COUNTIF(fériés,J$5)</formula>
    </cfRule>
    <cfRule type="expression" dxfId="717" priority="46" stopIfTrue="1">
      <formula>WEEKDAY(J$5,2)&gt;5</formula>
    </cfRule>
  </conditionalFormatting>
  <conditionalFormatting sqref="AI8:AI91">
    <cfRule type="duplicateValues" dxfId="716" priority="6"/>
  </conditionalFormatting>
  <conditionalFormatting sqref="AM8:AM91">
    <cfRule type="duplicateValues" dxfId="715" priority="5"/>
  </conditionalFormatting>
  <conditionalFormatting sqref="AN8:AN91">
    <cfRule type="duplicateValues" dxfId="714" priority="4"/>
  </conditionalFormatting>
  <dataValidations count="27">
    <dataValidation type="list" allowBlank="1" showInputMessage="1" showErrorMessage="1" sqref="D8:AN8 D110:I110 D107:I107 D98:I98 D95:I95 D92:I92 D101:I101 D104:I104 D62:I62 D59:I59 D83:I83 D11:I11 D14:I14 D17:I17 D20:I20 D23:I23 D26:I26 D29:I29 D32:I32 D35:I35 D89:I89 D41:I41 D44:I44 D47:I47 D50:I50 D53:I53 D38:I38 D56:I56 D86:I86 D65:I65 D68:I68 D71:I71 D74:I74 D77:I77 D80:I80 J9:AN10">
      <formula1>liste1</formula1>
    </dataValidation>
    <dataValidation type="list" allowBlank="1" showInputMessage="1" showErrorMessage="1" sqref="J114:AN114 J86:AN112">
      <formula1>liste29</formula1>
    </dataValidation>
    <dataValidation type="list" allowBlank="1" showInputMessage="1" showErrorMessage="1" sqref="J11:AN13">
      <formula1>liste3</formula1>
    </dataValidation>
    <dataValidation type="list" allowBlank="1" showInputMessage="1" showErrorMessage="1" sqref="J14:AN19">
      <formula1>liste4</formula1>
    </dataValidation>
    <dataValidation type="list" allowBlank="1" showInputMessage="1" showErrorMessage="1" sqref="J20:AN22 J23:J25 K23:AN23">
      <formula1>liste6</formula1>
    </dataValidation>
    <dataValidation type="list" allowBlank="1" showInputMessage="1" showErrorMessage="1" sqref="K24:AN25">
      <formula1>liste7</formula1>
    </dataValidation>
    <dataValidation type="list" allowBlank="1" showInputMessage="1" showErrorMessage="1" sqref="J26:AN28">
      <formula1>liste8</formula1>
    </dataValidation>
    <dataValidation type="list" allowBlank="1" showInputMessage="1" showErrorMessage="1" sqref="J29:AN31">
      <formula1>liste9</formula1>
    </dataValidation>
    <dataValidation type="list" allowBlank="1" showInputMessage="1" showErrorMessage="1" sqref="J32:AN34">
      <formula1>liste10</formula1>
    </dataValidation>
    <dataValidation type="list" allowBlank="1" showInputMessage="1" showErrorMessage="1" sqref="J35:AN37">
      <formula1>liste11</formula1>
    </dataValidation>
    <dataValidation type="list" allowBlank="1" showInputMessage="1" showErrorMessage="1" sqref="J38:AN40">
      <formula1>liste12</formula1>
    </dataValidation>
    <dataValidation type="list" allowBlank="1" showInputMessage="1" showErrorMessage="1" sqref="J41:AN43">
      <formula1>liste13</formula1>
    </dataValidation>
    <dataValidation type="list" allowBlank="1" showInputMessage="1" showErrorMessage="1" sqref="J44:AN46">
      <formula1>liste14</formula1>
    </dataValidation>
    <dataValidation type="list" allowBlank="1" showInputMessage="1" showErrorMessage="1" sqref="J47:AN49">
      <formula1>liste15</formula1>
    </dataValidation>
    <dataValidation type="list" allowBlank="1" showInputMessage="1" showErrorMessage="1" sqref="J50:AN52">
      <formula1>liste16</formula1>
    </dataValidation>
    <dataValidation type="list" allowBlank="1" showInputMessage="1" showErrorMessage="1" sqref="J53:AN55">
      <formula1>liste17</formula1>
    </dataValidation>
    <dataValidation type="list" allowBlank="1" showInputMessage="1" showErrorMessage="1" sqref="J56:AN58">
      <formula1>liste18</formula1>
    </dataValidation>
    <dataValidation type="list" allowBlank="1" showInputMessage="1" showErrorMessage="1" sqref="J59:AN61">
      <formula1>liste19</formula1>
    </dataValidation>
    <dataValidation type="list" allowBlank="1" showInputMessage="1" showErrorMessage="1" sqref="J62:AN64">
      <formula1>liste20</formula1>
    </dataValidation>
    <dataValidation type="list" allowBlank="1" showInputMessage="1" showErrorMessage="1" sqref="J65:AN67">
      <formula1>liste21</formula1>
    </dataValidation>
    <dataValidation type="list" allowBlank="1" showInputMessage="1" showErrorMessage="1" sqref="J68:AN70">
      <formula1>liste22</formula1>
    </dataValidation>
    <dataValidation type="list" allowBlank="1" showInputMessage="1" showErrorMessage="1" sqref="J71:AN73">
      <formula1>liste23</formula1>
    </dataValidation>
    <dataValidation type="list" allowBlank="1" showInputMessage="1" showErrorMessage="1" sqref="J74:AN76">
      <formula1>liste25</formula1>
    </dataValidation>
    <dataValidation type="list" allowBlank="1" showInputMessage="1" showErrorMessage="1" sqref="J77:AN79">
      <formula1>liste26</formula1>
    </dataValidation>
    <dataValidation type="list" allowBlank="1" showInputMessage="1" showErrorMessage="1" sqref="J80:AN82">
      <formula1>liste27</formula1>
    </dataValidation>
    <dataValidation type="list" allowBlank="1" showInputMessage="1" showErrorMessage="1" sqref="J83:AN85">
      <formula1>liste28</formula1>
    </dataValidation>
    <dataValidation type="list" allowBlank="1" showInputMessage="1" showErrorMessage="1" sqref="B2">
      <formula1>"1,2,3,4,5,6,7,8,9,10,11,12"</formula1>
    </dataValidation>
  </dataValidations>
  <pageMargins left="0.7" right="0.7" top="0.75" bottom="0.75" header="0.3" footer="0.3"/>
  <pageSetup paperSize="9" scale="21"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8849" r:id="rId4" name="Check Box 1">
              <controlPr defaultSize="0" autoFill="0" autoLine="0" autoPict="0">
                <anchor moveWithCells="1">
                  <from>
                    <xdr:col>0</xdr:col>
                    <xdr:colOff>542925</xdr:colOff>
                    <xdr:row>8</xdr:row>
                    <xdr:rowOff>171450</xdr:rowOff>
                  </from>
                  <to>
                    <xdr:col>0</xdr:col>
                    <xdr:colOff>762000</xdr:colOff>
                    <xdr:row>9</xdr:row>
                    <xdr:rowOff>171450</xdr:rowOff>
                  </to>
                </anchor>
              </controlPr>
            </control>
          </mc:Choice>
        </mc:AlternateContent>
        <mc:AlternateContent xmlns:mc="http://schemas.openxmlformats.org/markup-compatibility/2006">
          <mc:Choice Requires="x14">
            <control shapeId="78850" r:id="rId5" name="Check Box 2">
              <controlPr defaultSize="0" autoFill="0" autoLine="0" autoPict="0">
                <anchor moveWithCells="1">
                  <from>
                    <xdr:col>0</xdr:col>
                    <xdr:colOff>552450</xdr:colOff>
                    <xdr:row>11</xdr:row>
                    <xdr:rowOff>152400</xdr:rowOff>
                  </from>
                  <to>
                    <xdr:col>0</xdr:col>
                    <xdr:colOff>771525</xdr:colOff>
                    <xdr:row>12</xdr:row>
                    <xdr:rowOff>171450</xdr:rowOff>
                  </to>
                </anchor>
              </controlPr>
            </control>
          </mc:Choice>
        </mc:AlternateContent>
        <mc:AlternateContent xmlns:mc="http://schemas.openxmlformats.org/markup-compatibility/2006">
          <mc:Choice Requires="x14">
            <control shapeId="78851" r:id="rId6" name="Check Box 3">
              <controlPr defaultSize="0" autoFill="0" autoLine="0" autoPict="0">
                <anchor moveWithCells="1">
                  <from>
                    <xdr:col>0</xdr:col>
                    <xdr:colOff>542925</xdr:colOff>
                    <xdr:row>14</xdr:row>
                    <xdr:rowOff>161925</xdr:rowOff>
                  </from>
                  <to>
                    <xdr:col>0</xdr:col>
                    <xdr:colOff>762000</xdr:colOff>
                    <xdr:row>15</xdr:row>
                    <xdr:rowOff>180975</xdr:rowOff>
                  </to>
                </anchor>
              </controlPr>
            </control>
          </mc:Choice>
        </mc:AlternateContent>
        <mc:AlternateContent xmlns:mc="http://schemas.openxmlformats.org/markup-compatibility/2006">
          <mc:Choice Requires="x14">
            <control shapeId="78852" r:id="rId7" name="Check Box 4">
              <controlPr defaultSize="0" autoFill="0" autoLine="0" autoPict="0">
                <anchor moveWithCells="1">
                  <from>
                    <xdr:col>0</xdr:col>
                    <xdr:colOff>552450</xdr:colOff>
                    <xdr:row>23</xdr:row>
                    <xdr:rowOff>171450</xdr:rowOff>
                  </from>
                  <to>
                    <xdr:col>0</xdr:col>
                    <xdr:colOff>771525</xdr:colOff>
                    <xdr:row>24</xdr:row>
                    <xdr:rowOff>190500</xdr:rowOff>
                  </to>
                </anchor>
              </controlPr>
            </control>
          </mc:Choice>
        </mc:AlternateContent>
        <mc:AlternateContent xmlns:mc="http://schemas.openxmlformats.org/markup-compatibility/2006">
          <mc:Choice Requires="x14">
            <control shapeId="78853" r:id="rId8" name="Check Box 5">
              <controlPr defaultSize="0" autoFill="0" autoLine="0" autoPict="0">
                <anchor moveWithCells="1">
                  <from>
                    <xdr:col>0</xdr:col>
                    <xdr:colOff>542925</xdr:colOff>
                    <xdr:row>26</xdr:row>
                    <xdr:rowOff>142875</xdr:rowOff>
                  </from>
                  <to>
                    <xdr:col>0</xdr:col>
                    <xdr:colOff>762000</xdr:colOff>
                    <xdr:row>27</xdr:row>
                    <xdr:rowOff>161925</xdr:rowOff>
                  </to>
                </anchor>
              </controlPr>
            </control>
          </mc:Choice>
        </mc:AlternateContent>
        <mc:AlternateContent xmlns:mc="http://schemas.openxmlformats.org/markup-compatibility/2006">
          <mc:Choice Requires="x14">
            <control shapeId="78854" r:id="rId9" name="Check Box 6">
              <controlPr defaultSize="0" autoFill="0" autoLine="0" autoPict="0">
                <anchor moveWithCells="1">
                  <from>
                    <xdr:col>0</xdr:col>
                    <xdr:colOff>552450</xdr:colOff>
                    <xdr:row>17</xdr:row>
                    <xdr:rowOff>152400</xdr:rowOff>
                  </from>
                  <to>
                    <xdr:col>0</xdr:col>
                    <xdr:colOff>771525</xdr:colOff>
                    <xdr:row>18</xdr:row>
                    <xdr:rowOff>171450</xdr:rowOff>
                  </to>
                </anchor>
              </controlPr>
            </control>
          </mc:Choice>
        </mc:AlternateContent>
        <mc:AlternateContent xmlns:mc="http://schemas.openxmlformats.org/markup-compatibility/2006">
          <mc:Choice Requires="x14">
            <control shapeId="78855" r:id="rId10" name="Check Box 7">
              <controlPr defaultSize="0" autoFill="0" autoLine="0" autoPict="0">
                <anchor moveWithCells="1">
                  <from>
                    <xdr:col>0</xdr:col>
                    <xdr:colOff>561975</xdr:colOff>
                    <xdr:row>20</xdr:row>
                    <xdr:rowOff>142875</xdr:rowOff>
                  </from>
                  <to>
                    <xdr:col>0</xdr:col>
                    <xdr:colOff>781050</xdr:colOff>
                    <xdr:row>21</xdr:row>
                    <xdr:rowOff>161925</xdr:rowOff>
                  </to>
                </anchor>
              </controlPr>
            </control>
          </mc:Choice>
        </mc:AlternateContent>
        <mc:AlternateContent xmlns:mc="http://schemas.openxmlformats.org/markup-compatibility/2006">
          <mc:Choice Requires="x14">
            <control shapeId="78856" r:id="rId11" name="Check Box 8">
              <controlPr defaultSize="0" autoFill="0" autoLine="0" autoPict="0">
                <anchor moveWithCells="1">
                  <from>
                    <xdr:col>0</xdr:col>
                    <xdr:colOff>542925</xdr:colOff>
                    <xdr:row>29</xdr:row>
                    <xdr:rowOff>133350</xdr:rowOff>
                  </from>
                  <to>
                    <xdr:col>0</xdr:col>
                    <xdr:colOff>762000</xdr:colOff>
                    <xdr:row>30</xdr:row>
                    <xdr:rowOff>152400</xdr:rowOff>
                  </to>
                </anchor>
              </controlPr>
            </control>
          </mc:Choice>
        </mc:AlternateContent>
        <mc:AlternateContent xmlns:mc="http://schemas.openxmlformats.org/markup-compatibility/2006">
          <mc:Choice Requires="x14">
            <control shapeId="78857" r:id="rId12" name="Check Box 9">
              <controlPr defaultSize="0" autoFill="0" autoLine="0" autoPict="0">
                <anchor moveWithCells="1">
                  <from>
                    <xdr:col>0</xdr:col>
                    <xdr:colOff>542925</xdr:colOff>
                    <xdr:row>32</xdr:row>
                    <xdr:rowOff>133350</xdr:rowOff>
                  </from>
                  <to>
                    <xdr:col>0</xdr:col>
                    <xdr:colOff>762000</xdr:colOff>
                    <xdr:row>33</xdr:row>
                    <xdr:rowOff>152400</xdr:rowOff>
                  </to>
                </anchor>
              </controlPr>
            </control>
          </mc:Choice>
        </mc:AlternateContent>
        <mc:AlternateContent xmlns:mc="http://schemas.openxmlformats.org/markup-compatibility/2006">
          <mc:Choice Requires="x14">
            <control shapeId="78858" r:id="rId13" name="Check Box 10">
              <controlPr defaultSize="0" autoFill="0" autoLine="0" autoPict="0">
                <anchor moveWithCells="1">
                  <from>
                    <xdr:col>0</xdr:col>
                    <xdr:colOff>552450</xdr:colOff>
                    <xdr:row>35</xdr:row>
                    <xdr:rowOff>133350</xdr:rowOff>
                  </from>
                  <to>
                    <xdr:col>0</xdr:col>
                    <xdr:colOff>771525</xdr:colOff>
                    <xdr:row>36</xdr:row>
                    <xdr:rowOff>152400</xdr:rowOff>
                  </to>
                </anchor>
              </controlPr>
            </control>
          </mc:Choice>
        </mc:AlternateContent>
        <mc:AlternateContent xmlns:mc="http://schemas.openxmlformats.org/markup-compatibility/2006">
          <mc:Choice Requires="x14">
            <control shapeId="78859" r:id="rId14" name="Check Box 11">
              <controlPr defaultSize="0" autoFill="0" autoLine="0" autoPict="0">
                <anchor moveWithCells="1">
                  <from>
                    <xdr:col>0</xdr:col>
                    <xdr:colOff>561975</xdr:colOff>
                    <xdr:row>38</xdr:row>
                    <xdr:rowOff>152400</xdr:rowOff>
                  </from>
                  <to>
                    <xdr:col>0</xdr:col>
                    <xdr:colOff>781050</xdr:colOff>
                    <xdr:row>39</xdr:row>
                    <xdr:rowOff>171450</xdr:rowOff>
                  </to>
                </anchor>
              </controlPr>
            </control>
          </mc:Choice>
        </mc:AlternateContent>
        <mc:AlternateContent xmlns:mc="http://schemas.openxmlformats.org/markup-compatibility/2006">
          <mc:Choice Requires="x14">
            <control shapeId="78860" r:id="rId15" name="Check Box 12">
              <controlPr defaultSize="0" autoFill="0" autoLine="0" autoPict="0">
                <anchor moveWithCells="1">
                  <from>
                    <xdr:col>0</xdr:col>
                    <xdr:colOff>552450</xdr:colOff>
                    <xdr:row>41</xdr:row>
                    <xdr:rowOff>142875</xdr:rowOff>
                  </from>
                  <to>
                    <xdr:col>0</xdr:col>
                    <xdr:colOff>771525</xdr:colOff>
                    <xdr:row>42</xdr:row>
                    <xdr:rowOff>161925</xdr:rowOff>
                  </to>
                </anchor>
              </controlPr>
            </control>
          </mc:Choice>
        </mc:AlternateContent>
        <mc:AlternateContent xmlns:mc="http://schemas.openxmlformats.org/markup-compatibility/2006">
          <mc:Choice Requires="x14">
            <control shapeId="78861" r:id="rId16" name="Check Box 13">
              <controlPr defaultSize="0" autoFill="0" autoLine="0" autoPict="0">
                <anchor moveWithCells="1">
                  <from>
                    <xdr:col>0</xdr:col>
                    <xdr:colOff>542925</xdr:colOff>
                    <xdr:row>44</xdr:row>
                    <xdr:rowOff>161925</xdr:rowOff>
                  </from>
                  <to>
                    <xdr:col>0</xdr:col>
                    <xdr:colOff>762000</xdr:colOff>
                    <xdr:row>45</xdr:row>
                    <xdr:rowOff>180975</xdr:rowOff>
                  </to>
                </anchor>
              </controlPr>
            </control>
          </mc:Choice>
        </mc:AlternateContent>
        <mc:AlternateContent xmlns:mc="http://schemas.openxmlformats.org/markup-compatibility/2006">
          <mc:Choice Requires="x14">
            <control shapeId="78862" r:id="rId17" name="Check Box 14">
              <controlPr defaultSize="0" autoFill="0" autoLine="0" autoPict="0">
                <anchor moveWithCells="1">
                  <from>
                    <xdr:col>0</xdr:col>
                    <xdr:colOff>533400</xdr:colOff>
                    <xdr:row>47</xdr:row>
                    <xdr:rowOff>161925</xdr:rowOff>
                  </from>
                  <to>
                    <xdr:col>0</xdr:col>
                    <xdr:colOff>752475</xdr:colOff>
                    <xdr:row>48</xdr:row>
                    <xdr:rowOff>180975</xdr:rowOff>
                  </to>
                </anchor>
              </controlPr>
            </control>
          </mc:Choice>
        </mc:AlternateContent>
        <mc:AlternateContent xmlns:mc="http://schemas.openxmlformats.org/markup-compatibility/2006">
          <mc:Choice Requires="x14">
            <control shapeId="78863" r:id="rId18" name="Check Box 15">
              <controlPr defaultSize="0" autoFill="0" autoLine="0" autoPict="0">
                <anchor moveWithCells="1">
                  <from>
                    <xdr:col>0</xdr:col>
                    <xdr:colOff>542925</xdr:colOff>
                    <xdr:row>50</xdr:row>
                    <xdr:rowOff>142875</xdr:rowOff>
                  </from>
                  <to>
                    <xdr:col>0</xdr:col>
                    <xdr:colOff>762000</xdr:colOff>
                    <xdr:row>51</xdr:row>
                    <xdr:rowOff>161925</xdr:rowOff>
                  </to>
                </anchor>
              </controlPr>
            </control>
          </mc:Choice>
        </mc:AlternateContent>
        <mc:AlternateContent xmlns:mc="http://schemas.openxmlformats.org/markup-compatibility/2006">
          <mc:Choice Requires="x14">
            <control shapeId="78864" r:id="rId19" name="Check Box 16">
              <controlPr defaultSize="0" autoFill="0" autoLine="0" autoPict="0">
                <anchor moveWithCells="1">
                  <from>
                    <xdr:col>0</xdr:col>
                    <xdr:colOff>552450</xdr:colOff>
                    <xdr:row>53</xdr:row>
                    <xdr:rowOff>142875</xdr:rowOff>
                  </from>
                  <to>
                    <xdr:col>0</xdr:col>
                    <xdr:colOff>771525</xdr:colOff>
                    <xdr:row>54</xdr:row>
                    <xdr:rowOff>161925</xdr:rowOff>
                  </to>
                </anchor>
              </controlPr>
            </control>
          </mc:Choice>
        </mc:AlternateContent>
        <mc:AlternateContent xmlns:mc="http://schemas.openxmlformats.org/markup-compatibility/2006">
          <mc:Choice Requires="x14">
            <control shapeId="78865" r:id="rId20" name="Check Box 17">
              <controlPr defaultSize="0" autoFill="0" autoLine="0" autoPict="0">
                <anchor moveWithCells="1">
                  <from>
                    <xdr:col>0</xdr:col>
                    <xdr:colOff>542925</xdr:colOff>
                    <xdr:row>56</xdr:row>
                    <xdr:rowOff>161925</xdr:rowOff>
                  </from>
                  <to>
                    <xdr:col>0</xdr:col>
                    <xdr:colOff>762000</xdr:colOff>
                    <xdr:row>57</xdr:row>
                    <xdr:rowOff>180975</xdr:rowOff>
                  </to>
                </anchor>
              </controlPr>
            </control>
          </mc:Choice>
        </mc:AlternateContent>
        <mc:AlternateContent xmlns:mc="http://schemas.openxmlformats.org/markup-compatibility/2006">
          <mc:Choice Requires="x14">
            <control shapeId="78866" r:id="rId21" name="Check Box 18">
              <controlPr defaultSize="0" autoFill="0" autoLine="0" autoPict="0">
                <anchor moveWithCells="1">
                  <from>
                    <xdr:col>0</xdr:col>
                    <xdr:colOff>533400</xdr:colOff>
                    <xdr:row>59</xdr:row>
                    <xdr:rowOff>161925</xdr:rowOff>
                  </from>
                  <to>
                    <xdr:col>0</xdr:col>
                    <xdr:colOff>752475</xdr:colOff>
                    <xdr:row>60</xdr:row>
                    <xdr:rowOff>180975</xdr:rowOff>
                  </to>
                </anchor>
              </controlPr>
            </control>
          </mc:Choice>
        </mc:AlternateContent>
        <mc:AlternateContent xmlns:mc="http://schemas.openxmlformats.org/markup-compatibility/2006">
          <mc:Choice Requires="x14">
            <control shapeId="78867" r:id="rId22" name="Check Box 19">
              <controlPr defaultSize="0" autoFill="0" autoLine="0" autoPict="0">
                <anchor moveWithCells="1">
                  <from>
                    <xdr:col>0</xdr:col>
                    <xdr:colOff>552450</xdr:colOff>
                    <xdr:row>62</xdr:row>
                    <xdr:rowOff>161925</xdr:rowOff>
                  </from>
                  <to>
                    <xdr:col>0</xdr:col>
                    <xdr:colOff>771525</xdr:colOff>
                    <xdr:row>63</xdr:row>
                    <xdr:rowOff>180975</xdr:rowOff>
                  </to>
                </anchor>
              </controlPr>
            </control>
          </mc:Choice>
        </mc:AlternateContent>
        <mc:AlternateContent xmlns:mc="http://schemas.openxmlformats.org/markup-compatibility/2006">
          <mc:Choice Requires="x14">
            <control shapeId="78868" r:id="rId23" name="Check Box 20">
              <controlPr defaultSize="0" autoFill="0" autoLine="0" autoPict="0">
                <anchor moveWithCells="1">
                  <from>
                    <xdr:col>0</xdr:col>
                    <xdr:colOff>542925</xdr:colOff>
                    <xdr:row>65</xdr:row>
                    <xdr:rowOff>142875</xdr:rowOff>
                  </from>
                  <to>
                    <xdr:col>0</xdr:col>
                    <xdr:colOff>762000</xdr:colOff>
                    <xdr:row>66</xdr:row>
                    <xdr:rowOff>161925</xdr:rowOff>
                  </to>
                </anchor>
              </controlPr>
            </control>
          </mc:Choice>
        </mc:AlternateContent>
        <mc:AlternateContent xmlns:mc="http://schemas.openxmlformats.org/markup-compatibility/2006">
          <mc:Choice Requires="x14">
            <control shapeId="78869" r:id="rId24" name="Check Box 21">
              <controlPr defaultSize="0" autoFill="0" autoLine="0" autoPict="0">
                <anchor moveWithCells="1">
                  <from>
                    <xdr:col>0</xdr:col>
                    <xdr:colOff>542925</xdr:colOff>
                    <xdr:row>68</xdr:row>
                    <xdr:rowOff>133350</xdr:rowOff>
                  </from>
                  <to>
                    <xdr:col>0</xdr:col>
                    <xdr:colOff>762000</xdr:colOff>
                    <xdr:row>69</xdr:row>
                    <xdr:rowOff>152400</xdr:rowOff>
                  </to>
                </anchor>
              </controlPr>
            </control>
          </mc:Choice>
        </mc:AlternateContent>
        <mc:AlternateContent xmlns:mc="http://schemas.openxmlformats.org/markup-compatibility/2006">
          <mc:Choice Requires="x14">
            <control shapeId="78870" r:id="rId25" name="Check Box 22">
              <controlPr defaultSize="0" autoFill="0" autoLine="0" autoPict="0">
                <anchor moveWithCells="1">
                  <from>
                    <xdr:col>0</xdr:col>
                    <xdr:colOff>552450</xdr:colOff>
                    <xdr:row>71</xdr:row>
                    <xdr:rowOff>142875</xdr:rowOff>
                  </from>
                  <to>
                    <xdr:col>0</xdr:col>
                    <xdr:colOff>771525</xdr:colOff>
                    <xdr:row>72</xdr:row>
                    <xdr:rowOff>161925</xdr:rowOff>
                  </to>
                </anchor>
              </controlPr>
            </control>
          </mc:Choice>
        </mc:AlternateContent>
        <mc:AlternateContent xmlns:mc="http://schemas.openxmlformats.org/markup-compatibility/2006">
          <mc:Choice Requires="x14">
            <control shapeId="78871" r:id="rId26" name="Check Box 23">
              <controlPr defaultSize="0" autoFill="0" autoLine="0" autoPict="0">
                <anchor moveWithCells="1">
                  <from>
                    <xdr:col>0</xdr:col>
                    <xdr:colOff>552450</xdr:colOff>
                    <xdr:row>74</xdr:row>
                    <xdr:rowOff>152400</xdr:rowOff>
                  </from>
                  <to>
                    <xdr:col>0</xdr:col>
                    <xdr:colOff>771525</xdr:colOff>
                    <xdr:row>75</xdr:row>
                    <xdr:rowOff>171450</xdr:rowOff>
                  </to>
                </anchor>
              </controlPr>
            </control>
          </mc:Choice>
        </mc:AlternateContent>
        <mc:AlternateContent xmlns:mc="http://schemas.openxmlformats.org/markup-compatibility/2006">
          <mc:Choice Requires="x14">
            <control shapeId="78872" r:id="rId27" name="Check Box 24">
              <controlPr defaultSize="0" autoFill="0" autoLine="0" autoPict="0">
                <anchor moveWithCells="1">
                  <from>
                    <xdr:col>0</xdr:col>
                    <xdr:colOff>542925</xdr:colOff>
                    <xdr:row>77</xdr:row>
                    <xdr:rowOff>152400</xdr:rowOff>
                  </from>
                  <to>
                    <xdr:col>0</xdr:col>
                    <xdr:colOff>762000</xdr:colOff>
                    <xdr:row>78</xdr:row>
                    <xdr:rowOff>171450</xdr:rowOff>
                  </to>
                </anchor>
              </controlPr>
            </control>
          </mc:Choice>
        </mc:AlternateContent>
        <mc:AlternateContent xmlns:mc="http://schemas.openxmlformats.org/markup-compatibility/2006">
          <mc:Choice Requires="x14">
            <control shapeId="78873" r:id="rId28" name="Check Box 25">
              <controlPr defaultSize="0" autoFill="0" autoLine="0" autoPict="0">
                <anchor moveWithCells="1">
                  <from>
                    <xdr:col>0</xdr:col>
                    <xdr:colOff>533400</xdr:colOff>
                    <xdr:row>80</xdr:row>
                    <xdr:rowOff>171450</xdr:rowOff>
                  </from>
                  <to>
                    <xdr:col>0</xdr:col>
                    <xdr:colOff>752475</xdr:colOff>
                    <xdr:row>81</xdr:row>
                    <xdr:rowOff>190500</xdr:rowOff>
                  </to>
                </anchor>
              </controlPr>
            </control>
          </mc:Choice>
        </mc:AlternateContent>
        <mc:AlternateContent xmlns:mc="http://schemas.openxmlformats.org/markup-compatibility/2006">
          <mc:Choice Requires="x14">
            <control shapeId="78874" r:id="rId29" name="Check Box 26">
              <controlPr defaultSize="0" autoFill="0" autoLine="0" autoPict="0">
                <anchor moveWithCells="1">
                  <from>
                    <xdr:col>0</xdr:col>
                    <xdr:colOff>552450</xdr:colOff>
                    <xdr:row>83</xdr:row>
                    <xdr:rowOff>133350</xdr:rowOff>
                  </from>
                  <to>
                    <xdr:col>0</xdr:col>
                    <xdr:colOff>771525</xdr:colOff>
                    <xdr:row>84</xdr:row>
                    <xdr:rowOff>152400</xdr:rowOff>
                  </to>
                </anchor>
              </controlPr>
            </control>
          </mc:Choice>
        </mc:AlternateContent>
        <mc:AlternateContent xmlns:mc="http://schemas.openxmlformats.org/markup-compatibility/2006">
          <mc:Choice Requires="x14">
            <control shapeId="78875" r:id="rId30" name="Check Box 27">
              <controlPr defaultSize="0" autoFill="0" autoLine="0" autoPict="0">
                <anchor moveWithCells="1">
                  <from>
                    <xdr:col>0</xdr:col>
                    <xdr:colOff>533400</xdr:colOff>
                    <xdr:row>86</xdr:row>
                    <xdr:rowOff>133350</xdr:rowOff>
                  </from>
                  <to>
                    <xdr:col>0</xdr:col>
                    <xdr:colOff>752475</xdr:colOff>
                    <xdr:row>87</xdr:row>
                    <xdr:rowOff>171450</xdr:rowOff>
                  </to>
                </anchor>
              </controlPr>
            </control>
          </mc:Choice>
        </mc:AlternateContent>
        <mc:AlternateContent xmlns:mc="http://schemas.openxmlformats.org/markup-compatibility/2006">
          <mc:Choice Requires="x14">
            <control shapeId="78881" r:id="rId31" name="Check Box 33">
              <controlPr defaultSize="0" autoFill="0" autoLine="0" autoPict="0">
                <anchor moveWithCells="1">
                  <from>
                    <xdr:col>0</xdr:col>
                    <xdr:colOff>533400</xdr:colOff>
                    <xdr:row>89</xdr:row>
                    <xdr:rowOff>142875</xdr:rowOff>
                  </from>
                  <to>
                    <xdr:col>0</xdr:col>
                    <xdr:colOff>752475</xdr:colOff>
                    <xdr:row>90</xdr:row>
                    <xdr:rowOff>161925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9752C72C-6A2A-4D88-8AC9-B13A31F20AAA}">
            <x14:dataBar minLength="0" maxLength="100" border="1" negativeBarBorderColorSameAsPositive="0">
              <x14:cfvo type="autoMin"/>
              <x14:cfvo type="autoMax"/>
              <x14:borderColor rgb="FFFF555A"/>
              <x14:negativeFillColor rgb="FFFF0000"/>
              <x14:negativeBorderColor rgb="FFFF0000"/>
              <x14:axisColor rgb="FF000000"/>
            </x14:dataBar>
          </x14:cfRule>
          <xm:sqref>G92:G112</xm:sqref>
        </x14:conditionalFormatting>
        <x14:conditionalFormatting xmlns:xm="http://schemas.microsoft.com/office/excel/2006/main">
          <x14:cfRule type="iconSet" priority="133" id="{160E0731-16FD-4B05-82B2-5739ABDD3C6F}">
            <x14:iconSet custom="1">
              <x14:cfvo type="percent">
                <xm:f>0</xm:f>
              </x14:cfvo>
              <x14:cfvo type="num">
                <xm:f>$I$1</xm:f>
              </x14:cfvo>
              <x14:cfvo type="num" gte="0">
                <xm:f>$I$1</xm:f>
              </x14:cfvo>
              <x14:cfIcon iconSet="3TrafficLights1" iconId="1"/>
              <x14:cfIcon iconSet="3TrafficLights1" iconId="2"/>
              <x14:cfIcon iconSet="3TrafficLights1" iconId="0"/>
            </x14:iconSet>
          </x14:cfRule>
          <xm:sqref>D8 D11 D14 D17 D20 D23 D26 D29 D32 D35 D38 D41 D44 D47 D50 D53 D56 D59 D62 D65 D68 D71 D74 D77 D80 D83 D86 D89 D92 D95 D98 D101 D104 D107 D110</xm:sqref>
        </x14:conditionalFormatting>
        <x14:conditionalFormatting xmlns:xm="http://schemas.microsoft.com/office/excel/2006/main">
          <x14:cfRule type="iconSet" priority="134" id="{1FD9D306-A035-45C4-9448-62E7E30DCDEF}">
            <x14:iconSet custom="1">
              <x14:cfvo type="percent">
                <xm:f>0</xm:f>
              </x14:cfvo>
              <x14:cfvo type="num">
                <xm:f>$I$2</xm:f>
              </x14:cfvo>
              <x14:cfvo type="num" gte="0">
                <xm:f>$I$2</xm:f>
              </x14:cfvo>
              <x14:cfIcon iconSet="3TrafficLights1" iconId="1"/>
              <x14:cfIcon iconSet="3TrafficLights1" iconId="2"/>
              <x14:cfIcon iconSet="3TrafficLights1" iconId="0"/>
            </x14:iconSet>
          </x14:cfRule>
          <xm:sqref>E8 E11 E14 E17 E20 E23 E26 E29 E32 E35 E38 E41 E44 E47 E50 E53 E56 E59 E62 E65 E68 E71 E74 E77 E80 E83 E86 E89 E92 E95 E98 E101 E104 E107 E110</xm:sqref>
        </x14:conditionalFormatting>
        <x14:conditionalFormatting xmlns:xm="http://schemas.microsoft.com/office/excel/2006/main">
          <x14:cfRule type="iconSet" priority="1" id="{CCD7619A-3996-41B0-B192-8708DE2BC717}">
            <x14:iconSet iconSet="3Triangles">
              <x14:cfvo type="percent">
                <xm:f>0</xm:f>
              </x14:cfvo>
              <x14:cfvo type="percent">
                <xm:f>33</xm:f>
              </x14:cfvo>
              <x14:cfvo type="percent">
                <xm:f>67</xm:f>
              </x14:cfvo>
            </x14:iconSet>
          </x14:cfRule>
          <xm:sqref>G8:G91</xm:sqref>
        </x14:conditionalFormatting>
      </x14:conditionalFormatting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5"/>
  <dimension ref="A1:AW130"/>
  <sheetViews>
    <sheetView zoomScale="85" zoomScaleNormal="85" workbookViewId="0">
      <pane xSplit="9" ySplit="7" topLeftCell="J8" activePane="bottomRight" state="frozen"/>
      <selection pane="topRight" activeCell="J1" sqref="J1"/>
      <selection pane="bottomLeft" activeCell="A8" sqref="A8"/>
      <selection pane="bottomRight" activeCell="B5" sqref="B5"/>
    </sheetView>
  </sheetViews>
  <sheetFormatPr baseColWidth="10" defaultColWidth="11.42578125" defaultRowHeight="15"/>
  <cols>
    <col min="1" max="1" width="19.7109375" customWidth="1"/>
    <col min="2" max="2" width="2.5703125" customWidth="1"/>
    <col min="3" max="3" width="2.42578125" customWidth="1"/>
    <col min="4" max="4" width="6.28515625" customWidth="1"/>
    <col min="5" max="5" width="6.42578125" customWidth="1"/>
    <col min="6" max="6" width="9.7109375" customWidth="1"/>
    <col min="7" max="7" width="9.140625" customWidth="1"/>
    <col min="8" max="8" width="4.7109375" customWidth="1"/>
    <col min="9" max="9" width="4.42578125" customWidth="1"/>
    <col min="10" max="40" width="12" customWidth="1"/>
    <col min="48" max="49" width="0" hidden="1" customWidth="1"/>
  </cols>
  <sheetData>
    <row r="1" spans="1:49" ht="27" customHeight="1" thickTop="1">
      <c r="A1" s="201" t="s">
        <v>28</v>
      </c>
      <c r="B1" s="472">
        <f>Janvier!B1</f>
        <v>2017</v>
      </c>
      <c r="C1" s="472"/>
      <c r="D1" s="473"/>
      <c r="E1" s="1"/>
      <c r="F1" s="451" t="s">
        <v>64</v>
      </c>
      <c r="G1" s="452"/>
      <c r="H1" s="452"/>
      <c r="I1" s="126">
        <f ca="1">'Base de donnée'!N59</f>
        <v>8</v>
      </c>
      <c r="J1" s="2"/>
      <c r="K1" s="453" t="s">
        <v>65</v>
      </c>
      <c r="L1" s="454"/>
      <c r="M1" s="454"/>
      <c r="N1" s="454"/>
      <c r="O1" s="454"/>
      <c r="P1" s="454"/>
      <c r="Q1" s="454"/>
      <c r="R1" s="454"/>
      <c r="S1" s="457">
        <f>DATE(B1,B2,1)</f>
        <v>42795</v>
      </c>
      <c r="T1" s="457"/>
      <c r="U1" s="457"/>
      <c r="V1" s="457"/>
      <c r="W1" s="457"/>
      <c r="X1" s="457"/>
      <c r="Y1" s="457"/>
      <c r="Z1" s="458"/>
      <c r="AA1" s="3"/>
      <c r="AB1" s="3"/>
      <c r="AC1" s="3"/>
      <c r="AD1" s="1"/>
      <c r="AE1" s="1"/>
      <c r="AF1" s="1"/>
      <c r="AG1" s="444"/>
      <c r="AH1" s="444"/>
      <c r="AK1" s="444"/>
      <c r="AL1" s="444"/>
      <c r="AV1" t="s">
        <v>10</v>
      </c>
    </row>
    <row r="2" spans="1:49" ht="21.75" customHeight="1" thickBot="1">
      <c r="A2" s="202" t="s">
        <v>32</v>
      </c>
      <c r="B2" s="474">
        <v>3</v>
      </c>
      <c r="C2" s="474"/>
      <c r="D2" s="475"/>
      <c r="E2" s="1"/>
      <c r="F2" s="461" t="s">
        <v>66</v>
      </c>
      <c r="G2" s="462"/>
      <c r="H2" s="462"/>
      <c r="I2" s="127">
        <f ca="1">'Base de donnée'!P59</f>
        <v>3</v>
      </c>
      <c r="J2" s="2"/>
      <c r="K2" s="455"/>
      <c r="L2" s="456"/>
      <c r="M2" s="456"/>
      <c r="N2" s="456"/>
      <c r="O2" s="456"/>
      <c r="P2" s="456"/>
      <c r="Q2" s="456"/>
      <c r="R2" s="456"/>
      <c r="S2" s="459"/>
      <c r="T2" s="459"/>
      <c r="U2" s="459"/>
      <c r="V2" s="459"/>
      <c r="W2" s="459"/>
      <c r="X2" s="459"/>
      <c r="Y2" s="459"/>
      <c r="Z2" s="460"/>
      <c r="AA2" s="3"/>
      <c r="AB2" s="3"/>
      <c r="AC2" s="3"/>
      <c r="AD2" s="1"/>
      <c r="AE2" s="1"/>
      <c r="AF2" s="1"/>
      <c r="AG2" s="444"/>
      <c r="AH2" s="444"/>
      <c r="AK2" s="444"/>
      <c r="AL2" s="444"/>
      <c r="AV2" t="s">
        <v>13</v>
      </c>
    </row>
    <row r="3" spans="1:49" ht="8.25" customHeight="1" thickTop="1">
      <c r="A3" s="4"/>
      <c r="B3" s="5"/>
      <c r="C3" s="203"/>
      <c r="D3" s="1"/>
      <c r="E3" s="1"/>
      <c r="F3" s="1"/>
      <c r="G3" s="1"/>
      <c r="H3" s="1"/>
      <c r="I3" s="1"/>
      <c r="J3" s="1"/>
      <c r="K3" s="1"/>
      <c r="L3" s="1"/>
      <c r="M3" s="1"/>
      <c r="N3" s="1"/>
      <c r="O3" s="1"/>
      <c r="P3" s="1"/>
      <c r="Q3" s="1"/>
      <c r="R3" s="1"/>
      <c r="S3" s="1"/>
      <c r="T3" s="1"/>
      <c r="U3" s="1"/>
      <c r="V3" s="1"/>
      <c r="W3" s="1"/>
      <c r="X3" s="1"/>
      <c r="Y3" s="1"/>
      <c r="Z3" s="1"/>
      <c r="AA3" s="1"/>
      <c r="AB3" s="1"/>
      <c r="AC3" s="1"/>
      <c r="AD3" s="1"/>
      <c r="AE3" s="1"/>
      <c r="AF3" s="1"/>
      <c r="AV3" t="s">
        <v>21</v>
      </c>
    </row>
    <row r="4" spans="1:49" ht="5.25" customHeight="1" thickBot="1">
      <c r="A4" s="4"/>
      <c r="B4" s="5"/>
      <c r="C4" s="203"/>
      <c r="D4" s="1"/>
      <c r="E4" s="1"/>
      <c r="F4" s="1"/>
      <c r="G4" s="1"/>
      <c r="H4" s="1"/>
      <c r="I4" s="1"/>
      <c r="J4" s="1"/>
      <c r="K4" s="1"/>
      <c r="L4" s="1"/>
      <c r="M4" s="1"/>
      <c r="N4" s="1"/>
      <c r="O4" s="1"/>
      <c r="P4" s="1"/>
      <c r="Q4" s="1"/>
      <c r="R4" s="1"/>
      <c r="S4" s="1"/>
      <c r="T4" s="1"/>
      <c r="U4" s="1"/>
      <c r="V4" s="1"/>
      <c r="W4" s="1"/>
      <c r="X4" s="1"/>
      <c r="Y4" s="1"/>
      <c r="Z4" s="1"/>
      <c r="AA4" s="1"/>
      <c r="AB4" s="1"/>
      <c r="AC4" s="1"/>
      <c r="AD4" s="1"/>
      <c r="AE4" s="1"/>
      <c r="AF4" s="1"/>
      <c r="AV4" t="s">
        <v>22</v>
      </c>
    </row>
    <row r="5" spans="1:49" ht="111" customHeight="1" thickTop="1" thickBot="1">
      <c r="A5" s="6"/>
      <c r="B5" s="250" t="s">
        <v>67</v>
      </c>
      <c r="C5" s="250" t="s">
        <v>68</v>
      </c>
      <c r="D5" s="130" t="s">
        <v>50</v>
      </c>
      <c r="E5" s="131" t="s">
        <v>69</v>
      </c>
      <c r="F5" s="132" t="s">
        <v>70</v>
      </c>
      <c r="G5" s="145" t="s">
        <v>71</v>
      </c>
      <c r="H5" s="216" t="s">
        <v>75</v>
      </c>
      <c r="I5" s="216" t="s">
        <v>76</v>
      </c>
      <c r="J5" s="200">
        <f>DATE(B1,B2,1)</f>
        <v>42795</v>
      </c>
      <c r="K5" s="199">
        <f t="shared" ref="K5:AN5" si="0">IF(J5="","",IF(MONTH(J5+1)=$B$2,J5+1,""))</f>
        <v>42796</v>
      </c>
      <c r="L5" s="80">
        <f t="shared" si="0"/>
        <v>42797</v>
      </c>
      <c r="M5" s="80">
        <f t="shared" si="0"/>
        <v>42798</v>
      </c>
      <c r="N5" s="80">
        <f t="shared" si="0"/>
        <v>42799</v>
      </c>
      <c r="O5" s="82">
        <f t="shared" si="0"/>
        <v>42800</v>
      </c>
      <c r="P5" s="80">
        <f t="shared" si="0"/>
        <v>42801</v>
      </c>
      <c r="Q5" s="82">
        <f t="shared" si="0"/>
        <v>42802</v>
      </c>
      <c r="R5" s="80">
        <f t="shared" si="0"/>
        <v>42803</v>
      </c>
      <c r="S5" s="80">
        <f t="shared" si="0"/>
        <v>42804</v>
      </c>
      <c r="T5" s="80">
        <f t="shared" si="0"/>
        <v>42805</v>
      </c>
      <c r="U5" s="80">
        <f t="shared" si="0"/>
        <v>42806</v>
      </c>
      <c r="V5" s="80">
        <f t="shared" si="0"/>
        <v>42807</v>
      </c>
      <c r="W5" s="80">
        <f t="shared" si="0"/>
        <v>42808</v>
      </c>
      <c r="X5" s="82">
        <f t="shared" si="0"/>
        <v>42809</v>
      </c>
      <c r="Y5" s="82">
        <f t="shared" si="0"/>
        <v>42810</v>
      </c>
      <c r="Z5" s="80">
        <f t="shared" si="0"/>
        <v>42811</v>
      </c>
      <c r="AA5" s="80">
        <f t="shared" si="0"/>
        <v>42812</v>
      </c>
      <c r="AB5" s="82">
        <f t="shared" si="0"/>
        <v>42813</v>
      </c>
      <c r="AC5" s="80">
        <f t="shared" si="0"/>
        <v>42814</v>
      </c>
      <c r="AD5" s="80">
        <f t="shared" si="0"/>
        <v>42815</v>
      </c>
      <c r="AE5" s="80">
        <f t="shared" si="0"/>
        <v>42816</v>
      </c>
      <c r="AF5" s="80">
        <f t="shared" si="0"/>
        <v>42817</v>
      </c>
      <c r="AG5" s="82">
        <f t="shared" si="0"/>
        <v>42818</v>
      </c>
      <c r="AH5" s="80">
        <f t="shared" si="0"/>
        <v>42819</v>
      </c>
      <c r="AI5" s="80">
        <f t="shared" si="0"/>
        <v>42820</v>
      </c>
      <c r="AJ5" s="80">
        <f t="shared" si="0"/>
        <v>42821</v>
      </c>
      <c r="AK5" s="80">
        <f t="shared" si="0"/>
        <v>42822</v>
      </c>
      <c r="AL5" s="80">
        <f t="shared" si="0"/>
        <v>42823</v>
      </c>
      <c r="AM5" s="80">
        <f t="shared" si="0"/>
        <v>42824</v>
      </c>
      <c r="AN5" s="80">
        <f t="shared" si="0"/>
        <v>42825</v>
      </c>
    </row>
    <row r="6" spans="1:49" ht="15.75" thickBot="1">
      <c r="A6" s="173" t="s">
        <v>72</v>
      </c>
      <c r="B6" s="248"/>
      <c r="C6" s="248"/>
      <c r="D6" s="481"/>
      <c r="E6" s="434"/>
      <c r="F6" s="436"/>
      <c r="G6" s="438"/>
      <c r="H6" s="440"/>
      <c r="I6" s="441"/>
      <c r="J6" s="208">
        <f>14-(SUM(J116:J129))</f>
        <v>0</v>
      </c>
      <c r="K6" s="208">
        <f t="shared" ref="K6:AN6" si="1">14-(SUM(K116:K129))</f>
        <v>0</v>
      </c>
      <c r="L6" s="208">
        <f t="shared" si="1"/>
        <v>0</v>
      </c>
      <c r="M6" s="208">
        <f t="shared" si="1"/>
        <v>0</v>
      </c>
      <c r="N6" s="208">
        <f t="shared" si="1"/>
        <v>0</v>
      </c>
      <c r="O6" s="208">
        <f t="shared" si="1"/>
        <v>0</v>
      </c>
      <c r="P6" s="208">
        <f t="shared" si="1"/>
        <v>0</v>
      </c>
      <c r="Q6" s="208">
        <f t="shared" si="1"/>
        <v>0</v>
      </c>
      <c r="R6" s="208">
        <f t="shared" si="1"/>
        <v>0</v>
      </c>
      <c r="S6" s="208">
        <f t="shared" si="1"/>
        <v>0</v>
      </c>
      <c r="T6" s="208">
        <f t="shared" si="1"/>
        <v>0</v>
      </c>
      <c r="U6" s="208">
        <f t="shared" si="1"/>
        <v>0</v>
      </c>
      <c r="V6" s="208">
        <f t="shared" si="1"/>
        <v>0</v>
      </c>
      <c r="W6" s="208">
        <f t="shared" si="1"/>
        <v>0</v>
      </c>
      <c r="X6" s="208">
        <f t="shared" si="1"/>
        <v>0</v>
      </c>
      <c r="Y6" s="208">
        <f t="shared" si="1"/>
        <v>0</v>
      </c>
      <c r="Z6" s="208">
        <f t="shared" si="1"/>
        <v>0</v>
      </c>
      <c r="AA6" s="208">
        <f t="shared" si="1"/>
        <v>0</v>
      </c>
      <c r="AB6" s="208">
        <f t="shared" si="1"/>
        <v>0</v>
      </c>
      <c r="AC6" s="208">
        <f t="shared" si="1"/>
        <v>0</v>
      </c>
      <c r="AD6" s="208">
        <f t="shared" si="1"/>
        <v>0</v>
      </c>
      <c r="AE6" s="208">
        <f t="shared" si="1"/>
        <v>0</v>
      </c>
      <c r="AF6" s="208">
        <f t="shared" si="1"/>
        <v>0</v>
      </c>
      <c r="AG6" s="208">
        <f t="shared" si="1"/>
        <v>0</v>
      </c>
      <c r="AH6" s="208">
        <f t="shared" si="1"/>
        <v>0</v>
      </c>
      <c r="AI6" s="208">
        <f t="shared" si="1"/>
        <v>0</v>
      </c>
      <c r="AJ6" s="208">
        <f t="shared" si="1"/>
        <v>0</v>
      </c>
      <c r="AK6" s="208">
        <f t="shared" si="1"/>
        <v>0</v>
      </c>
      <c r="AL6" s="208">
        <f t="shared" si="1"/>
        <v>0</v>
      </c>
      <c r="AM6" s="208">
        <f t="shared" si="1"/>
        <v>0</v>
      </c>
      <c r="AN6" s="208">
        <f t="shared" si="1"/>
        <v>0</v>
      </c>
    </row>
    <row r="7" spans="1:49" ht="15.75" thickBot="1">
      <c r="A7" s="174" t="s">
        <v>73</v>
      </c>
      <c r="B7" s="249"/>
      <c r="C7" s="249"/>
      <c r="D7" s="482"/>
      <c r="E7" s="435"/>
      <c r="F7" s="437"/>
      <c r="G7" s="439"/>
      <c r="H7" s="442"/>
      <c r="I7" s="443"/>
      <c r="J7" s="206">
        <f ca="1">SUMPRODUCT(COUNTIF(OFFSET(J8:J8,{0,3,6,9,12,15,18,21,24,27,30,33,36,39,42,45,48,51,54,57,60,63,66,69,72,75,78,81,84,87,90,93,96,99,102,105,108},),piquet))</f>
        <v>8</v>
      </c>
      <c r="K7" s="206">
        <f ca="1">SUMPRODUCT(COUNTIF(OFFSET(K8:K8,{0,3,6,9,12,15,18,21,24,27,30,33,36,39,42,45,48,51,54,57,60,63,66,69,72,75,78,81,84,87,90,93,96,99,102,105,108},),piquet))</f>
        <v>8</v>
      </c>
      <c r="L7" s="206">
        <f ca="1">SUMPRODUCT(COUNTIF(OFFSET(L8:L8,{0,3,6,9,12,15,18,21,24,27,30,33,36,39,42,45,48,51,54,57,60,63,66,69,72,75,78,81,84,87,90,93,96,99,102,105,108},),piquet))</f>
        <v>8</v>
      </c>
      <c r="M7" s="206">
        <f ca="1">SUMPRODUCT(COUNTIF(OFFSET(M8:M8,{0,3,6,9,12,15,18,21,24,27,30,33,36,39,42,45,48,51,54,57,60,63,66,69,72,75,78,81,84,87,90,93,96,99,102,105,108},),piquet))</f>
        <v>9</v>
      </c>
      <c r="N7" s="206">
        <f ca="1">SUMPRODUCT(COUNTIF(OFFSET(N8:N8,{0,3,6,9,12,15,18,21,24,27,30,33,36,39,42,45,48,51,54,57,60,63,66,69,72,75,78,81,84,87,90,93,96,99,102,105,108},),piquet))</f>
        <v>9</v>
      </c>
      <c r="O7" s="206">
        <f ca="1">SUMPRODUCT(COUNTIF(OFFSET(O8:O8,{0,3,6,9,12,15,18,21,24,27,30,33,36,39,42,45,48,51,54,57,60,63,66,69,72,75,78,81,84,87,90,93,96,99,102,105,108},),piquet))</f>
        <v>9</v>
      </c>
      <c r="P7" s="206">
        <f ca="1">SUMPRODUCT(COUNTIF(OFFSET(P8:P8,{0,3,6,9,12,15,18,21,24,27,30,33,36,39,42,45,48,51,54,57,60,63,66,69,72,75,78,81,84,87,90,93,96,99,102,105,108},),piquet))</f>
        <v>9</v>
      </c>
      <c r="Q7" s="206">
        <f ca="1">SUMPRODUCT(COUNTIF(OFFSET(Q8:Q8,{0,3,6,9,12,15,18,21,24,27,30,33,36,39,42,45,48,51,54,57,60,63,66,69,72,75,78,81,84,87,90,93,96,99,102,105,108},),piquet))</f>
        <v>8</v>
      </c>
      <c r="R7" s="206">
        <f ca="1">SUMPRODUCT(COUNTIF(OFFSET(R8:R8,{0,3,6,9,12,15,18,21,24,27,30,33,36,39,42,45,48,51,54,57,60,63,66,69,72,75,78,81,84,87,90,93,96,99,102,105,108},),piquet))</f>
        <v>8</v>
      </c>
      <c r="S7" s="206">
        <f ca="1">SUMPRODUCT(COUNTIF(OFFSET(S8:S8,{0,3,6,9,12,15,18,21,24,27,30,33,36,39,42,45,48,51,54,57,60,63,66,69,72,75,78,81,84,87,90,93,96,99,102,105,108},),piquet))</f>
        <v>8</v>
      </c>
      <c r="T7" s="206">
        <f ca="1">SUMPRODUCT(COUNTIF(OFFSET(T8:T8,{0,3,6,9,12,15,18,21,24,27,30,33,36,39,42,45,48,51,54,57,60,63,66,69,72,75,78,81,84,87,90,93,96,99,102,105,108},),piquet))</f>
        <v>9</v>
      </c>
      <c r="U7" s="206">
        <f ca="1">SUMPRODUCT(COUNTIF(OFFSET(U8:U8,{0,3,6,9,12,15,18,21,24,27,30,33,36,39,42,45,48,51,54,57,60,63,66,69,72,75,78,81,84,87,90,93,96,99,102,105,108},),piquet))</f>
        <v>9</v>
      </c>
      <c r="V7" s="206">
        <f ca="1">SUMPRODUCT(COUNTIF(OFFSET(V8:V8,{0,3,6,9,12,15,18,21,24,27,30,33,36,39,42,45,48,51,54,57,60,63,66,69,72,75,78,81,84,87,90,93,96,99,102,105,108},),piquet))</f>
        <v>9</v>
      </c>
      <c r="W7" s="206">
        <f ca="1">SUMPRODUCT(COUNTIF(OFFSET(W8:W8,{0,3,6,9,12,15,18,21,24,27,30,33,36,39,42,45,48,51,54,57,60,63,66,69,72,75,78,81,84,87,90,93,96,99,102,105,108},),piquet))</f>
        <v>9</v>
      </c>
      <c r="X7" s="206">
        <f ca="1">SUMPRODUCT(COUNTIF(OFFSET(X8:X8,{0,3,6,9,12,15,18,21,24,27,30,33,36,39,42,45,48,51,54,57,60,63,66,69,72,75,78,81,84,87,90,93,96,99,102,105,108},),piquet))</f>
        <v>8</v>
      </c>
      <c r="Y7" s="206">
        <f ca="1">SUMPRODUCT(COUNTIF(OFFSET(Y8:Y8,{0,3,6,9,12,15,18,21,24,27,30,33,36,39,42,45,48,51,54,57,60,63,66,69,72,75,78,81,84,87,90,93,96,99,102,105,108},),piquet))</f>
        <v>8</v>
      </c>
      <c r="Z7" s="206">
        <f ca="1">SUMPRODUCT(COUNTIF(OFFSET(Z8:Z8,{0,3,6,9,12,15,18,21,24,27,30,33,36,39,42,45,48,51,54,57,60,63,66,69,72,75,78,81,84,87,90,93,96,99,102,105,108},),piquet))</f>
        <v>9</v>
      </c>
      <c r="AA7" s="206">
        <f ca="1">SUMPRODUCT(COUNTIF(OFFSET(AA8:AA8,{0,3,6,9,12,15,18,21,24,27,30,33,36,39,42,45,48,51,54,57,60,63,66,69,72,75,78,81,84,87,90,93,96,99,102,105,108},),piquet))</f>
        <v>9</v>
      </c>
      <c r="AB7" s="206">
        <f ca="1">SUMPRODUCT(COUNTIF(OFFSET(AB8:AB8,{0,3,6,9,12,15,18,21,24,27,30,33,36,39,42,45,48,51,54,57,60,63,66,69,72,75,78,81,84,87,90,93,96,99,102,105,108},),piquet))</f>
        <v>9</v>
      </c>
      <c r="AC7" s="206">
        <f ca="1">SUMPRODUCT(COUNTIF(OFFSET(AC8:AC8,{0,3,6,9,12,15,18,21,24,27,30,33,36,39,42,45,48,51,54,57,60,63,66,69,72,75,78,81,84,87,90,93,96,99,102,105,108},),piquet))</f>
        <v>9</v>
      </c>
      <c r="AD7" s="206">
        <f ca="1">SUMPRODUCT(COUNTIF(OFFSET(AD8:AD8,{0,3,6,9,12,15,18,21,24,27,30,33,36,39,42,45,48,51,54,57,60,63,66,69,72,75,78,81,84,87,90,93,96,99,102,105,108},),piquet))</f>
        <v>9</v>
      </c>
      <c r="AE7" s="206">
        <f ca="1">SUMPRODUCT(COUNTIF(OFFSET(AE8:AE8,{0,3,6,9,12,15,18,21,24,27,30,33,36,39,42,45,48,51,54,57,60,63,66,69,72,75,78,81,84,87,90,93,96,99,102,105,108},),piquet))</f>
        <v>9</v>
      </c>
      <c r="AF7" s="206">
        <f ca="1">SUMPRODUCT(COUNTIF(OFFSET(AF8:AF8,{0,3,6,9,12,15,18,21,24,27,30,33,36,39,42,45,48,51,54,57,60,63,66,69,72,75,78,81,84,87,90,93,96,99,102,105,108},),piquet))</f>
        <v>9</v>
      </c>
      <c r="AG7" s="206">
        <f ca="1">SUMPRODUCT(COUNTIF(OFFSET(AG8:AG8,{0,3,6,9,12,15,18,21,24,27,30,33,36,39,42,45,48,51,54,57,60,63,66,69,72,75,78,81,84,87,90,93,96,99,102,105,108},),piquet))</f>
        <v>9</v>
      </c>
      <c r="AH7" s="206">
        <f ca="1">SUMPRODUCT(COUNTIF(OFFSET(AH8:AH8,{0,3,6,9,12,15,18,21,24,27,30,33,36,39,42,45,48,51,54,57,60,63,66,69,72,75,78,81,84,87,90,93,96,99,102,105,108},),piquet))</f>
        <v>9</v>
      </c>
      <c r="AI7" s="206">
        <f ca="1">SUMPRODUCT(COUNTIF(OFFSET(AI8:AI8,{0,3,6,9,12,15,18,21,24,27,30,33,36,39,42,45,48,51,54,57,60,63,66,69,72,75,78,81,84,87,90,93,96,99,102,105,108},),piquet))</f>
        <v>9</v>
      </c>
      <c r="AJ7" s="206">
        <f ca="1">SUMPRODUCT(COUNTIF(OFFSET(AJ8:AJ8,{0,3,6,9,12,15,18,21,24,27,30,33,36,39,42,45,48,51,54,57,60,63,66,69,72,75,78,81,84,87,90,93,96,99,102,105,108},),piquet))</f>
        <v>8</v>
      </c>
      <c r="AK7" s="206">
        <f ca="1">SUMPRODUCT(COUNTIF(OFFSET(AK8:AK8,{0,3,6,9,12,15,18,21,24,27,30,33,36,39,42,45,48,51,54,57,60,63,66,69,72,75,78,81,84,87,90,93,96,99,102,105,108},),piquet))</f>
        <v>8</v>
      </c>
      <c r="AL7" s="206">
        <f ca="1">SUMPRODUCT(COUNTIF(OFFSET(AL8:AL8,{0,3,6,9,12,15,18,21,24,27,30,33,36,39,42,45,48,51,54,57,60,63,66,69,72,75,78,81,84,87,90,93,96,99,102,105,108},),piquet))</f>
        <v>9</v>
      </c>
      <c r="AM7" s="206">
        <f ca="1">SUMPRODUCT(COUNTIF(OFFSET(AM8:AM8,{0,3,6,9,12,15,18,21,24,27,30,33,36,39,42,45,48,51,54,57,60,63,66,69,72,75,78,81,84,87,90,93,96,99,102,105,108},),piquet))</f>
        <v>9</v>
      </c>
      <c r="AN7" s="206">
        <f ca="1">SUMPRODUCT(COUNTIF(OFFSET(AN8:AN8,{0,3,6,9,12,15,18,21,24,27,30,33,36,39,42,45,48,51,54,57,60,63,66,69,72,75,78,81,84,87,90,93,96,99,102,105,108},),piquet))</f>
        <v>9</v>
      </c>
    </row>
    <row r="8" spans="1:49" ht="16.5" customHeight="1" thickTop="1" thickBot="1">
      <c r="A8" s="162">
        <f>'Base de donnée'!C3</f>
        <v>1</v>
      </c>
      <c r="B8" s="476">
        <f>SUM('Base de donnée'!C$5:C$7)</f>
        <v>3</v>
      </c>
      <c r="C8" s="479">
        <f>SUM('Base de donnée'!C$8)</f>
        <v>1</v>
      </c>
      <c r="D8" s="428">
        <f t="array" ref="D8">SUM(IF((WEEKDAY(J$5:AN$5,2)&lt;6)*(COUNTIF(fériés,J$5:AN$5)=0),COUNTIF(piquet,J8:AN8)))</f>
        <v>8</v>
      </c>
      <c r="E8" s="431">
        <f t="array" ref="E8">SUM(IF((WEEKDAY(J$5:AN$5,2)&gt;5)+(COUNTIF(fériés,J$5:AN$5)&gt;0),COUNTIF(piquet,J8:AN8)))</f>
        <v>3</v>
      </c>
      <c r="F8" s="416">
        <f>(D8*9)+(E8*24)</f>
        <v>144</v>
      </c>
      <c r="G8" s="419" t="e">
        <f ca="1">STATISTIQUE!V8</f>
        <v>#REF!</v>
      </c>
      <c r="H8" s="422">
        <f>SUM(AV8:AV10)</f>
        <v>0</v>
      </c>
      <c r="I8" s="425">
        <f>SUM(AW8:AW10)</f>
        <v>0</v>
      </c>
      <c r="J8" s="133" t="s">
        <v>78</v>
      </c>
      <c r="K8" s="133" t="s">
        <v>6</v>
      </c>
      <c r="L8" s="133" t="s">
        <v>78</v>
      </c>
      <c r="M8" s="133" t="s">
        <v>6</v>
      </c>
      <c r="N8" s="133" t="s">
        <v>6</v>
      </c>
      <c r="O8" s="133" t="s">
        <v>6</v>
      </c>
      <c r="P8" s="133" t="s">
        <v>6</v>
      </c>
      <c r="Q8" s="133" t="s">
        <v>6</v>
      </c>
      <c r="R8" s="133" t="s">
        <v>6</v>
      </c>
      <c r="S8" s="133" t="s">
        <v>79</v>
      </c>
      <c r="T8" s="133" t="s">
        <v>79</v>
      </c>
      <c r="U8" s="133" t="s">
        <v>6</v>
      </c>
      <c r="V8" s="133" t="str">
        <f>IF('Base de donnée'!$C$4,("DISPONIBLE"),("INDISPONIBLE"))</f>
        <v>DISPONIBLE</v>
      </c>
      <c r="W8" s="133" t="s">
        <v>78</v>
      </c>
      <c r="X8" s="133" t="s">
        <v>6</v>
      </c>
      <c r="Y8" s="133" t="s">
        <v>78</v>
      </c>
      <c r="Z8" s="133" t="s">
        <v>79</v>
      </c>
      <c r="AA8" s="133" t="s">
        <v>6</v>
      </c>
      <c r="AB8" s="133" t="s">
        <v>79</v>
      </c>
      <c r="AC8" s="133" t="s">
        <v>6</v>
      </c>
      <c r="AD8" s="133" t="s">
        <v>6</v>
      </c>
      <c r="AE8" s="133" t="s">
        <v>6</v>
      </c>
      <c r="AF8" s="133" t="s">
        <v>6</v>
      </c>
      <c r="AG8" s="133" t="s">
        <v>6</v>
      </c>
      <c r="AH8" s="133" t="s">
        <v>6</v>
      </c>
      <c r="AI8" s="133" t="s">
        <v>78</v>
      </c>
      <c r="AJ8" s="133" t="s">
        <v>6</v>
      </c>
      <c r="AK8" s="133" t="s">
        <v>78</v>
      </c>
      <c r="AL8" s="133" t="s">
        <v>79</v>
      </c>
      <c r="AM8" s="133" t="s">
        <v>6</v>
      </c>
      <c r="AN8" s="133" t="str">
        <f>IF('Base de donnée'!$C$4,("DISPONIBLE"),("INDISPONIBLE"))</f>
        <v>DISPONIBLE</v>
      </c>
      <c r="AV8">
        <f t="array" ref="AV8">SUM(IF((WEEKDAY(J$5:AN$5,2)&lt;6)*(COUNTIF(fériés,J$5:AN$5)=0),COUNTIF(vsav, J8:AN8)))</f>
        <v>0</v>
      </c>
      <c r="AW8">
        <f t="array" ref="AW8">SUM(IF((WEEKDAY(J$5:AN$5,2)&gt;5)+(COUNTIF(fériés,J$5:AN$5)&gt;0),COUNTIF(vsav, J8:AN8)))</f>
        <v>0</v>
      </c>
    </row>
    <row r="9" spans="1:49" ht="16.5" customHeight="1" thickTop="1" thickBot="1">
      <c r="A9" s="162">
        <f>'Base de donnée'!C3</f>
        <v>1</v>
      </c>
      <c r="B9" s="477"/>
      <c r="C9" s="479"/>
      <c r="D9" s="429"/>
      <c r="E9" s="432"/>
      <c r="F9" s="417"/>
      <c r="G9" s="420"/>
      <c r="H9" s="423"/>
      <c r="I9" s="426"/>
      <c r="J9" s="7" t="s">
        <v>9</v>
      </c>
      <c r="K9" s="8"/>
      <c r="L9" s="8" t="s">
        <v>12</v>
      </c>
      <c r="M9" s="8"/>
      <c r="N9" s="9"/>
      <c r="O9" s="9"/>
      <c r="P9" s="9"/>
      <c r="Q9" s="9"/>
      <c r="R9" s="8"/>
      <c r="S9" s="8" t="s">
        <v>9</v>
      </c>
      <c r="T9" s="8" t="s">
        <v>12</v>
      </c>
      <c r="U9" s="8"/>
      <c r="V9" s="9"/>
      <c r="W9" s="9" t="s">
        <v>9</v>
      </c>
      <c r="X9" s="9"/>
      <c r="Y9" s="9" t="s">
        <v>12</v>
      </c>
      <c r="Z9" s="9" t="s">
        <v>9</v>
      </c>
      <c r="AA9" s="9"/>
      <c r="AB9" s="9" t="s">
        <v>12</v>
      </c>
      <c r="AC9" s="9"/>
      <c r="AD9" s="8"/>
      <c r="AE9" s="9"/>
      <c r="AF9" s="9"/>
      <c r="AG9" s="9"/>
      <c r="AH9" s="9"/>
      <c r="AI9" s="8" t="s">
        <v>9</v>
      </c>
      <c r="AJ9" s="8"/>
      <c r="AK9" s="8" t="s">
        <v>12</v>
      </c>
      <c r="AL9" s="8" t="s">
        <v>9</v>
      </c>
      <c r="AM9" s="8"/>
      <c r="AN9" s="19"/>
      <c r="AV9">
        <f t="array" ref="AV9">SUM(IF((WEEKDAY(J$5:AN$5,2)&lt;6)*(COUNTIF(fériés,J$5:AN$5)=0),COUNTIF(vsav, J9:AN9)))</f>
        <v>0</v>
      </c>
      <c r="AW9">
        <f t="array" ref="AW9">SUM(IF((WEEKDAY(J$5:AN$5,2)&gt;5)+(COUNTIF(fériés,J$5:AN$5)&gt;0),COUNTIF(vsav, J9:AN9)))</f>
        <v>0</v>
      </c>
    </row>
    <row r="10" spans="1:49" ht="16.5" customHeight="1" thickTop="1" thickBot="1">
      <c r="A10" s="162">
        <f>'Base de donnée'!C3</f>
        <v>1</v>
      </c>
      <c r="B10" s="478"/>
      <c r="C10" s="480"/>
      <c r="D10" s="430"/>
      <c r="E10" s="433"/>
      <c r="F10" s="418"/>
      <c r="G10" s="421"/>
      <c r="H10" s="424"/>
      <c r="I10" s="427"/>
      <c r="J10" s="11"/>
      <c r="K10" s="12"/>
      <c r="L10" s="12"/>
      <c r="M10" s="12"/>
      <c r="N10" s="13"/>
      <c r="O10" s="13"/>
      <c r="P10" s="12"/>
      <c r="Q10" s="13"/>
      <c r="R10" s="12"/>
      <c r="S10" s="13"/>
      <c r="T10" s="13"/>
      <c r="U10" s="13"/>
      <c r="V10" s="12"/>
      <c r="W10" s="13"/>
      <c r="X10" s="13"/>
      <c r="Y10" s="13"/>
      <c r="Z10" s="13"/>
      <c r="AA10" s="13"/>
      <c r="AB10" s="13"/>
      <c r="AC10" s="13"/>
      <c r="AD10" s="13"/>
      <c r="AE10" s="13"/>
      <c r="AF10" s="13"/>
      <c r="AG10" s="13"/>
      <c r="AH10" s="13"/>
      <c r="AI10" s="12"/>
      <c r="AJ10" s="12"/>
      <c r="AK10" s="12"/>
      <c r="AL10" s="12"/>
      <c r="AM10" s="12"/>
      <c r="AN10" s="22"/>
      <c r="AV10">
        <f t="array" ref="AV10">SUM(IF((WEEKDAY(J$5:AN$5,2)&lt;6)*(COUNTIF(fériés,J$5:AN$5)=0),COUNTIF(vsav, J10:AN10)))</f>
        <v>0</v>
      </c>
      <c r="AW10">
        <f t="array" ref="AW10">SUM(IF((WEEKDAY(J$5:AN$5,2)&gt;5)+(COUNTIF(fériés,J$5:AN$5)&gt;0),COUNTIF(vsav, J10:AN10)))</f>
        <v>0</v>
      </c>
    </row>
    <row r="11" spans="1:49" ht="15.75" customHeight="1" thickTop="1">
      <c r="A11" s="15">
        <f>'Base de donnée'!D3</f>
        <v>2</v>
      </c>
      <c r="B11" s="463">
        <f>SUM('Base de donnée'!D5:D7)</f>
        <v>3</v>
      </c>
      <c r="C11" s="448">
        <f>SUM('Base de donnée'!D$8)</f>
        <v>1</v>
      </c>
      <c r="D11" s="410">
        <f t="array" ref="D11">SUM(IF((WEEKDAY(J$5:AN$5,2)&lt;6)*(COUNTIF(fériés,J$5:AN$5)=0),COUNTIF(piquet,J11:AN11)))</f>
        <v>8</v>
      </c>
      <c r="E11" s="413">
        <f t="array" ref="E11">SUM(IF((WEEKDAY(J$5:AN$5,2)&gt;5)+(COUNTIF(fériés,J$5:AN$5)&gt;0),COUNTIF(piquet,J11:AN11)))</f>
        <v>3</v>
      </c>
      <c r="F11" s="416">
        <f>(D11*9)+(E11*24)</f>
        <v>144</v>
      </c>
      <c r="G11" s="419" t="e">
        <f ca="1">STATISTIQUE!V9</f>
        <v>#REF!</v>
      </c>
      <c r="H11" s="422">
        <f t="shared" ref="H11:I11" si="2">SUM(AV11:AV13)</f>
        <v>2</v>
      </c>
      <c r="I11" s="425">
        <f t="shared" si="2"/>
        <v>1</v>
      </c>
      <c r="J11" s="16" t="str">
        <f>IF('Base de donnée'!$D$4,("DISPONIBLE"),("INDISPONIBLE"))</f>
        <v>DISPONIBLE</v>
      </c>
      <c r="K11" s="16" t="s">
        <v>79</v>
      </c>
      <c r="L11" s="16" t="s">
        <v>16</v>
      </c>
      <c r="M11" s="16" t="s">
        <v>78</v>
      </c>
      <c r="N11" s="16" t="s">
        <v>79</v>
      </c>
      <c r="O11" s="16" t="str">
        <f>IF('Base de donnée'!$D$4,("DISPONIBLE"),("INDISPONIBLE"))</f>
        <v>DISPONIBLE</v>
      </c>
      <c r="P11" s="16" t="str">
        <f>IF('Base de donnée'!$D$4,("DISPONIBLE"),("INDISPONIBLE"))</f>
        <v>DISPONIBLE</v>
      </c>
      <c r="Q11" s="16" t="str">
        <f>IF('Base de donnée'!$D$4,("DISPONIBLE"),("INDISPONIBLE"))</f>
        <v>DISPONIBLE</v>
      </c>
      <c r="R11" s="16" t="str">
        <f>IF('Base de donnée'!$D$4,("DISPONIBLE"),("INDISPONIBLE"))</f>
        <v>DISPONIBLE</v>
      </c>
      <c r="S11" s="16" t="str">
        <f>IF('Base de donnée'!$D$4,("DISPONIBLE"),("INDISPONIBLE"))</f>
        <v>DISPONIBLE</v>
      </c>
      <c r="T11" s="16" t="str">
        <f>IF('Base de donnée'!$D$4,("DISPONIBLE"),("INDISPONIBLE"))</f>
        <v>DISPONIBLE</v>
      </c>
      <c r="U11" s="16" t="str">
        <f>IF('Base de donnée'!$D$4,("DISPONIBLE"),("INDISPONIBLE"))</f>
        <v>DISPONIBLE</v>
      </c>
      <c r="V11" s="16" t="str">
        <f>IF('Base de donnée'!$D$4,("DISPONIBLE"),("INDISPONIBLE"))</f>
        <v>DISPONIBLE</v>
      </c>
      <c r="W11" s="16" t="str">
        <f>IF('Base de donnée'!$D$4,("DISPONIBLE"),("INDISPONIBLE"))</f>
        <v>DISPONIBLE</v>
      </c>
      <c r="X11" s="16" t="str">
        <f>IF('Base de donnée'!$D$4,("DISPONIBLE"),("INDISPONIBLE"))</f>
        <v>DISPONIBLE</v>
      </c>
      <c r="Y11" s="16" t="str">
        <f>IF('Base de donnée'!$D$4,("DISPONIBLE"),("INDISPONIBLE"))</f>
        <v>DISPONIBLE</v>
      </c>
      <c r="Z11" s="16" t="s">
        <v>78</v>
      </c>
      <c r="AA11" s="16" t="s">
        <v>10</v>
      </c>
      <c r="AB11" s="16" t="str">
        <f>IF('Base de donnée'!$D$4,("DISPONIBLE"),("INDISPONIBLE"))</f>
        <v>DISPONIBLE</v>
      </c>
      <c r="AC11" s="16" t="str">
        <f>IF('Base de donnée'!$D$4,("DISPONIBLE"),("INDISPONIBLE"))</f>
        <v>DISPONIBLE</v>
      </c>
      <c r="AD11" s="16" t="str">
        <f>IF('Base de donnée'!$D$4,("DISPONIBLE"),("INDISPONIBLE"))</f>
        <v>DISPONIBLE</v>
      </c>
      <c r="AE11" s="16" t="str">
        <f>IF('Base de donnée'!$D$4,("DISPONIBLE"),("INDISPONIBLE"))</f>
        <v>DISPONIBLE</v>
      </c>
      <c r="AF11" s="16" t="str">
        <f>IF('Base de donnée'!$D$4,("DISPONIBLE"),("INDISPONIBLE"))</f>
        <v>DISPONIBLE</v>
      </c>
      <c r="AG11" s="16" t="str">
        <f>IF('Base de donnée'!$D$4,("DISPONIBLE"),("INDISPONIBLE"))</f>
        <v>DISPONIBLE</v>
      </c>
      <c r="AH11" s="16" t="str">
        <f>IF('Base de donnée'!$D$4,("DISPONIBLE"),("INDISPONIBLE"))</f>
        <v>DISPONIBLE</v>
      </c>
      <c r="AI11" s="16" t="str">
        <f>IF('Base de donnée'!$D$4,("DISPONIBLE"),("INDISPONIBLE"))</f>
        <v>DISPONIBLE</v>
      </c>
      <c r="AJ11" s="16" t="s">
        <v>10</v>
      </c>
      <c r="AK11" s="16" t="s">
        <v>79</v>
      </c>
      <c r="AL11" s="16" t="s">
        <v>10</v>
      </c>
      <c r="AM11" s="16" t="s">
        <v>78</v>
      </c>
      <c r="AN11" s="16" t="s">
        <v>16</v>
      </c>
      <c r="AV11">
        <f t="array" ref="AV11">SUM(IF((WEEKDAY(J$5:AN$5,2)&lt;6)*(COUNTIF(fériés,J$5:AN$5)=0),COUNTIF(vsav, J11:AN11)))</f>
        <v>2</v>
      </c>
      <c r="AW11">
        <f t="array" ref="AW11">SUM(IF((WEEKDAY(J$5:AN$5,2)&gt;5)+(COUNTIF(fériés,J$5:AN$5)&gt;0),COUNTIF(vsav, J11:AN11)))</f>
        <v>1</v>
      </c>
    </row>
    <row r="12" spans="1:49" ht="15" customHeight="1">
      <c r="A12" s="17">
        <f>'Base de donnée'!D3</f>
        <v>2</v>
      </c>
      <c r="B12" s="464"/>
      <c r="C12" s="449"/>
      <c r="D12" s="411"/>
      <c r="E12" s="414"/>
      <c r="F12" s="417"/>
      <c r="G12" s="420"/>
      <c r="H12" s="423"/>
      <c r="I12" s="426"/>
      <c r="J12" s="18"/>
      <c r="K12" s="19" t="s">
        <v>12</v>
      </c>
      <c r="L12" s="10" t="s">
        <v>19</v>
      </c>
      <c r="M12" s="19" t="s">
        <v>9</v>
      </c>
      <c r="N12" s="10" t="s">
        <v>12</v>
      </c>
      <c r="O12" s="10"/>
      <c r="P12" s="10"/>
      <c r="Q12" s="10"/>
      <c r="R12" s="10"/>
      <c r="S12" s="10"/>
      <c r="T12" s="10"/>
      <c r="U12" s="10"/>
      <c r="V12" s="10"/>
      <c r="W12" s="10"/>
      <c r="X12" s="10"/>
      <c r="Y12" s="10"/>
      <c r="Z12" s="10" t="s">
        <v>19</v>
      </c>
      <c r="AA12" s="19" t="s">
        <v>78</v>
      </c>
      <c r="AB12" s="19"/>
      <c r="AC12" s="10"/>
      <c r="AD12" s="19"/>
      <c r="AE12" s="10"/>
      <c r="AF12" s="10"/>
      <c r="AG12" s="10"/>
      <c r="AH12" s="19"/>
      <c r="AI12" s="10"/>
      <c r="AJ12" s="19"/>
      <c r="AK12" s="19" t="s">
        <v>9</v>
      </c>
      <c r="AL12" s="19" t="s">
        <v>78</v>
      </c>
      <c r="AM12" s="19" t="s">
        <v>9</v>
      </c>
      <c r="AN12" s="19" t="s">
        <v>20</v>
      </c>
      <c r="AV12">
        <f t="array" ref="AV12">SUM(IF((WEEKDAY(J$5:AN$5,2)&lt;6)*(COUNTIF(fériés,J$5:AN$5)=0),COUNTIF(vsav, J12:AN12)))</f>
        <v>0</v>
      </c>
      <c r="AW12">
        <f t="array" ref="AW12">SUM(IF((WEEKDAY(J$5:AN$5,2)&gt;5)+(COUNTIF(fériés,J$5:AN$5)&gt;0),COUNTIF(vsav, J12:AN12)))</f>
        <v>0</v>
      </c>
    </row>
    <row r="13" spans="1:49" ht="15.75" customHeight="1" thickBot="1">
      <c r="A13" s="20">
        <f>'Base de donnée'!D3</f>
        <v>2</v>
      </c>
      <c r="B13" s="465"/>
      <c r="C13" s="450"/>
      <c r="D13" s="412"/>
      <c r="E13" s="415"/>
      <c r="F13" s="418"/>
      <c r="G13" s="421"/>
      <c r="H13" s="424"/>
      <c r="I13" s="427"/>
      <c r="J13" s="21"/>
      <c r="K13" s="22"/>
      <c r="L13" s="14"/>
      <c r="M13" s="22"/>
      <c r="N13" s="14"/>
      <c r="O13" s="22"/>
      <c r="P13" s="14"/>
      <c r="Q13" s="14"/>
      <c r="R13" s="14"/>
      <c r="S13" s="14"/>
      <c r="T13" s="14"/>
      <c r="U13" s="14"/>
      <c r="V13" s="14"/>
      <c r="W13" s="14"/>
      <c r="X13" s="14"/>
      <c r="Y13" s="14"/>
      <c r="Z13" s="14"/>
      <c r="AA13" s="14"/>
      <c r="AB13" s="14"/>
      <c r="AC13" s="14"/>
      <c r="AD13" s="14"/>
      <c r="AE13" s="14"/>
      <c r="AF13" s="14"/>
      <c r="AG13" s="22"/>
      <c r="AH13" s="14"/>
      <c r="AI13" s="14"/>
      <c r="AJ13" s="22"/>
      <c r="AK13" s="22"/>
      <c r="AL13" s="22"/>
      <c r="AM13" s="22"/>
      <c r="AN13" s="22"/>
      <c r="AV13">
        <f t="array" ref="AV13">SUM(IF((WEEKDAY(J$5:AN$5,2)&lt;6)*(COUNTIF(fériés,J$5:AN$5)=0),COUNTIF(vsav, J13:AN13)))</f>
        <v>0</v>
      </c>
      <c r="AW13">
        <f t="array" ref="AW13">SUM(IF((WEEKDAY(J$5:AN$5,2)&gt;5)+(COUNTIF(fériés,J$5:AN$5)&gt;0),COUNTIF(vsav, J13:AN13)))</f>
        <v>0</v>
      </c>
    </row>
    <row r="14" spans="1:49" ht="15.75" customHeight="1" thickTop="1">
      <c r="A14" s="23">
        <f>'Base de donnée'!E3</f>
        <v>3</v>
      </c>
      <c r="B14" s="463">
        <f>SUM('Base de donnée'!E5:E7)</f>
        <v>3</v>
      </c>
      <c r="C14" s="448">
        <f>SUM('Base de donnée'!E$8)</f>
        <v>1</v>
      </c>
      <c r="D14" s="428">
        <f t="array" ref="D14">SUM(IF((WEEKDAY(J$5:AN$5,2)&lt;6)*(COUNTIF(fériés,J$5:AN$5)=0),COUNTIF(piquet,J14:AN14)))</f>
        <v>8</v>
      </c>
      <c r="E14" s="431">
        <f t="array" ref="E14">SUM(IF((WEEKDAY(J$5:AN$5,2)&gt;5)+(COUNTIF(fériés,J$5:AN$5)&gt;0),COUNTIF(piquet,J14:AN14)))</f>
        <v>2</v>
      </c>
      <c r="F14" s="416">
        <f>(D14*9)+(E14*24)</f>
        <v>120</v>
      </c>
      <c r="G14" s="419" t="e">
        <f ca="1">STATISTIQUE!V10</f>
        <v>#REF!</v>
      </c>
      <c r="H14" s="422">
        <f t="shared" ref="H14:I14" si="3">SUM(AV14:AV16)</f>
        <v>2</v>
      </c>
      <c r="I14" s="425">
        <f t="shared" si="3"/>
        <v>1</v>
      </c>
      <c r="J14" s="16" t="str">
        <f>IF('Base de donnée'!$E$4,("DISPONIBLE"),("INDISPONIBLE"))</f>
        <v>DISPONIBLE</v>
      </c>
      <c r="K14" s="16" t="str">
        <f>IF('Base de donnée'!$E$4,("DISPONIBLE"),("INDISPONIBLE"))</f>
        <v>DISPONIBLE</v>
      </c>
      <c r="L14" s="16" t="s">
        <v>6</v>
      </c>
      <c r="M14" s="16" t="s">
        <v>6</v>
      </c>
      <c r="N14" s="16" t="s">
        <v>6</v>
      </c>
      <c r="O14" s="16" t="s">
        <v>78</v>
      </c>
      <c r="P14" s="16" t="s">
        <v>10</v>
      </c>
      <c r="Q14" s="16" t="s">
        <v>15</v>
      </c>
      <c r="R14" s="16" t="s">
        <v>78</v>
      </c>
      <c r="S14" s="16" t="s">
        <v>25</v>
      </c>
      <c r="T14" s="16" t="s">
        <v>10</v>
      </c>
      <c r="U14" s="16" t="s">
        <v>78</v>
      </c>
      <c r="V14" s="16" t="s">
        <v>78</v>
      </c>
      <c r="W14" s="16" t="s">
        <v>79</v>
      </c>
      <c r="X14" s="16" t="s">
        <v>10</v>
      </c>
      <c r="Y14" s="16" t="s">
        <v>79</v>
      </c>
      <c r="Z14" s="16" t="s">
        <v>6</v>
      </c>
      <c r="AA14" s="16" t="s">
        <v>6</v>
      </c>
      <c r="AB14" s="16" t="s">
        <v>6</v>
      </c>
      <c r="AC14" s="16" t="s">
        <v>6</v>
      </c>
      <c r="AD14" s="16" t="str">
        <f>IF('Base de donnée'!$E$4,("DISPONIBLE"),("INDISPONIBLE"))</f>
        <v>DISPONIBLE</v>
      </c>
      <c r="AE14" s="16" t="s">
        <v>6</v>
      </c>
      <c r="AF14" s="16" t="s">
        <v>6</v>
      </c>
      <c r="AG14" s="16" t="s">
        <v>6</v>
      </c>
      <c r="AH14" s="16" t="s">
        <v>6</v>
      </c>
      <c r="AI14" s="16" t="s">
        <v>6</v>
      </c>
      <c r="AJ14" s="16" t="s">
        <v>6</v>
      </c>
      <c r="AK14" s="16" t="str">
        <f>IF('Base de donnée'!$E$4,("DISPONIBLE"),("INDISPONIBLE"))</f>
        <v>DISPONIBLE</v>
      </c>
      <c r="AL14" s="16" t="str">
        <f>IF('Base de donnée'!$E$4,("DISPONIBLE"),("INDISPONIBLE"))</f>
        <v>DISPONIBLE</v>
      </c>
      <c r="AM14" s="16" t="str">
        <f>IF('Base de donnée'!$E$4,("DISPONIBLE"),("INDISPONIBLE"))</f>
        <v>DISPONIBLE</v>
      </c>
      <c r="AN14" s="16" t="str">
        <f>IF('Base de donnée'!$E$4,("DISPONIBLE"),("INDISPONIBLE"))</f>
        <v>DISPONIBLE</v>
      </c>
      <c r="AV14">
        <f t="array" ref="AV14">SUM(IF((WEEKDAY(J$5:AN$5,2)&lt;6)*(COUNTIF(fériés,J$5:AN$5)=0),COUNTIF(vsav, J14:AN14)))</f>
        <v>2</v>
      </c>
      <c r="AW14">
        <f t="array" ref="AW14">SUM(IF((WEEKDAY(J$5:AN$5,2)&gt;5)+(COUNTIF(fériés,J$5:AN$5)&gt;0),COUNTIF(vsav, J14:AN14)))</f>
        <v>1</v>
      </c>
    </row>
    <row r="15" spans="1:49" ht="15" customHeight="1">
      <c r="A15" s="24">
        <f>'Base de donnée'!E3</f>
        <v>3</v>
      </c>
      <c r="B15" s="464"/>
      <c r="C15" s="449"/>
      <c r="D15" s="429"/>
      <c r="E15" s="432"/>
      <c r="F15" s="417"/>
      <c r="G15" s="420"/>
      <c r="H15" s="423"/>
      <c r="I15" s="426"/>
      <c r="J15" s="18"/>
      <c r="K15" s="19"/>
      <c r="L15" s="10"/>
      <c r="M15" s="10"/>
      <c r="N15" s="10"/>
      <c r="O15" s="10" t="s">
        <v>9</v>
      </c>
      <c r="P15" s="10"/>
      <c r="Q15" s="10" t="s">
        <v>9</v>
      </c>
      <c r="R15" s="10" t="s">
        <v>12</v>
      </c>
      <c r="S15" s="10"/>
      <c r="T15" s="10" t="s">
        <v>78</v>
      </c>
      <c r="U15" s="19" t="s">
        <v>9</v>
      </c>
      <c r="V15" s="10" t="s">
        <v>9</v>
      </c>
      <c r="W15" s="19" t="s">
        <v>12</v>
      </c>
      <c r="X15" s="19" t="s">
        <v>15</v>
      </c>
      <c r="Y15" s="19" t="s">
        <v>9</v>
      </c>
      <c r="Z15" s="10"/>
      <c r="AA15" s="10"/>
      <c r="AB15" s="10"/>
      <c r="AC15" s="10"/>
      <c r="AD15" s="10"/>
      <c r="AE15" s="10"/>
      <c r="AF15" s="10"/>
      <c r="AG15" s="10"/>
      <c r="AH15" s="10"/>
      <c r="AI15" s="19"/>
      <c r="AJ15" s="19"/>
      <c r="AK15" s="10"/>
      <c r="AL15" s="10"/>
      <c r="AM15" s="10"/>
      <c r="AN15" s="10"/>
      <c r="AV15">
        <f t="array" ref="AV15">SUM(IF((WEEKDAY(J$5:AN$5,2)&lt;6)*(COUNTIF(fériés,J$5:AN$5)=0),COUNTIF(vsav, J15:AN15)))</f>
        <v>0</v>
      </c>
      <c r="AW15">
        <f t="array" ref="AW15">SUM(IF((WEEKDAY(J$5:AN$5,2)&gt;5)+(COUNTIF(fériés,J$5:AN$5)&gt;0),COUNTIF(vsav, J15:AN15)))</f>
        <v>0</v>
      </c>
    </row>
    <row r="16" spans="1:49" ht="15.75" customHeight="1" thickBot="1">
      <c r="A16" s="25">
        <f>'Base de donnée'!E3</f>
        <v>3</v>
      </c>
      <c r="B16" s="465"/>
      <c r="C16" s="450"/>
      <c r="D16" s="430"/>
      <c r="E16" s="433"/>
      <c r="F16" s="418"/>
      <c r="G16" s="421"/>
      <c r="H16" s="424"/>
      <c r="I16" s="427"/>
      <c r="J16" s="21"/>
      <c r="K16" s="22"/>
      <c r="L16" s="14"/>
      <c r="M16" s="14"/>
      <c r="N16" s="14"/>
      <c r="O16" s="14"/>
      <c r="P16" s="14"/>
      <c r="Q16" s="14"/>
      <c r="R16" s="14"/>
      <c r="S16" s="14"/>
      <c r="T16" s="14"/>
      <c r="U16" s="14"/>
      <c r="V16" s="14"/>
      <c r="W16" s="14"/>
      <c r="X16" s="22"/>
      <c r="Y16" s="22"/>
      <c r="Z16" s="14"/>
      <c r="AA16" s="14"/>
      <c r="AB16" s="14"/>
      <c r="AC16" s="22"/>
      <c r="AD16" s="14"/>
      <c r="AE16" s="14"/>
      <c r="AF16" s="14"/>
      <c r="AG16" s="14"/>
      <c r="AH16" s="14"/>
      <c r="AI16" s="22"/>
      <c r="AJ16" s="22"/>
      <c r="AK16" s="14"/>
      <c r="AL16" s="14"/>
      <c r="AM16" s="14"/>
      <c r="AN16" s="14"/>
      <c r="AV16">
        <f t="array" ref="AV16">SUM(IF((WEEKDAY(J$5:AN$5,2)&lt;6)*(COUNTIF(fériés,J$5:AN$5)=0),COUNTIF(vsav, J16:AN16)))</f>
        <v>0</v>
      </c>
      <c r="AW16">
        <f t="array" ref="AW16">SUM(IF((WEEKDAY(J$5:AN$5,2)&gt;5)+(COUNTIF(fériés,J$5:AN$5)&gt;0),COUNTIF(vsav, J16:AN16)))</f>
        <v>0</v>
      </c>
    </row>
    <row r="17" spans="1:49" ht="15" customHeight="1">
      <c r="A17" s="26">
        <f>'Base de donnée'!F3</f>
        <v>4</v>
      </c>
      <c r="B17" s="463">
        <f>SUM('Base de donnée'!C$5:C$7)</f>
        <v>3</v>
      </c>
      <c r="C17" s="448">
        <f>SUM('Base de donnée'!F$8)</f>
        <v>1</v>
      </c>
      <c r="D17" s="410">
        <f t="array" ref="D17">SUM(IF((WEEKDAY(J$5:AN$5,2)&lt;6)*(COUNTIF(fériés,J$5:AN$5)=0),COUNTIF(piquet,J17:AN17)))</f>
        <v>8</v>
      </c>
      <c r="E17" s="413">
        <f t="array" ref="E17">SUM(IF((WEEKDAY(J$5:AN$5,2)&gt;5)+(COUNTIF(fériés,J$5:AN$5)&gt;0),COUNTIF(piquet,J17:AN17)))</f>
        <v>2</v>
      </c>
      <c r="F17" s="416">
        <f>(D17*9)+(E17*24)</f>
        <v>120</v>
      </c>
      <c r="G17" s="419" t="e">
        <f ca="1">STATISTIQUE!V11</f>
        <v>#REF!</v>
      </c>
      <c r="H17" s="422">
        <f t="shared" ref="H17:I17" si="4">SUM(AV17:AV19)</f>
        <v>2</v>
      </c>
      <c r="I17" s="425">
        <f t="shared" si="4"/>
        <v>1</v>
      </c>
      <c r="J17" s="27" t="s">
        <v>6</v>
      </c>
      <c r="K17" s="27" t="s">
        <v>6</v>
      </c>
      <c r="L17" s="27" t="s">
        <v>79</v>
      </c>
      <c r="M17" s="27" t="s">
        <v>6</v>
      </c>
      <c r="N17" s="27" t="s">
        <v>6</v>
      </c>
      <c r="O17" s="27" t="s">
        <v>79</v>
      </c>
      <c r="P17" s="27" t="str">
        <f>IF('Base de donnée'!$F$4,("DISPONIBLE"),("INDISPONIBLE"))</f>
        <v>INDISPONIBLE</v>
      </c>
      <c r="Q17" s="27" t="s">
        <v>6</v>
      </c>
      <c r="R17" s="27" t="s">
        <v>6</v>
      </c>
      <c r="S17" s="27" t="s">
        <v>78</v>
      </c>
      <c r="T17" s="27" t="s">
        <v>6</v>
      </c>
      <c r="U17" s="27" t="s">
        <v>10</v>
      </c>
      <c r="V17" s="27" t="s">
        <v>6</v>
      </c>
      <c r="W17" s="27" t="s">
        <v>6</v>
      </c>
      <c r="X17" s="27" t="s">
        <v>78</v>
      </c>
      <c r="Y17" s="27" t="s">
        <v>6</v>
      </c>
      <c r="Z17" s="27" t="s">
        <v>6</v>
      </c>
      <c r="AA17" s="27" t="s">
        <v>6</v>
      </c>
      <c r="AB17" s="27" t="s">
        <v>6</v>
      </c>
      <c r="AC17" s="27" t="s">
        <v>6</v>
      </c>
      <c r="AD17" s="27" t="s">
        <v>6</v>
      </c>
      <c r="AE17" s="27" t="s">
        <v>10</v>
      </c>
      <c r="AF17" s="27" t="s">
        <v>6</v>
      </c>
      <c r="AG17" s="27" t="s">
        <v>10</v>
      </c>
      <c r="AH17" s="27" t="s">
        <v>78</v>
      </c>
      <c r="AI17" s="27" t="s">
        <v>6</v>
      </c>
      <c r="AJ17" s="27" t="s">
        <v>78</v>
      </c>
      <c r="AK17" s="27" t="str">
        <f>IF('Base de donnée'!$F$4,("DISPONIBLE"),("INDISPONIBLE"))</f>
        <v>INDISPONIBLE</v>
      </c>
      <c r="AL17" s="27" t="s">
        <v>6</v>
      </c>
      <c r="AM17" s="27" t="s">
        <v>6</v>
      </c>
      <c r="AN17" s="27" t="s">
        <v>78</v>
      </c>
      <c r="AV17">
        <f t="array" ref="AV17">SUM(IF((WEEKDAY(J$5:AN$5,2)&lt;6)*(COUNTIF(fériés,J$5:AN$5)=0),COUNTIF(vsav, J17:AN17)))</f>
        <v>2</v>
      </c>
      <c r="AW17">
        <f t="array" ref="AW17">SUM(IF((WEEKDAY(J$5:AN$5,2)&gt;5)+(COUNTIF(fériés,J$5:AN$5)&gt;0),COUNTIF(vsav, J17:AN17)))</f>
        <v>1</v>
      </c>
    </row>
    <row r="18" spans="1:49" ht="15" customHeight="1">
      <c r="A18" s="24">
        <f>'Base de donnée'!F3</f>
        <v>4</v>
      </c>
      <c r="B18" s="464"/>
      <c r="C18" s="449"/>
      <c r="D18" s="411"/>
      <c r="E18" s="414"/>
      <c r="F18" s="417"/>
      <c r="G18" s="420"/>
      <c r="H18" s="423"/>
      <c r="I18" s="426"/>
      <c r="J18" s="7"/>
      <c r="K18" s="8"/>
      <c r="L18" s="9" t="s">
        <v>9</v>
      </c>
      <c r="M18" s="9"/>
      <c r="N18" s="9"/>
      <c r="O18" s="9" t="s">
        <v>19</v>
      </c>
      <c r="P18" s="9"/>
      <c r="Q18" s="9"/>
      <c r="R18" s="9"/>
      <c r="S18" s="9" t="s">
        <v>19</v>
      </c>
      <c r="T18" s="9"/>
      <c r="U18" s="9"/>
      <c r="V18" s="9"/>
      <c r="W18" s="9"/>
      <c r="X18" s="8" t="s">
        <v>19</v>
      </c>
      <c r="Y18" s="8"/>
      <c r="Z18" s="9"/>
      <c r="AA18" s="9"/>
      <c r="AB18" s="9"/>
      <c r="AC18" s="9"/>
      <c r="AD18" s="9"/>
      <c r="AE18" s="9"/>
      <c r="AF18" s="9"/>
      <c r="AG18" s="9" t="s">
        <v>79</v>
      </c>
      <c r="AH18" s="9" t="s">
        <v>12</v>
      </c>
      <c r="AI18" s="9"/>
      <c r="AJ18" s="9" t="s">
        <v>12</v>
      </c>
      <c r="AK18" s="8"/>
      <c r="AL18" s="8"/>
      <c r="AM18" s="9"/>
      <c r="AN18" s="9" t="s">
        <v>9</v>
      </c>
      <c r="AV18">
        <f t="array" ref="AV18">SUM(IF((WEEKDAY(J$5:AN$5,2)&lt;6)*(COUNTIF(fériés,J$5:AN$5)=0),COUNTIF(vsav, J18:AN18)))</f>
        <v>0</v>
      </c>
      <c r="AW18">
        <f t="array" ref="AW18">SUM(IF((WEEKDAY(J$5:AN$5,2)&gt;5)+(COUNTIF(fériés,J$5:AN$5)&gt;0),COUNTIF(vsav, J18:AN18)))</f>
        <v>0</v>
      </c>
    </row>
    <row r="19" spans="1:49" ht="15.75" customHeight="1" thickBot="1">
      <c r="A19" s="25">
        <f>'Base de donnée'!F3</f>
        <v>4</v>
      </c>
      <c r="B19" s="465"/>
      <c r="C19" s="450"/>
      <c r="D19" s="412"/>
      <c r="E19" s="415"/>
      <c r="F19" s="418"/>
      <c r="G19" s="421"/>
      <c r="H19" s="424"/>
      <c r="I19" s="427"/>
      <c r="J19" s="11"/>
      <c r="K19" s="12"/>
      <c r="L19" s="13"/>
      <c r="M19" s="13"/>
      <c r="N19" s="13"/>
      <c r="O19" s="13"/>
      <c r="P19" s="13"/>
      <c r="Q19" s="13"/>
      <c r="R19" s="13"/>
      <c r="S19" s="13"/>
      <c r="T19" s="13"/>
      <c r="U19" s="13"/>
      <c r="V19" s="13"/>
      <c r="W19" s="13"/>
      <c r="X19" s="13"/>
      <c r="Y19" s="13"/>
      <c r="Z19" s="13"/>
      <c r="AA19" s="13"/>
      <c r="AB19" s="13"/>
      <c r="AC19" s="12"/>
      <c r="AD19" s="13"/>
      <c r="AE19" s="12"/>
      <c r="AF19" s="13"/>
      <c r="AG19" s="13"/>
      <c r="AH19" s="13"/>
      <c r="AI19" s="13"/>
      <c r="AJ19" s="13"/>
      <c r="AK19" s="12"/>
      <c r="AL19" s="13"/>
      <c r="AM19" s="13"/>
      <c r="AN19" s="13"/>
      <c r="AV19">
        <f t="array" ref="AV19">SUM(IF((WEEKDAY(J$5:AN$5,2)&lt;6)*(COUNTIF(fériés,J$5:AN$5)=0),COUNTIF(vsav, J19:AN19)))</f>
        <v>0</v>
      </c>
      <c r="AW19">
        <f t="array" ref="AW19">SUM(IF((WEEKDAY(J$5:AN$5,2)&gt;5)+(COUNTIF(fériés,J$5:AN$5)&gt;0),COUNTIF(vsav, J19:AN19)))</f>
        <v>0</v>
      </c>
    </row>
    <row r="20" spans="1:49" ht="15" customHeight="1">
      <c r="A20" s="26">
        <f>'Base de donnée'!G3</f>
        <v>5</v>
      </c>
      <c r="B20" s="463">
        <f>SUM('Base de donnée'!G5:G7)</f>
        <v>3</v>
      </c>
      <c r="C20" s="448">
        <f>SUM('Base de donnée'!G$8)</f>
        <v>1</v>
      </c>
      <c r="D20" s="428">
        <f t="array" ref="D20">SUM(IF((WEEKDAY(J$5:AN$5,2)&lt;6)*(COUNTIF(fériés,J$5:AN$5)=0),COUNTIF(piquet,J20:AN20)))</f>
        <v>8</v>
      </c>
      <c r="E20" s="431">
        <f t="array" ref="E20">SUM(IF((WEEKDAY(J$5:AN$5,2)&gt;5)+(COUNTIF(fériés,J$5:AN$5)&gt;0),COUNTIF(piquet,J20:AN20)))</f>
        <v>3</v>
      </c>
      <c r="F20" s="416">
        <f>(D20*9)+(E20*24)</f>
        <v>144</v>
      </c>
      <c r="G20" s="419" t="e">
        <f ca="1">STATISTIQUE!V12</f>
        <v>#REF!</v>
      </c>
      <c r="H20" s="422">
        <f t="shared" ref="H20:I20" si="5">SUM(AV20:AV22)</f>
        <v>2</v>
      </c>
      <c r="I20" s="425">
        <f t="shared" si="5"/>
        <v>1</v>
      </c>
      <c r="J20" s="16" t="str">
        <f>IF('Base de donnée'!$G$4,("DISPONIBLE"),("INDISPONIBLE"))</f>
        <v>DISPONIBLE</v>
      </c>
      <c r="K20" s="16" t="str">
        <f>IF('Base de donnée'!$G$4,("DISPONIBLE"),("INDISPONIBLE"))</f>
        <v>DISPONIBLE</v>
      </c>
      <c r="L20" s="16" t="str">
        <f>IF('Base de donnée'!$G$4,("DISPONIBLE"),("INDISPONIBLE"))</f>
        <v>DISPONIBLE</v>
      </c>
      <c r="M20" s="16" t="s">
        <v>25</v>
      </c>
      <c r="N20" s="16" t="s">
        <v>10</v>
      </c>
      <c r="O20" s="16" t="s">
        <v>15</v>
      </c>
      <c r="P20" s="16" t="s">
        <v>78</v>
      </c>
      <c r="Q20" s="16" t="s">
        <v>78</v>
      </c>
      <c r="R20" s="16" t="s">
        <v>79</v>
      </c>
      <c r="S20" s="16" t="str">
        <f>IF('Base de donnée'!$G$4,("DISPONIBLE"),("INDISPONIBLE"))</f>
        <v>DISPONIBLE</v>
      </c>
      <c r="T20" s="16" t="str">
        <f>IF('Base de donnée'!$G$4,("DISPONIBLE"),("INDISPONIBLE"))</f>
        <v>DISPONIBLE</v>
      </c>
      <c r="U20" s="16" t="str">
        <f>IF('Base de donnée'!$G$4,("DISPONIBLE"),("INDISPONIBLE"))</f>
        <v>DISPONIBLE</v>
      </c>
      <c r="V20" s="16" t="str">
        <f>IF('Base de donnée'!$G$4,("DISPONIBLE"),("INDISPONIBLE"))</f>
        <v>DISPONIBLE</v>
      </c>
      <c r="W20" s="16" t="str">
        <f>IF('Base de donnée'!$G$4,("DISPONIBLE"),("INDISPONIBLE"))</f>
        <v>DISPONIBLE</v>
      </c>
      <c r="X20" s="16" t="str">
        <f>IF('Base de donnée'!$G$4,("DISPONIBLE"),("INDISPONIBLE"))</f>
        <v>DISPONIBLE</v>
      </c>
      <c r="Y20" s="16" t="str">
        <f>IF('Base de donnée'!$G$4,("DISPONIBLE"),("INDISPONIBLE"))</f>
        <v>DISPONIBLE</v>
      </c>
      <c r="Z20" s="16" t="str">
        <f>IF('Base de donnée'!$G$4,("DISPONIBLE"),("INDISPONIBLE"))</f>
        <v>DISPONIBLE</v>
      </c>
      <c r="AA20" s="16" t="s">
        <v>15</v>
      </c>
      <c r="AB20" s="16" t="s">
        <v>78</v>
      </c>
      <c r="AC20" s="16" t="s">
        <v>10</v>
      </c>
      <c r="AD20" s="16" t="s">
        <v>15</v>
      </c>
      <c r="AE20" s="16" t="s">
        <v>78</v>
      </c>
      <c r="AF20" s="16" t="s">
        <v>10</v>
      </c>
      <c r="AG20" s="16" t="s">
        <v>25</v>
      </c>
      <c r="AH20" s="16" t="s">
        <v>25</v>
      </c>
      <c r="AI20" s="16" t="str">
        <f>IF('Base de donnée'!$G$4,("DISPONIBLE"),("INDISPONIBLE"))</f>
        <v>DISPONIBLE</v>
      </c>
      <c r="AJ20" s="16" t="str">
        <f>IF('Base de donnée'!$G$4,("DISPONIBLE"),("INDISPONIBLE"))</f>
        <v>DISPONIBLE</v>
      </c>
      <c r="AK20" s="16" t="str">
        <f>IF('Base de donnée'!$G$4,("DISPONIBLE"),("INDISPONIBLE"))</f>
        <v>DISPONIBLE</v>
      </c>
      <c r="AL20" s="16" t="str">
        <f>IF('Base de donnée'!$G$4,("DISPONIBLE"),("INDISPONIBLE"))</f>
        <v>DISPONIBLE</v>
      </c>
      <c r="AM20" s="16" t="str">
        <f>IF('Base de donnée'!$G$4,("DISPONIBLE"),("INDISPONIBLE"))</f>
        <v>DISPONIBLE</v>
      </c>
      <c r="AN20" s="16" t="str">
        <f>IF('Base de donnée'!$G$4,("DISPONIBLE"),("INDISPONIBLE"))</f>
        <v>DISPONIBLE</v>
      </c>
      <c r="AV20">
        <f t="array" ref="AV20">SUM(IF((WEEKDAY(J$5:AN$5,2)&lt;6)*(COUNTIF(fériés,J$5:AN$5)=0),COUNTIF(vsav, J20:AN20)))</f>
        <v>2</v>
      </c>
      <c r="AW20">
        <f t="array" ref="AW20">SUM(IF((WEEKDAY(J$5:AN$5,2)&gt;5)+(COUNTIF(fériés,J$5:AN$5)&gt;0),COUNTIF(vsav, J20:AN20)))</f>
        <v>1</v>
      </c>
    </row>
    <row r="21" spans="1:49" ht="15" customHeight="1">
      <c r="A21" s="24">
        <f>'Base de donnée'!G3</f>
        <v>5</v>
      </c>
      <c r="B21" s="464"/>
      <c r="C21" s="449"/>
      <c r="D21" s="429"/>
      <c r="E21" s="432"/>
      <c r="F21" s="417"/>
      <c r="G21" s="420"/>
      <c r="H21" s="423"/>
      <c r="I21" s="426"/>
      <c r="J21" s="18"/>
      <c r="K21" s="19"/>
      <c r="L21" s="10"/>
      <c r="M21" s="10"/>
      <c r="N21" s="10" t="s">
        <v>78</v>
      </c>
      <c r="O21" s="10" t="s">
        <v>12</v>
      </c>
      <c r="P21" s="10" t="s">
        <v>9</v>
      </c>
      <c r="Q21" s="10" t="s">
        <v>12</v>
      </c>
      <c r="R21" s="19" t="s">
        <v>9</v>
      </c>
      <c r="S21" s="10"/>
      <c r="T21" s="10"/>
      <c r="U21" s="19"/>
      <c r="V21" s="10"/>
      <c r="W21" s="10"/>
      <c r="X21" s="10"/>
      <c r="Y21" s="10"/>
      <c r="Z21" s="19"/>
      <c r="AA21" s="10" t="s">
        <v>9</v>
      </c>
      <c r="AB21" s="10" t="s">
        <v>9</v>
      </c>
      <c r="AC21" s="10"/>
      <c r="AD21" s="10" t="s">
        <v>20</v>
      </c>
      <c r="AE21" s="10" t="s">
        <v>9</v>
      </c>
      <c r="AF21" s="10"/>
      <c r="AG21" s="10"/>
      <c r="AH21" s="19"/>
      <c r="AI21" s="19"/>
      <c r="AJ21" s="10"/>
      <c r="AK21" s="10"/>
      <c r="AL21" s="10"/>
      <c r="AM21" s="10"/>
      <c r="AN21" s="19"/>
      <c r="AV21">
        <f t="array" ref="AV21">SUM(IF((WEEKDAY(J$5:AN$5,2)&lt;6)*(COUNTIF(fériés,J$5:AN$5)=0),COUNTIF(vsav, J21:AN21)))</f>
        <v>0</v>
      </c>
      <c r="AW21">
        <f t="array" ref="AW21">SUM(IF((WEEKDAY(J$5:AN$5,2)&gt;5)+(COUNTIF(fériés,J$5:AN$5)&gt;0),COUNTIF(vsav, J21:AN21)))</f>
        <v>0</v>
      </c>
    </row>
    <row r="22" spans="1:49" ht="15.75" customHeight="1" thickBot="1">
      <c r="A22" s="25">
        <f>'Base de donnée'!G3</f>
        <v>5</v>
      </c>
      <c r="B22" s="465"/>
      <c r="C22" s="450"/>
      <c r="D22" s="430"/>
      <c r="E22" s="433"/>
      <c r="F22" s="418"/>
      <c r="G22" s="421"/>
      <c r="H22" s="424"/>
      <c r="I22" s="427"/>
      <c r="J22" s="21"/>
      <c r="K22" s="22"/>
      <c r="L22" s="14"/>
      <c r="M22" s="14"/>
      <c r="N22" s="14"/>
      <c r="O22" s="14"/>
      <c r="P22" s="14"/>
      <c r="Q22" s="14"/>
      <c r="R22" s="22"/>
      <c r="S22" s="14"/>
      <c r="T22" s="14"/>
      <c r="U22" s="14"/>
      <c r="V22" s="14"/>
      <c r="W22" s="14"/>
      <c r="X22" s="14"/>
      <c r="Y22" s="14"/>
      <c r="Z22" s="14"/>
      <c r="AA22" s="14"/>
      <c r="AB22" s="14"/>
      <c r="AC22" s="14"/>
      <c r="AD22" s="14"/>
      <c r="AE22" s="14"/>
      <c r="AF22" s="14"/>
      <c r="AG22" s="14"/>
      <c r="AH22" s="14"/>
      <c r="AI22" s="14"/>
      <c r="AJ22" s="14"/>
      <c r="AK22" s="22"/>
      <c r="AL22" s="22"/>
      <c r="AM22" s="14"/>
      <c r="AN22" s="14"/>
      <c r="AV22">
        <f t="array" ref="AV22">SUM(IF((WEEKDAY(J$5:AN$5,2)&lt;6)*(COUNTIF(fériés,J$5:AN$5)=0),COUNTIF(vsav, J22:AN22)))</f>
        <v>0</v>
      </c>
      <c r="AW22">
        <f t="array" ref="AW22">SUM(IF((WEEKDAY(J$5:AN$5,2)&gt;5)+(COUNTIF(fériés,J$5:AN$5)&gt;0),COUNTIF(vsav, J22:AN22)))</f>
        <v>0</v>
      </c>
    </row>
    <row r="23" spans="1:49" ht="15" customHeight="1">
      <c r="A23">
        <f>'Base de donnée'!H3</f>
        <v>6</v>
      </c>
      <c r="B23" s="463">
        <f>SUM('Base de donnée'!H5:H7)</f>
        <v>3</v>
      </c>
      <c r="C23" s="448">
        <f>SUM('Base de donnée'!H$8)</f>
        <v>0</v>
      </c>
      <c r="D23" s="410">
        <f t="array" ref="D23">SUM(IF((WEEKDAY(J$5:AN$5,2)&lt;6)*(COUNTIF(fériés,J$5:AN$5)=0),COUNTIF(piquet,J23:AN23)))</f>
        <v>8</v>
      </c>
      <c r="E23" s="413">
        <f t="array" ref="E23">SUM(IF((WEEKDAY(J$5:AN$5,2)&gt;5)+(COUNTIF(fériés,J$5:AN$5)&gt;0),COUNTIF(piquet,J23:AN23)))</f>
        <v>3</v>
      </c>
      <c r="F23" s="416">
        <f>(D23*9)+(E23*24)</f>
        <v>144</v>
      </c>
      <c r="G23" s="419" t="e">
        <f ca="1">STATISTIQUE!V13</f>
        <v>#REF!</v>
      </c>
      <c r="H23" s="422">
        <f t="shared" ref="H23:I23" si="6">SUM(AV23:AV25)</f>
        <v>2</v>
      </c>
      <c r="I23" s="425">
        <f t="shared" si="6"/>
        <v>1</v>
      </c>
      <c r="J23" s="16" t="s">
        <v>10</v>
      </c>
      <c r="K23" s="16" t="s">
        <v>78</v>
      </c>
      <c r="L23" s="16" t="str">
        <f>IF('Base de donnée'!$H$4,("DISPONIBLE"),("INDISPONIBLE"))</f>
        <v>DISPONIBLE</v>
      </c>
      <c r="M23" s="16" t="s">
        <v>10</v>
      </c>
      <c r="N23" s="16" t="s">
        <v>25</v>
      </c>
      <c r="O23" s="16" t="str">
        <f>IF('Base de donnée'!$H$4,("DISPONIBLE"),("INDISPONIBLE"))</f>
        <v>DISPONIBLE</v>
      </c>
      <c r="P23" s="16" t="str">
        <f>IF('Base de donnée'!$H$4,("DISPONIBLE"),("INDISPONIBLE"))</f>
        <v>DISPONIBLE</v>
      </c>
      <c r="Q23" s="16" t="str">
        <f>IF('Base de donnée'!$H$4,("DISPONIBLE"),("INDISPONIBLE"))</f>
        <v>DISPONIBLE</v>
      </c>
      <c r="R23" s="16" t="str">
        <f>IF('Base de donnée'!$H$4,("DISPONIBLE"),("INDISPONIBLE"))</f>
        <v>DISPONIBLE</v>
      </c>
      <c r="S23" s="16" t="s">
        <v>25</v>
      </c>
      <c r="T23" s="16" t="str">
        <f>IF('Base de donnée'!$H$4,("DISPONIBLE"),("INDISPONIBLE"))</f>
        <v>DISPONIBLE</v>
      </c>
      <c r="U23" s="16" t="s">
        <v>6</v>
      </c>
      <c r="V23" s="16" t="s">
        <v>10</v>
      </c>
      <c r="W23" s="16" t="str">
        <f>IF('Base de donnée'!$H$4,("DISPONIBLE"),("INDISPONIBLE"))</f>
        <v>DISPONIBLE</v>
      </c>
      <c r="X23" s="16" t="str">
        <f>IF('Base de donnée'!$H$4,("DISPONIBLE"),("INDISPONIBLE"))</f>
        <v>DISPONIBLE</v>
      </c>
      <c r="Y23" s="16" t="str">
        <f>IF('Base de donnée'!$H$4,("DISPONIBLE"),("INDISPONIBLE"))</f>
        <v>DISPONIBLE</v>
      </c>
      <c r="Z23" s="16" t="str">
        <f>IF('Base de donnée'!$H$4,("DISPONIBLE"),("INDISPONIBLE"))</f>
        <v>DISPONIBLE</v>
      </c>
      <c r="AA23" s="16" t="s">
        <v>6</v>
      </c>
      <c r="AB23" s="16" t="s">
        <v>6</v>
      </c>
      <c r="AC23" s="16" t="s">
        <v>78</v>
      </c>
      <c r="AD23" s="16" t="s">
        <v>78</v>
      </c>
      <c r="AE23" s="16" t="str">
        <f>IF('Base de donnée'!$H$4,("DISPONIBLE"),("INDISPONIBLE"))</f>
        <v>DISPONIBLE</v>
      </c>
      <c r="AF23" s="16" t="s">
        <v>78</v>
      </c>
      <c r="AG23" s="16" t="s">
        <v>78</v>
      </c>
      <c r="AH23" s="16" t="s">
        <v>16</v>
      </c>
      <c r="AI23" s="16" t="s">
        <v>15</v>
      </c>
      <c r="AJ23" s="16" t="str">
        <f>IF('Base de donnée'!$H$4,("DISPONIBLE"),("INDISPONIBLE"))</f>
        <v>DISPONIBLE</v>
      </c>
      <c r="AK23" s="16" t="str">
        <f>IF('Base de donnée'!$H$4,("DISPONIBLE"),("INDISPONIBLE"))</f>
        <v>DISPONIBLE</v>
      </c>
      <c r="AL23" s="16" t="str">
        <f>IF('Base de donnée'!$H$4,("DISPONIBLE"),("INDISPONIBLE"))</f>
        <v>DISPONIBLE</v>
      </c>
      <c r="AM23" s="16" t="s">
        <v>16</v>
      </c>
      <c r="AN23" s="16" t="str">
        <f>IF('Base de donnée'!$H$4,("DISPONIBLE"),("INDISPONIBLE"))</f>
        <v>DISPONIBLE</v>
      </c>
      <c r="AV23">
        <f t="array" ref="AV23">SUM(IF((WEEKDAY(J$5:AN$5,2)&lt;6)*(COUNTIF(fériés,J$5:AN$5)=0),COUNTIF(vsav, J23:AN23)))</f>
        <v>2</v>
      </c>
      <c r="AW23">
        <f t="array" ref="AW23">SUM(IF((WEEKDAY(J$5:AN$5,2)&gt;5)+(COUNTIF(fériés,J$5:AN$5)&gt;0),COUNTIF(vsav, J23:AN23)))</f>
        <v>1</v>
      </c>
    </row>
    <row r="24" spans="1:49" ht="15" customHeight="1">
      <c r="A24">
        <f>'Base de donnée'!H3</f>
        <v>6</v>
      </c>
      <c r="B24" s="464"/>
      <c r="C24" s="449"/>
      <c r="D24" s="411"/>
      <c r="E24" s="414"/>
      <c r="F24" s="417"/>
      <c r="G24" s="420"/>
      <c r="H24" s="423"/>
      <c r="I24" s="426"/>
      <c r="J24" s="18"/>
      <c r="K24" s="19" t="s">
        <v>9</v>
      </c>
      <c r="L24" s="10"/>
      <c r="M24" s="10"/>
      <c r="N24" s="10"/>
      <c r="O24" s="10"/>
      <c r="P24" s="10"/>
      <c r="Q24" s="10"/>
      <c r="R24" s="10"/>
      <c r="S24" s="10"/>
      <c r="T24" s="10"/>
      <c r="U24" s="19"/>
      <c r="V24" s="19"/>
      <c r="W24" s="19"/>
      <c r="X24" s="19"/>
      <c r="Y24" s="10"/>
      <c r="Z24" s="10"/>
      <c r="AA24" s="10"/>
      <c r="AB24" s="10"/>
      <c r="AC24" s="10" t="s">
        <v>9</v>
      </c>
      <c r="AD24" s="10" t="s">
        <v>9</v>
      </c>
      <c r="AE24" s="10"/>
      <c r="AF24" s="10" t="s">
        <v>19</v>
      </c>
      <c r="AG24" s="10" t="s">
        <v>9</v>
      </c>
      <c r="AH24" s="10" t="s">
        <v>9</v>
      </c>
      <c r="AI24" s="10" t="s">
        <v>20</v>
      </c>
      <c r="AJ24" s="10"/>
      <c r="AK24" s="19"/>
      <c r="AL24" s="10"/>
      <c r="AM24" s="10" t="s">
        <v>20</v>
      </c>
      <c r="AN24" s="10"/>
      <c r="AV24">
        <f t="array" ref="AV24">SUM(IF((WEEKDAY(J$5:AN$5,2)&lt;6)*(COUNTIF(fériés,J$5:AN$5)=0),COUNTIF(vsav, J24:AN24)))</f>
        <v>0</v>
      </c>
      <c r="AW24">
        <f t="array" ref="AW24">SUM(IF((WEEKDAY(J$5:AN$5,2)&gt;5)+(COUNTIF(fériés,J$5:AN$5)&gt;0),COUNTIF(vsav, J24:AN24)))</f>
        <v>0</v>
      </c>
    </row>
    <row r="25" spans="1:49" ht="15.75" customHeight="1" thickBot="1">
      <c r="A25">
        <f>'Base de donnée'!H3</f>
        <v>6</v>
      </c>
      <c r="B25" s="465"/>
      <c r="C25" s="450"/>
      <c r="D25" s="412"/>
      <c r="E25" s="415"/>
      <c r="F25" s="418"/>
      <c r="G25" s="421"/>
      <c r="H25" s="424"/>
      <c r="I25" s="427"/>
      <c r="J25" s="21"/>
      <c r="K25" s="22"/>
      <c r="L25" s="14"/>
      <c r="M25" s="14"/>
      <c r="N25" s="22"/>
      <c r="O25" s="14"/>
      <c r="P25" s="14"/>
      <c r="Q25" s="14"/>
      <c r="R25" s="14"/>
      <c r="S25" s="14"/>
      <c r="T25" s="14"/>
      <c r="U25" s="14"/>
      <c r="V25" s="14"/>
      <c r="W25" s="14"/>
      <c r="X25" s="14"/>
      <c r="Y25" s="14"/>
      <c r="Z25" s="14"/>
      <c r="AA25" s="14"/>
      <c r="AB25" s="14"/>
      <c r="AC25" s="14"/>
      <c r="AD25" s="14"/>
      <c r="AE25" s="14"/>
      <c r="AF25" s="14"/>
      <c r="AG25" s="14"/>
      <c r="AH25" s="14"/>
      <c r="AI25" s="14"/>
      <c r="AJ25" s="14"/>
      <c r="AK25" s="14"/>
      <c r="AL25" s="14"/>
      <c r="AM25" s="14"/>
      <c r="AN25" s="14"/>
      <c r="AV25">
        <f t="array" ref="AV25">SUM(IF((WEEKDAY(J$5:AN$5,2)&lt;6)*(COUNTIF(fériés,J$5:AN$5)=0),COUNTIF(vsav, J25:AN25)))</f>
        <v>0</v>
      </c>
      <c r="AW25">
        <f t="array" ref="AW25">SUM(IF((WEEKDAY(J$5:AN$5,2)&gt;5)+(COUNTIF(fériés,J$5:AN$5)&gt;0),COUNTIF(vsav, J25:AN25)))</f>
        <v>0</v>
      </c>
    </row>
    <row r="26" spans="1:49" ht="15" customHeight="1">
      <c r="A26" s="26">
        <f>'Base de donnée'!I3</f>
        <v>7</v>
      </c>
      <c r="B26" s="463">
        <f>SUM('Base de donnée'!I5:I7)</f>
        <v>2</v>
      </c>
      <c r="C26" s="448">
        <f>SUM('Base de donnée'!I$8)</f>
        <v>1</v>
      </c>
      <c r="D26" s="428">
        <f t="array" ref="D26">SUM(IF((WEEKDAY(J$5:AN$5,2)&lt;6)*(COUNTIF(fériés,J$5:AN$5)=0),COUNTIF(piquet,J26:AN26)))</f>
        <v>8</v>
      </c>
      <c r="E26" s="431">
        <f t="array" ref="E26">SUM(IF((WEEKDAY(J$5:AN$5,2)&gt;5)+(COUNTIF(fériés,J$5:AN$5)&gt;0),COUNTIF(piquet,J26:AN26)))</f>
        <v>3</v>
      </c>
      <c r="F26" s="416">
        <f>(D26*9)+(E26*24)</f>
        <v>144</v>
      </c>
      <c r="G26" s="419" t="e">
        <f ca="1">STATISTIQUE!V14</f>
        <v>#REF!</v>
      </c>
      <c r="H26" s="422">
        <f t="shared" ref="H26:I26" si="7">SUM(AV26:AV28)</f>
        <v>3</v>
      </c>
      <c r="I26" s="425">
        <f t="shared" si="7"/>
        <v>1</v>
      </c>
      <c r="J26" s="16" t="s">
        <v>6</v>
      </c>
      <c r="K26" s="16" t="s">
        <v>6</v>
      </c>
      <c r="L26" s="16" t="s">
        <v>6</v>
      </c>
      <c r="M26" s="16" t="s">
        <v>6</v>
      </c>
      <c r="N26" s="16" t="s">
        <v>6</v>
      </c>
      <c r="O26" s="16" t="s">
        <v>6</v>
      </c>
      <c r="P26" s="16" t="s">
        <v>6</v>
      </c>
      <c r="Q26" s="16" t="s">
        <v>6</v>
      </c>
      <c r="R26" s="16" t="s">
        <v>6</v>
      </c>
      <c r="S26" s="16" t="s">
        <v>10</v>
      </c>
      <c r="T26" s="16" t="s">
        <v>15</v>
      </c>
      <c r="U26" s="16" t="s">
        <v>79</v>
      </c>
      <c r="V26" s="16" t="s">
        <v>16</v>
      </c>
      <c r="W26" s="16" t="s">
        <v>6</v>
      </c>
      <c r="X26" s="16" t="s">
        <v>6</v>
      </c>
      <c r="Y26" s="16" t="s">
        <v>10</v>
      </c>
      <c r="Z26" s="16" t="s">
        <v>6</v>
      </c>
      <c r="AA26" s="16" t="s">
        <v>6</v>
      </c>
      <c r="AB26" s="16" t="s">
        <v>10</v>
      </c>
      <c r="AC26" s="16" t="s">
        <v>6</v>
      </c>
      <c r="AD26" s="16" t="s">
        <v>6</v>
      </c>
      <c r="AE26" s="16" t="s">
        <v>79</v>
      </c>
      <c r="AF26" s="16" t="s">
        <v>79</v>
      </c>
      <c r="AG26" s="16" t="s">
        <v>6</v>
      </c>
      <c r="AH26" s="16" t="s">
        <v>6</v>
      </c>
      <c r="AI26" s="16" t="s">
        <v>6</v>
      </c>
      <c r="AJ26" s="16" t="s">
        <v>6</v>
      </c>
      <c r="AK26" s="16" t="s">
        <v>10</v>
      </c>
      <c r="AL26" s="16" t="s">
        <v>15</v>
      </c>
      <c r="AM26" s="16" t="s">
        <v>6</v>
      </c>
      <c r="AN26" s="16" t="s">
        <v>79</v>
      </c>
      <c r="AV26">
        <f t="array" ref="AV26">SUM(IF((WEEKDAY(J$5:AN$5,2)&lt;6)*(COUNTIF(fériés,J$5:AN$5)=0),COUNTIF(vsav, J26:AN26)))</f>
        <v>3</v>
      </c>
      <c r="AW26">
        <f t="array" ref="AW26">SUM(IF((WEEKDAY(J$5:AN$5,2)&gt;5)+(COUNTIF(fériés,J$5:AN$5)&gt;0),COUNTIF(vsav, J26:AN26)))</f>
        <v>1</v>
      </c>
    </row>
    <row r="27" spans="1:49" ht="15" customHeight="1">
      <c r="A27" s="24">
        <f>'Base de donnée'!I3</f>
        <v>7</v>
      </c>
      <c r="B27" s="464"/>
      <c r="C27" s="449"/>
      <c r="D27" s="429"/>
      <c r="E27" s="432"/>
      <c r="F27" s="417"/>
      <c r="G27" s="420"/>
      <c r="H27" s="423"/>
      <c r="I27" s="426"/>
      <c r="J27" s="18"/>
      <c r="K27" s="10"/>
      <c r="L27" s="10"/>
      <c r="M27" s="10"/>
      <c r="N27" s="10"/>
      <c r="O27" s="10"/>
      <c r="P27" s="10"/>
      <c r="Q27" s="10"/>
      <c r="R27" s="10"/>
      <c r="S27" s="10"/>
      <c r="T27" s="19" t="s">
        <v>9</v>
      </c>
      <c r="U27" s="10" t="s">
        <v>12</v>
      </c>
      <c r="V27" s="10" t="s">
        <v>12</v>
      </c>
      <c r="W27" s="19"/>
      <c r="X27" s="10"/>
      <c r="Y27" s="10"/>
      <c r="Z27" s="10"/>
      <c r="AA27" s="10"/>
      <c r="AB27" s="10" t="s">
        <v>16</v>
      </c>
      <c r="AC27" s="10"/>
      <c r="AD27" s="10"/>
      <c r="AE27" s="10" t="s">
        <v>12</v>
      </c>
      <c r="AF27" s="10" t="s">
        <v>9</v>
      </c>
      <c r="AG27" s="10"/>
      <c r="AH27" s="10"/>
      <c r="AI27" s="10"/>
      <c r="AJ27" s="10"/>
      <c r="AK27" s="10"/>
      <c r="AL27" s="10" t="s">
        <v>12</v>
      </c>
      <c r="AM27" s="10"/>
      <c r="AN27" s="10" t="s">
        <v>12</v>
      </c>
      <c r="AV27">
        <f t="array" ref="AV27">SUM(IF((WEEKDAY(J$5:AN$5,2)&lt;6)*(COUNTIF(fériés,J$5:AN$5)=0),COUNTIF(vsav, J27:AN27)))</f>
        <v>0</v>
      </c>
      <c r="AW27">
        <f t="array" ref="AW27">SUM(IF((WEEKDAY(J$5:AN$5,2)&gt;5)+(COUNTIF(fériés,J$5:AN$5)&gt;0),COUNTIF(vsav, J27:AN27)))</f>
        <v>0</v>
      </c>
    </row>
    <row r="28" spans="1:49" ht="15.75" customHeight="1" thickBot="1">
      <c r="A28" s="25">
        <f>'Base de donnée'!I3</f>
        <v>7</v>
      </c>
      <c r="B28" s="465"/>
      <c r="C28" s="450"/>
      <c r="D28" s="430"/>
      <c r="E28" s="433"/>
      <c r="F28" s="418"/>
      <c r="G28" s="421"/>
      <c r="H28" s="424"/>
      <c r="I28" s="427"/>
      <c r="J28" s="21"/>
      <c r="K28" s="14"/>
      <c r="L28" s="14"/>
      <c r="M28" s="14"/>
      <c r="N28" s="14"/>
      <c r="O28" s="14"/>
      <c r="P28" s="14"/>
      <c r="Q28" s="14"/>
      <c r="R28" s="14"/>
      <c r="S28" s="14"/>
      <c r="T28" s="14"/>
      <c r="U28" s="14"/>
      <c r="V28" s="14"/>
      <c r="W28" s="14"/>
      <c r="X28" s="14"/>
      <c r="Y28" s="14"/>
      <c r="Z28" s="14"/>
      <c r="AA28" s="14"/>
      <c r="AB28" s="14"/>
      <c r="AC28" s="14"/>
      <c r="AD28" s="14"/>
      <c r="AE28" s="14"/>
      <c r="AF28" s="14"/>
      <c r="AG28" s="14"/>
      <c r="AH28" s="14"/>
      <c r="AI28" s="22"/>
      <c r="AJ28" s="14"/>
      <c r="AK28" s="14"/>
      <c r="AL28" s="14"/>
      <c r="AM28" s="14"/>
      <c r="AN28" s="14"/>
      <c r="AV28">
        <f t="array" ref="AV28">SUM(IF((WEEKDAY(J$5:AN$5,2)&lt;6)*(COUNTIF(fériés,J$5:AN$5)=0),COUNTIF(vsav, J28:AN28)))</f>
        <v>0</v>
      </c>
      <c r="AW28">
        <f t="array" ref="AW28">SUM(IF((WEEKDAY(J$5:AN$5,2)&gt;5)+(COUNTIF(fériés,J$5:AN$5)&gt;0),COUNTIF(vsav, J28:AN28)))</f>
        <v>0</v>
      </c>
    </row>
    <row r="29" spans="1:49" ht="15" customHeight="1">
      <c r="A29" s="26">
        <f>'Base de donnée'!J3</f>
        <v>8</v>
      </c>
      <c r="B29" s="463">
        <f>SUM('Base de donnée'!J5:J7)</f>
        <v>2</v>
      </c>
      <c r="C29" s="448">
        <f>SUM('Base de donnée'!J$8)</f>
        <v>0</v>
      </c>
      <c r="D29" s="410">
        <f t="array" ref="D29">SUM(IF((WEEKDAY(J$5:AN$5,2)&lt;6)*(COUNTIF(fériés,J$5:AN$5)=0),COUNTIF(piquet,J29:AN29)))</f>
        <v>8</v>
      </c>
      <c r="E29" s="413">
        <f t="array" ref="E29">SUM(IF((WEEKDAY(J$5:AN$5,2)&gt;5)+(COUNTIF(fériés,J$5:AN$5)&gt;0),COUNTIF(piquet,J29:AN29)))</f>
        <v>3</v>
      </c>
      <c r="F29" s="416">
        <f>(D29*9)+(E29*24)</f>
        <v>144</v>
      </c>
      <c r="G29" s="419" t="e">
        <f ca="1">STATISTIQUE!V15</f>
        <v>#REF!</v>
      </c>
      <c r="H29" s="422">
        <f t="shared" ref="H29:I29" si="8">SUM(AV29:AV31)</f>
        <v>3</v>
      </c>
      <c r="I29" s="425">
        <f t="shared" si="8"/>
        <v>1</v>
      </c>
      <c r="J29" s="29" t="str">
        <f>IF('Base de donnée'!$J$4,("DISPONIBLE"),("INDISPONIBLE"))</f>
        <v>DISPONIBLE</v>
      </c>
      <c r="K29" s="29" t="str">
        <f>IF('Base de donnée'!$J$4,("DISPONIBLE"),("INDISPONIBLE"))</f>
        <v>DISPONIBLE</v>
      </c>
      <c r="L29" s="29" t="str">
        <f>IF('Base de donnée'!$J$4,("DISPONIBLE"),("INDISPONIBLE"))</f>
        <v>DISPONIBLE</v>
      </c>
      <c r="M29" s="29" t="s">
        <v>6</v>
      </c>
      <c r="N29" s="29" t="s">
        <v>15</v>
      </c>
      <c r="O29" s="29" t="s">
        <v>10</v>
      </c>
      <c r="P29" s="29" t="s">
        <v>15</v>
      </c>
      <c r="Q29" s="29" t="s">
        <v>16</v>
      </c>
      <c r="R29" s="29" t="s">
        <v>10</v>
      </c>
      <c r="S29" s="29" t="str">
        <f>IF('Base de donnée'!$J$4,("DISPONIBLE"),("INDISPONIBLE"))</f>
        <v>DISPONIBLE</v>
      </c>
      <c r="T29" s="29" t="s">
        <v>6</v>
      </c>
      <c r="U29" s="29" t="s">
        <v>16</v>
      </c>
      <c r="V29" s="29" t="s">
        <v>15</v>
      </c>
      <c r="W29" s="29" t="s">
        <v>10</v>
      </c>
      <c r="X29" s="29" t="s">
        <v>16</v>
      </c>
      <c r="Y29" s="29" t="str">
        <f>IF('Base de donnée'!$J$4,("DISPONIBLE"),("INDISPONIBLE"))</f>
        <v>DISPONIBLE</v>
      </c>
      <c r="Z29" s="29" t="str">
        <f>IF('Base de donnée'!$J$4,("DISPONIBLE"),("INDISPONIBLE"))</f>
        <v>DISPONIBLE</v>
      </c>
      <c r="AA29" s="29" t="s">
        <v>6</v>
      </c>
      <c r="AB29" s="29" t="str">
        <f>IF('Base de donnée'!$J$4,("DISPONIBLE"),("INDISPONIBLE"))</f>
        <v>DISPONIBLE</v>
      </c>
      <c r="AC29" s="29" t="str">
        <f>IF('Base de donnée'!$J$4,("DISPONIBLE"),("INDISPONIBLE"))</f>
        <v>DISPONIBLE</v>
      </c>
      <c r="AD29" s="29" t="str">
        <f>IF('Base de donnée'!$J$4,("DISPONIBLE"),("INDISPONIBLE"))</f>
        <v>DISPONIBLE</v>
      </c>
      <c r="AE29" s="29" t="str">
        <f>IF('Base de donnée'!$J$4,("DISPONIBLE"),("INDISPONIBLE"))</f>
        <v>DISPONIBLE</v>
      </c>
      <c r="AF29" s="29" t="str">
        <f>IF('Base de donnée'!$J$4,("DISPONIBLE"),("INDISPONIBLE"))</f>
        <v>DISPONIBLE</v>
      </c>
      <c r="AG29" s="29" t="str">
        <f>IF('Base de donnée'!$J$4,("DISPONIBLE"),("INDISPONIBLE"))</f>
        <v>DISPONIBLE</v>
      </c>
      <c r="AH29" s="29" t="s">
        <v>6</v>
      </c>
      <c r="AI29" s="29" t="s">
        <v>10</v>
      </c>
      <c r="AJ29" s="29" t="s">
        <v>15</v>
      </c>
      <c r="AK29" s="29" t="str">
        <f>IF('Base de donnée'!$J$4,("DISPONIBLE"),("INDISPONIBLE"))</f>
        <v>DISPONIBLE</v>
      </c>
      <c r="AL29" s="29" t="str">
        <f>IF('Base de donnée'!$J$4,("DISPONIBLE"),("INDISPONIBLE"))</f>
        <v>DISPONIBLE</v>
      </c>
      <c r="AM29" s="29" t="str">
        <f>IF('Base de donnée'!$J$4,("DISPONIBLE"),("INDISPONIBLE"))</f>
        <v>DISPONIBLE</v>
      </c>
      <c r="AN29" s="29" t="str">
        <f>IF('Base de donnée'!$J$4,("DISPONIBLE"),("INDISPONIBLE"))</f>
        <v>DISPONIBLE</v>
      </c>
      <c r="AV29">
        <f t="array" ref="AV29">SUM(IF((WEEKDAY(J$5:AN$5,2)&lt;6)*(COUNTIF(fériés,J$5:AN$5)=0),COUNTIF(vsav, J29:AN29)))</f>
        <v>3</v>
      </c>
      <c r="AW29">
        <f t="array" ref="AW29">SUM(IF((WEEKDAY(J$5:AN$5,2)&gt;5)+(COUNTIF(fériés,J$5:AN$5)&gt;0),COUNTIF(vsav, J29:AN29)))</f>
        <v>1</v>
      </c>
    </row>
    <row r="30" spans="1:49" ht="15" customHeight="1">
      <c r="A30" s="24">
        <f>'Base de donnée'!J3</f>
        <v>8</v>
      </c>
      <c r="B30" s="464"/>
      <c r="C30" s="449"/>
      <c r="D30" s="411"/>
      <c r="E30" s="414"/>
      <c r="F30" s="417"/>
      <c r="G30" s="420"/>
      <c r="H30" s="423"/>
      <c r="I30" s="426"/>
      <c r="J30" s="30"/>
      <c r="K30" s="10"/>
      <c r="L30" s="10"/>
      <c r="M30" s="10"/>
      <c r="N30" s="10" t="s">
        <v>9</v>
      </c>
      <c r="O30" s="19"/>
      <c r="P30" s="10" t="s">
        <v>19</v>
      </c>
      <c r="Q30" s="10" t="s">
        <v>20</v>
      </c>
      <c r="R30" s="19"/>
      <c r="S30" s="10"/>
      <c r="T30" s="10"/>
      <c r="U30" s="19" t="s">
        <v>19</v>
      </c>
      <c r="V30" s="10" t="s">
        <v>19</v>
      </c>
      <c r="W30" s="10"/>
      <c r="X30" s="10" t="s">
        <v>9</v>
      </c>
      <c r="Y30" s="10"/>
      <c r="Z30" s="10"/>
      <c r="AA30" s="10"/>
      <c r="AB30" s="10"/>
      <c r="AC30" s="10"/>
      <c r="AD30" s="10"/>
      <c r="AE30" s="10"/>
      <c r="AF30" s="10"/>
      <c r="AG30" s="19"/>
      <c r="AH30" s="10"/>
      <c r="AI30" s="10"/>
      <c r="AJ30" s="10" t="s">
        <v>9</v>
      </c>
      <c r="AK30" s="10"/>
      <c r="AL30" s="10"/>
      <c r="AM30" s="10"/>
      <c r="AN30" s="10"/>
      <c r="AV30">
        <f t="array" ref="AV30">SUM(IF((WEEKDAY(J$5:AN$5,2)&lt;6)*(COUNTIF(fériés,J$5:AN$5)=0),COUNTIF(vsav, J30:AN30)))</f>
        <v>0</v>
      </c>
      <c r="AW30">
        <f t="array" ref="AW30">SUM(IF((WEEKDAY(J$5:AN$5,2)&gt;5)+(COUNTIF(fériés,J$5:AN$5)&gt;0),COUNTIF(vsav, J30:AN30)))</f>
        <v>0</v>
      </c>
    </row>
    <row r="31" spans="1:49" ht="15.75" customHeight="1" thickBot="1">
      <c r="A31" s="25">
        <f>'Base de donnée'!J3</f>
        <v>8</v>
      </c>
      <c r="B31" s="465"/>
      <c r="C31" s="450"/>
      <c r="D31" s="412"/>
      <c r="E31" s="415"/>
      <c r="F31" s="418"/>
      <c r="G31" s="421"/>
      <c r="H31" s="424"/>
      <c r="I31" s="427"/>
      <c r="J31" s="28"/>
      <c r="K31" s="14"/>
      <c r="L31" s="14"/>
      <c r="M31" s="14"/>
      <c r="N31" s="22"/>
      <c r="O31" s="22"/>
      <c r="P31" s="14"/>
      <c r="Q31" s="22"/>
      <c r="R31" s="22"/>
      <c r="S31" s="14"/>
      <c r="T31" s="14"/>
      <c r="U31" s="14"/>
      <c r="V31" s="14"/>
      <c r="W31" s="22"/>
      <c r="X31" s="22"/>
      <c r="Y31" s="14"/>
      <c r="Z31" s="14"/>
      <c r="AA31" s="14"/>
      <c r="AB31" s="22"/>
      <c r="AC31" s="14"/>
      <c r="AD31" s="14"/>
      <c r="AE31" s="14"/>
      <c r="AF31" s="14"/>
      <c r="AG31" s="22"/>
      <c r="AH31" s="14"/>
      <c r="AI31" s="14"/>
      <c r="AJ31" s="14"/>
      <c r="AK31" s="14"/>
      <c r="AL31" s="14"/>
      <c r="AM31" s="14"/>
      <c r="AN31" s="14"/>
      <c r="AV31">
        <f t="array" ref="AV31">SUM(IF((WEEKDAY(J$5:AN$5,2)&lt;6)*(COUNTIF(fériés,J$5:AN$5)=0),COUNTIF(vsav, J31:AN31)))</f>
        <v>0</v>
      </c>
      <c r="AW31">
        <f t="array" ref="AW31">SUM(IF((WEEKDAY(J$5:AN$5,2)&gt;5)+(COUNTIF(fériés,J$5:AN$5)&gt;0),COUNTIF(vsav, J31:AN31)))</f>
        <v>0</v>
      </c>
    </row>
    <row r="32" spans="1:49" ht="15" customHeight="1">
      <c r="A32" s="26">
        <f>'Base de donnée'!K3</f>
        <v>9</v>
      </c>
      <c r="B32" s="463">
        <f>SUM('Base de donnée'!K5:K7)</f>
        <v>1</v>
      </c>
      <c r="C32" s="448">
        <f>SUM('Base de donnée'!K$8)</f>
        <v>1</v>
      </c>
      <c r="D32" s="428">
        <f t="array" ref="D32">SUM(IF((WEEKDAY(J$5:AN$5,2)&lt;6)*(COUNTIF(fériés,J$5:AN$5)=0),COUNTIF(piquet,J32:AN32)))</f>
        <v>8</v>
      </c>
      <c r="E32" s="431">
        <f t="array" ref="E32">SUM(IF((WEEKDAY(J$5:AN$5,2)&gt;5)+(COUNTIF(fériés,J$5:AN$5)&gt;0),COUNTIF(piquet,J32:AN32)))</f>
        <v>3</v>
      </c>
      <c r="F32" s="416">
        <f>(D32*9)+(E32*24)</f>
        <v>144</v>
      </c>
      <c r="G32" s="419" t="e">
        <f ca="1">STATISTIQUE!V16</f>
        <v>#REF!</v>
      </c>
      <c r="H32" s="422">
        <f t="shared" ref="H32:I32" si="9">SUM(AV32:AV34)</f>
        <v>3</v>
      </c>
      <c r="I32" s="425">
        <f t="shared" si="9"/>
        <v>2</v>
      </c>
      <c r="J32" s="29" t="str">
        <f>IF('Base de donnée'!$K$4,("DISPONIBLE"),("INDISPONIBLE"))</f>
        <v>DISPONIBLE</v>
      </c>
      <c r="K32" s="29" t="str">
        <f>IF('Base de donnée'!$K$4,("DISPONIBLE"),("INDISPONIBLE"))</f>
        <v>DISPONIBLE</v>
      </c>
      <c r="L32" s="29" t="str">
        <f>IF('Base de donnée'!$K$4,("DISPONIBLE"),("INDISPONIBLE"))</f>
        <v>DISPONIBLE</v>
      </c>
      <c r="M32" s="29" t="s">
        <v>6</v>
      </c>
      <c r="N32" s="29" t="str">
        <f>IF('Base de donnée'!$K$4,("DISPONIBLE"),("INDISPONIBLE"))</f>
        <v>DISPONIBLE</v>
      </c>
      <c r="O32" s="29" t="str">
        <f>IF('Base de donnée'!$K$4,("DISPONIBLE"),("INDISPONIBLE"))</f>
        <v>DISPONIBLE</v>
      </c>
      <c r="P32" s="29" t="str">
        <f>IF('Base de donnée'!$K$4,("DISPONIBLE"),("INDISPONIBLE"))</f>
        <v>DISPONIBLE</v>
      </c>
      <c r="Q32" s="29" t="s">
        <v>10</v>
      </c>
      <c r="R32" s="29" t="s">
        <v>15</v>
      </c>
      <c r="S32" s="29" t="str">
        <f>IF('Base de donnée'!$K$4,("DISPONIBLE"),("INDISPONIBLE"))</f>
        <v>DISPONIBLE</v>
      </c>
      <c r="T32" s="29" t="s">
        <v>16</v>
      </c>
      <c r="U32" s="29" t="s">
        <v>13</v>
      </c>
      <c r="V32" s="29" t="str">
        <f>IF('Base de donnée'!$K$4,("DISPONIBLE"),("INDISPONIBLE"))</f>
        <v>DISPONIBLE</v>
      </c>
      <c r="W32" s="29" t="str">
        <f>IF('Base de donnée'!$K$4,("DISPONIBLE"),("INDISPONIBLE"))</f>
        <v>DISPONIBLE</v>
      </c>
      <c r="X32" s="29" t="str">
        <f>IF('Base de donnée'!$K$4,("DISPONIBLE"),("INDISPONIBLE"))</f>
        <v>DISPONIBLE</v>
      </c>
      <c r="Y32" s="29" t="str">
        <f>IF('Base de donnée'!$K$4,("DISPONIBLE"),("INDISPONIBLE"))</f>
        <v>DISPONIBLE</v>
      </c>
      <c r="Z32" s="29" t="s">
        <v>10</v>
      </c>
      <c r="AA32" s="29" t="s">
        <v>6</v>
      </c>
      <c r="AB32" s="29" t="s">
        <v>6</v>
      </c>
      <c r="AC32" s="29" t="s">
        <v>79</v>
      </c>
      <c r="AD32" s="29" t="s">
        <v>10</v>
      </c>
      <c r="AE32" s="29" t="str">
        <f>IF('Base de donnée'!$K$4,("DISPONIBLE"),("INDISPONIBLE"))</f>
        <v>DISPONIBLE</v>
      </c>
      <c r="AF32" s="29" t="str">
        <f>IF('Base de donnée'!$K$4,("DISPONIBLE"),("INDISPONIBLE"))</f>
        <v>DISPONIBLE</v>
      </c>
      <c r="AG32" s="29" t="s">
        <v>16</v>
      </c>
      <c r="AH32" s="29" t="s">
        <v>10</v>
      </c>
      <c r="AI32" s="29" t="str">
        <f>IF('Base de donnée'!$K$4,("DISPONIBLE"),("INDISPONIBLE"))</f>
        <v>DISPONIBLE</v>
      </c>
      <c r="AJ32" s="29" t="str">
        <f>IF('Base de donnée'!$K$4,("DISPONIBLE"),("INDISPONIBLE"))</f>
        <v>DISPONIBLE</v>
      </c>
      <c r="AK32" s="29" t="s">
        <v>15</v>
      </c>
      <c r="AL32" s="29" t="s">
        <v>16</v>
      </c>
      <c r="AM32" s="29" t="str">
        <f>IF('Base de donnée'!$K$4,("DISPONIBLE"),("INDISPONIBLE"))</f>
        <v>DISPONIBLE</v>
      </c>
      <c r="AN32" s="29" t="str">
        <f>IF('Base de donnée'!$K$4,("DISPONIBLE"),("INDISPONIBLE"))</f>
        <v>DISPONIBLE</v>
      </c>
      <c r="AV32">
        <f t="array" ref="AV32">SUM(IF((WEEKDAY(J$5:AN$5,2)&lt;6)*(COUNTIF(fériés,J$5:AN$5)=0),COUNTIF(vsav, J32:AN32)))</f>
        <v>3</v>
      </c>
      <c r="AW32">
        <f t="array" ref="AW32">SUM(IF((WEEKDAY(J$5:AN$5,2)&gt;5)+(COUNTIF(fériés,J$5:AN$5)&gt;0),COUNTIF(vsav, J32:AN32)))</f>
        <v>2</v>
      </c>
    </row>
    <row r="33" spans="1:49" ht="15" customHeight="1">
      <c r="A33" s="24">
        <f>'Base de donnée'!K3</f>
        <v>9</v>
      </c>
      <c r="B33" s="464"/>
      <c r="C33" s="449"/>
      <c r="D33" s="429"/>
      <c r="E33" s="432"/>
      <c r="F33" s="417"/>
      <c r="G33" s="420"/>
      <c r="H33" s="423"/>
      <c r="I33" s="426"/>
      <c r="J33" s="18"/>
      <c r="K33" s="10"/>
      <c r="L33" s="10"/>
      <c r="M33" s="10"/>
      <c r="N33" s="10"/>
      <c r="O33" s="10"/>
      <c r="P33" s="10"/>
      <c r="Q33" s="10"/>
      <c r="R33" s="10" t="s">
        <v>19</v>
      </c>
      <c r="S33" s="10"/>
      <c r="T33" s="10" t="s">
        <v>20</v>
      </c>
      <c r="U33" s="10"/>
      <c r="V33" s="10"/>
      <c r="W33" s="10"/>
      <c r="X33" s="10"/>
      <c r="Y33" s="10"/>
      <c r="Z33" s="10"/>
      <c r="AA33" s="19"/>
      <c r="AB33" s="10"/>
      <c r="AC33" s="10" t="s">
        <v>12</v>
      </c>
      <c r="AD33" s="10"/>
      <c r="AE33" s="10"/>
      <c r="AF33" s="10"/>
      <c r="AG33" s="10" t="s">
        <v>12</v>
      </c>
      <c r="AH33" s="10" t="s">
        <v>79</v>
      </c>
      <c r="AI33" s="10"/>
      <c r="AJ33" s="10"/>
      <c r="AK33" s="19" t="s">
        <v>19</v>
      </c>
      <c r="AL33" s="10" t="s">
        <v>19</v>
      </c>
      <c r="AM33" s="10"/>
      <c r="AN33" s="10"/>
      <c r="AV33">
        <f t="array" ref="AV33">SUM(IF((WEEKDAY(J$5:AN$5,2)&lt;6)*(COUNTIF(fériés,J$5:AN$5)=0),COUNTIF(vsav, J33:AN33)))</f>
        <v>0</v>
      </c>
      <c r="AW33">
        <f t="array" ref="AW33">SUM(IF((WEEKDAY(J$5:AN$5,2)&gt;5)+(COUNTIF(fériés,J$5:AN$5)&gt;0),COUNTIF(vsav, J33:AN33)))</f>
        <v>0</v>
      </c>
    </row>
    <row r="34" spans="1:49" ht="15.75" customHeight="1" thickBot="1">
      <c r="A34" s="25">
        <f>'Base de donnée'!K3</f>
        <v>9</v>
      </c>
      <c r="B34" s="465"/>
      <c r="C34" s="450"/>
      <c r="D34" s="430"/>
      <c r="E34" s="433"/>
      <c r="F34" s="418"/>
      <c r="G34" s="421"/>
      <c r="H34" s="424"/>
      <c r="I34" s="427"/>
      <c r="J34" s="28"/>
      <c r="K34" s="14"/>
      <c r="L34" s="14"/>
      <c r="M34" s="14"/>
      <c r="N34" s="14"/>
      <c r="O34" s="14"/>
      <c r="P34" s="14"/>
      <c r="Q34" s="14"/>
      <c r="R34" s="14"/>
      <c r="S34" s="14"/>
      <c r="T34" s="14"/>
      <c r="U34" s="14"/>
      <c r="V34" s="14"/>
      <c r="W34" s="14"/>
      <c r="X34" s="14"/>
      <c r="Y34" s="14"/>
      <c r="Z34" s="14"/>
      <c r="AA34" s="14"/>
      <c r="AB34" s="14"/>
      <c r="AC34" s="14"/>
      <c r="AD34" s="22"/>
      <c r="AE34" s="14"/>
      <c r="AF34" s="14"/>
      <c r="AG34" s="14"/>
      <c r="AH34" s="14"/>
      <c r="AI34" s="14"/>
      <c r="AJ34" s="14"/>
      <c r="AK34" s="14"/>
      <c r="AL34" s="14"/>
      <c r="AM34" s="14"/>
      <c r="AN34" s="14"/>
      <c r="AV34">
        <f t="array" ref="AV34">SUM(IF((WEEKDAY(J$5:AN$5,2)&lt;6)*(COUNTIF(fériés,J$5:AN$5)=0),COUNTIF(vsav, J34:AN34)))</f>
        <v>0</v>
      </c>
      <c r="AW34">
        <f t="array" ref="AW34">SUM(IF((WEEKDAY(J$5:AN$5,2)&gt;5)+(COUNTIF(fériés,J$5:AN$5)&gt;0),COUNTIF(vsav, J34:AN34)))</f>
        <v>0</v>
      </c>
    </row>
    <row r="35" spans="1:49" ht="15" customHeight="1">
      <c r="A35" s="26">
        <f>'Base de donnée'!L3</f>
        <v>10</v>
      </c>
      <c r="B35" s="463">
        <f>SUM('Base de donnée'!L5:L7)</f>
        <v>2</v>
      </c>
      <c r="C35" s="448">
        <f>SUM('Base de donnée'!L$8)</f>
        <v>0</v>
      </c>
      <c r="D35" s="410">
        <f t="array" ref="D35">SUM(IF((WEEKDAY(J$5:AN$5,2)&lt;6)*(COUNTIF(fériés,J$5:AN$5)=0),COUNTIF(piquet,J35:AN35)))</f>
        <v>8</v>
      </c>
      <c r="E35" s="413">
        <f t="array" ref="E35">SUM(IF((WEEKDAY(J$5:AN$5,2)&gt;5)+(COUNTIF(fériés,J$5:AN$5)&gt;0),COUNTIF(piquet,J35:AN35)))</f>
        <v>3</v>
      </c>
      <c r="F35" s="416">
        <f>(D35*9)+(E35*24)</f>
        <v>144</v>
      </c>
      <c r="G35" s="419" t="e">
        <f ca="1">STATISTIQUE!V17</f>
        <v>#REF!</v>
      </c>
      <c r="H35" s="422">
        <f t="shared" ref="H35:I35" si="10">SUM(AV35:AV37)</f>
        <v>4</v>
      </c>
      <c r="I35" s="425">
        <f t="shared" si="10"/>
        <v>0</v>
      </c>
      <c r="J35" s="16" t="s">
        <v>15</v>
      </c>
      <c r="K35" s="16" t="s">
        <v>10</v>
      </c>
      <c r="L35" s="16" t="s">
        <v>10</v>
      </c>
      <c r="M35" s="16" t="s">
        <v>16</v>
      </c>
      <c r="N35" s="16" t="s">
        <v>6</v>
      </c>
      <c r="O35" s="16" t="str">
        <f>IF('Base de donnée'!$L$4,("DISPONIBLE"),("INDISPONIBLE"))</f>
        <v>DISPONIBLE</v>
      </c>
      <c r="P35" s="16" t="str">
        <f>IF('Base de donnée'!$L$4,("DISPONIBLE"),("INDISPONIBLE"))</f>
        <v>DISPONIBLE</v>
      </c>
      <c r="Q35" s="16" t="str">
        <f>IF('Base de donnée'!$L$4,("DISPONIBLE"),("INDISPONIBLE"))</f>
        <v>DISPONIBLE</v>
      </c>
      <c r="R35" s="16" t="str">
        <f>IF('Base de donnée'!$L$4,("DISPONIBLE"),("INDISPONIBLE"))</f>
        <v>DISPONIBLE</v>
      </c>
      <c r="S35" s="16" t="str">
        <f>IF('Base de donnée'!$L$4,("DISPONIBLE"),("INDISPONIBLE"))</f>
        <v>DISPONIBLE</v>
      </c>
      <c r="T35" s="16" t="s">
        <v>6</v>
      </c>
      <c r="U35" s="16" t="s">
        <v>6</v>
      </c>
      <c r="V35" s="16" t="s">
        <v>6</v>
      </c>
      <c r="W35" s="16" t="s">
        <v>6</v>
      </c>
      <c r="X35" s="16" t="s">
        <v>6</v>
      </c>
      <c r="Y35" s="16" t="s">
        <v>6</v>
      </c>
      <c r="Z35" s="16" t="s">
        <v>6</v>
      </c>
      <c r="AA35" s="16" t="s">
        <v>6</v>
      </c>
      <c r="AB35" s="16" t="str">
        <f>IF('Base de donnée'!$L$4,("DISPONIBLE"),("INDISPONIBLE"))</f>
        <v>DISPONIBLE</v>
      </c>
      <c r="AC35" s="16" t="str">
        <f>IF('Base de donnée'!$L$4,("DISPONIBLE"),("INDISPONIBLE"))</f>
        <v>DISPONIBLE</v>
      </c>
      <c r="AD35" s="16" t="str">
        <f>IF('Base de donnée'!$L$4,("DISPONIBLE"),("INDISPONIBLE"))</f>
        <v>DISPONIBLE</v>
      </c>
      <c r="AE35" s="16" t="str">
        <f>IF('Base de donnée'!$L$4,("DISPONIBLE"),("INDISPONIBLE"))</f>
        <v>DISPONIBLE</v>
      </c>
      <c r="AF35" s="16" t="s">
        <v>16</v>
      </c>
      <c r="AG35" s="16" t="s">
        <v>15</v>
      </c>
      <c r="AH35" s="16" t="s">
        <v>15</v>
      </c>
      <c r="AI35" s="16" t="s">
        <v>16</v>
      </c>
      <c r="AJ35" s="16" t="s">
        <v>17</v>
      </c>
      <c r="AK35" s="16" t="str">
        <f>IF('Base de donnée'!$L$4,("DISPONIBLE"),("INDISPONIBLE"))</f>
        <v>DISPONIBLE</v>
      </c>
      <c r="AL35" s="16" t="str">
        <f>IF('Base de donnée'!$L$4,("DISPONIBLE"),("INDISPONIBLE"))</f>
        <v>DISPONIBLE</v>
      </c>
      <c r="AM35" s="16" t="s">
        <v>10</v>
      </c>
      <c r="AN35" s="16" t="s">
        <v>10</v>
      </c>
      <c r="AV35">
        <f t="array" ref="AV35">SUM(IF((WEEKDAY(J$5:AN$5,2)&lt;6)*(COUNTIF(fériés,J$5:AN$5)=0),COUNTIF(vsav, J35:AN35)))</f>
        <v>4</v>
      </c>
      <c r="AW35">
        <f t="array" ref="AW35">SUM(IF((WEEKDAY(J$5:AN$5,2)&gt;5)+(COUNTIF(fériés,J$5:AN$5)&gt;0),COUNTIF(vsav, J35:AN35)))</f>
        <v>0</v>
      </c>
    </row>
    <row r="36" spans="1:49" ht="15" customHeight="1">
      <c r="A36" s="24">
        <f>'Base de donnée'!L3</f>
        <v>10</v>
      </c>
      <c r="B36" s="464"/>
      <c r="C36" s="449"/>
      <c r="D36" s="411"/>
      <c r="E36" s="414"/>
      <c r="F36" s="417"/>
      <c r="G36" s="420"/>
      <c r="H36" s="423"/>
      <c r="I36" s="426"/>
      <c r="J36" s="18" t="s">
        <v>19</v>
      </c>
      <c r="K36" s="10"/>
      <c r="L36" s="19"/>
      <c r="M36" s="10" t="s">
        <v>20</v>
      </c>
      <c r="N36" s="10"/>
      <c r="O36" s="10"/>
      <c r="P36" s="19"/>
      <c r="Q36" s="10"/>
      <c r="R36" s="10"/>
      <c r="S36" s="10"/>
      <c r="T36" s="10"/>
      <c r="U36" s="10"/>
      <c r="V36" s="10"/>
      <c r="W36" s="10"/>
      <c r="X36" s="10"/>
      <c r="Y36" s="10"/>
      <c r="Z36" s="10"/>
      <c r="AA36" s="10"/>
      <c r="AB36" s="10"/>
      <c r="AC36" s="10"/>
      <c r="AD36" s="10"/>
      <c r="AE36" s="10"/>
      <c r="AF36" s="10" t="s">
        <v>20</v>
      </c>
      <c r="AG36" s="10" t="s">
        <v>19</v>
      </c>
      <c r="AH36" s="19"/>
      <c r="AI36" s="10" t="s">
        <v>19</v>
      </c>
      <c r="AJ36" s="10" t="s">
        <v>20</v>
      </c>
      <c r="AK36" s="10"/>
      <c r="AL36" s="10"/>
      <c r="AM36" s="10"/>
      <c r="AN36" s="10"/>
      <c r="AV36">
        <f t="array" ref="AV36">SUM(IF((WEEKDAY(J$5:AN$5,2)&lt;6)*(COUNTIF(fériés,J$5:AN$5)=0),COUNTIF(vsav, J36:AN36)))</f>
        <v>0</v>
      </c>
      <c r="AW36">
        <f t="array" ref="AW36">SUM(IF((WEEKDAY(J$5:AN$5,2)&gt;5)+(COUNTIF(fériés,J$5:AN$5)&gt;0),COUNTIF(vsav, J36:AN36)))</f>
        <v>0</v>
      </c>
    </row>
    <row r="37" spans="1:49" ht="15.75" customHeight="1" thickBot="1">
      <c r="A37" s="25">
        <f>'Base de donnée'!L3</f>
        <v>10</v>
      </c>
      <c r="B37" s="465"/>
      <c r="C37" s="450"/>
      <c r="D37" s="412"/>
      <c r="E37" s="415"/>
      <c r="F37" s="418"/>
      <c r="G37" s="421"/>
      <c r="H37" s="424"/>
      <c r="I37" s="427"/>
      <c r="J37" s="21"/>
      <c r="K37" s="14"/>
      <c r="L37" s="22"/>
      <c r="M37" s="14"/>
      <c r="N37" s="14"/>
      <c r="O37" s="22"/>
      <c r="P37" s="14"/>
      <c r="Q37" s="14"/>
      <c r="R37" s="14"/>
      <c r="S37" s="14"/>
      <c r="T37" s="14"/>
      <c r="U37" s="14"/>
      <c r="V37" s="14"/>
      <c r="W37" s="22"/>
      <c r="X37" s="22"/>
      <c r="Y37" s="22"/>
      <c r="Z37" s="14"/>
      <c r="AA37" s="14"/>
      <c r="AB37" s="14"/>
      <c r="AC37" s="22"/>
      <c r="AD37" s="14"/>
      <c r="AE37" s="14"/>
      <c r="AF37" s="14"/>
      <c r="AG37" s="14"/>
      <c r="AH37" s="14"/>
      <c r="AI37" s="14"/>
      <c r="AJ37" s="14"/>
      <c r="AK37" s="14"/>
      <c r="AL37" s="14"/>
      <c r="AM37" s="14"/>
      <c r="AN37" s="14"/>
      <c r="AV37">
        <f t="array" ref="AV37">SUM(IF((WEEKDAY(J$5:AN$5,2)&lt;6)*(COUNTIF(fériés,J$5:AN$5)=0),COUNTIF(vsav, J37:AN37)))</f>
        <v>0</v>
      </c>
      <c r="AW37">
        <f t="array" ref="AW37">SUM(IF((WEEKDAY(J$5:AN$5,2)&gt;5)+(COUNTIF(fériés,J$5:AN$5)&gt;0),COUNTIF(vsav, J37:AN37)))</f>
        <v>0</v>
      </c>
    </row>
    <row r="38" spans="1:49" ht="15" customHeight="1">
      <c r="A38" s="48">
        <f>'Base de donnée'!M3</f>
        <v>11</v>
      </c>
      <c r="B38" s="463">
        <f>SUM('Base de donnée'!M5:M7)</f>
        <v>1</v>
      </c>
      <c r="C38" s="448">
        <f>SUM('Base de donnée'!M$8)</f>
        <v>0</v>
      </c>
      <c r="D38" s="428">
        <f t="array" ref="D38">SUM(IF((WEEKDAY(J$5:AN$5,2)&lt;6)*(COUNTIF(fériés,J$5:AN$5)=0),COUNTIF(piquet,J38:AN38)))</f>
        <v>9</v>
      </c>
      <c r="E38" s="431">
        <f t="array" ref="E38">SUM(IF((WEEKDAY(J$5:AN$5,2)&gt;5)+(COUNTIF(fériés,J$5:AN$5)&gt;0),COUNTIF(piquet,J38:AN38)))</f>
        <v>2</v>
      </c>
      <c r="F38" s="416">
        <f>(D38*9)+(E38*24)</f>
        <v>129</v>
      </c>
      <c r="G38" s="419" t="e">
        <f ca="1">STATISTIQUE!V18</f>
        <v>#REF!</v>
      </c>
      <c r="H38" s="422">
        <f t="shared" ref="H38:I38" si="11">SUM(AV38:AV40)</f>
        <v>5</v>
      </c>
      <c r="I38" s="425">
        <f t="shared" si="11"/>
        <v>1</v>
      </c>
      <c r="J38" s="16" t="s">
        <v>6</v>
      </c>
      <c r="K38" s="16" t="s">
        <v>13</v>
      </c>
      <c r="L38" s="16" t="s">
        <v>6</v>
      </c>
      <c r="M38" s="16" t="s">
        <v>6</v>
      </c>
      <c r="N38" s="16" t="s">
        <v>13</v>
      </c>
      <c r="O38" s="16" t="s">
        <v>6</v>
      </c>
      <c r="P38" s="16" t="s">
        <v>21</v>
      </c>
      <c r="Q38" s="16" t="s">
        <v>18</v>
      </c>
      <c r="R38" s="16" t="s">
        <v>6</v>
      </c>
      <c r="S38" s="16" t="s">
        <v>6</v>
      </c>
      <c r="T38" s="16" t="s">
        <v>18</v>
      </c>
      <c r="U38" s="16" t="str">
        <f>IF('Base de donnée'!$M$4,("DISPONIBLE"),("INDISPONIBLE"))</f>
        <v>DISPONIBLE</v>
      </c>
      <c r="V38" s="16" t="s">
        <v>21</v>
      </c>
      <c r="W38" s="16" t="s">
        <v>6</v>
      </c>
      <c r="X38" s="16" t="s">
        <v>6</v>
      </c>
      <c r="Y38" s="16" t="s">
        <v>13</v>
      </c>
      <c r="Z38" s="16" t="s">
        <v>6</v>
      </c>
      <c r="AA38" s="16" t="s">
        <v>6</v>
      </c>
      <c r="AB38" s="16" t="s">
        <v>6</v>
      </c>
      <c r="AC38" s="16" t="s">
        <v>15</v>
      </c>
      <c r="AD38" s="16" t="str">
        <f>IF('Base de donnée'!$M$4,("DISPONIBLE"),("INDISPONIBLE"))</f>
        <v>DISPONIBLE</v>
      </c>
      <c r="AE38" s="16" t="s">
        <v>6</v>
      </c>
      <c r="AF38" s="16" t="s">
        <v>6</v>
      </c>
      <c r="AG38" s="16" t="s">
        <v>6</v>
      </c>
      <c r="AH38" s="16" t="s">
        <v>6</v>
      </c>
      <c r="AI38" s="16" t="s">
        <v>6</v>
      </c>
      <c r="AJ38" s="16" t="s">
        <v>6</v>
      </c>
      <c r="AK38" s="16" t="s">
        <v>13</v>
      </c>
      <c r="AL38" s="16" t="s">
        <v>17</v>
      </c>
      <c r="AM38" s="16" t="s">
        <v>15</v>
      </c>
      <c r="AN38" s="16" t="s">
        <v>6</v>
      </c>
      <c r="AV38">
        <f t="array" ref="AV38">SUM(IF((WEEKDAY(J$5:AN$5,2)&lt;6)*(COUNTIF(fériés,J$5:AN$5)=0),COUNTIF(vsav, J38:AN38)))</f>
        <v>5</v>
      </c>
      <c r="AW38">
        <f t="array" ref="AW38">SUM(IF((WEEKDAY(J$5:AN$5,2)&gt;5)+(COUNTIF(fériés,J$5:AN$5)&gt;0),COUNTIF(vsav, J38:AN38)))</f>
        <v>1</v>
      </c>
    </row>
    <row r="39" spans="1:49" ht="15" customHeight="1">
      <c r="A39" s="49">
        <f>'Base de donnée'!M3</f>
        <v>11</v>
      </c>
      <c r="B39" s="464"/>
      <c r="C39" s="449"/>
      <c r="D39" s="429"/>
      <c r="E39" s="432"/>
      <c r="F39" s="417"/>
      <c r="G39" s="420"/>
      <c r="H39" s="423"/>
      <c r="I39" s="426"/>
      <c r="J39" s="18"/>
      <c r="K39" s="10" t="s">
        <v>15</v>
      </c>
      <c r="L39" s="10"/>
      <c r="M39" s="10"/>
      <c r="N39" s="10"/>
      <c r="O39" s="10"/>
      <c r="P39" s="10"/>
      <c r="Q39" s="10" t="s">
        <v>19</v>
      </c>
      <c r="R39" s="10"/>
      <c r="S39" s="10"/>
      <c r="T39" s="10" t="s">
        <v>19</v>
      </c>
      <c r="U39" s="10"/>
      <c r="V39" s="10"/>
      <c r="W39" s="10"/>
      <c r="X39" s="19"/>
      <c r="Y39" s="10"/>
      <c r="Z39" s="10"/>
      <c r="AA39" s="10"/>
      <c r="AB39" s="10"/>
      <c r="AC39" s="10" t="s">
        <v>20</v>
      </c>
      <c r="AD39" s="10"/>
      <c r="AE39" s="10"/>
      <c r="AF39" s="10"/>
      <c r="AG39" s="10"/>
      <c r="AH39" s="19"/>
      <c r="AI39" s="10"/>
      <c r="AJ39" s="10"/>
      <c r="AK39" s="10" t="s">
        <v>16</v>
      </c>
      <c r="AL39" s="10" t="s">
        <v>20</v>
      </c>
      <c r="AM39" s="10" t="s">
        <v>19</v>
      </c>
      <c r="AN39" s="10"/>
      <c r="AV39">
        <f t="array" ref="AV39">SUM(IF((WEEKDAY(J$5:AN$5,2)&lt;6)*(COUNTIF(fériés,J$5:AN$5)=0),COUNTIF(vsav, J39:AN39)))</f>
        <v>0</v>
      </c>
      <c r="AW39">
        <f t="array" ref="AW39">SUM(IF((WEEKDAY(J$5:AN$5,2)&gt;5)+(COUNTIF(fériés,J$5:AN$5)&gt;0),COUNTIF(vsav, J39:AN39)))</f>
        <v>0</v>
      </c>
    </row>
    <row r="40" spans="1:49" ht="15.75" customHeight="1" thickBot="1">
      <c r="A40" s="50">
        <f>'Base de donnée'!M3</f>
        <v>11</v>
      </c>
      <c r="B40" s="465"/>
      <c r="C40" s="450"/>
      <c r="D40" s="430"/>
      <c r="E40" s="433"/>
      <c r="F40" s="418"/>
      <c r="G40" s="421"/>
      <c r="H40" s="424"/>
      <c r="I40" s="427"/>
      <c r="J40" s="21"/>
      <c r="K40" s="22"/>
      <c r="L40" s="22"/>
      <c r="M40" s="14"/>
      <c r="N40" s="14"/>
      <c r="O40" s="14"/>
      <c r="P40" s="14"/>
      <c r="Q40" s="14"/>
      <c r="R40" s="14"/>
      <c r="S40" s="14"/>
      <c r="T40" s="14"/>
      <c r="U40" s="14"/>
      <c r="V40" s="14"/>
      <c r="W40" s="14"/>
      <c r="X40" s="14"/>
      <c r="Y40" s="14"/>
      <c r="Z40" s="14"/>
      <c r="AA40" s="14"/>
      <c r="AB40" s="14"/>
      <c r="AC40" s="14"/>
      <c r="AD40" s="14"/>
      <c r="AE40" s="14"/>
      <c r="AF40" s="14"/>
      <c r="AG40" s="14"/>
      <c r="AH40" s="14"/>
      <c r="AI40" s="14"/>
      <c r="AJ40" s="14"/>
      <c r="AK40" s="14"/>
      <c r="AL40" s="14"/>
      <c r="AM40" s="14"/>
      <c r="AN40" s="14"/>
      <c r="AV40">
        <f t="array" ref="AV40">SUM(IF((WEEKDAY(J$5:AN$5,2)&lt;6)*(COUNTIF(fériés,J$5:AN$5)=0),COUNTIF(vsav, J40:AN40)))</f>
        <v>0</v>
      </c>
      <c r="AW40">
        <f t="array" ref="AW40">SUM(IF((WEEKDAY(J$5:AN$5,2)&gt;5)+(COUNTIF(fériés,J$5:AN$5)&gt;0),COUNTIF(vsav, J40:AN40)))</f>
        <v>0</v>
      </c>
    </row>
    <row r="41" spans="1:49" ht="15" customHeight="1">
      <c r="A41" s="48">
        <f>'Base de donnée'!N3</f>
        <v>12</v>
      </c>
      <c r="B41" s="463">
        <f>SUM('Base de donnée'!N5:N7)</f>
        <v>1</v>
      </c>
      <c r="C41" s="448">
        <f>SUM('Base de donnée'!N$8)</f>
        <v>0</v>
      </c>
      <c r="D41" s="410">
        <f t="array" ref="D41">SUM(IF((WEEKDAY(J$5:AN$5,2)&lt;6)*(COUNTIF(fériés,J$5:AN$5)=0),COUNTIF(piquet,J41:AN41)))</f>
        <v>8</v>
      </c>
      <c r="E41" s="413">
        <f t="array" ref="E41">SUM(IF((WEEKDAY(J$5:AN$5,2)&gt;5)+(COUNTIF(fériés,J$5:AN$5)&gt;0),COUNTIF(piquet,J41:AN41)))</f>
        <v>3</v>
      </c>
      <c r="F41" s="416">
        <f>(D41*9)+(E41*24)</f>
        <v>144</v>
      </c>
      <c r="G41" s="419" t="e">
        <f ca="1">STATISTIQUE!V19</f>
        <v>#REF!</v>
      </c>
      <c r="H41" s="422">
        <f t="shared" ref="H41:I41" si="12">SUM(AV41:AV43)</f>
        <v>4</v>
      </c>
      <c r="I41" s="425">
        <f t="shared" si="12"/>
        <v>2</v>
      </c>
      <c r="J41" s="16" t="s">
        <v>6</v>
      </c>
      <c r="K41" s="16" t="s">
        <v>6</v>
      </c>
      <c r="L41" s="16" t="str">
        <f>IF('Base de donnée'!$N$4,("DISPONIBLE"),("INDISPONIBLE"))</f>
        <v>DISPONIBLE</v>
      </c>
      <c r="M41" s="16" t="str">
        <f>IF('Base de donnée'!$N$4,("DISPONIBLE"),("INDISPONIBLE"))</f>
        <v>DISPONIBLE</v>
      </c>
      <c r="N41" s="16" t="s">
        <v>22</v>
      </c>
      <c r="O41" s="16" t="s">
        <v>21</v>
      </c>
      <c r="P41" s="16" t="s">
        <v>16</v>
      </c>
      <c r="Q41" s="16" t="s">
        <v>6</v>
      </c>
      <c r="R41" s="16" t="str">
        <f>IF('Base de donnée'!$N$4,("DISPONIBLE"),("INDISPONIBLE"))</f>
        <v>DISPONIBLE</v>
      </c>
      <c r="S41" s="16" t="s">
        <v>6</v>
      </c>
      <c r="T41" s="16" t="s">
        <v>21</v>
      </c>
      <c r="U41" s="16" t="s">
        <v>6</v>
      </c>
      <c r="V41" s="16" t="s">
        <v>6</v>
      </c>
      <c r="W41" s="16" t="str">
        <f>IF('Base de donnée'!$N$4,("DISPONIBLE"),("INDISPONIBLE"))</f>
        <v>DISPONIBLE</v>
      </c>
      <c r="X41" s="16" t="s">
        <v>18</v>
      </c>
      <c r="Y41" s="16" t="s">
        <v>15</v>
      </c>
      <c r="Z41" s="16" t="s">
        <v>21</v>
      </c>
      <c r="AA41" s="16" t="str">
        <f>IF('Base de donnée'!$N$4,("DISPONIBLE"),("INDISPONIBLE"))</f>
        <v>DISPONIBLE</v>
      </c>
      <c r="AB41" s="16" t="s">
        <v>17</v>
      </c>
      <c r="AC41" s="16" t="s">
        <v>21</v>
      </c>
      <c r="AD41" s="16" t="s">
        <v>16</v>
      </c>
      <c r="AE41" s="16" t="s">
        <v>6</v>
      </c>
      <c r="AF41" s="16" t="s">
        <v>6</v>
      </c>
      <c r="AG41" s="16" t="str">
        <f>IF('Base de donnée'!$N$4,("DISPONIBLE"),("INDISPONIBLE"))</f>
        <v>DISPONIBLE</v>
      </c>
      <c r="AH41" s="16" t="str">
        <f>IF('Base de donnée'!$N$4,("DISPONIBLE"),("INDISPONIBLE"))</f>
        <v>DISPONIBLE</v>
      </c>
      <c r="AI41" s="16" t="s">
        <v>6</v>
      </c>
      <c r="AJ41" s="16" t="str">
        <f>IF('Base de donnée'!$N$4,("DISPONIBLE"),("INDISPONIBLE"))</f>
        <v>DISPONIBLE</v>
      </c>
      <c r="AK41" s="16" t="str">
        <f>IF('Base de donnée'!$N$4,("DISPONIBLE"),("INDISPONIBLE"))</f>
        <v>DISPONIBLE</v>
      </c>
      <c r="AL41" s="16" t="s">
        <v>6</v>
      </c>
      <c r="AM41" s="16" t="s">
        <v>21</v>
      </c>
      <c r="AN41" s="16" t="str">
        <f>IF('Base de donnée'!$N$4,("DISPONIBLE"),("INDISPONIBLE"))</f>
        <v>DISPONIBLE</v>
      </c>
      <c r="AV41">
        <f t="array" ref="AV41">SUM(IF((WEEKDAY(J$5:AN$5,2)&lt;6)*(COUNTIF(fériés,J$5:AN$5)=0),COUNTIF(vsav, J41:AN41)))</f>
        <v>4</v>
      </c>
      <c r="AW41">
        <f t="array" ref="AW41">SUM(IF((WEEKDAY(J$5:AN$5,2)&gt;5)+(COUNTIF(fériés,J$5:AN$5)&gt;0),COUNTIF(vsav, J41:AN41)))</f>
        <v>2</v>
      </c>
    </row>
    <row r="42" spans="1:49" ht="15" customHeight="1">
      <c r="A42" s="49">
        <f>'Base de donnée'!N3</f>
        <v>12</v>
      </c>
      <c r="B42" s="464"/>
      <c r="C42" s="449"/>
      <c r="D42" s="411"/>
      <c r="E42" s="414"/>
      <c r="F42" s="417"/>
      <c r="G42" s="420"/>
      <c r="H42" s="423"/>
      <c r="I42" s="426"/>
      <c r="J42" s="18"/>
      <c r="K42" s="10"/>
      <c r="L42" s="19"/>
      <c r="M42" s="10"/>
      <c r="N42" s="10"/>
      <c r="O42" s="10" t="s">
        <v>17</v>
      </c>
      <c r="P42" s="10" t="s">
        <v>20</v>
      </c>
      <c r="Q42" s="10"/>
      <c r="R42" s="10"/>
      <c r="S42" s="10"/>
      <c r="T42" s="10"/>
      <c r="U42" s="10"/>
      <c r="V42" s="10"/>
      <c r="W42" s="10"/>
      <c r="X42" s="10" t="s">
        <v>20</v>
      </c>
      <c r="Y42" s="19" t="s">
        <v>20</v>
      </c>
      <c r="Z42" s="10"/>
      <c r="AA42" s="19"/>
      <c r="AB42" s="10" t="s">
        <v>20</v>
      </c>
      <c r="AC42" s="10"/>
      <c r="AD42" s="10" t="s">
        <v>19</v>
      </c>
      <c r="AE42" s="10"/>
      <c r="AF42" s="10"/>
      <c r="AG42" s="19"/>
      <c r="AH42" s="10"/>
      <c r="AI42" s="10"/>
      <c r="AJ42" s="10"/>
      <c r="AK42" s="10"/>
      <c r="AL42" s="10"/>
      <c r="AM42" s="10"/>
      <c r="AN42" s="10"/>
      <c r="AV42">
        <f t="array" ref="AV42">SUM(IF((WEEKDAY(J$5:AN$5,2)&lt;6)*(COUNTIF(fériés,J$5:AN$5)=0),COUNTIF(vsav, J42:AN42)))</f>
        <v>0</v>
      </c>
      <c r="AW42">
        <f t="array" ref="AW42">SUM(IF((WEEKDAY(J$5:AN$5,2)&gt;5)+(COUNTIF(fériés,J$5:AN$5)&gt;0),COUNTIF(vsav, J42:AN42)))</f>
        <v>0</v>
      </c>
    </row>
    <row r="43" spans="1:49" ht="15.75" customHeight="1" thickBot="1">
      <c r="A43" s="50">
        <f>'Base de donnée'!N3</f>
        <v>12</v>
      </c>
      <c r="B43" s="465"/>
      <c r="C43" s="450"/>
      <c r="D43" s="412"/>
      <c r="E43" s="415"/>
      <c r="F43" s="418"/>
      <c r="G43" s="421"/>
      <c r="H43" s="424"/>
      <c r="I43" s="427"/>
      <c r="J43" s="21"/>
      <c r="K43" s="14"/>
      <c r="L43" s="14"/>
      <c r="M43" s="14"/>
      <c r="N43" s="14"/>
      <c r="O43" s="14"/>
      <c r="P43" s="14"/>
      <c r="Q43" s="14"/>
      <c r="R43" s="14"/>
      <c r="S43" s="14"/>
      <c r="T43" s="14"/>
      <c r="U43" s="14"/>
      <c r="V43" s="14"/>
      <c r="W43" s="14"/>
      <c r="X43" s="14"/>
      <c r="Y43" s="22"/>
      <c r="Z43" s="22"/>
      <c r="AA43" s="14"/>
      <c r="AB43" s="14"/>
      <c r="AC43" s="22"/>
      <c r="AD43" s="14"/>
      <c r="AE43" s="22"/>
      <c r="AF43" s="14"/>
      <c r="AG43" s="14"/>
      <c r="AH43" s="14"/>
      <c r="AI43" s="14"/>
      <c r="AJ43" s="14"/>
      <c r="AK43" s="14"/>
      <c r="AL43" s="14"/>
      <c r="AM43" s="14"/>
      <c r="AN43" s="14"/>
      <c r="AV43">
        <f t="array" ref="AV43">SUM(IF((WEEKDAY(J$5:AN$5,2)&lt;6)*(COUNTIF(fériés,J$5:AN$5)=0),COUNTIF(vsav, J43:AN43)))</f>
        <v>0</v>
      </c>
      <c r="AW43">
        <f t="array" ref="AW43">SUM(IF((WEEKDAY(J$5:AN$5,2)&gt;5)+(COUNTIF(fériés,J$5:AN$5)&gt;0),COUNTIF(vsav, J43:AN43)))</f>
        <v>0</v>
      </c>
    </row>
    <row r="44" spans="1:49" ht="15" customHeight="1">
      <c r="A44" s="48">
        <f>'Base de donnée'!O3</f>
        <v>13</v>
      </c>
      <c r="B44" s="463">
        <f>SUM('Base de donnée'!O5:O7)</f>
        <v>1</v>
      </c>
      <c r="C44" s="448">
        <f>SUM('Base de donnée'!O$8)</f>
        <v>1</v>
      </c>
      <c r="D44" s="428">
        <f t="array" ref="D44">SUM(IF((WEEKDAY(J$5:AN$5,2)&lt;6)*(COUNTIF(fériés,J$5:AN$5)=0),COUNTIF(piquet,J44:AN44)))</f>
        <v>8</v>
      </c>
      <c r="E44" s="431">
        <f t="array" ref="E44">SUM(IF((WEEKDAY(J$5:AN$5,2)&gt;5)+(COUNTIF(fériés,J$5:AN$5)&gt;0),COUNTIF(piquet,J44:AN44)))</f>
        <v>3</v>
      </c>
      <c r="F44" s="416">
        <f>(D44*9)+(E44*24)</f>
        <v>144</v>
      </c>
      <c r="G44" s="419" t="e">
        <f ca="1">STATISTIQUE!V20</f>
        <v>#REF!</v>
      </c>
      <c r="H44" s="422">
        <f t="shared" ref="H44:I44" si="13">SUM(AV44:AV46)</f>
        <v>4</v>
      </c>
      <c r="I44" s="425">
        <f t="shared" si="13"/>
        <v>2</v>
      </c>
      <c r="J44" s="16" t="str">
        <f>IF('Base de donnée'!$O$4,("DISPONIBLE"),("INDISPONIBLE"))</f>
        <v>DISPONIBLE</v>
      </c>
      <c r="K44" s="16" t="str">
        <f>IF('Base de donnée'!$O$4,("DISPONIBLE"),("INDISPONIBLE"))</f>
        <v>DISPONIBLE</v>
      </c>
      <c r="L44" s="16" t="str">
        <f>IF('Base de donnée'!$O$4,("DISPONIBLE"),("INDISPONIBLE"))</f>
        <v>DISPONIBLE</v>
      </c>
      <c r="M44" s="16" t="str">
        <f>IF('Base de donnée'!$O$4,("DISPONIBLE"),("INDISPONIBLE"))</f>
        <v>DISPONIBLE</v>
      </c>
      <c r="N44" s="16" t="s">
        <v>21</v>
      </c>
      <c r="O44" s="16" t="s">
        <v>13</v>
      </c>
      <c r="P44" s="16" t="s">
        <v>79</v>
      </c>
      <c r="Q44" s="16" t="s">
        <v>13</v>
      </c>
      <c r="R44" s="16" t="s">
        <v>16</v>
      </c>
      <c r="S44" s="16" t="s">
        <v>21</v>
      </c>
      <c r="T44" s="16" t="s">
        <v>25</v>
      </c>
      <c r="U44" s="16" t="s">
        <v>25</v>
      </c>
      <c r="V44" s="16" t="str">
        <f>IF('Base de donnée'!$O$4,("DISPONIBLE"),("INDISPONIBLE"))</f>
        <v>DISPONIBLE</v>
      </c>
      <c r="W44" s="16" t="s">
        <v>21</v>
      </c>
      <c r="X44" s="16" t="s">
        <v>79</v>
      </c>
      <c r="Y44" s="16" t="s">
        <v>25</v>
      </c>
      <c r="Z44" s="16" t="s">
        <v>16</v>
      </c>
      <c r="AA44" s="16" t="s">
        <v>13</v>
      </c>
      <c r="AB44" s="16" t="s">
        <v>15</v>
      </c>
      <c r="AC44" s="16" t="str">
        <f>IF('Base de donnée'!$O$4,("DISPONIBLE"),("INDISPONIBLE"))</f>
        <v>DISPONIBLE</v>
      </c>
      <c r="AD44" s="16" t="str">
        <f>IF('Base de donnée'!$O$4,("DISPONIBLE"),("INDISPONIBLE"))</f>
        <v>DISPONIBLE</v>
      </c>
      <c r="AE44" s="16" t="str">
        <f>IF('Base de donnée'!$O$4,("DISPONIBLE"),("INDISPONIBLE"))</f>
        <v>DISPONIBLE</v>
      </c>
      <c r="AF44" s="16" t="str">
        <f>IF('Base de donnée'!$O$4,("DISPONIBLE"),("INDISPONIBLE"))</f>
        <v>DISPONIBLE</v>
      </c>
      <c r="AG44" s="16" t="str">
        <f>IF('Base de donnée'!$O$4,("DISPONIBLE"),("INDISPONIBLE"))</f>
        <v>DISPONIBLE</v>
      </c>
      <c r="AH44" s="16" t="str">
        <f>IF('Base de donnée'!$O$4,("DISPONIBLE"),("INDISPONIBLE"))</f>
        <v>DISPONIBLE</v>
      </c>
      <c r="AI44" s="16" t="str">
        <f>IF('Base de donnée'!$O$4,("DISPONIBLE"),("INDISPONIBLE"))</f>
        <v>DISPONIBLE</v>
      </c>
      <c r="AJ44" s="16" t="str">
        <f>IF('Base de donnée'!$O$4,("DISPONIBLE"),("INDISPONIBLE"))</f>
        <v>DISPONIBLE</v>
      </c>
      <c r="AK44" s="16" t="str">
        <f>IF('Base de donnée'!$O$4,("DISPONIBLE"),("INDISPONIBLE"))</f>
        <v>DISPONIBLE</v>
      </c>
      <c r="AL44" s="16" t="str">
        <f>IF('Base de donnée'!$O$4,("DISPONIBLE"),("INDISPONIBLE"))</f>
        <v>DISPONIBLE</v>
      </c>
      <c r="AM44" s="16" t="str">
        <f>IF('Base de donnée'!$O$4,("DISPONIBLE"),("INDISPONIBLE"))</f>
        <v>DISPONIBLE</v>
      </c>
      <c r="AN44" s="16" t="str">
        <f>IF('Base de donnée'!$O$4,("DISPONIBLE"),("INDISPONIBLE"))</f>
        <v>DISPONIBLE</v>
      </c>
      <c r="AV44">
        <f t="array" ref="AV44">SUM(IF((WEEKDAY(J$5:AN$5,2)&lt;6)*(COUNTIF(fériés,J$5:AN$5)=0),COUNTIF(vsav, J44:AN44)))</f>
        <v>4</v>
      </c>
      <c r="AW44">
        <f t="array" ref="AW44">SUM(IF((WEEKDAY(J$5:AN$5,2)&gt;5)+(COUNTIF(fériés,J$5:AN$5)&gt;0),COUNTIF(vsav, J44:AN44)))</f>
        <v>2</v>
      </c>
    </row>
    <row r="45" spans="1:49" ht="15" customHeight="1">
      <c r="A45" s="49">
        <f>'Base de donnée'!O3</f>
        <v>13</v>
      </c>
      <c r="B45" s="464"/>
      <c r="C45" s="449"/>
      <c r="D45" s="429"/>
      <c r="E45" s="432"/>
      <c r="F45" s="417"/>
      <c r="G45" s="420"/>
      <c r="H45" s="423"/>
      <c r="I45" s="426"/>
      <c r="J45" s="18"/>
      <c r="K45" s="10"/>
      <c r="L45" s="10"/>
      <c r="M45" s="10"/>
      <c r="N45" s="19"/>
      <c r="O45" s="10"/>
      <c r="P45" s="10" t="s">
        <v>12</v>
      </c>
      <c r="Q45" s="10" t="s">
        <v>79</v>
      </c>
      <c r="R45" s="10" t="s">
        <v>20</v>
      </c>
      <c r="S45" s="10"/>
      <c r="T45" s="10"/>
      <c r="U45" s="10"/>
      <c r="V45" s="10"/>
      <c r="W45" s="10"/>
      <c r="X45" s="10" t="s">
        <v>12</v>
      </c>
      <c r="Y45" s="10"/>
      <c r="Z45" s="10" t="s">
        <v>12</v>
      </c>
      <c r="AA45" s="10"/>
      <c r="AB45" s="10" t="s">
        <v>19</v>
      </c>
      <c r="AC45" s="19"/>
      <c r="AD45" s="10"/>
      <c r="AE45" s="10"/>
      <c r="AF45" s="10"/>
      <c r="AG45" s="10"/>
      <c r="AH45" s="10"/>
      <c r="AI45" s="10"/>
      <c r="AJ45" s="10"/>
      <c r="AK45" s="19"/>
      <c r="AL45" s="10"/>
      <c r="AM45" s="10"/>
      <c r="AN45" s="10"/>
      <c r="AV45">
        <f t="array" ref="AV45">SUM(IF((WEEKDAY(J$5:AN$5,2)&lt;6)*(COUNTIF(fériés,J$5:AN$5)=0),COUNTIF(vsav, J45:AN45)))</f>
        <v>0</v>
      </c>
      <c r="AW45">
        <f t="array" ref="AW45">SUM(IF((WEEKDAY(J$5:AN$5,2)&gt;5)+(COUNTIF(fériés,J$5:AN$5)&gt;0),COUNTIF(vsav, J45:AN45)))</f>
        <v>0</v>
      </c>
    </row>
    <row r="46" spans="1:49" ht="15.75" customHeight="1" thickBot="1">
      <c r="A46" s="50">
        <f>'Base de donnée'!O3</f>
        <v>13</v>
      </c>
      <c r="B46" s="465"/>
      <c r="C46" s="450"/>
      <c r="D46" s="430"/>
      <c r="E46" s="433"/>
      <c r="F46" s="418"/>
      <c r="G46" s="421"/>
      <c r="H46" s="424"/>
      <c r="I46" s="427"/>
      <c r="J46" s="21"/>
      <c r="K46" s="14"/>
      <c r="L46" s="14"/>
      <c r="M46" s="14"/>
      <c r="N46" s="14"/>
      <c r="O46" s="14"/>
      <c r="P46" s="14"/>
      <c r="Q46" s="14"/>
      <c r="R46" s="14"/>
      <c r="S46" s="14"/>
      <c r="T46" s="14"/>
      <c r="U46" s="14"/>
      <c r="V46" s="14"/>
      <c r="W46" s="14"/>
      <c r="X46" s="14"/>
      <c r="Y46" s="14"/>
      <c r="Z46" s="14"/>
      <c r="AA46" s="14"/>
      <c r="AB46" s="14"/>
      <c r="AC46" s="22"/>
      <c r="AD46" s="14"/>
      <c r="AE46" s="14"/>
      <c r="AF46" s="14"/>
      <c r="AG46" s="14"/>
      <c r="AH46" s="14"/>
      <c r="AI46" s="14"/>
      <c r="AJ46" s="14"/>
      <c r="AK46" s="22"/>
      <c r="AL46" s="22"/>
      <c r="AM46" s="14"/>
      <c r="AN46" s="14"/>
      <c r="AV46">
        <f t="array" ref="AV46">SUM(IF((WEEKDAY(J$5:AN$5,2)&lt;6)*(COUNTIF(fériés,J$5:AN$5)=0),COUNTIF(vsav, J46:AN46)))</f>
        <v>0</v>
      </c>
      <c r="AW46">
        <f t="array" ref="AW46">SUM(IF((WEEKDAY(J$5:AN$5,2)&gt;5)+(COUNTIF(fériés,J$5:AN$5)&gt;0),COUNTIF(vsav, J46:AN46)))</f>
        <v>0</v>
      </c>
    </row>
    <row r="47" spans="1:49" ht="15" customHeight="1">
      <c r="A47" s="48">
        <f>'Base de donnée'!P3</f>
        <v>14</v>
      </c>
      <c r="B47" s="463">
        <f>SUM('Base de donnée'!P5:P7)</f>
        <v>1</v>
      </c>
      <c r="C47" s="448">
        <f>SUM('Base de donnée'!P$8)</f>
        <v>1</v>
      </c>
      <c r="D47" s="410">
        <f t="array" ref="D47">SUM(IF((WEEKDAY(J$5:AN$5,2)&lt;6)*(COUNTIF(fériés,J$5:AN$5)=0),COUNTIF(piquet,J47:AN47)))</f>
        <v>8</v>
      </c>
      <c r="E47" s="413">
        <f t="array" ref="E47">SUM(IF((WEEKDAY(J$5:AN$5,2)&gt;5)+(COUNTIF(fériés,J$5:AN$5)&gt;0),COUNTIF(piquet,J47:AN47)))</f>
        <v>3</v>
      </c>
      <c r="F47" s="416">
        <f>(D47*9)+(E47*24)</f>
        <v>144</v>
      </c>
      <c r="G47" s="419" t="e">
        <f ca="1">STATISTIQUE!V21</f>
        <v>#REF!</v>
      </c>
      <c r="H47" s="422">
        <f t="shared" ref="H47:I47" si="14">SUM(AV47:AV49)</f>
        <v>4</v>
      </c>
      <c r="I47" s="425">
        <f t="shared" si="14"/>
        <v>2</v>
      </c>
      <c r="J47" s="16" t="s">
        <v>79</v>
      </c>
      <c r="K47" s="16" t="s">
        <v>16</v>
      </c>
      <c r="L47" s="16" t="s">
        <v>15</v>
      </c>
      <c r="M47" s="16" t="s">
        <v>13</v>
      </c>
      <c r="N47" s="16" t="str">
        <f>IF('Base de donnée'!$P$4,("DISPONIBLE"),("INDISPONIBLE"))</f>
        <v>DISPONIBLE</v>
      </c>
      <c r="O47" s="16" t="str">
        <f>IF('Base de donnée'!$P$4,("DISPONIBLE"),("INDISPONIBLE"))</f>
        <v>DISPONIBLE</v>
      </c>
      <c r="P47" s="16" t="str">
        <f>IF('Base de donnée'!$P$4,("DISPONIBLE"),("INDISPONIBLE"))</f>
        <v>DISPONIBLE</v>
      </c>
      <c r="Q47" s="16" t="str">
        <f>IF('Base de donnée'!$P$4,("DISPONIBLE"),("INDISPONIBLE"))</f>
        <v>DISPONIBLE</v>
      </c>
      <c r="R47" s="16" t="str">
        <f>IF('Base de donnée'!$P$4,("DISPONIBLE"),("INDISPONIBLE"))</f>
        <v>DISPONIBLE</v>
      </c>
      <c r="S47" s="16" t="str">
        <f>IF('Base de donnée'!$P$4,("DISPONIBLE"),("INDISPONIBLE"))</f>
        <v>DISPONIBLE</v>
      </c>
      <c r="T47" s="16" t="s">
        <v>17</v>
      </c>
      <c r="U47" s="16" t="s">
        <v>21</v>
      </c>
      <c r="V47" s="16" t="str">
        <f>IF('Base de donnée'!$P$4,("DISPONIBLE"),("INDISPONIBLE"))</f>
        <v>DISPONIBLE</v>
      </c>
      <c r="W47" s="16" t="str">
        <f>IF('Base de donnée'!$P$4,("DISPONIBLE"),("INDISPONIBLE"))</f>
        <v>DISPONIBLE</v>
      </c>
      <c r="X47" s="16" t="str">
        <f>IF('Base de donnée'!$P$4,("DISPONIBLE"),("INDISPONIBLE"))</f>
        <v>DISPONIBLE</v>
      </c>
      <c r="Y47" s="16" t="str">
        <f>IF('Base de donnée'!$P$4,("DISPONIBLE"),("INDISPONIBLE"))</f>
        <v>DISPONIBLE</v>
      </c>
      <c r="Z47" s="16" t="str">
        <f>IF('Base de donnée'!$P$4,("DISPONIBLE"),("INDISPONIBLE"))</f>
        <v>DISPONIBLE</v>
      </c>
      <c r="AA47" s="16" t="s">
        <v>6</v>
      </c>
      <c r="AB47" s="16" t="s">
        <v>6</v>
      </c>
      <c r="AC47" s="16" t="str">
        <f>IF('Base de donnée'!$P$4,("DISPONIBLE"),("INDISPONIBLE"))</f>
        <v>DISPONIBLE</v>
      </c>
      <c r="AD47" s="16" t="str">
        <f>IF('Base de donnée'!$P$4,("DISPONIBLE"),("INDISPONIBLE"))</f>
        <v>DISPONIBLE</v>
      </c>
      <c r="AE47" s="16" t="str">
        <f>IF('Base de donnée'!$P$4,("DISPONIBLE"),("INDISPONIBLE"))</f>
        <v>DISPONIBLE</v>
      </c>
      <c r="AF47" s="16" t="s">
        <v>21</v>
      </c>
      <c r="AG47" s="16" t="str">
        <f>IF('Base de donnée'!$P$4,("DISPONIBLE"),("INDISPONIBLE"))</f>
        <v>DISPONIBLE</v>
      </c>
      <c r="AH47" s="16" t="str">
        <f>IF('Base de donnée'!$P$4,("DISPONIBLE"),("INDISPONIBLE"))</f>
        <v>DISPONIBLE</v>
      </c>
      <c r="AI47" s="16" t="str">
        <f>IF('Base de donnée'!$P$4,("DISPONIBLE"),("INDISPONIBLE"))</f>
        <v>DISPONIBLE</v>
      </c>
      <c r="AJ47" s="16" t="s">
        <v>13</v>
      </c>
      <c r="AK47" s="16" t="s">
        <v>25</v>
      </c>
      <c r="AL47" s="16" t="s">
        <v>21</v>
      </c>
      <c r="AM47" s="16" t="s">
        <v>79</v>
      </c>
      <c r="AN47" s="16" t="s">
        <v>13</v>
      </c>
      <c r="AV47">
        <f t="array" ref="AV47">SUM(IF((WEEKDAY(J$5:AN$5,2)&lt;6)*(COUNTIF(fériés,J$5:AN$5)=0),COUNTIF(vsav, J47:AN47)))</f>
        <v>4</v>
      </c>
      <c r="AW47">
        <f t="array" ref="AW47">SUM(IF((WEEKDAY(J$5:AN$5,2)&gt;5)+(COUNTIF(fériés,J$5:AN$5)&gt;0),COUNTIF(vsav, J47:AN47)))</f>
        <v>2</v>
      </c>
    </row>
    <row r="48" spans="1:49" ht="15" customHeight="1">
      <c r="A48" s="49">
        <f>'Base de donnée'!P3</f>
        <v>14</v>
      </c>
      <c r="B48" s="464"/>
      <c r="C48" s="449"/>
      <c r="D48" s="411"/>
      <c r="E48" s="414"/>
      <c r="F48" s="417"/>
      <c r="G48" s="420"/>
      <c r="H48" s="423"/>
      <c r="I48" s="426"/>
      <c r="J48" s="18" t="s">
        <v>12</v>
      </c>
      <c r="K48" s="19" t="s">
        <v>19</v>
      </c>
      <c r="L48" s="19" t="s">
        <v>20</v>
      </c>
      <c r="M48" s="19" t="s">
        <v>18</v>
      </c>
      <c r="N48" s="10"/>
      <c r="O48" s="19"/>
      <c r="P48" s="19"/>
      <c r="Q48" s="10"/>
      <c r="R48" s="10"/>
      <c r="S48" s="10"/>
      <c r="T48" s="10"/>
      <c r="U48" s="10" t="s">
        <v>15</v>
      </c>
      <c r="V48" s="19"/>
      <c r="W48" s="10"/>
      <c r="X48" s="19"/>
      <c r="Y48" s="19"/>
      <c r="Z48" s="10"/>
      <c r="AA48" s="19"/>
      <c r="AB48" s="10"/>
      <c r="AC48" s="19"/>
      <c r="AD48" s="10"/>
      <c r="AE48" s="10"/>
      <c r="AF48" s="10"/>
      <c r="AG48" s="10"/>
      <c r="AH48" s="10"/>
      <c r="AI48" s="10"/>
      <c r="AJ48" s="10" t="s">
        <v>79</v>
      </c>
      <c r="AK48" s="10"/>
      <c r="AL48" s="10"/>
      <c r="AM48" s="10" t="s">
        <v>12</v>
      </c>
      <c r="AN48" s="10"/>
      <c r="AV48">
        <f t="array" ref="AV48">SUM(IF((WEEKDAY(J$5:AN$5,2)&lt;6)*(COUNTIF(fériés,J$5:AN$5)=0),COUNTIF(vsav, J48:AN48)))</f>
        <v>0</v>
      </c>
      <c r="AW48">
        <f t="array" ref="AW48">SUM(IF((WEEKDAY(J$5:AN$5,2)&gt;5)+(COUNTIF(fériés,J$5:AN$5)&gt;0),COUNTIF(vsav, J48:AN48)))</f>
        <v>0</v>
      </c>
    </row>
    <row r="49" spans="1:49" ht="15.75" customHeight="1" thickBot="1">
      <c r="A49" s="50">
        <f>'Base de donnée'!P3</f>
        <v>14</v>
      </c>
      <c r="B49" s="465"/>
      <c r="C49" s="450"/>
      <c r="D49" s="412"/>
      <c r="E49" s="415"/>
      <c r="F49" s="418"/>
      <c r="G49" s="421"/>
      <c r="H49" s="424"/>
      <c r="I49" s="427"/>
      <c r="J49" s="21"/>
      <c r="K49" s="14"/>
      <c r="L49" s="14"/>
      <c r="M49" s="14"/>
      <c r="N49" s="14"/>
      <c r="O49" s="22"/>
      <c r="P49" s="14"/>
      <c r="Q49" s="14"/>
      <c r="R49" s="14"/>
      <c r="S49" s="14"/>
      <c r="T49" s="14"/>
      <c r="U49" s="22"/>
      <c r="V49" s="14"/>
      <c r="W49" s="14"/>
      <c r="X49" s="22"/>
      <c r="Y49" s="14"/>
      <c r="Z49" s="14"/>
      <c r="AA49" s="14"/>
      <c r="AB49" s="14"/>
      <c r="AC49" s="14"/>
      <c r="AD49" s="14"/>
      <c r="AE49" s="14"/>
      <c r="AF49" s="14"/>
      <c r="AG49" s="14"/>
      <c r="AH49" s="14"/>
      <c r="AI49" s="22"/>
      <c r="AJ49" s="14"/>
      <c r="AK49" s="14"/>
      <c r="AL49" s="14"/>
      <c r="AM49" s="14"/>
      <c r="AN49" s="14"/>
      <c r="AV49">
        <f t="array" ref="AV49">SUM(IF((WEEKDAY(J$5:AN$5,2)&lt;6)*(COUNTIF(fériés,J$5:AN$5)=0),COUNTIF(vsav, J49:AN49)))</f>
        <v>0</v>
      </c>
      <c r="AW49">
        <f t="array" ref="AW49">SUM(IF((WEEKDAY(J$5:AN$5,2)&gt;5)+(COUNTIF(fériés,J$5:AN$5)&gt;0),COUNTIF(vsav, J49:AN49)))</f>
        <v>0</v>
      </c>
    </row>
    <row r="50" spans="1:49" ht="15" customHeight="1">
      <c r="A50" s="48">
        <f>'Base de donnée'!Q3</f>
        <v>15</v>
      </c>
      <c r="B50" s="463">
        <f>SUM('Base de donnée'!Q5:Q7)</f>
        <v>1</v>
      </c>
      <c r="C50" s="448">
        <f>SUM('Base de donnée'!Q$8)</f>
        <v>1</v>
      </c>
      <c r="D50" s="428">
        <f t="array" ref="D50">SUM(IF((WEEKDAY(J$5:AN$5,2)&lt;6)*(COUNTIF(fériés,J$5:AN$5)=0),COUNTIF(piquet,J50:AN50)))</f>
        <v>8</v>
      </c>
      <c r="E50" s="431">
        <f t="array" ref="E50">SUM(IF((WEEKDAY(J$5:AN$5,2)&gt;5)+(COUNTIF(fériés,J$5:AN$5)&gt;0),COUNTIF(piquet,J50:AN50)))</f>
        <v>3</v>
      </c>
      <c r="F50" s="416">
        <f>(D50*9)+(E50*24)</f>
        <v>144</v>
      </c>
      <c r="G50" s="419" t="e">
        <f ca="1">STATISTIQUE!V22</f>
        <v>#REF!</v>
      </c>
      <c r="H50" s="422">
        <f t="shared" ref="H50:I50" si="15">SUM(AV50:AV52)</f>
        <v>4</v>
      </c>
      <c r="I50" s="425">
        <f t="shared" si="15"/>
        <v>1</v>
      </c>
      <c r="J50" s="16" t="s">
        <v>16</v>
      </c>
      <c r="K50" s="16" t="str">
        <f>IF('Base de donnée'!$Q$4,("DISPONIBLE"),("INDISPONIBLE"))</f>
        <v>DISPONIBLE</v>
      </c>
      <c r="L50" s="16" t="str">
        <f>IF('Base de donnée'!$Q$4,("DISPONIBLE"),("INDISPONIBLE"))</f>
        <v>DISPONIBLE</v>
      </c>
      <c r="M50" s="16" t="s">
        <v>6</v>
      </c>
      <c r="N50" s="16" t="s">
        <v>6</v>
      </c>
      <c r="O50" s="16" t="s">
        <v>6</v>
      </c>
      <c r="P50" s="16" t="str">
        <f>IF('Base de donnée'!$Q$4,("DISPONIBLE"),("INDISPONIBLE"))</f>
        <v>DISPONIBLE</v>
      </c>
      <c r="Q50" s="16" t="str">
        <f>IF('Base de donnée'!$Q$4,("DISPONIBLE"),("INDISPONIBLE"))</f>
        <v>DISPONIBLE</v>
      </c>
      <c r="R50" s="16" t="s">
        <v>21</v>
      </c>
      <c r="S50" s="16" t="s">
        <v>15</v>
      </c>
      <c r="T50" s="16" t="str">
        <f>IF('Base de donnée'!$Q$4,("DISPONIBLE"),("INDISPONIBLE"))</f>
        <v>DISPONIBLE</v>
      </c>
      <c r="U50" s="16" t="s">
        <v>6</v>
      </c>
      <c r="V50" s="16" t="s">
        <v>13</v>
      </c>
      <c r="W50" s="16" t="s">
        <v>16</v>
      </c>
      <c r="X50" s="16" t="s">
        <v>21</v>
      </c>
      <c r="Y50" s="16" t="s">
        <v>16</v>
      </c>
      <c r="Z50" s="16" t="s">
        <v>25</v>
      </c>
      <c r="AA50" s="16" t="s">
        <v>79</v>
      </c>
      <c r="AB50" s="16" t="s">
        <v>6</v>
      </c>
      <c r="AC50" s="16" t="str">
        <f>IF('Base de donnée'!$Q$4,("DISPONIBLE"),("INDISPONIBLE"))</f>
        <v>DISPONIBLE</v>
      </c>
      <c r="AD50" s="16" t="str">
        <f>IF('Base de donnée'!$Q$4,("DISPONIBLE"),("INDISPONIBLE"))</f>
        <v>DISPONIBLE</v>
      </c>
      <c r="AE50" s="16" t="s">
        <v>13</v>
      </c>
      <c r="AF50" s="16" t="str">
        <f>IF('Base de donnée'!$Q$4,("DISPONIBLE"),("INDISPONIBLE"))</f>
        <v>DISPONIBLE</v>
      </c>
      <c r="AG50" s="16" t="str">
        <f>IF('Base de donnée'!$Q$4,("DISPONIBLE"),("INDISPONIBLE"))</f>
        <v>DISPONIBLE</v>
      </c>
      <c r="AH50" s="16" t="s">
        <v>13</v>
      </c>
      <c r="AI50" s="16" t="s">
        <v>79</v>
      </c>
      <c r="AJ50" s="16" t="s">
        <v>25</v>
      </c>
      <c r="AK50" s="16" t="str">
        <f>IF('Base de donnée'!$Q$4,("DISPONIBLE"),("INDISPONIBLE"))</f>
        <v>DISPONIBLE</v>
      </c>
      <c r="AL50" s="16" t="str">
        <f>IF('Base de donnée'!$Q$4,("DISPONIBLE"),("INDISPONIBLE"))</f>
        <v>DISPONIBLE</v>
      </c>
      <c r="AM50" s="16" t="str">
        <f>IF('Base de donnée'!$Q$4,("DISPONIBLE"),("INDISPONIBLE"))</f>
        <v>DISPONIBLE</v>
      </c>
      <c r="AN50" s="16" t="str">
        <f>IF('Base de donnée'!$Q$4,("DISPONIBLE"),("INDISPONIBLE"))</f>
        <v>DISPONIBLE</v>
      </c>
      <c r="AV50">
        <f t="array" ref="AV50">SUM(IF((WEEKDAY(J$5:AN$5,2)&lt;6)*(COUNTIF(fériés,J$5:AN$5)=0),COUNTIF(vsav, J50:AN50)))</f>
        <v>4</v>
      </c>
      <c r="AW50">
        <f t="array" ref="AW50">SUM(IF((WEEKDAY(J$5:AN$5,2)&gt;5)+(COUNTIF(fériés,J$5:AN$5)&gt;0),COUNTIF(vsav, J50:AN50)))</f>
        <v>1</v>
      </c>
    </row>
    <row r="51" spans="1:49" ht="15" customHeight="1">
      <c r="A51" s="49">
        <f>'Base de donnée'!Q3</f>
        <v>15</v>
      </c>
      <c r="B51" s="464"/>
      <c r="C51" s="449"/>
      <c r="D51" s="429"/>
      <c r="E51" s="432"/>
      <c r="F51" s="417"/>
      <c r="G51" s="420"/>
      <c r="H51" s="423"/>
      <c r="I51" s="426"/>
      <c r="J51" s="18" t="s">
        <v>20</v>
      </c>
      <c r="K51" s="10"/>
      <c r="L51" s="10"/>
      <c r="M51" s="10"/>
      <c r="N51" s="10"/>
      <c r="O51" s="10"/>
      <c r="P51" s="19"/>
      <c r="Q51" s="10"/>
      <c r="R51" s="10" t="s">
        <v>17</v>
      </c>
      <c r="S51" s="10" t="s">
        <v>12</v>
      </c>
      <c r="T51" s="10"/>
      <c r="U51" s="10"/>
      <c r="V51" s="10" t="s">
        <v>79</v>
      </c>
      <c r="W51" s="19" t="s">
        <v>19</v>
      </c>
      <c r="X51" s="10"/>
      <c r="Y51" s="19" t="s">
        <v>19</v>
      </c>
      <c r="Z51" s="19"/>
      <c r="AA51" s="19" t="s">
        <v>12</v>
      </c>
      <c r="AB51" s="19"/>
      <c r="AC51" s="10"/>
      <c r="AD51" s="10"/>
      <c r="AE51" s="10" t="s">
        <v>15</v>
      </c>
      <c r="AF51" s="10"/>
      <c r="AG51" s="10"/>
      <c r="AH51" s="10"/>
      <c r="AI51" s="19" t="s">
        <v>12</v>
      </c>
      <c r="AJ51" s="19"/>
      <c r="AK51" s="10"/>
      <c r="AL51" s="10"/>
      <c r="AM51" s="10"/>
      <c r="AN51" s="10"/>
      <c r="AV51">
        <f t="array" ref="AV51">SUM(IF((WEEKDAY(J$5:AN$5,2)&lt;6)*(COUNTIF(fériés,J$5:AN$5)=0),COUNTIF(vsav, J51:AN51)))</f>
        <v>0</v>
      </c>
      <c r="AW51">
        <f t="array" ref="AW51">SUM(IF((WEEKDAY(J$5:AN$5,2)&gt;5)+(COUNTIF(fériés,J$5:AN$5)&gt;0),COUNTIF(vsav, J51:AN51)))</f>
        <v>0</v>
      </c>
    </row>
    <row r="52" spans="1:49" ht="15.75" customHeight="1" thickBot="1">
      <c r="A52" s="50">
        <f>'Base de donnée'!Q3</f>
        <v>15</v>
      </c>
      <c r="B52" s="465"/>
      <c r="C52" s="450"/>
      <c r="D52" s="430"/>
      <c r="E52" s="433"/>
      <c r="F52" s="418"/>
      <c r="G52" s="421"/>
      <c r="H52" s="424"/>
      <c r="I52" s="427"/>
      <c r="J52" s="21"/>
      <c r="K52" s="14"/>
      <c r="L52" s="14"/>
      <c r="M52" s="14"/>
      <c r="N52" s="14"/>
      <c r="O52" s="14"/>
      <c r="P52" s="14"/>
      <c r="Q52" s="14"/>
      <c r="R52" s="14"/>
      <c r="S52" s="14"/>
      <c r="T52" s="14"/>
      <c r="U52" s="14"/>
      <c r="V52" s="22"/>
      <c r="W52" s="22"/>
      <c r="X52" s="14"/>
      <c r="Y52" s="14"/>
      <c r="Z52" s="14"/>
      <c r="AA52" s="22"/>
      <c r="AB52" s="14"/>
      <c r="AC52" s="14"/>
      <c r="AD52" s="14"/>
      <c r="AE52" s="14"/>
      <c r="AF52" s="14"/>
      <c r="AG52" s="14"/>
      <c r="AH52" s="14"/>
      <c r="AI52" s="14"/>
      <c r="AJ52" s="22"/>
      <c r="AK52" s="22"/>
      <c r="AL52" s="22"/>
      <c r="AM52" s="14"/>
      <c r="AN52" s="14"/>
      <c r="AV52">
        <f t="array" ref="AV52">SUM(IF((WEEKDAY(J$5:AN$5,2)&lt;6)*(COUNTIF(fériés,J$5:AN$5)=0),COUNTIF(vsav, J52:AN52)))</f>
        <v>0</v>
      </c>
      <c r="AW52">
        <f t="array" ref="AW52">SUM(IF((WEEKDAY(J$5:AN$5,2)&gt;5)+(COUNTIF(fériés,J$5:AN$5)&gt;0),COUNTIF(vsav, J52:AN52)))</f>
        <v>0</v>
      </c>
    </row>
    <row r="53" spans="1:49" ht="15" customHeight="1">
      <c r="A53" s="48">
        <f>'Base de donnée'!R3</f>
        <v>16</v>
      </c>
      <c r="B53" s="463">
        <f>SUM('Base de donnée'!S5:S7)</f>
        <v>1</v>
      </c>
      <c r="C53" s="448">
        <f>SUM('Base de donnée'!R$8)</f>
        <v>1</v>
      </c>
      <c r="D53" s="410">
        <f t="array" ref="D53">SUM(IF((WEEKDAY(J$5:AN$5,2)&lt;6)*(COUNTIF(fériés,J$5:AN$5)=0),COUNTIF(piquet,J53:AN53)))</f>
        <v>8</v>
      </c>
      <c r="E53" s="413">
        <f t="array" ref="E53">SUM(IF((WEEKDAY(J$5:AN$5,2)&gt;5)+(COUNTIF(fériés,J$5:AN$5)&gt;0),COUNTIF(piquet,J53:AN53)))</f>
        <v>3</v>
      </c>
      <c r="F53" s="416">
        <f>(D53*9)+(E53*24)</f>
        <v>144</v>
      </c>
      <c r="G53" s="419" t="e">
        <f ca="1">STATISTIQUE!V23</f>
        <v>#REF!</v>
      </c>
      <c r="H53" s="422">
        <f t="shared" ref="H53:I53" si="16">SUM(AV53:AV55)</f>
        <v>4</v>
      </c>
      <c r="I53" s="425">
        <f t="shared" si="16"/>
        <v>1</v>
      </c>
      <c r="J53" s="16" t="str">
        <f>IF('Base de donnée'!$R$4,("DISPONIBLE"),("INDISPONIBLE"))</f>
        <v>DISPONIBLE</v>
      </c>
      <c r="K53" s="16" t="str">
        <f>IF('Base de donnée'!$R$4,("DISPONIBLE"),("INDISPONIBLE"))</f>
        <v>DISPONIBLE</v>
      </c>
      <c r="L53" s="16" t="str">
        <f>IF('Base de donnée'!$R$4,("DISPONIBLE"),("INDISPONIBLE"))</f>
        <v>DISPONIBLE</v>
      </c>
      <c r="M53" s="16" t="s">
        <v>79</v>
      </c>
      <c r="N53" s="16" t="s">
        <v>17</v>
      </c>
      <c r="O53" s="16" t="str">
        <f>IF('Base de donnée'!$R$4,("DISPONIBLE"),("INDISPONIBLE"))</f>
        <v>DISPONIBLE</v>
      </c>
      <c r="P53" s="16" t="str">
        <f>IF('Base de donnée'!$R$4,("DISPONIBLE"),("INDISPONIBLE"))</f>
        <v>DISPONIBLE</v>
      </c>
      <c r="Q53" s="16" t="str">
        <f>IF('Base de donnée'!$R$4,("DISPONIBLE"),("INDISPONIBLE"))</f>
        <v>DISPONIBLE</v>
      </c>
      <c r="R53" s="16" t="str">
        <f>IF('Base de donnée'!$R$4,("DISPONIBLE"),("INDISPONIBLE"))</f>
        <v>DISPONIBLE</v>
      </c>
      <c r="S53" s="16" t="s">
        <v>13</v>
      </c>
      <c r="T53" s="16" t="s">
        <v>6</v>
      </c>
      <c r="U53" s="16" t="s">
        <v>6</v>
      </c>
      <c r="V53" s="16" t="str">
        <f>IF('Base de donnée'!$R$4,("DISPONIBLE"),("INDISPONIBLE"))</f>
        <v>DISPONIBLE</v>
      </c>
      <c r="W53" s="16" t="s">
        <v>25</v>
      </c>
      <c r="X53" s="16" t="str">
        <f>IF('Base de donnée'!$R$4,("DISPONIBLE"),("INDISPONIBLE"))</f>
        <v>DISPONIBLE</v>
      </c>
      <c r="Y53" s="16" t="str">
        <f>IF('Base de donnée'!$R$4,("DISPONIBLE"),("INDISPONIBLE"))</f>
        <v>DISPONIBLE</v>
      </c>
      <c r="Z53" s="16" t="s">
        <v>6</v>
      </c>
      <c r="AA53" s="16" t="s">
        <v>6</v>
      </c>
      <c r="AB53" s="16" t="s">
        <v>6</v>
      </c>
      <c r="AC53" s="16" t="s">
        <v>13</v>
      </c>
      <c r="AD53" s="16" t="s">
        <v>79</v>
      </c>
      <c r="AE53" s="16" t="s">
        <v>16</v>
      </c>
      <c r="AF53" s="16" t="s">
        <v>15</v>
      </c>
      <c r="AG53" s="16" t="s">
        <v>13</v>
      </c>
      <c r="AH53" s="16" t="s">
        <v>21</v>
      </c>
      <c r="AI53" s="16" t="s">
        <v>6</v>
      </c>
      <c r="AJ53" s="16" t="s">
        <v>18</v>
      </c>
      <c r="AK53" s="16" t="str">
        <f>IF('Base de donnée'!$R$4,("DISPONIBLE"),("INDISPONIBLE"))</f>
        <v>DISPONIBLE</v>
      </c>
      <c r="AL53" s="16" t="s">
        <v>25</v>
      </c>
      <c r="AM53" s="16" t="s">
        <v>13</v>
      </c>
      <c r="AN53" s="16" t="str">
        <f>IF('Base de donnée'!$R$4,("DISPONIBLE"),("INDISPONIBLE"))</f>
        <v>DISPONIBLE</v>
      </c>
      <c r="AV53">
        <f t="array" ref="AV53">SUM(IF((WEEKDAY(J$5:AN$5,2)&lt;6)*(COUNTIF(fériés,J$5:AN$5)=0),COUNTIF(vsav, J53:AN53)))</f>
        <v>4</v>
      </c>
      <c r="AW53">
        <f t="array" ref="AW53">SUM(IF((WEEKDAY(J$5:AN$5,2)&gt;5)+(COUNTIF(fériés,J$5:AN$5)&gt;0),COUNTIF(vsav, J53:AN53)))</f>
        <v>1</v>
      </c>
    </row>
    <row r="54" spans="1:49" ht="15" customHeight="1">
      <c r="A54" s="49">
        <f>'Base de donnée'!R3</f>
        <v>16</v>
      </c>
      <c r="B54" s="464"/>
      <c r="C54" s="449"/>
      <c r="D54" s="411"/>
      <c r="E54" s="414"/>
      <c r="F54" s="417"/>
      <c r="G54" s="420"/>
      <c r="H54" s="423"/>
      <c r="I54" s="426"/>
      <c r="J54" s="18"/>
      <c r="K54" s="10"/>
      <c r="L54" s="10"/>
      <c r="M54" s="19" t="s">
        <v>12</v>
      </c>
      <c r="N54" s="10" t="s">
        <v>20</v>
      </c>
      <c r="O54" s="10"/>
      <c r="P54" s="10"/>
      <c r="Q54" s="10"/>
      <c r="R54" s="10"/>
      <c r="S54" s="10" t="s">
        <v>18</v>
      </c>
      <c r="T54" s="19"/>
      <c r="U54" s="10"/>
      <c r="V54" s="10"/>
      <c r="W54" s="19"/>
      <c r="X54" s="10"/>
      <c r="Y54" s="10"/>
      <c r="Z54" s="10"/>
      <c r="AA54" s="19"/>
      <c r="AB54" s="10"/>
      <c r="AC54" s="10" t="s">
        <v>18</v>
      </c>
      <c r="AD54" s="10" t="s">
        <v>12</v>
      </c>
      <c r="AE54" s="19" t="s">
        <v>19</v>
      </c>
      <c r="AF54" s="10" t="s">
        <v>12</v>
      </c>
      <c r="AG54" s="19"/>
      <c r="AH54" s="10"/>
      <c r="AI54" s="10"/>
      <c r="AJ54" s="10" t="s">
        <v>19</v>
      </c>
      <c r="AK54" s="10"/>
      <c r="AL54" s="10"/>
      <c r="AM54" s="10"/>
      <c r="AN54" s="10"/>
      <c r="AV54">
        <f t="array" ref="AV54">SUM(IF((WEEKDAY(J$5:AN$5,2)&lt;6)*(COUNTIF(fériés,J$5:AN$5)=0),COUNTIF(vsav, J54:AN54)))</f>
        <v>0</v>
      </c>
      <c r="AW54">
        <f t="array" ref="AW54">SUM(IF((WEEKDAY(J$5:AN$5,2)&gt;5)+(COUNTIF(fériés,J$5:AN$5)&gt;0),COUNTIF(vsav, J54:AN54)))</f>
        <v>0</v>
      </c>
    </row>
    <row r="55" spans="1:49" ht="15.75" customHeight="1" thickBot="1">
      <c r="A55" s="50">
        <f>'Base de donnée'!R3</f>
        <v>16</v>
      </c>
      <c r="B55" s="465"/>
      <c r="C55" s="450"/>
      <c r="D55" s="412"/>
      <c r="E55" s="415"/>
      <c r="F55" s="418"/>
      <c r="G55" s="421"/>
      <c r="H55" s="424"/>
      <c r="I55" s="427"/>
      <c r="J55" s="21"/>
      <c r="K55" s="14"/>
      <c r="L55" s="14"/>
      <c r="M55" s="14"/>
      <c r="N55" s="14"/>
      <c r="O55" s="14"/>
      <c r="P55" s="14"/>
      <c r="Q55" s="14"/>
      <c r="R55" s="14"/>
      <c r="S55" s="14"/>
      <c r="T55" s="14"/>
      <c r="U55" s="14"/>
      <c r="V55" s="14"/>
      <c r="W55" s="14"/>
      <c r="X55" s="14"/>
      <c r="Y55" s="22"/>
      <c r="Z55" s="14"/>
      <c r="AA55" s="14"/>
      <c r="AB55" s="22"/>
      <c r="AC55" s="14"/>
      <c r="AD55" s="14"/>
      <c r="AE55" s="22"/>
      <c r="AF55" s="22"/>
      <c r="AG55" s="14"/>
      <c r="AH55" s="14"/>
      <c r="AI55" s="14"/>
      <c r="AJ55" s="14"/>
      <c r="AK55" s="14"/>
      <c r="AL55" s="14"/>
      <c r="AM55" s="14"/>
      <c r="AN55" s="14"/>
      <c r="AV55">
        <f t="array" ref="AV55">SUM(IF((WEEKDAY(J$5:AN$5,2)&lt;6)*(COUNTIF(fériés,J$5:AN$5)=0),COUNTIF(vsav, J55:AN55)))</f>
        <v>0</v>
      </c>
      <c r="AW55">
        <f t="array" ref="AW55">SUM(IF((WEEKDAY(J$5:AN$5,2)&gt;5)+(COUNTIF(fériés,J$5:AN$5)&gt;0),COUNTIF(vsav, J55:AN55)))</f>
        <v>0</v>
      </c>
    </row>
    <row r="56" spans="1:49" ht="15" customHeight="1">
      <c r="A56" s="51">
        <f>'Base de donnée'!S3</f>
        <v>17</v>
      </c>
      <c r="B56" s="463">
        <f>SUM('Base de donnée'!S5:S7)</f>
        <v>1</v>
      </c>
      <c r="C56" s="448">
        <f>SUM('Base de donnée'!S$8)</f>
        <v>0</v>
      </c>
      <c r="D56" s="428">
        <f t="array" ref="D56">SUM(IF((WEEKDAY(J$5:AN$5,2)&lt;6)*(COUNTIF(fériés,J$5:AN$5)=0),COUNTIF(piquet,J56:AN56)))</f>
        <v>8</v>
      </c>
      <c r="E56" s="431">
        <f t="array" ref="E56">SUM(IF((WEEKDAY(J$5:AN$5,2)&gt;5)+(COUNTIF(fériés,J$5:AN$5)&gt;0),COUNTIF(piquet,J56:AN56)))</f>
        <v>3</v>
      </c>
      <c r="F56" s="416">
        <f>(D56*9)+(E56*24)</f>
        <v>144</v>
      </c>
      <c r="G56" s="419" t="e">
        <f ca="1">STATISTIQUE!V24</f>
        <v>#REF!</v>
      </c>
      <c r="H56" s="422">
        <f t="shared" ref="H56:I56" si="17">SUM(AV56:AV58)</f>
        <v>4</v>
      </c>
      <c r="I56" s="425">
        <f t="shared" si="17"/>
        <v>2</v>
      </c>
      <c r="J56" s="16" t="str">
        <f>IF('Base de donnée'!$S$4,("DISPONIBLE"),("INDISPONIBLE"))</f>
        <v>DISPONIBLE</v>
      </c>
      <c r="K56" s="16" t="str">
        <f>IF('Base de donnée'!$S$4,("DISPONIBLE"),("INDISPONIBLE"))</f>
        <v>DISPONIBLE</v>
      </c>
      <c r="L56" s="16" t="str">
        <f>IF('Base de donnée'!$S$4,("DISPONIBLE"),("INDISPONIBLE"))</f>
        <v>DISPONIBLE</v>
      </c>
      <c r="M56" s="16" t="s">
        <v>15</v>
      </c>
      <c r="N56" s="16" t="str">
        <f>IF('Base de donnée'!$S$4,("DISPONIBLE"),("INDISPONIBLE"))</f>
        <v>DISPONIBLE</v>
      </c>
      <c r="O56" s="16" t="s">
        <v>16</v>
      </c>
      <c r="P56" s="16" t="str">
        <f>IF('Base de donnée'!$S$4,("DISPONIBLE"),("INDISPONIBLE"))</f>
        <v>DISPONIBLE</v>
      </c>
      <c r="Q56" s="16" t="str">
        <f>IF('Base de donnée'!$S$4,("DISPONIBLE"),("INDISPONIBLE"))</f>
        <v>DISPONIBLE</v>
      </c>
      <c r="R56" s="16" t="str">
        <f>IF('Base de donnée'!$S$4,("DISPONIBLE"),("INDISPONIBLE"))</f>
        <v>DISPONIBLE</v>
      </c>
      <c r="S56" s="16" t="s">
        <v>16</v>
      </c>
      <c r="T56" s="16" t="str">
        <f>IF('Base de donnée'!$S$4,("DISPONIBLE"),("INDISPONIBLE"))</f>
        <v>DISPONIBLE</v>
      </c>
      <c r="U56" s="16" t="s">
        <v>22</v>
      </c>
      <c r="V56" s="16" t="str">
        <f>IF('Base de donnée'!$S$4,("DISPONIBLE"),("INDISPONIBLE"))</f>
        <v>DISPONIBLE</v>
      </c>
      <c r="W56" s="16" t="str">
        <f>IF('Base de donnée'!$S$4,("DISPONIBLE"),("INDISPONIBLE"))</f>
        <v>DISPONIBLE</v>
      </c>
      <c r="X56" s="16" t="s">
        <v>13</v>
      </c>
      <c r="Y56" s="16" t="s">
        <v>21</v>
      </c>
      <c r="Z56" s="16" t="str">
        <f>IF('Base de donnée'!$S$4,("DISPONIBLE"),("INDISPONIBLE"))</f>
        <v>DISPONIBLE</v>
      </c>
      <c r="AA56" s="16" t="str">
        <f>IF('Base de donnée'!$S$4,("DISPONIBLE"),("INDISPONIBLE"))</f>
        <v>DISPONIBLE</v>
      </c>
      <c r="AB56" s="16" t="s">
        <v>13</v>
      </c>
      <c r="AC56" s="16" t="s">
        <v>16</v>
      </c>
      <c r="AD56" s="16" t="s">
        <v>13</v>
      </c>
      <c r="AE56" s="16" t="str">
        <f>IF('Base de donnée'!$S$4,("DISPONIBLE"),("INDISPONIBLE"))</f>
        <v>DISPONIBLE</v>
      </c>
      <c r="AF56" s="16" t="str">
        <f>IF('Base de donnée'!$S$4,("DISPONIBLE"),("INDISPONIBLE"))</f>
        <v>DISPONIBLE</v>
      </c>
      <c r="AG56" s="16" t="str">
        <f>IF('Base de donnée'!$S$4,("DISPONIBLE"),("INDISPONIBLE"))</f>
        <v>DISPONIBLE</v>
      </c>
      <c r="AH56" s="16" t="str">
        <f>IF('Base de donnée'!$S$4,("DISPONIBLE"),("INDISPONIBLE"))</f>
        <v>DISPONIBLE</v>
      </c>
      <c r="AI56" s="16" t="str">
        <f>IF('Base de donnée'!$S$4,("DISPONIBLE"),("INDISPONIBLE"))</f>
        <v>DISPONIBLE</v>
      </c>
      <c r="AJ56" s="16" t="s">
        <v>21</v>
      </c>
      <c r="AK56" s="16" t="str">
        <f>IF('Base de donnée'!$S$4,("DISPONIBLE"),("INDISPONIBLE"))</f>
        <v>DISPONIBLE</v>
      </c>
      <c r="AL56" s="16" t="str">
        <f>IF('Base de donnée'!$S$4,("DISPONIBLE"),("INDISPONIBLE"))</f>
        <v>DISPONIBLE</v>
      </c>
      <c r="AM56" s="16" t="s">
        <v>25</v>
      </c>
      <c r="AN56" s="16" t="s">
        <v>15</v>
      </c>
      <c r="AV56">
        <f t="array" ref="AV56">SUM(IF((WEEKDAY(J$5:AN$5,2)&lt;6)*(COUNTIF(fériés,J$5:AN$5)=0),COUNTIF(vsav, J56:AN56)))</f>
        <v>4</v>
      </c>
      <c r="AW56">
        <f t="array" ref="AW56">SUM(IF((WEEKDAY(J$5:AN$5,2)&gt;5)+(COUNTIF(fériés,J$5:AN$5)&gt;0),COUNTIF(vsav, J56:AN56)))</f>
        <v>2</v>
      </c>
    </row>
    <row r="57" spans="1:49" ht="15" customHeight="1">
      <c r="A57" s="52">
        <f>'Base de donnée'!S3</f>
        <v>17</v>
      </c>
      <c r="B57" s="464"/>
      <c r="C57" s="449"/>
      <c r="D57" s="429"/>
      <c r="E57" s="432"/>
      <c r="F57" s="417"/>
      <c r="G57" s="420"/>
      <c r="H57" s="423"/>
      <c r="I57" s="426"/>
      <c r="J57" s="18"/>
      <c r="K57" s="10"/>
      <c r="L57" s="19"/>
      <c r="M57" s="10" t="s">
        <v>19</v>
      </c>
      <c r="N57" s="10"/>
      <c r="O57" s="10" t="s">
        <v>20</v>
      </c>
      <c r="P57" s="19"/>
      <c r="Q57" s="10"/>
      <c r="R57" s="10"/>
      <c r="S57" s="10" t="s">
        <v>20</v>
      </c>
      <c r="T57" s="10"/>
      <c r="U57" s="10"/>
      <c r="V57" s="10"/>
      <c r="W57" s="10"/>
      <c r="X57" s="10" t="s">
        <v>17</v>
      </c>
      <c r="Y57" s="19" t="s">
        <v>17</v>
      </c>
      <c r="Z57" s="10"/>
      <c r="AA57" s="10"/>
      <c r="AB57" s="10"/>
      <c r="AC57" s="10" t="s">
        <v>19</v>
      </c>
      <c r="AD57" s="10"/>
      <c r="AE57" s="10"/>
      <c r="AF57" s="10"/>
      <c r="AG57" s="19"/>
      <c r="AH57" s="19"/>
      <c r="AI57" s="10"/>
      <c r="AJ57" s="10" t="s">
        <v>16</v>
      </c>
      <c r="AK57" s="10"/>
      <c r="AL57" s="10"/>
      <c r="AM57" s="10"/>
      <c r="AN57" s="19" t="s">
        <v>19</v>
      </c>
      <c r="AV57">
        <f t="array" ref="AV57">SUM(IF((WEEKDAY(J$5:AN$5,2)&lt;6)*(COUNTIF(fériés,J$5:AN$5)=0),COUNTIF(vsav, J57:AN57)))</f>
        <v>0</v>
      </c>
      <c r="AW57">
        <f t="array" ref="AW57">SUM(IF((WEEKDAY(J$5:AN$5,2)&gt;5)+(COUNTIF(fériés,J$5:AN$5)&gt;0),COUNTIF(vsav, J57:AN57)))</f>
        <v>0</v>
      </c>
    </row>
    <row r="58" spans="1:49" ht="15.75" customHeight="1" thickBot="1">
      <c r="A58" s="53">
        <f>'Base de donnée'!S3</f>
        <v>17</v>
      </c>
      <c r="B58" s="465"/>
      <c r="C58" s="450"/>
      <c r="D58" s="430"/>
      <c r="E58" s="433"/>
      <c r="F58" s="418"/>
      <c r="G58" s="421"/>
      <c r="H58" s="424"/>
      <c r="I58" s="427"/>
      <c r="J58" s="21"/>
      <c r="K58" s="14"/>
      <c r="L58" s="14"/>
      <c r="M58" s="14"/>
      <c r="N58" s="14"/>
      <c r="O58" s="14"/>
      <c r="P58" s="22"/>
      <c r="Q58" s="14"/>
      <c r="R58" s="14"/>
      <c r="S58" s="14"/>
      <c r="T58" s="14"/>
      <c r="U58" s="14"/>
      <c r="V58" s="14"/>
      <c r="W58" s="14"/>
      <c r="X58" s="14"/>
      <c r="Y58" s="14"/>
      <c r="Z58" s="14"/>
      <c r="AA58" s="14"/>
      <c r="AB58" s="14"/>
      <c r="AC58" s="14"/>
      <c r="AD58" s="14"/>
      <c r="AE58" s="14"/>
      <c r="AF58" s="14"/>
      <c r="AG58" s="14"/>
      <c r="AH58" s="22"/>
      <c r="AI58" s="14"/>
      <c r="AJ58" s="22"/>
      <c r="AK58" s="14"/>
      <c r="AL58" s="14"/>
      <c r="AM58" s="14"/>
      <c r="AN58" s="14"/>
      <c r="AV58">
        <f t="array" ref="AV58">SUM(IF((WEEKDAY(J$5:AN$5,2)&lt;6)*(COUNTIF(fériés,J$5:AN$5)=0),COUNTIF(vsav, J58:AN58)))</f>
        <v>0</v>
      </c>
      <c r="AW58">
        <f t="array" ref="AW58">SUM(IF((WEEKDAY(J$5:AN$5,2)&gt;5)+(COUNTIF(fériés,J$5:AN$5)&gt;0),COUNTIF(vsav, J58:AN58)))</f>
        <v>0</v>
      </c>
    </row>
    <row r="59" spans="1:49" ht="15" customHeight="1">
      <c r="A59" s="51">
        <f>'Base de donnée'!T3</f>
        <v>18</v>
      </c>
      <c r="B59" s="463">
        <f>SUM('Base de donnée'!S5:S7)</f>
        <v>1</v>
      </c>
      <c r="C59" s="448">
        <f>SUM('Base de donnée'!T$8)</f>
        <v>0</v>
      </c>
      <c r="D59" s="410">
        <f t="array" ref="D59">SUM(IF((WEEKDAY(J$5:AN$5,2)&lt;6)*(COUNTIF(fériés,J$5:AN$5)=0),COUNTIF(piquet,J59:AN59)))</f>
        <v>8</v>
      </c>
      <c r="E59" s="413">
        <f t="array" ref="E59">SUM(IF((WEEKDAY(J$5:AN$5,2)&gt;5)+(COUNTIF(fériés,J$5:AN$5)&gt;0),COUNTIF(piquet,J59:AN59)))</f>
        <v>3</v>
      </c>
      <c r="F59" s="416">
        <f>(D59*9)+(E59*24)</f>
        <v>144</v>
      </c>
      <c r="G59" s="419" t="e">
        <f ca="1">STATISTIQUE!V25</f>
        <v>#REF!</v>
      </c>
      <c r="H59" s="422">
        <f t="shared" ref="H59:I59" si="18">SUM(AV59:AV61)</f>
        <v>4</v>
      </c>
      <c r="I59" s="425">
        <f t="shared" si="18"/>
        <v>1</v>
      </c>
      <c r="J59" s="16" t="s">
        <v>6</v>
      </c>
      <c r="K59" s="16" t="s">
        <v>18</v>
      </c>
      <c r="L59" s="16" t="s">
        <v>6</v>
      </c>
      <c r="M59" s="16" t="s">
        <v>21</v>
      </c>
      <c r="N59" s="16" t="s">
        <v>16</v>
      </c>
      <c r="O59" s="16" t="s">
        <v>6</v>
      </c>
      <c r="P59" s="16" t="s">
        <v>13</v>
      </c>
      <c r="Q59" s="16" t="s">
        <v>6</v>
      </c>
      <c r="R59" s="16" t="s">
        <v>6</v>
      </c>
      <c r="S59" s="16" t="s">
        <v>6</v>
      </c>
      <c r="T59" s="16" t="s">
        <v>6</v>
      </c>
      <c r="U59" s="16" t="s">
        <v>6</v>
      </c>
      <c r="V59" s="16" t="s">
        <v>18</v>
      </c>
      <c r="W59" s="16" t="s">
        <v>13</v>
      </c>
      <c r="X59" s="16" t="s">
        <v>6</v>
      </c>
      <c r="Y59" s="16" t="s">
        <v>6</v>
      </c>
      <c r="Z59" s="16" t="s">
        <v>13</v>
      </c>
      <c r="AA59" s="16" t="s">
        <v>16</v>
      </c>
      <c r="AB59" s="16" t="s">
        <v>6</v>
      </c>
      <c r="AC59" s="16" t="s">
        <v>6</v>
      </c>
      <c r="AD59" s="16" t="s">
        <v>6</v>
      </c>
      <c r="AE59" s="16" t="s">
        <v>17</v>
      </c>
      <c r="AF59" s="16" t="s">
        <v>13</v>
      </c>
      <c r="AG59" s="16" t="s">
        <v>17</v>
      </c>
      <c r="AH59" s="16" t="s">
        <v>6</v>
      </c>
      <c r="AI59" s="16" t="s">
        <v>6</v>
      </c>
      <c r="AJ59" s="16" t="s">
        <v>6</v>
      </c>
      <c r="AK59" s="16" t="s">
        <v>6</v>
      </c>
      <c r="AL59" s="16" t="s">
        <v>25</v>
      </c>
      <c r="AM59" s="16" t="s">
        <v>6</v>
      </c>
      <c r="AN59" s="16" t="s">
        <v>6</v>
      </c>
      <c r="AV59">
        <f t="array" ref="AV59">SUM(IF((WEEKDAY(J$5:AN$5,2)&lt;6)*(COUNTIF(fériés,J$5:AN$5)=0),COUNTIF(vsav, J59:AN59)))</f>
        <v>4</v>
      </c>
      <c r="AW59">
        <f t="array" ref="AW59">SUM(IF((WEEKDAY(J$5:AN$5,2)&gt;5)+(COUNTIF(fériés,J$5:AN$5)&gt;0),COUNTIF(vsav, J59:AN59)))</f>
        <v>1</v>
      </c>
    </row>
    <row r="60" spans="1:49" ht="15" customHeight="1">
      <c r="A60" s="52">
        <f>'Base de donnée'!T3</f>
        <v>18</v>
      </c>
      <c r="B60" s="464"/>
      <c r="C60" s="449"/>
      <c r="D60" s="411"/>
      <c r="E60" s="414"/>
      <c r="F60" s="417"/>
      <c r="G60" s="420"/>
      <c r="H60" s="423"/>
      <c r="I60" s="426"/>
      <c r="J60" s="18"/>
      <c r="K60" s="10" t="s">
        <v>20</v>
      </c>
      <c r="L60" s="10"/>
      <c r="M60" s="10"/>
      <c r="N60" s="10" t="s">
        <v>19</v>
      </c>
      <c r="O60" s="10"/>
      <c r="P60" s="10" t="s">
        <v>17</v>
      </c>
      <c r="Q60" s="10"/>
      <c r="R60" s="10"/>
      <c r="S60" s="10"/>
      <c r="T60" s="10"/>
      <c r="U60" s="10"/>
      <c r="V60" s="19"/>
      <c r="W60" s="19" t="s">
        <v>15</v>
      </c>
      <c r="X60" s="10"/>
      <c r="Y60" s="10"/>
      <c r="Z60" s="10" t="s">
        <v>15</v>
      </c>
      <c r="AA60" s="10" t="s">
        <v>19</v>
      </c>
      <c r="AB60" s="10"/>
      <c r="AC60" s="10"/>
      <c r="AD60" s="10"/>
      <c r="AE60" s="19"/>
      <c r="AF60" s="10" t="s">
        <v>17</v>
      </c>
      <c r="AG60" s="10" t="s">
        <v>20</v>
      </c>
      <c r="AH60" s="10"/>
      <c r="AI60" s="10"/>
      <c r="AJ60" s="10"/>
      <c r="AK60" s="10"/>
      <c r="AL60" s="10"/>
      <c r="AM60" s="10"/>
      <c r="AN60" s="10"/>
      <c r="AV60">
        <f t="array" ref="AV60">SUM(IF((WEEKDAY(J$5:AN$5,2)&lt;6)*(COUNTIF(fériés,J$5:AN$5)=0),COUNTIF(vsav, J60:AN60)))</f>
        <v>0</v>
      </c>
      <c r="AW60">
        <f t="array" ref="AW60">SUM(IF((WEEKDAY(J$5:AN$5,2)&gt;5)+(COUNTIF(fériés,J$5:AN$5)&gt;0),COUNTIF(vsav, J60:AN60)))</f>
        <v>0</v>
      </c>
    </row>
    <row r="61" spans="1:49" ht="15.75" customHeight="1" thickBot="1">
      <c r="A61" s="53">
        <f>'Base de donnée'!T3</f>
        <v>18</v>
      </c>
      <c r="B61" s="465"/>
      <c r="C61" s="450"/>
      <c r="D61" s="412"/>
      <c r="E61" s="415"/>
      <c r="F61" s="418"/>
      <c r="G61" s="421"/>
      <c r="H61" s="424"/>
      <c r="I61" s="427"/>
      <c r="J61" s="21"/>
      <c r="K61" s="22"/>
      <c r="L61" s="14"/>
      <c r="M61" s="14"/>
      <c r="N61" s="22"/>
      <c r="O61" s="14"/>
      <c r="P61" s="22"/>
      <c r="Q61" s="14"/>
      <c r="R61" s="14"/>
      <c r="S61" s="14"/>
      <c r="T61" s="14"/>
      <c r="U61" s="14"/>
      <c r="V61" s="14"/>
      <c r="W61" s="22"/>
      <c r="X61" s="14"/>
      <c r="Y61" s="14"/>
      <c r="Z61" s="14"/>
      <c r="AA61" s="14"/>
      <c r="AB61" s="14"/>
      <c r="AC61" s="14"/>
      <c r="AD61" s="14"/>
      <c r="AE61" s="14"/>
      <c r="AF61" s="22"/>
      <c r="AG61" s="14"/>
      <c r="AH61" s="14"/>
      <c r="AI61" s="14"/>
      <c r="AJ61" s="14"/>
      <c r="AK61" s="14"/>
      <c r="AL61" s="14"/>
      <c r="AM61" s="14"/>
      <c r="AN61" s="14"/>
      <c r="AV61">
        <f t="array" ref="AV61">SUM(IF((WEEKDAY(J$5:AN$5,2)&lt;6)*(COUNTIF(fériés,J$5:AN$5)=0),COUNTIF(vsav, J61:AN61)))</f>
        <v>0</v>
      </c>
      <c r="AW61">
        <f t="array" ref="AW61">SUM(IF((WEEKDAY(J$5:AN$5,2)&gt;5)+(COUNTIF(fériés,J$5:AN$5)&gt;0),COUNTIF(vsav, J61:AN61)))</f>
        <v>0</v>
      </c>
    </row>
    <row r="62" spans="1:49" ht="15" customHeight="1">
      <c r="A62" s="51">
        <f>'Base de donnée'!U3</f>
        <v>19</v>
      </c>
      <c r="B62" s="463">
        <f>SUM('Base de donnée'!U5:U7)</f>
        <v>0</v>
      </c>
      <c r="C62" s="448">
        <f>SUM('Base de donnée'!U$8)</f>
        <v>0</v>
      </c>
      <c r="D62" s="428">
        <f t="array" ref="D62">SUM(IF((WEEKDAY(J$5:AN$5,2)&lt;6)*(COUNTIF(fériés,J$5:AN$5)=0),COUNTIF(piquet,J62:AN62)))</f>
        <v>4</v>
      </c>
      <c r="E62" s="431">
        <f t="array" ref="E62">SUM(IF((WEEKDAY(J$5:AN$5,2)&gt;5)+(COUNTIF(fériés,J$5:AN$5)&gt;0),COUNTIF(piquet,J62:AN62)))</f>
        <v>4</v>
      </c>
      <c r="F62" s="416">
        <f>(D62*9)+(E62*24)</f>
        <v>132</v>
      </c>
      <c r="G62" s="419" t="e">
        <f ca="1">STATISTIQUE!V26</f>
        <v>#REF!</v>
      </c>
      <c r="H62" s="422">
        <f t="shared" ref="H62:I62" si="19">SUM(AV62:AV64)</f>
        <v>4</v>
      </c>
      <c r="I62" s="425">
        <f t="shared" si="19"/>
        <v>2</v>
      </c>
      <c r="J62" s="16" t="s">
        <v>6</v>
      </c>
      <c r="K62" s="16" t="s">
        <v>6</v>
      </c>
      <c r="L62" s="16" t="s">
        <v>6</v>
      </c>
      <c r="M62" s="16" t="s">
        <v>6</v>
      </c>
      <c r="N62" s="16" t="s">
        <v>6</v>
      </c>
      <c r="O62" s="16" t="s">
        <v>6</v>
      </c>
      <c r="P62" s="16" t="s">
        <v>6</v>
      </c>
      <c r="Q62" s="16" t="s">
        <v>6</v>
      </c>
      <c r="R62" s="16" t="s">
        <v>6</v>
      </c>
      <c r="S62" s="16" t="s">
        <v>22</v>
      </c>
      <c r="T62" s="16" t="s">
        <v>25</v>
      </c>
      <c r="U62" s="16" t="s">
        <v>25</v>
      </c>
      <c r="V62" s="16" t="s">
        <v>6</v>
      </c>
      <c r="W62" s="16" t="s">
        <v>6</v>
      </c>
      <c r="X62" s="16" t="s">
        <v>6</v>
      </c>
      <c r="Y62" s="16" t="s">
        <v>6</v>
      </c>
      <c r="Z62" s="16" t="s">
        <v>22</v>
      </c>
      <c r="AA62" s="16" t="s">
        <v>17</v>
      </c>
      <c r="AB62" s="16" t="s">
        <v>21</v>
      </c>
      <c r="AC62" s="16" t="s">
        <v>6</v>
      </c>
      <c r="AD62" s="16" t="s">
        <v>6</v>
      </c>
      <c r="AE62" s="16" t="s">
        <v>6</v>
      </c>
      <c r="AF62" s="16" t="s">
        <v>6</v>
      </c>
      <c r="AG62" s="16" t="s">
        <v>21</v>
      </c>
      <c r="AH62" s="16" t="s">
        <v>18</v>
      </c>
      <c r="AI62" s="16" t="s">
        <v>21</v>
      </c>
      <c r="AJ62" s="16" t="s">
        <v>6</v>
      </c>
      <c r="AK62" s="16" t="s">
        <v>6</v>
      </c>
      <c r="AL62" s="16" t="s">
        <v>6</v>
      </c>
      <c r="AM62" s="16" t="s">
        <v>6</v>
      </c>
      <c r="AN62" s="16" t="s">
        <v>21</v>
      </c>
      <c r="AV62">
        <f t="array" ref="AV62">SUM(IF((WEEKDAY(J$5:AN$5,2)&lt;6)*(COUNTIF(fériés,J$5:AN$5)=0),COUNTIF(vsav, J62:AN62)))</f>
        <v>4</v>
      </c>
      <c r="AW62">
        <f t="array" ref="AW62">SUM(IF((WEEKDAY(J$5:AN$5,2)&gt;5)+(COUNTIF(fériés,J$5:AN$5)&gt;0),COUNTIF(vsav, J62:AN62)))</f>
        <v>2</v>
      </c>
    </row>
    <row r="63" spans="1:49" ht="15" customHeight="1">
      <c r="A63" s="52">
        <f>'Base de donnée'!U3</f>
        <v>19</v>
      </c>
      <c r="B63" s="464"/>
      <c r="C63" s="449"/>
      <c r="D63" s="429"/>
      <c r="E63" s="432"/>
      <c r="F63" s="417"/>
      <c r="G63" s="420"/>
      <c r="H63" s="423"/>
      <c r="I63" s="426"/>
      <c r="J63" s="18"/>
      <c r="K63" s="10"/>
      <c r="L63" s="10"/>
      <c r="M63" s="10"/>
      <c r="N63" s="10"/>
      <c r="O63" s="10"/>
      <c r="P63" s="10"/>
      <c r="Q63" s="19"/>
      <c r="R63" s="19"/>
      <c r="S63" s="10" t="s">
        <v>17</v>
      </c>
      <c r="T63" s="19"/>
      <c r="U63" s="10"/>
      <c r="V63" s="19"/>
      <c r="W63" s="19"/>
      <c r="X63" s="19"/>
      <c r="Y63" s="19"/>
      <c r="Z63" s="10"/>
      <c r="AA63" s="19"/>
      <c r="AB63" s="19"/>
      <c r="AC63" s="19"/>
      <c r="AD63" s="10"/>
      <c r="AE63" s="19"/>
      <c r="AF63" s="10"/>
      <c r="AG63" s="10"/>
      <c r="AH63" s="10" t="s">
        <v>19</v>
      </c>
      <c r="AI63" s="19"/>
      <c r="AJ63" s="19"/>
      <c r="AK63" s="10"/>
      <c r="AL63" s="19"/>
      <c r="AM63" s="10"/>
      <c r="AN63" s="10" t="s">
        <v>18</v>
      </c>
      <c r="AV63">
        <f t="array" ref="AV63">SUM(IF((WEEKDAY(J$5:AN$5,2)&lt;6)*(COUNTIF(fériés,J$5:AN$5)=0),COUNTIF(vsav, J63:AN63)))</f>
        <v>0</v>
      </c>
      <c r="AW63">
        <f t="array" ref="AW63">SUM(IF((WEEKDAY(J$5:AN$5,2)&gt;5)+(COUNTIF(fériés,J$5:AN$5)&gt;0),COUNTIF(vsav, J63:AN63)))</f>
        <v>0</v>
      </c>
    </row>
    <row r="64" spans="1:49" ht="15.75" customHeight="1" thickBot="1">
      <c r="A64" s="53">
        <f>'Base de donnée'!U3</f>
        <v>19</v>
      </c>
      <c r="B64" s="465"/>
      <c r="C64" s="450"/>
      <c r="D64" s="430"/>
      <c r="E64" s="433"/>
      <c r="F64" s="418"/>
      <c r="G64" s="421"/>
      <c r="H64" s="424"/>
      <c r="I64" s="427"/>
      <c r="J64" s="21"/>
      <c r="K64" s="14"/>
      <c r="L64" s="14"/>
      <c r="M64" s="14"/>
      <c r="N64" s="14"/>
      <c r="O64" s="14"/>
      <c r="P64" s="14"/>
      <c r="Q64" s="14"/>
      <c r="R64" s="14"/>
      <c r="S64" s="14"/>
      <c r="T64" s="14"/>
      <c r="U64" s="14"/>
      <c r="V64" s="22"/>
      <c r="W64" s="14"/>
      <c r="X64" s="22"/>
      <c r="Y64" s="14"/>
      <c r="Z64" s="14"/>
      <c r="AA64" s="14"/>
      <c r="AB64" s="22"/>
      <c r="AC64" s="14"/>
      <c r="AD64" s="14"/>
      <c r="AE64" s="14"/>
      <c r="AF64" s="14"/>
      <c r="AG64" s="14"/>
      <c r="AH64" s="14"/>
      <c r="AI64" s="22"/>
      <c r="AJ64" s="14"/>
      <c r="AK64" s="14"/>
      <c r="AL64" s="14"/>
      <c r="AM64" s="14"/>
      <c r="AN64" s="14"/>
      <c r="AV64">
        <f t="array" ref="AV64">SUM(IF((WEEKDAY(J$5:AN$5,2)&lt;6)*(COUNTIF(fériés,J$5:AN$5)=0),COUNTIF(vsav, J64:AN64)))</f>
        <v>0</v>
      </c>
      <c r="AW64">
        <f t="array" ref="AW64">SUM(IF((WEEKDAY(J$5:AN$5,2)&gt;5)+(COUNTIF(fériés,J$5:AN$5)&gt;0),COUNTIF(vsav, J64:AN64)))</f>
        <v>0</v>
      </c>
    </row>
    <row r="65" spans="1:49" ht="15" customHeight="1">
      <c r="A65" s="51">
        <f>'Base de donnée'!V3</f>
        <v>20</v>
      </c>
      <c r="B65" s="466">
        <f>SUM('Base de donnée'!V5:V7)</f>
        <v>0</v>
      </c>
      <c r="C65" s="448">
        <f>SUM('Base de donnée'!V$8)</f>
        <v>0</v>
      </c>
      <c r="D65" s="410">
        <f t="array" ref="D65">SUM(IF((WEEKDAY(J$5:AN$5,2)&lt;6)*(COUNTIF(fériés,J$5:AN$5)=0),COUNTIF(piquet,J65:AN65)))</f>
        <v>8</v>
      </c>
      <c r="E65" s="413">
        <f t="array" ref="E65">SUM(IF((WEEKDAY(J$5:AN$5,2)&gt;5)+(COUNTIF(fériés,J$5:AN$5)&gt;0),COUNTIF(piquet,J65:AN65)))</f>
        <v>3</v>
      </c>
      <c r="F65" s="416">
        <f>(D65*9)+(E65*24)</f>
        <v>144</v>
      </c>
      <c r="G65" s="419" t="e">
        <f ca="1">STATISTIQUE!V27</f>
        <v>#REF!</v>
      </c>
      <c r="H65" s="422">
        <f t="shared" ref="H65:I65" si="20">SUM(AV65:AV67)</f>
        <v>5</v>
      </c>
      <c r="I65" s="425">
        <f t="shared" si="20"/>
        <v>2</v>
      </c>
      <c r="J65" s="16" t="s">
        <v>13</v>
      </c>
      <c r="K65" s="16" t="s">
        <v>21</v>
      </c>
      <c r="L65" s="16" t="s">
        <v>13</v>
      </c>
      <c r="M65" s="16" t="s">
        <v>6</v>
      </c>
      <c r="N65" s="16" t="s">
        <v>18</v>
      </c>
      <c r="O65" s="16" t="str">
        <f>IF('Base de donnée'!$V$4,("DISPONIBLE"),("INDISPONIBLE"))</f>
        <v>DISPONIBLE</v>
      </c>
      <c r="P65" s="16" t="str">
        <f>IF('Base de donnée'!$V$4,("DISPONIBLE"),("INDISPONIBLE"))</f>
        <v>DISPONIBLE</v>
      </c>
      <c r="Q65" s="16" t="str">
        <f>IF('Base de donnée'!$V$4,("DISPONIBLE"),("INDISPONIBLE"))</f>
        <v>DISPONIBLE</v>
      </c>
      <c r="R65" s="16" t="str">
        <f>IF('Base de donnée'!$V$4,("DISPONIBLE"),("INDISPONIBLE"))</f>
        <v>DISPONIBLE</v>
      </c>
      <c r="S65" s="16" t="str">
        <f>IF('Base de donnée'!$V$4,("DISPONIBLE"),("INDISPONIBLE"))</f>
        <v>DISPONIBLE</v>
      </c>
      <c r="T65" s="16" t="str">
        <f>IF('Base de donnée'!$V$4,("DISPONIBLE"),("INDISPONIBLE"))</f>
        <v>DISPONIBLE</v>
      </c>
      <c r="U65" s="16" t="str">
        <f>IF('Base de donnée'!$V$4,("DISPONIBLE"),("INDISPONIBLE"))</f>
        <v>DISPONIBLE</v>
      </c>
      <c r="V65" s="16" t="s">
        <v>25</v>
      </c>
      <c r="W65" s="16" t="s">
        <v>17</v>
      </c>
      <c r="X65" s="16" t="s">
        <v>22</v>
      </c>
      <c r="Y65" s="16" t="s">
        <v>22</v>
      </c>
      <c r="Z65" s="16" t="s">
        <v>17</v>
      </c>
      <c r="AA65" s="16" t="s">
        <v>21</v>
      </c>
      <c r="AB65" s="16" t="str">
        <f>IF('Base de donnée'!$V$4,("DISPONIBLE"),("INDISPONIBLE"))</f>
        <v>DISPONIBLE</v>
      </c>
      <c r="AC65" s="16" t="str">
        <f>IF('Base de donnée'!$V$4,("DISPONIBLE"),("INDISPONIBLE"))</f>
        <v>DISPONIBLE</v>
      </c>
      <c r="AD65" s="16" t="str">
        <f>IF('Base de donnée'!$V$4,("DISPONIBLE"),("INDISPONIBLE"))</f>
        <v>DISPONIBLE</v>
      </c>
      <c r="AE65" s="16" t="str">
        <f>IF('Base de donnée'!$V$4,("DISPONIBLE"),("INDISPONIBLE"))</f>
        <v>DISPONIBLE</v>
      </c>
      <c r="AF65" s="16" t="str">
        <f>IF('Base de donnée'!$V$4,("DISPONIBLE"),("INDISPONIBLE"))</f>
        <v>DISPONIBLE</v>
      </c>
      <c r="AG65" s="16" t="str">
        <f>IF('Base de donnée'!$V$4,("DISPONIBLE"),("INDISPONIBLE"))</f>
        <v>DISPONIBLE</v>
      </c>
      <c r="AH65" s="16" t="str">
        <f>IF('Base de donnée'!$V$4,("DISPONIBLE"),("INDISPONIBLE"))</f>
        <v>DISPONIBLE</v>
      </c>
      <c r="AI65" s="16" t="s">
        <v>13</v>
      </c>
      <c r="AJ65" s="16" t="s">
        <v>25</v>
      </c>
      <c r="AK65" s="16" t="s">
        <v>25</v>
      </c>
      <c r="AL65" s="16" t="s">
        <v>18</v>
      </c>
      <c r="AM65" s="16" t="s">
        <v>25</v>
      </c>
      <c r="AN65" s="16" t="s">
        <v>25</v>
      </c>
      <c r="AV65">
        <f t="array" ref="AV65">SUM(IF((WEEKDAY(J$5:AN$5,2)&lt;6)*(COUNTIF(fériés,J$5:AN$5)=0),COUNTIF(vsav, J65:AN65)))</f>
        <v>5</v>
      </c>
      <c r="AW65">
        <f t="array" ref="AW65">SUM(IF((WEEKDAY(J$5:AN$5,2)&gt;5)+(COUNTIF(fériés,J$5:AN$5)&gt;0),COUNTIF(vsav, J65:AN65)))</f>
        <v>2</v>
      </c>
    </row>
    <row r="66" spans="1:49" ht="15" customHeight="1">
      <c r="A66" s="52">
        <f>'Base de donnée'!V3</f>
        <v>20</v>
      </c>
      <c r="B66" s="467"/>
      <c r="C66" s="449"/>
      <c r="D66" s="411"/>
      <c r="E66" s="414"/>
      <c r="F66" s="417"/>
      <c r="G66" s="420"/>
      <c r="H66" s="423"/>
      <c r="I66" s="426"/>
      <c r="J66" s="18"/>
      <c r="K66" s="19"/>
      <c r="L66" s="10" t="s">
        <v>18</v>
      </c>
      <c r="M66" s="10"/>
      <c r="N66" s="10"/>
      <c r="O66" s="10"/>
      <c r="P66" s="10"/>
      <c r="Q66" s="10"/>
      <c r="R66" s="10"/>
      <c r="S66" s="10"/>
      <c r="T66" s="10"/>
      <c r="U66" s="10"/>
      <c r="V66" s="10"/>
      <c r="W66" s="10"/>
      <c r="X66" s="19"/>
      <c r="Y66" s="10" t="s">
        <v>18</v>
      </c>
      <c r="Z66" s="10"/>
      <c r="AA66" s="10"/>
      <c r="AB66" s="10"/>
      <c r="AC66" s="10"/>
      <c r="AD66" s="10"/>
      <c r="AE66" s="10"/>
      <c r="AF66" s="19"/>
      <c r="AG66" s="10"/>
      <c r="AH66" s="10"/>
      <c r="AI66" s="10" t="s">
        <v>17</v>
      </c>
      <c r="AJ66" s="10"/>
      <c r="AK66" s="10"/>
      <c r="AL66" s="10"/>
      <c r="AM66" s="10"/>
      <c r="AN66" s="10"/>
      <c r="AV66">
        <f t="array" ref="AV66">SUM(IF((WEEKDAY(J$5:AN$5,2)&lt;6)*(COUNTIF(fériés,J$5:AN$5)=0),COUNTIF(vsav, J66:AN66)))</f>
        <v>0</v>
      </c>
      <c r="AW66">
        <f t="array" ref="AW66">SUM(IF((WEEKDAY(J$5:AN$5,2)&gt;5)+(COUNTIF(fériés,J$5:AN$5)&gt;0),COUNTIF(vsav, J66:AN66)))</f>
        <v>0</v>
      </c>
    </row>
    <row r="67" spans="1:49" ht="15.75" customHeight="1" thickBot="1">
      <c r="A67" s="53">
        <f>'Base de donnée'!V3</f>
        <v>20</v>
      </c>
      <c r="B67" s="468"/>
      <c r="C67" s="450"/>
      <c r="D67" s="412"/>
      <c r="E67" s="415"/>
      <c r="F67" s="418"/>
      <c r="G67" s="421"/>
      <c r="H67" s="424"/>
      <c r="I67" s="427"/>
      <c r="J67" s="21"/>
      <c r="K67" s="22"/>
      <c r="L67" s="14"/>
      <c r="M67" s="14"/>
      <c r="N67" s="14"/>
      <c r="O67" s="14"/>
      <c r="P67" s="14"/>
      <c r="Q67" s="14"/>
      <c r="R67" s="14"/>
      <c r="S67" s="14"/>
      <c r="T67" s="14"/>
      <c r="U67" s="14"/>
      <c r="V67" s="14"/>
      <c r="W67" s="14"/>
      <c r="X67" s="14"/>
      <c r="Y67" s="14"/>
      <c r="Z67" s="14"/>
      <c r="AA67" s="22"/>
      <c r="AB67" s="14"/>
      <c r="AC67" s="14"/>
      <c r="AD67" s="14"/>
      <c r="AE67" s="14"/>
      <c r="AF67" s="14"/>
      <c r="AG67" s="14"/>
      <c r="AH67" s="14"/>
      <c r="AI67" s="22"/>
      <c r="AJ67" s="14"/>
      <c r="AK67" s="14"/>
      <c r="AL67" s="14"/>
      <c r="AM67" s="14"/>
      <c r="AN67" s="14"/>
      <c r="AV67">
        <f t="array" ref="AV67">SUM(IF((WEEKDAY(J$5:AN$5,2)&lt;6)*(COUNTIF(fériés,J$5:AN$5)=0),COUNTIF(vsav, J67:AN67)))</f>
        <v>0</v>
      </c>
      <c r="AW67">
        <f t="array" ref="AW67">SUM(IF((WEEKDAY(J$5:AN$5,2)&gt;5)+(COUNTIF(fériés,J$5:AN$5)&gt;0),COUNTIF(vsav, J67:AN67)))</f>
        <v>0</v>
      </c>
    </row>
    <row r="68" spans="1:49" ht="15" customHeight="1">
      <c r="A68" s="51">
        <f>'Base de donnée'!W3</f>
        <v>21</v>
      </c>
      <c r="B68" s="466">
        <f>SUM('Base de donnée'!W5:W7)</f>
        <v>0</v>
      </c>
      <c r="C68" s="448">
        <f>SUM('Base de donnée'!W$8)</f>
        <v>0</v>
      </c>
      <c r="D68" s="428">
        <f t="array" ref="D68">SUM(IF((WEEKDAY(J$5:AN$5,2)&lt;6)*(COUNTIF(fériés,J$5:AN$5)=0),COUNTIF(piquet,J68:AN68)))</f>
        <v>8</v>
      </c>
      <c r="E68" s="431">
        <f t="array" ref="E68">SUM(IF((WEEKDAY(J$5:AN$5,2)&gt;5)+(COUNTIF(fériés,J$5:AN$5)&gt;0),COUNTIF(piquet,J68:AN68)))</f>
        <v>3</v>
      </c>
      <c r="F68" s="416">
        <f>(D68*9)+(E68*24)</f>
        <v>144</v>
      </c>
      <c r="G68" s="419" t="e">
        <f ca="1">STATISTIQUE!V28</f>
        <v>#REF!</v>
      </c>
      <c r="H68" s="422">
        <f t="shared" ref="H68:I68" si="21">SUM(AV68:AV70)</f>
        <v>5</v>
      </c>
      <c r="I68" s="425">
        <f t="shared" si="21"/>
        <v>1</v>
      </c>
      <c r="J68" s="16" t="s">
        <v>6</v>
      </c>
      <c r="K68" s="16" t="s">
        <v>6</v>
      </c>
      <c r="L68" s="16" t="s">
        <v>6</v>
      </c>
      <c r="M68" s="16" t="s">
        <v>17</v>
      </c>
      <c r="N68" s="16" t="s">
        <v>6</v>
      </c>
      <c r="O68" s="16" t="s">
        <v>18</v>
      </c>
      <c r="P68" s="16" t="s">
        <v>22</v>
      </c>
      <c r="Q68" s="16" t="s">
        <v>21</v>
      </c>
      <c r="R68" s="16" t="s">
        <v>13</v>
      </c>
      <c r="S68" s="16" t="s">
        <v>6</v>
      </c>
      <c r="T68" s="16" t="s">
        <v>13</v>
      </c>
      <c r="U68" s="16" t="s">
        <v>17</v>
      </c>
      <c r="V68" s="16" t="str">
        <f>IF('Base de donnée'!$W$4,("DISPONIBLE"),("INDISPONIBLE"))</f>
        <v>DISPONIBLE</v>
      </c>
      <c r="W68" s="16" t="str">
        <f>IF('Base de donnée'!$W$4,("DISPONIBLE"),("INDISPONIBLE"))</f>
        <v>DISPONIBLE</v>
      </c>
      <c r="X68" s="16" t="str">
        <f>IF('Base de donnée'!$W$4,("DISPONIBLE"),("INDISPONIBLE"))</f>
        <v>DISPONIBLE</v>
      </c>
      <c r="Y68" s="16" t="str">
        <f>IF('Base de donnée'!$W$4,("DISPONIBLE"),("INDISPONIBLE"))</f>
        <v>DISPONIBLE</v>
      </c>
      <c r="Z68" s="16" t="s">
        <v>6</v>
      </c>
      <c r="AA68" s="16" t="s">
        <v>6</v>
      </c>
      <c r="AB68" s="16" t="s">
        <v>6</v>
      </c>
      <c r="AC68" s="16" t="str">
        <f>IF('Base de donnée'!$W$4,("DISPONIBLE"),("INDISPONIBLE"))</f>
        <v>DISPONIBLE</v>
      </c>
      <c r="AD68" s="16" t="str">
        <f>IF('Base de donnée'!$W$4,("DISPONIBLE"),("INDISPONIBLE"))</f>
        <v>DISPONIBLE</v>
      </c>
      <c r="AE68" s="16" t="str">
        <f>IF('Base de donnée'!$W$4,("DISPONIBLE"),("INDISPONIBLE"))</f>
        <v>DISPONIBLE</v>
      </c>
      <c r="AF68" s="16" t="str">
        <f>IF('Base de donnée'!$W$4,("DISPONIBLE"),("INDISPONIBLE"))</f>
        <v>DISPONIBLE</v>
      </c>
      <c r="AG68" s="16" t="s">
        <v>6</v>
      </c>
      <c r="AH68" s="16" t="s">
        <v>6</v>
      </c>
      <c r="AI68" s="16" t="s">
        <v>6</v>
      </c>
      <c r="AJ68" s="16" t="s">
        <v>6</v>
      </c>
      <c r="AK68" s="16" t="s">
        <v>21</v>
      </c>
      <c r="AL68" s="16" t="s">
        <v>13</v>
      </c>
      <c r="AM68" s="16" t="s">
        <v>18</v>
      </c>
      <c r="AN68" s="16" t="s">
        <v>17</v>
      </c>
      <c r="AV68">
        <f t="array" ref="AV68">SUM(IF((WEEKDAY(J$5:AN$5,2)&lt;6)*(COUNTIF(fériés,J$5:AN$5)=0),COUNTIF(vsav, J68:AN68)))</f>
        <v>5</v>
      </c>
      <c r="AW68">
        <f t="array" ref="AW68">SUM(IF((WEEKDAY(J$5:AN$5,2)&gt;5)+(COUNTIF(fériés,J$5:AN$5)&gt;0),COUNTIF(vsav, J68:AN68)))</f>
        <v>1</v>
      </c>
    </row>
    <row r="69" spans="1:49" ht="15" customHeight="1">
      <c r="A69" s="52">
        <f>'Base de donnée'!W3</f>
        <v>21</v>
      </c>
      <c r="B69" s="467"/>
      <c r="C69" s="449"/>
      <c r="D69" s="429"/>
      <c r="E69" s="432"/>
      <c r="F69" s="417"/>
      <c r="G69" s="420"/>
      <c r="H69" s="423"/>
      <c r="I69" s="426"/>
      <c r="J69" s="18"/>
      <c r="K69" s="10"/>
      <c r="L69" s="10"/>
      <c r="M69" s="10"/>
      <c r="N69" s="19"/>
      <c r="O69" s="10"/>
      <c r="P69" s="10"/>
      <c r="Q69" s="10" t="s">
        <v>17</v>
      </c>
      <c r="R69" s="10" t="s">
        <v>18</v>
      </c>
      <c r="S69" s="10"/>
      <c r="T69" s="10"/>
      <c r="U69" s="10"/>
      <c r="V69" s="10"/>
      <c r="W69" s="10"/>
      <c r="X69" s="10"/>
      <c r="Y69" s="10"/>
      <c r="Z69" s="10"/>
      <c r="AA69" s="10"/>
      <c r="AB69" s="10"/>
      <c r="AC69" s="10"/>
      <c r="AD69" s="10"/>
      <c r="AE69" s="10"/>
      <c r="AF69" s="10"/>
      <c r="AG69" s="10"/>
      <c r="AH69" s="10"/>
      <c r="AI69" s="19"/>
      <c r="AJ69" s="19"/>
      <c r="AK69" s="10" t="s">
        <v>17</v>
      </c>
      <c r="AL69" s="10"/>
      <c r="AM69" s="10"/>
      <c r="AN69" s="10"/>
      <c r="AV69">
        <f t="array" ref="AV69">SUM(IF((WEEKDAY(J$5:AN$5,2)&lt;6)*(COUNTIF(fériés,J$5:AN$5)=0),COUNTIF(vsav, J69:AN69)))</f>
        <v>0</v>
      </c>
      <c r="AW69">
        <f t="array" ref="AW69">SUM(IF((WEEKDAY(J$5:AN$5,2)&gt;5)+(COUNTIF(fériés,J$5:AN$5)&gt;0),COUNTIF(vsav, J69:AN69)))</f>
        <v>0</v>
      </c>
    </row>
    <row r="70" spans="1:49" ht="15.75" customHeight="1" thickBot="1">
      <c r="A70" s="53">
        <f>'Base de donnée'!W3</f>
        <v>21</v>
      </c>
      <c r="B70" s="468"/>
      <c r="C70" s="450"/>
      <c r="D70" s="430"/>
      <c r="E70" s="433"/>
      <c r="F70" s="418"/>
      <c r="G70" s="421"/>
      <c r="H70" s="424"/>
      <c r="I70" s="427"/>
      <c r="J70" s="28"/>
      <c r="K70" s="14"/>
      <c r="L70" s="14"/>
      <c r="M70" s="14"/>
      <c r="N70" s="22"/>
      <c r="O70" s="14"/>
      <c r="P70" s="14"/>
      <c r="Q70" s="14"/>
      <c r="R70" s="14"/>
      <c r="S70" s="14"/>
      <c r="T70" s="14"/>
      <c r="U70" s="14"/>
      <c r="V70" s="14"/>
      <c r="W70" s="14"/>
      <c r="X70" s="14"/>
      <c r="Y70" s="14"/>
      <c r="Z70" s="14"/>
      <c r="AA70" s="14"/>
      <c r="AB70" s="14"/>
      <c r="AC70" s="14"/>
      <c r="AD70" s="14"/>
      <c r="AE70" s="14"/>
      <c r="AF70" s="14"/>
      <c r="AG70" s="14"/>
      <c r="AH70" s="14"/>
      <c r="AI70" s="14"/>
      <c r="AJ70" s="14"/>
      <c r="AK70" s="14"/>
      <c r="AL70" s="14"/>
      <c r="AM70" s="14"/>
      <c r="AN70" s="14"/>
      <c r="AV70">
        <f t="array" ref="AV70">SUM(IF((WEEKDAY(J$5:AN$5,2)&lt;6)*(COUNTIF(fériés,J$5:AN$5)=0),COUNTIF(vsav, J70:AN70)))</f>
        <v>0</v>
      </c>
      <c r="AW70">
        <f t="array" ref="AW70">SUM(IF((WEEKDAY(J$5:AN$5,2)&gt;5)+(COUNTIF(fériés,J$5:AN$5)&gt;0),COUNTIF(vsav, J70:AN70)))</f>
        <v>0</v>
      </c>
    </row>
    <row r="71" spans="1:49" ht="15" customHeight="1">
      <c r="A71" s="51">
        <f>'Base de donnée'!X3</f>
        <v>22</v>
      </c>
      <c r="B71" s="466">
        <f>SUM('Base de donnée'!X5:X7)</f>
        <v>0</v>
      </c>
      <c r="C71" s="448">
        <f>SUM('Base de donnée'!X$8)</f>
        <v>0</v>
      </c>
      <c r="D71" s="410">
        <f t="array" ref="D71">SUM(IF((WEEKDAY(J$5:AN$5,2)&lt;6)*(COUNTIF(fériés,J$5:AN$5)=0),COUNTIF(piquet,J71:AN71)))</f>
        <v>0</v>
      </c>
      <c r="E71" s="413">
        <f t="array" ref="E71">SUM(IF((WEEKDAY(J$5:AN$5,2)&gt;5)+(COUNTIF(fériés,J$5:AN$5)&gt;0),COUNTIF(piquet,J71:AN71)))</f>
        <v>0</v>
      </c>
      <c r="F71" s="416">
        <f>(D71*9)+(E71*24)</f>
        <v>0</v>
      </c>
      <c r="G71" s="419" t="e">
        <f ca="1">STATISTIQUE!V29</f>
        <v>#REF!</v>
      </c>
      <c r="H71" s="422">
        <f t="shared" ref="H71:I71" si="22">SUM(AV71:AV73)</f>
        <v>0</v>
      </c>
      <c r="I71" s="425">
        <f t="shared" si="22"/>
        <v>0</v>
      </c>
      <c r="J71" s="29" t="s">
        <v>6</v>
      </c>
      <c r="K71" s="29" t="s">
        <v>6</v>
      </c>
      <c r="L71" s="29" t="s">
        <v>6</v>
      </c>
      <c r="M71" s="29" t="s">
        <v>6</v>
      </c>
      <c r="N71" s="29" t="s">
        <v>6</v>
      </c>
      <c r="O71" s="29" t="s">
        <v>6</v>
      </c>
      <c r="P71" s="29" t="s">
        <v>6</v>
      </c>
      <c r="Q71" s="29" t="s">
        <v>6</v>
      </c>
      <c r="R71" s="29" t="s">
        <v>6</v>
      </c>
      <c r="S71" s="29" t="s">
        <v>6</v>
      </c>
      <c r="T71" s="29" t="s">
        <v>6</v>
      </c>
      <c r="U71" s="29" t="s">
        <v>6</v>
      </c>
      <c r="V71" s="29" t="s">
        <v>6</v>
      </c>
      <c r="W71" s="29" t="s">
        <v>6</v>
      </c>
      <c r="X71" s="29" t="s">
        <v>6</v>
      </c>
      <c r="Y71" s="29" t="s">
        <v>6</v>
      </c>
      <c r="Z71" s="29" t="s">
        <v>6</v>
      </c>
      <c r="AA71" s="29" t="s">
        <v>6</v>
      </c>
      <c r="AB71" s="29" t="s">
        <v>6</v>
      </c>
      <c r="AC71" s="29" t="s">
        <v>6</v>
      </c>
      <c r="AD71" s="29" t="s">
        <v>6</v>
      </c>
      <c r="AE71" s="29" t="s">
        <v>6</v>
      </c>
      <c r="AF71" s="29" t="s">
        <v>6</v>
      </c>
      <c r="AG71" s="29" t="s">
        <v>6</v>
      </c>
      <c r="AH71" s="29" t="s">
        <v>6</v>
      </c>
      <c r="AI71" s="29" t="s">
        <v>6</v>
      </c>
      <c r="AJ71" s="29" t="s">
        <v>6</v>
      </c>
      <c r="AK71" s="29" t="s">
        <v>6</v>
      </c>
      <c r="AL71" s="29" t="s">
        <v>6</v>
      </c>
      <c r="AM71" s="29" t="s">
        <v>6</v>
      </c>
      <c r="AN71" s="29" t="s">
        <v>6</v>
      </c>
      <c r="AV71">
        <f t="array" ref="AV71">SUM(IF((WEEKDAY(J$5:AN$5,2)&lt;6)*(COUNTIF(fériés,J$5:AN$5)=0),COUNTIF(vsav, J71:AN71)))</f>
        <v>0</v>
      </c>
      <c r="AW71">
        <f t="array" ref="AW71">SUM(IF((WEEKDAY(J$5:AN$5,2)&gt;5)+(COUNTIF(fériés,J$5:AN$5)&gt;0),COUNTIF(vsav, J71:AN71)))</f>
        <v>0</v>
      </c>
    </row>
    <row r="72" spans="1:49" ht="15" customHeight="1">
      <c r="A72" s="52">
        <f>'Base de donnée'!X3</f>
        <v>22</v>
      </c>
      <c r="B72" s="467"/>
      <c r="C72" s="449"/>
      <c r="D72" s="411"/>
      <c r="E72" s="414"/>
      <c r="F72" s="417"/>
      <c r="G72" s="420"/>
      <c r="H72" s="423"/>
      <c r="I72" s="426"/>
      <c r="J72" s="30"/>
      <c r="K72" s="10"/>
      <c r="L72" s="10"/>
      <c r="M72" s="10"/>
      <c r="N72" s="10"/>
      <c r="O72" s="19"/>
      <c r="P72" s="10"/>
      <c r="Q72" s="19"/>
      <c r="R72" s="10"/>
      <c r="S72" s="10"/>
      <c r="T72" s="10"/>
      <c r="U72" s="10"/>
      <c r="V72" s="10"/>
      <c r="W72" s="10"/>
      <c r="X72" s="10"/>
      <c r="Y72" s="19"/>
      <c r="Z72" s="19"/>
      <c r="AA72" s="19"/>
      <c r="AB72" s="19"/>
      <c r="AC72" s="19"/>
      <c r="AD72" s="19"/>
      <c r="AE72" s="10"/>
      <c r="AF72" s="19"/>
      <c r="AG72" s="10"/>
      <c r="AH72" s="10"/>
      <c r="AI72" s="10"/>
      <c r="AJ72" s="10"/>
      <c r="AK72" s="10"/>
      <c r="AL72" s="10"/>
      <c r="AM72" s="10"/>
      <c r="AN72" s="10"/>
      <c r="AV72">
        <f t="array" ref="AV72">SUM(IF((WEEKDAY(J$5:AN$5,2)&lt;6)*(COUNTIF(fériés,J$5:AN$5)=0),COUNTIF(vsav, J72:AN72)))</f>
        <v>0</v>
      </c>
      <c r="AW72">
        <f t="array" ref="AW72">SUM(IF((WEEKDAY(J$5:AN$5,2)&gt;5)+(COUNTIF(fériés,J$5:AN$5)&gt;0),COUNTIF(vsav, J72:AN72)))</f>
        <v>0</v>
      </c>
    </row>
    <row r="73" spans="1:49" ht="15.75" customHeight="1" thickBot="1">
      <c r="A73" s="53">
        <f>'Base de donnée'!X3</f>
        <v>22</v>
      </c>
      <c r="B73" s="468"/>
      <c r="C73" s="450"/>
      <c r="D73" s="412"/>
      <c r="E73" s="415"/>
      <c r="F73" s="418"/>
      <c r="G73" s="421"/>
      <c r="H73" s="424"/>
      <c r="I73" s="427"/>
      <c r="J73" s="28"/>
      <c r="K73" s="22"/>
      <c r="L73" s="14"/>
      <c r="M73" s="14"/>
      <c r="N73" s="14"/>
      <c r="O73" s="14"/>
      <c r="P73" s="14"/>
      <c r="Q73" s="14"/>
      <c r="R73" s="14"/>
      <c r="S73" s="14"/>
      <c r="T73" s="14"/>
      <c r="U73" s="14"/>
      <c r="V73" s="14"/>
      <c r="W73" s="14"/>
      <c r="X73" s="14"/>
      <c r="Y73" s="22"/>
      <c r="Z73" s="22"/>
      <c r="AA73" s="22"/>
      <c r="AB73" s="22"/>
      <c r="AC73" s="22"/>
      <c r="AD73" s="22"/>
      <c r="AE73" s="14"/>
      <c r="AF73" s="14"/>
      <c r="AG73" s="14"/>
      <c r="AH73" s="14"/>
      <c r="AI73" s="14"/>
      <c r="AJ73" s="14"/>
      <c r="AK73" s="14"/>
      <c r="AL73" s="14"/>
      <c r="AM73" s="14"/>
      <c r="AN73" s="14"/>
      <c r="AV73">
        <f t="array" ref="AV73">SUM(IF((WEEKDAY(J$5:AN$5,2)&lt;6)*(COUNTIF(fériés,J$5:AN$5)=0),COUNTIF(vsav, J73:AN73)))</f>
        <v>0</v>
      </c>
      <c r="AW73">
        <f t="array" ref="AW73">SUM(IF((WEEKDAY(J$5:AN$5,2)&gt;5)+(COUNTIF(fériés,J$5:AN$5)&gt;0),COUNTIF(vsav, J73:AN73)))</f>
        <v>0</v>
      </c>
    </row>
    <row r="74" spans="1:49" ht="15" customHeight="1">
      <c r="A74" s="51">
        <f>'Base de donnée'!Y3</f>
        <v>23</v>
      </c>
      <c r="B74" s="466">
        <f>SUM('Base de donnée'!Y5:Y7)</f>
        <v>0</v>
      </c>
      <c r="C74" s="448">
        <f>SUM('Base de donnée'!Y$8)</f>
        <v>0</v>
      </c>
      <c r="D74" s="428">
        <f t="array" ref="D74">SUM(IF((WEEKDAY(J$5:AN$5,2)&lt;6)*(COUNTIF(fériés,J$5:AN$5)=0),COUNTIF(piquet,J74:AN74)))</f>
        <v>8</v>
      </c>
      <c r="E74" s="431">
        <f t="array" ref="E74">SUM(IF((WEEKDAY(J$5:AN$5,2)&gt;5)+(COUNTIF(fériés,J$5:AN$5)&gt;0),COUNTIF(piquet,J74:AN74)))</f>
        <v>3</v>
      </c>
      <c r="F74" s="416">
        <f>(D74*9)+(E74*24)</f>
        <v>144</v>
      </c>
      <c r="G74" s="419" t="e">
        <f ca="1">STATISTIQUE!V30</f>
        <v>#REF!</v>
      </c>
      <c r="H74" s="422">
        <f t="shared" ref="H74:I74" si="23">SUM(AV74:AV76)</f>
        <v>6</v>
      </c>
      <c r="I74" s="425">
        <f t="shared" si="23"/>
        <v>1</v>
      </c>
      <c r="J74" s="29" t="s">
        <v>6</v>
      </c>
      <c r="K74" s="29" t="s">
        <v>6</v>
      </c>
      <c r="L74" s="29" t="s">
        <v>6</v>
      </c>
      <c r="M74" s="29" t="s">
        <v>6</v>
      </c>
      <c r="N74" s="29" t="s">
        <v>6</v>
      </c>
      <c r="O74" s="29" t="s">
        <v>22</v>
      </c>
      <c r="P74" s="29" t="s">
        <v>6</v>
      </c>
      <c r="Q74" s="29" t="s">
        <v>6</v>
      </c>
      <c r="R74" s="29" t="str">
        <f>IF('Base de donnée'!$Y$4,("DISPONIBLE"),("INDISPONIBLE"))</f>
        <v>DISPONIBLE</v>
      </c>
      <c r="S74" s="29" t="s">
        <v>6</v>
      </c>
      <c r="T74" s="29" t="s">
        <v>22</v>
      </c>
      <c r="U74" s="29" t="s">
        <v>18</v>
      </c>
      <c r="V74" s="29" t="s">
        <v>17</v>
      </c>
      <c r="W74" s="29" t="s">
        <v>22</v>
      </c>
      <c r="X74" s="29" t="s">
        <v>6</v>
      </c>
      <c r="Y74" s="29" t="s">
        <v>6</v>
      </c>
      <c r="Z74" s="29" t="s">
        <v>6</v>
      </c>
      <c r="AA74" s="29" t="s">
        <v>6</v>
      </c>
      <c r="AB74" s="29" t="s">
        <v>6</v>
      </c>
      <c r="AC74" s="29" t="s">
        <v>6</v>
      </c>
      <c r="AD74" s="29" t="s">
        <v>21</v>
      </c>
      <c r="AE74" s="29" t="s">
        <v>18</v>
      </c>
      <c r="AF74" s="29" t="str">
        <f>IF('Base de donnée'!$Y$4,("DISPONIBLE"),("INDISPONIBLE"))</f>
        <v>DISPONIBLE</v>
      </c>
      <c r="AG74" s="29" t="str">
        <f>IF('Base de donnée'!$Y$4,("DISPONIBLE"),("INDISPONIBLE"))</f>
        <v>DISPONIBLE</v>
      </c>
      <c r="AH74" s="29" t="s">
        <v>17</v>
      </c>
      <c r="AI74" s="29" t="s">
        <v>6</v>
      </c>
      <c r="AJ74" s="29" t="s">
        <v>6</v>
      </c>
      <c r="AK74" s="29" t="s">
        <v>22</v>
      </c>
      <c r="AL74" s="29" t="s">
        <v>22</v>
      </c>
      <c r="AM74" s="29" t="s">
        <v>22</v>
      </c>
      <c r="AN74" s="29" t="str">
        <f>IF('Base de donnée'!$Y$4,("DISPONIBLE"),("INDISPONIBLE"))</f>
        <v>DISPONIBLE</v>
      </c>
      <c r="AV74">
        <f t="array" ref="AV74">SUM(IF((WEEKDAY(J$5:AN$5,2)&lt;6)*(COUNTIF(fériés,J$5:AN$5)=0),COUNTIF(vsav, J74:AN74)))</f>
        <v>6</v>
      </c>
      <c r="AW74">
        <f t="array" ref="AW74">SUM(IF((WEEKDAY(J$5:AN$5,2)&gt;5)+(COUNTIF(fériés,J$5:AN$5)&gt;0),COUNTIF(vsav, J74:AN74)))</f>
        <v>1</v>
      </c>
    </row>
    <row r="75" spans="1:49" ht="15" customHeight="1">
      <c r="A75" s="52">
        <f>'Base de donnée'!Y3</f>
        <v>23</v>
      </c>
      <c r="B75" s="467"/>
      <c r="C75" s="449"/>
      <c r="D75" s="429"/>
      <c r="E75" s="432"/>
      <c r="F75" s="417"/>
      <c r="G75" s="420"/>
      <c r="H75" s="423"/>
      <c r="I75" s="426"/>
      <c r="J75" s="30"/>
      <c r="K75" s="10"/>
      <c r="L75" s="10"/>
      <c r="M75" s="10"/>
      <c r="N75" s="10"/>
      <c r="O75" s="10"/>
      <c r="P75" s="10"/>
      <c r="Q75" s="19"/>
      <c r="R75" s="10"/>
      <c r="S75" s="10"/>
      <c r="T75" s="10"/>
      <c r="U75" s="10" t="s">
        <v>20</v>
      </c>
      <c r="V75" s="10" t="s">
        <v>20</v>
      </c>
      <c r="W75" s="10"/>
      <c r="X75" s="10"/>
      <c r="Y75" s="10"/>
      <c r="Z75" s="10"/>
      <c r="AA75" s="10"/>
      <c r="AB75" s="10"/>
      <c r="AC75" s="10"/>
      <c r="AD75" s="10"/>
      <c r="AE75" s="10" t="s">
        <v>20</v>
      </c>
      <c r="AF75" s="10"/>
      <c r="AG75" s="19"/>
      <c r="AH75" s="19" t="s">
        <v>20</v>
      </c>
      <c r="AI75" s="10"/>
      <c r="AJ75" s="10"/>
      <c r="AK75" s="10"/>
      <c r="AL75" s="10"/>
      <c r="AM75" s="10" t="s">
        <v>17</v>
      </c>
      <c r="AN75" s="10"/>
      <c r="AV75">
        <f t="array" ref="AV75">SUM(IF((WEEKDAY(J$5:AN$5,2)&lt;6)*(COUNTIF(fériés,J$5:AN$5)=0),COUNTIF(vsav, J75:AN75)))</f>
        <v>0</v>
      </c>
      <c r="AW75">
        <f t="array" ref="AW75">SUM(IF((WEEKDAY(J$5:AN$5,2)&gt;5)+(COUNTIF(fériés,J$5:AN$5)&gt;0),COUNTIF(vsav, J75:AN75)))</f>
        <v>0</v>
      </c>
    </row>
    <row r="76" spans="1:49" ht="15.75" customHeight="1" thickBot="1">
      <c r="A76" s="53">
        <f>'Base de donnée'!Y3</f>
        <v>23</v>
      </c>
      <c r="B76" s="468"/>
      <c r="C76" s="450"/>
      <c r="D76" s="430"/>
      <c r="E76" s="433"/>
      <c r="F76" s="418"/>
      <c r="G76" s="421"/>
      <c r="H76" s="424"/>
      <c r="I76" s="427"/>
      <c r="J76" s="28"/>
      <c r="K76" s="14"/>
      <c r="L76" s="14"/>
      <c r="M76" s="14"/>
      <c r="N76" s="14"/>
      <c r="O76" s="22"/>
      <c r="P76" s="14"/>
      <c r="Q76" s="14"/>
      <c r="R76" s="14"/>
      <c r="S76" s="14"/>
      <c r="T76" s="14"/>
      <c r="U76" s="14"/>
      <c r="V76" s="14"/>
      <c r="W76" s="14"/>
      <c r="X76" s="14"/>
      <c r="Y76" s="14"/>
      <c r="Z76" s="14"/>
      <c r="AA76" s="14"/>
      <c r="AB76" s="14"/>
      <c r="AC76" s="14"/>
      <c r="AD76" s="14"/>
      <c r="AE76" s="14"/>
      <c r="AF76" s="14"/>
      <c r="AG76" s="14"/>
      <c r="AH76" s="14"/>
      <c r="AI76" s="14"/>
      <c r="AJ76" s="14"/>
      <c r="AK76" s="14"/>
      <c r="AL76" s="14"/>
      <c r="AM76" s="14"/>
      <c r="AN76" s="14"/>
      <c r="AV76">
        <f t="array" ref="AV76">SUM(IF((WEEKDAY(J$5:AN$5,2)&lt;6)*(COUNTIF(fériés,J$5:AN$5)=0),COUNTIF(vsav, J76:AN76)))</f>
        <v>0</v>
      </c>
      <c r="AW76">
        <f t="array" ref="AW76">SUM(IF((WEEKDAY(J$5:AN$5,2)&gt;5)+(COUNTIF(fériés,J$5:AN$5)&gt;0),COUNTIF(vsav, J76:AN76)))</f>
        <v>0</v>
      </c>
    </row>
    <row r="77" spans="1:49" ht="15" customHeight="1">
      <c r="A77" s="51">
        <f>'Base de donnée'!Z3</f>
        <v>24</v>
      </c>
      <c r="B77" s="466">
        <f>SUM('Base de donnée'!Z5:Z7)</f>
        <v>0</v>
      </c>
      <c r="C77" s="448">
        <f>SUM('Base de donnée'!Z$8)</f>
        <v>0</v>
      </c>
      <c r="D77" s="410">
        <f t="array" ref="D77">SUM(IF((WEEKDAY(J$5:AN$5,2)&lt;6)*(COUNTIF(fériés,J$5:AN$5)=0),COUNTIF(piquet,J77:AN77)))</f>
        <v>8</v>
      </c>
      <c r="E77" s="413">
        <f t="array" ref="E77">SUM(IF((WEEKDAY(J$5:AN$5,2)&gt;5)+(COUNTIF(fériés,J$5:AN$5)&gt;0),COUNTIF(piquet,J77:AN77)))</f>
        <v>3</v>
      </c>
      <c r="F77" s="416">
        <f>(D77*9)+(E77*24)</f>
        <v>144</v>
      </c>
      <c r="G77" s="419" t="e">
        <f ca="1">STATISTIQUE!V31</f>
        <v>#REF!</v>
      </c>
      <c r="H77" s="422">
        <f t="shared" ref="H77:I77" si="24">SUM(AV77:AV79)</f>
        <v>5</v>
      </c>
      <c r="I77" s="425">
        <f t="shared" si="24"/>
        <v>2</v>
      </c>
      <c r="J77" s="29" t="s">
        <v>21</v>
      </c>
      <c r="K77" s="29" t="s">
        <v>25</v>
      </c>
      <c r="L77" s="29" t="s">
        <v>21</v>
      </c>
      <c r="M77" s="29" t="s">
        <v>6</v>
      </c>
      <c r="N77" s="29" t="s">
        <v>6</v>
      </c>
      <c r="O77" s="29" t="s">
        <v>6</v>
      </c>
      <c r="P77" s="29" t="s">
        <v>18</v>
      </c>
      <c r="Q77" s="29" t="s">
        <v>22</v>
      </c>
      <c r="R77" s="29" t="s">
        <v>22</v>
      </c>
      <c r="S77" s="29" t="s">
        <v>6</v>
      </c>
      <c r="T77" s="29" t="s">
        <v>6</v>
      </c>
      <c r="U77" s="29" t="s">
        <v>6</v>
      </c>
      <c r="V77" s="29" t="s">
        <v>6</v>
      </c>
      <c r="W77" s="29" t="s">
        <v>6</v>
      </c>
      <c r="X77" s="29" t="s">
        <v>6</v>
      </c>
      <c r="Y77" s="29" t="s">
        <v>6</v>
      </c>
      <c r="Z77" s="29" t="s">
        <v>6</v>
      </c>
      <c r="AA77" s="29" t="s">
        <v>22</v>
      </c>
      <c r="AB77" s="29" t="s">
        <v>18</v>
      </c>
      <c r="AC77" s="29" t="s">
        <v>22</v>
      </c>
      <c r="AD77" s="29" t="s">
        <v>18</v>
      </c>
      <c r="AE77" s="29" t="s">
        <v>25</v>
      </c>
      <c r="AF77" s="29" t="str">
        <f>IF('Base de donnée'!$Z$4,("DISPONIBLE"),("INDISPONIBLE"))</f>
        <v>DISPONIBLE</v>
      </c>
      <c r="AG77" s="29" t="s">
        <v>18</v>
      </c>
      <c r="AH77" s="29" t="str">
        <f>IF('Base de donnée'!$Z$4,("DISPONIBLE"),("INDISPONIBLE"))</f>
        <v>DISPONIBLE</v>
      </c>
      <c r="AI77" s="29" t="s">
        <v>22</v>
      </c>
      <c r="AJ77" s="29" t="s">
        <v>6</v>
      </c>
      <c r="AK77" s="29" t="s">
        <v>6</v>
      </c>
      <c r="AL77" s="29" t="s">
        <v>6</v>
      </c>
      <c r="AM77" s="29" t="s">
        <v>6</v>
      </c>
      <c r="AN77" s="29" t="str">
        <f>IF('Base de donnée'!$Z$4,("DISPONIBLE"),("INDISPONIBLE"))</f>
        <v>DISPONIBLE</v>
      </c>
      <c r="AV77">
        <f t="array" ref="AV77">SUM(IF((WEEKDAY(J$5:AN$5,2)&lt;6)*(COUNTIF(fériés,J$5:AN$5)=0),COUNTIF(vsav, J77:AN77)))</f>
        <v>5</v>
      </c>
      <c r="AW77">
        <f t="array" ref="AW77">SUM(IF((WEEKDAY(J$5:AN$5,2)&gt;5)+(COUNTIF(fériés,J$5:AN$5)&gt;0),COUNTIF(vsav, J77:AN77)))</f>
        <v>2</v>
      </c>
    </row>
    <row r="78" spans="1:49" ht="15" customHeight="1">
      <c r="A78" s="52">
        <f>'Base de donnée'!Z3</f>
        <v>24</v>
      </c>
      <c r="B78" s="467"/>
      <c r="C78" s="449"/>
      <c r="D78" s="411"/>
      <c r="E78" s="414"/>
      <c r="F78" s="417"/>
      <c r="G78" s="420"/>
      <c r="H78" s="423"/>
      <c r="I78" s="426"/>
      <c r="J78" s="30" t="s">
        <v>17</v>
      </c>
      <c r="K78" s="10"/>
      <c r="L78" s="10"/>
      <c r="M78" s="10"/>
      <c r="N78" s="10"/>
      <c r="O78" s="10"/>
      <c r="P78" s="10"/>
      <c r="Q78" s="10"/>
      <c r="R78" s="10"/>
      <c r="S78" s="10"/>
      <c r="T78" s="10"/>
      <c r="U78" s="10"/>
      <c r="V78" s="10"/>
      <c r="W78" s="10"/>
      <c r="X78" s="10"/>
      <c r="Y78" s="10"/>
      <c r="Z78" s="10"/>
      <c r="AA78" s="10"/>
      <c r="AB78" s="19"/>
      <c r="AC78" s="19"/>
      <c r="AD78" s="10"/>
      <c r="AE78" s="10"/>
      <c r="AF78" s="19"/>
      <c r="AG78" s="10"/>
      <c r="AH78" s="10"/>
      <c r="AI78" s="10"/>
      <c r="AJ78" s="10"/>
      <c r="AK78" s="10"/>
      <c r="AL78" s="10"/>
      <c r="AM78" s="10"/>
      <c r="AN78" s="10"/>
      <c r="AV78">
        <f t="array" ref="AV78">SUM(IF((WEEKDAY(J$5:AN$5,2)&lt;6)*(COUNTIF(fériés,J$5:AN$5)=0),COUNTIF(vsav, J78:AN78)))</f>
        <v>0</v>
      </c>
      <c r="AW78">
        <f t="array" ref="AW78">SUM(IF((WEEKDAY(J$5:AN$5,2)&gt;5)+(COUNTIF(fériés,J$5:AN$5)&gt;0),COUNTIF(vsav, J78:AN78)))</f>
        <v>0</v>
      </c>
    </row>
    <row r="79" spans="1:49" ht="15.75" customHeight="1" thickBot="1">
      <c r="A79" s="53">
        <f>'Base de donnée'!Z3</f>
        <v>24</v>
      </c>
      <c r="B79" s="468"/>
      <c r="C79" s="450"/>
      <c r="D79" s="412"/>
      <c r="E79" s="415"/>
      <c r="F79" s="418"/>
      <c r="G79" s="421"/>
      <c r="H79" s="424"/>
      <c r="I79" s="427"/>
      <c r="J79" s="28"/>
      <c r="K79" s="14"/>
      <c r="L79" s="14"/>
      <c r="M79" s="14"/>
      <c r="N79" s="22"/>
      <c r="O79" s="14"/>
      <c r="P79" s="14"/>
      <c r="Q79" s="14"/>
      <c r="R79" s="14"/>
      <c r="S79" s="14"/>
      <c r="T79" s="14"/>
      <c r="U79" s="14"/>
      <c r="V79" s="14"/>
      <c r="W79" s="14"/>
      <c r="X79" s="14"/>
      <c r="Y79" s="14"/>
      <c r="Z79" s="14"/>
      <c r="AA79" s="14"/>
      <c r="AB79" s="14"/>
      <c r="AC79" s="14"/>
      <c r="AD79" s="14"/>
      <c r="AE79" s="22"/>
      <c r="AF79" s="14"/>
      <c r="AG79" s="14"/>
      <c r="AH79" s="14"/>
      <c r="AI79" s="14"/>
      <c r="AJ79" s="14"/>
      <c r="AK79" s="14"/>
      <c r="AL79" s="14"/>
      <c r="AM79" s="14"/>
      <c r="AN79" s="14"/>
      <c r="AV79">
        <f t="array" ref="AV79">SUM(IF((WEEKDAY(J$5:AN$5,2)&lt;6)*(COUNTIF(fériés,J$5:AN$5)=0),COUNTIF(vsav, J79:AN79)))</f>
        <v>0</v>
      </c>
      <c r="AW79">
        <f t="array" ref="AW79">SUM(IF((WEEKDAY(J$5:AN$5,2)&gt;5)+(COUNTIF(fériés,J$5:AN$5)&gt;0),COUNTIF(vsav, J79:AN79)))</f>
        <v>0</v>
      </c>
    </row>
    <row r="80" spans="1:49" ht="15" customHeight="1">
      <c r="A80" s="51">
        <f>'Base de donnée'!AA3</f>
        <v>25</v>
      </c>
      <c r="B80" s="466">
        <f>SUM('Base de donnée'!Z5:Z7)</f>
        <v>0</v>
      </c>
      <c r="C80" s="448">
        <f>SUM('Base de donnée'!AA$8)</f>
        <v>0</v>
      </c>
      <c r="D80" s="428">
        <f t="array" ref="D80">SUM(IF((WEEKDAY(J$5:AN$5,2)&lt;6)*(COUNTIF(fériés,J$5:AN$5)=0),COUNTIF(piquet,J80:AN80)))</f>
        <v>8</v>
      </c>
      <c r="E80" s="431">
        <f t="array" ref="E80">SUM(IF((WEEKDAY(J$5:AN$5,2)&gt;5)+(COUNTIF(fériés,J$5:AN$5)&gt;0),COUNTIF(piquet,J80:AN80)))</f>
        <v>2</v>
      </c>
      <c r="F80" s="416">
        <f>(D80*9)+(E80*24)</f>
        <v>120</v>
      </c>
      <c r="G80" s="419" t="e">
        <f ca="1">STATISTIQUE!V32</f>
        <v>#REF!</v>
      </c>
      <c r="H80" s="422">
        <f t="shared" ref="H80:I80" si="25">SUM(AV80:AV82)</f>
        <v>6</v>
      </c>
      <c r="I80" s="425">
        <f t="shared" si="25"/>
        <v>1</v>
      </c>
      <c r="J80" s="16" t="s">
        <v>22</v>
      </c>
      <c r="K80" s="16" t="s">
        <v>22</v>
      </c>
      <c r="L80" s="16" t="s">
        <v>6</v>
      </c>
      <c r="M80" s="16" t="s">
        <v>6</v>
      </c>
      <c r="N80" s="16" t="s">
        <v>6</v>
      </c>
      <c r="O80" s="16" t="s">
        <v>6</v>
      </c>
      <c r="P80" s="16" t="s">
        <v>6</v>
      </c>
      <c r="Q80" s="16" t="s">
        <v>6</v>
      </c>
      <c r="R80" s="16" t="s">
        <v>6</v>
      </c>
      <c r="S80" s="16" t="s">
        <v>6</v>
      </c>
      <c r="T80" s="16" t="s">
        <v>6</v>
      </c>
      <c r="U80" s="16" t="s">
        <v>6</v>
      </c>
      <c r="V80" s="16" t="s">
        <v>6</v>
      </c>
      <c r="W80" s="16" t="s">
        <v>6</v>
      </c>
      <c r="X80" s="16" t="s">
        <v>6</v>
      </c>
      <c r="Y80" s="16" t="s">
        <v>6</v>
      </c>
      <c r="Z80" s="16" t="s">
        <v>6</v>
      </c>
      <c r="AA80" s="16" t="s">
        <v>6</v>
      </c>
      <c r="AB80" s="16" t="s">
        <v>6</v>
      </c>
      <c r="AC80" s="16" t="s">
        <v>17</v>
      </c>
      <c r="AD80" s="16" t="s">
        <v>22</v>
      </c>
      <c r="AE80" s="16" t="s">
        <v>22</v>
      </c>
      <c r="AF80" s="16" t="s">
        <v>18</v>
      </c>
      <c r="AG80" s="16" t="s">
        <v>22</v>
      </c>
      <c r="AH80" s="16" t="s">
        <v>22</v>
      </c>
      <c r="AI80" s="16" t="s">
        <v>18</v>
      </c>
      <c r="AJ80" s="16" t="s">
        <v>6</v>
      </c>
      <c r="AK80" s="16" t="s">
        <v>6</v>
      </c>
      <c r="AL80" s="16" t="s">
        <v>6</v>
      </c>
      <c r="AM80" s="16" t="s">
        <v>6</v>
      </c>
      <c r="AN80" s="16" t="s">
        <v>22</v>
      </c>
      <c r="AV80">
        <f t="array" ref="AV80">SUM(IF((WEEKDAY(J$5:AN$5,2)&lt;6)*(COUNTIF(fériés,J$5:AN$5)=0),COUNTIF(vsav, J80:AN80)))</f>
        <v>6</v>
      </c>
      <c r="AW80">
        <f t="array" ref="AW80">SUM(IF((WEEKDAY(J$5:AN$5,2)&gt;5)+(COUNTIF(fériés,J$5:AN$5)&gt;0),COUNTIF(vsav, J80:AN80)))</f>
        <v>1</v>
      </c>
    </row>
    <row r="81" spans="1:49" ht="15" customHeight="1">
      <c r="A81" s="52">
        <f>'Base de donnée'!AA3</f>
        <v>25</v>
      </c>
      <c r="B81" s="467"/>
      <c r="C81" s="449"/>
      <c r="D81" s="429"/>
      <c r="E81" s="432"/>
      <c r="F81" s="417"/>
      <c r="G81" s="420"/>
      <c r="H81" s="423"/>
      <c r="I81" s="426"/>
      <c r="J81" s="30" t="s">
        <v>18</v>
      </c>
      <c r="K81" s="10" t="s">
        <v>17</v>
      </c>
      <c r="L81" s="10"/>
      <c r="M81" s="10"/>
      <c r="N81" s="10"/>
      <c r="O81" s="10"/>
      <c r="P81" s="10"/>
      <c r="Q81" s="10"/>
      <c r="R81" s="10"/>
      <c r="S81" s="10"/>
      <c r="T81" s="10"/>
      <c r="U81" s="10"/>
      <c r="V81" s="10"/>
      <c r="W81" s="10"/>
      <c r="X81" s="10"/>
      <c r="Y81" s="10"/>
      <c r="Z81" s="10"/>
      <c r="AA81" s="10"/>
      <c r="AB81" s="10"/>
      <c r="AC81" s="10"/>
      <c r="AD81" s="10" t="s">
        <v>17</v>
      </c>
      <c r="AE81" s="10"/>
      <c r="AF81" s="10"/>
      <c r="AG81" s="10"/>
      <c r="AH81" s="10"/>
      <c r="AI81" s="10"/>
      <c r="AJ81" s="10"/>
      <c r="AK81" s="10"/>
      <c r="AL81" s="10"/>
      <c r="AM81" s="10"/>
      <c r="AN81" s="10"/>
      <c r="AV81">
        <f t="array" ref="AV81">SUM(IF((WEEKDAY(J$5:AN$5,2)&lt;6)*(COUNTIF(fériés,J$5:AN$5)=0),COUNTIF(vsav, J81:AN81)))</f>
        <v>0</v>
      </c>
      <c r="AW81">
        <f t="array" ref="AW81">SUM(IF((WEEKDAY(J$5:AN$5,2)&gt;5)+(COUNTIF(fériés,J$5:AN$5)&gt;0),COUNTIF(vsav, J81:AN81)))</f>
        <v>0</v>
      </c>
    </row>
    <row r="82" spans="1:49" ht="15.75" customHeight="1" thickBot="1">
      <c r="A82" s="53">
        <f>'Base de donnée'!AA3</f>
        <v>25</v>
      </c>
      <c r="B82" s="468"/>
      <c r="C82" s="450"/>
      <c r="D82" s="430"/>
      <c r="E82" s="433"/>
      <c r="F82" s="418"/>
      <c r="G82" s="421"/>
      <c r="H82" s="424"/>
      <c r="I82" s="427"/>
      <c r="J82" s="28"/>
      <c r="K82" s="14"/>
      <c r="L82" s="14"/>
      <c r="M82" s="14"/>
      <c r="N82" s="14"/>
      <c r="O82" s="14"/>
      <c r="P82" s="14"/>
      <c r="Q82" s="14"/>
      <c r="R82" s="14"/>
      <c r="S82" s="14"/>
      <c r="T82" s="14"/>
      <c r="U82" s="14"/>
      <c r="V82" s="14"/>
      <c r="W82" s="14"/>
      <c r="X82" s="14"/>
      <c r="Y82" s="14"/>
      <c r="Z82" s="14"/>
      <c r="AA82" s="14"/>
      <c r="AB82" s="14"/>
      <c r="AC82" s="14"/>
      <c r="AD82" s="14"/>
      <c r="AE82" s="14"/>
      <c r="AF82" s="22"/>
      <c r="AG82" s="14"/>
      <c r="AH82" s="14"/>
      <c r="AI82" s="14"/>
      <c r="AJ82" s="14"/>
      <c r="AK82" s="14"/>
      <c r="AL82" s="22"/>
      <c r="AM82" s="14"/>
      <c r="AN82" s="14"/>
      <c r="AV82">
        <f t="array" ref="AV82">SUM(IF((WEEKDAY(J$5:AN$5,2)&lt;6)*(COUNTIF(fériés,J$5:AN$5)=0),COUNTIF(vsav, J82:AN82)))</f>
        <v>0</v>
      </c>
      <c r="AW82">
        <f t="array" ref="AW82">SUM(IF((WEEKDAY(J$5:AN$5,2)&gt;5)+(COUNTIF(fériés,J$5:AN$5)&gt;0),COUNTIF(vsav, J82:AN82)))</f>
        <v>0</v>
      </c>
    </row>
    <row r="83" spans="1:49" ht="15" customHeight="1">
      <c r="A83" s="51">
        <f>'Base de donnée'!AB3</f>
        <v>26</v>
      </c>
      <c r="B83" s="466">
        <f>SUM('Base de donnée'!AB5:AB7)</f>
        <v>0</v>
      </c>
      <c r="C83" s="448">
        <f>SUM('Base de donnée'!AB$8)</f>
        <v>0</v>
      </c>
      <c r="D83" s="410">
        <f t="array" ref="D83">SUM(IF((WEEKDAY(J$5:AN$5,2)&lt;6)*(COUNTIF(fériés,J$5:AN$5)=0),COUNTIF(piquet,J83:AN83)))</f>
        <v>8</v>
      </c>
      <c r="E83" s="413">
        <f t="array" ref="E83">SUM(IF((WEEKDAY(J$5:AN$5,2)&gt;5)+(COUNTIF(fériés,J$5:AN$5)&gt;0),COUNTIF(piquet,J83:AN83)))</f>
        <v>3</v>
      </c>
      <c r="F83" s="416">
        <f>(D83*9)+(E83*24)</f>
        <v>144</v>
      </c>
      <c r="G83" s="419" t="e">
        <f ca="1">STATISTIQUE!V33</f>
        <v>#REF!</v>
      </c>
      <c r="H83" s="422">
        <f t="shared" ref="H83:I83" si="26">SUM(AV83:AV85)</f>
        <v>5</v>
      </c>
      <c r="I83" s="425">
        <f t="shared" si="26"/>
        <v>2</v>
      </c>
      <c r="J83" s="16" t="s">
        <v>6</v>
      </c>
      <c r="K83" s="16" t="s">
        <v>6</v>
      </c>
      <c r="L83" s="16" t="s">
        <v>22</v>
      </c>
      <c r="M83" s="16" t="s">
        <v>22</v>
      </c>
      <c r="N83" s="16" t="s">
        <v>25</v>
      </c>
      <c r="O83" s="16" t="s">
        <v>6</v>
      </c>
      <c r="P83" s="16" t="s">
        <v>6</v>
      </c>
      <c r="Q83" s="16" t="str">
        <f>IF('Base de donnée'!$AB$4,("DISPONIBLE"),("INDISPONIBLE"))</f>
        <v>DISPONIBLE</v>
      </c>
      <c r="R83" s="16" t="str">
        <f>IF('Base de donnée'!$AB$4,("DISPONIBLE"),("INDISPONIBLE"))</f>
        <v>DISPONIBLE</v>
      </c>
      <c r="S83" s="16" t="str">
        <f>IF('Base de donnée'!$AB$4,("DISPONIBLE"),("INDISPONIBLE"))</f>
        <v>DISPONIBLE</v>
      </c>
      <c r="T83" s="16" t="s">
        <v>6</v>
      </c>
      <c r="U83" s="16" t="s">
        <v>6</v>
      </c>
      <c r="V83" s="16" t="s">
        <v>22</v>
      </c>
      <c r="W83" s="16" t="s">
        <v>18</v>
      </c>
      <c r="X83" s="16" t="s">
        <v>6</v>
      </c>
      <c r="Y83" s="16" t="s">
        <v>6</v>
      </c>
      <c r="Z83" s="16" t="s">
        <v>18</v>
      </c>
      <c r="AA83" s="16" t="s">
        <v>18</v>
      </c>
      <c r="AB83" s="16" t="s">
        <v>22</v>
      </c>
      <c r="AC83" s="16" t="s">
        <v>6</v>
      </c>
      <c r="AD83" s="16" t="s">
        <v>6</v>
      </c>
      <c r="AE83" s="16" t="s">
        <v>21</v>
      </c>
      <c r="AF83" s="16" t="s">
        <v>22</v>
      </c>
      <c r="AG83" s="16" t="s">
        <v>6</v>
      </c>
      <c r="AH83" s="16" t="s">
        <v>6</v>
      </c>
      <c r="AI83" s="16" t="s">
        <v>6</v>
      </c>
      <c r="AJ83" s="16" t="s">
        <v>22</v>
      </c>
      <c r="AK83" s="16" t="s">
        <v>18</v>
      </c>
      <c r="AL83" s="16" t="s">
        <v>6</v>
      </c>
      <c r="AM83" s="16" t="s">
        <v>6</v>
      </c>
      <c r="AN83" s="16" t="str">
        <f>IF('Base de donnée'!$AB$4,("DISPONIBLE"),("INDISPONIBLE"))</f>
        <v>DISPONIBLE</v>
      </c>
      <c r="AV83">
        <f t="array" ref="AV83">SUM(IF((WEEKDAY(J$5:AN$5,2)&lt;6)*(COUNTIF(fériés,J$5:AN$5)=0),COUNTIF(vsav, J83:AN83)))</f>
        <v>5</v>
      </c>
      <c r="AW83">
        <f t="array" ref="AW83">SUM(IF((WEEKDAY(J$5:AN$5,2)&gt;5)+(COUNTIF(fériés,J$5:AN$5)&gt;0),COUNTIF(vsav, J83:AN83)))</f>
        <v>2</v>
      </c>
    </row>
    <row r="84" spans="1:49" ht="15" customHeight="1">
      <c r="A84" s="52">
        <f>'Base de donnée'!AB3</f>
        <v>26</v>
      </c>
      <c r="B84" s="467"/>
      <c r="C84" s="449"/>
      <c r="D84" s="411"/>
      <c r="E84" s="414"/>
      <c r="F84" s="417"/>
      <c r="G84" s="420"/>
      <c r="H84" s="423"/>
      <c r="I84" s="426"/>
      <c r="J84" s="30"/>
      <c r="K84" s="10"/>
      <c r="L84" s="10" t="s">
        <v>17</v>
      </c>
      <c r="M84" s="10"/>
      <c r="N84" s="19"/>
      <c r="O84" s="10"/>
      <c r="P84" s="10"/>
      <c r="Q84" s="10"/>
      <c r="R84" s="10"/>
      <c r="S84" s="10"/>
      <c r="T84" s="10"/>
      <c r="U84" s="10"/>
      <c r="V84" s="10"/>
      <c r="W84" s="10" t="s">
        <v>20</v>
      </c>
      <c r="X84" s="10"/>
      <c r="Y84" s="10"/>
      <c r="Z84" s="10" t="s">
        <v>20</v>
      </c>
      <c r="AA84" s="10" t="s">
        <v>20</v>
      </c>
      <c r="AB84" s="10"/>
      <c r="AC84" s="10"/>
      <c r="AD84" s="10"/>
      <c r="AE84" s="10"/>
      <c r="AF84" s="10"/>
      <c r="AG84" s="10"/>
      <c r="AH84" s="10"/>
      <c r="AI84" s="10"/>
      <c r="AJ84" s="10"/>
      <c r="AK84" s="10" t="s">
        <v>20</v>
      </c>
      <c r="AL84" s="10"/>
      <c r="AM84" s="10"/>
      <c r="AN84" s="10"/>
      <c r="AV84">
        <f t="array" ref="AV84">SUM(IF((WEEKDAY(J$5:AN$5,2)&lt;6)*(COUNTIF(fériés,J$5:AN$5)=0),COUNTIF(vsav, J84:AN84)))</f>
        <v>0</v>
      </c>
      <c r="AW84">
        <f t="array" ref="AW84">SUM(IF((WEEKDAY(J$5:AN$5,2)&gt;5)+(COUNTIF(fériés,J$5:AN$5)&gt;0),COUNTIF(vsav, J84:AN84)))</f>
        <v>0</v>
      </c>
    </row>
    <row r="85" spans="1:49" ht="15.75" customHeight="1" thickBot="1">
      <c r="A85" s="53">
        <f>'Base de donnée'!AB3</f>
        <v>26</v>
      </c>
      <c r="B85" s="468"/>
      <c r="C85" s="450"/>
      <c r="D85" s="412"/>
      <c r="E85" s="415"/>
      <c r="F85" s="418"/>
      <c r="G85" s="421"/>
      <c r="H85" s="424"/>
      <c r="I85" s="427"/>
      <c r="J85" s="28"/>
      <c r="K85" s="14"/>
      <c r="L85" s="14"/>
      <c r="M85" s="14"/>
      <c r="N85" s="14"/>
      <c r="O85" s="14"/>
      <c r="P85" s="14"/>
      <c r="Q85" s="14"/>
      <c r="R85" s="14"/>
      <c r="S85" s="14"/>
      <c r="T85" s="14"/>
      <c r="U85" s="14"/>
      <c r="V85" s="14"/>
      <c r="W85" s="14"/>
      <c r="X85" s="14"/>
      <c r="Y85" s="14"/>
      <c r="Z85" s="14"/>
      <c r="AA85" s="14"/>
      <c r="AB85" s="14"/>
      <c r="AC85" s="14"/>
      <c r="AD85" s="14"/>
      <c r="AE85" s="14"/>
      <c r="AF85" s="14"/>
      <c r="AG85" s="14"/>
      <c r="AH85" s="14"/>
      <c r="AI85" s="14"/>
      <c r="AJ85" s="14"/>
      <c r="AK85" s="14"/>
      <c r="AL85" s="14"/>
      <c r="AM85" s="14"/>
      <c r="AN85" s="14"/>
      <c r="AV85">
        <f t="array" ref="AV85">SUM(IF((WEEKDAY(J$5:AN$5,2)&lt;6)*(COUNTIF(fériés,J$5:AN$5)=0),COUNTIF(vsav, J85:AN85)))</f>
        <v>0</v>
      </c>
      <c r="AW85">
        <f t="array" ref="AW85">SUM(IF((WEEKDAY(J$5:AN$5,2)&gt;5)+(COUNTIF(fériés,J$5:AN$5)&gt;0),COUNTIF(vsav, J85:AN85)))</f>
        <v>0</v>
      </c>
    </row>
    <row r="86" spans="1:49" ht="15" customHeight="1">
      <c r="A86" s="51">
        <f>'Base de donnée'!AC3</f>
        <v>27</v>
      </c>
      <c r="B86" s="466">
        <f>SUM('Base de donnée'!AC5:AC7)</f>
        <v>0</v>
      </c>
      <c r="C86" s="448">
        <f>SUM('Base de donnée'!AC$8)</f>
        <v>0</v>
      </c>
      <c r="D86" s="428">
        <f t="array" ref="D86">SUM(IF((WEEKDAY(J$5:AN$5,2)&lt;6)*(COUNTIF(fériés,J$5:AN$5)=0),COUNTIF(piquet,J86:AN86)))</f>
        <v>0</v>
      </c>
      <c r="E86" s="431">
        <f t="array" ref="E86">SUM(IF((WEEKDAY(J$5:AN$5,2)&gt;5)+(COUNTIF(fériés,J$5:AN$5)&gt;0),COUNTIF(piquet,J86:AN86)))</f>
        <v>0</v>
      </c>
      <c r="F86" s="416">
        <f>(D86*9)+(E86*24)</f>
        <v>0</v>
      </c>
      <c r="G86" s="419" t="e">
        <f ca="1">STATISTIQUE!V34</f>
        <v>#REF!</v>
      </c>
      <c r="H86" s="422">
        <f t="shared" ref="H86:I86" si="27">SUM(AV86:AV88)</f>
        <v>0</v>
      </c>
      <c r="I86" s="425">
        <f t="shared" si="27"/>
        <v>0</v>
      </c>
      <c r="J86" s="16" t="str">
        <f>IF('Base de donnée'!$AC$4,("DISPONIBLE"),("INDISPONIBLE"))</f>
        <v>INDISPONIBLE</v>
      </c>
      <c r="K86" s="16" t="str">
        <f>IF('Base de donnée'!$AC$4,("DISPONIBLE"),("INDISPONIBLE"))</f>
        <v>INDISPONIBLE</v>
      </c>
      <c r="L86" s="16" t="str">
        <f>IF('Base de donnée'!$AC$4,("DISPONIBLE"),("INDISPONIBLE"))</f>
        <v>INDISPONIBLE</v>
      </c>
      <c r="M86" s="16" t="str">
        <f>IF('Base de donnée'!$AC$4,("DISPONIBLE"),("INDISPONIBLE"))</f>
        <v>INDISPONIBLE</v>
      </c>
      <c r="N86" s="16" t="str">
        <f>IF('Base de donnée'!$AC$4,("DISPONIBLE"),("INDISPONIBLE"))</f>
        <v>INDISPONIBLE</v>
      </c>
      <c r="O86" s="16" t="str">
        <f>IF('Base de donnée'!$AC$4,("DISPONIBLE"),("INDISPONIBLE"))</f>
        <v>INDISPONIBLE</v>
      </c>
      <c r="P86" s="16" t="str">
        <f>IF('Base de donnée'!$AC$4,("DISPONIBLE"),("INDISPONIBLE"))</f>
        <v>INDISPONIBLE</v>
      </c>
      <c r="Q86" s="16" t="str">
        <f>IF('Base de donnée'!$AC$4,("DISPONIBLE"),("INDISPONIBLE"))</f>
        <v>INDISPONIBLE</v>
      </c>
      <c r="R86" s="16" t="str">
        <f>IF('Base de donnée'!$AC$4,("DISPONIBLE"),("INDISPONIBLE"))</f>
        <v>INDISPONIBLE</v>
      </c>
      <c r="S86" s="16" t="str">
        <f>IF('Base de donnée'!$AC$4,("DISPONIBLE"),("INDISPONIBLE"))</f>
        <v>INDISPONIBLE</v>
      </c>
      <c r="T86" s="16" t="str">
        <f>IF('Base de donnée'!$AC$4,("DISPONIBLE"),("INDISPONIBLE"))</f>
        <v>INDISPONIBLE</v>
      </c>
      <c r="U86" s="16" t="str">
        <f>IF('Base de donnée'!$AC$4,("DISPONIBLE"),("INDISPONIBLE"))</f>
        <v>INDISPONIBLE</v>
      </c>
      <c r="V86" s="16" t="str">
        <f>IF('Base de donnée'!$AC$4,("DISPONIBLE"),("INDISPONIBLE"))</f>
        <v>INDISPONIBLE</v>
      </c>
      <c r="W86" s="16" t="str">
        <f>IF('Base de donnée'!$AC$4,("DISPONIBLE"),("INDISPONIBLE"))</f>
        <v>INDISPONIBLE</v>
      </c>
      <c r="X86" s="16" t="str">
        <f>IF('Base de donnée'!$AC$4,("DISPONIBLE"),("INDISPONIBLE"))</f>
        <v>INDISPONIBLE</v>
      </c>
      <c r="Y86" s="16" t="str">
        <f>IF('Base de donnée'!$AC$4,("DISPONIBLE"),("INDISPONIBLE"))</f>
        <v>INDISPONIBLE</v>
      </c>
      <c r="Z86" s="16" t="str">
        <f>IF('Base de donnée'!$AC$4,("DISPONIBLE"),("INDISPONIBLE"))</f>
        <v>INDISPONIBLE</v>
      </c>
      <c r="AA86" s="16" t="str">
        <f>IF('Base de donnée'!$AC$4,("DISPONIBLE"),("INDISPONIBLE"))</f>
        <v>INDISPONIBLE</v>
      </c>
      <c r="AB86" s="16" t="str">
        <f>IF('Base de donnée'!$AC$4,("DISPONIBLE"),("INDISPONIBLE"))</f>
        <v>INDISPONIBLE</v>
      </c>
      <c r="AC86" s="16" t="str">
        <f>IF('Base de donnée'!$AC$4,("DISPONIBLE"),("INDISPONIBLE"))</f>
        <v>INDISPONIBLE</v>
      </c>
      <c r="AD86" s="16" t="str">
        <f>IF('Base de donnée'!$AC$4,("DISPONIBLE"),("INDISPONIBLE"))</f>
        <v>INDISPONIBLE</v>
      </c>
      <c r="AE86" s="16" t="str">
        <f>IF('Base de donnée'!$AC$4,("DISPONIBLE"),("INDISPONIBLE"))</f>
        <v>INDISPONIBLE</v>
      </c>
      <c r="AF86" s="16" t="str">
        <f>IF('Base de donnée'!$AC$4,("DISPONIBLE"),("INDISPONIBLE"))</f>
        <v>INDISPONIBLE</v>
      </c>
      <c r="AG86" s="16" t="str">
        <f>IF('Base de donnée'!$AC$4,("DISPONIBLE"),("INDISPONIBLE"))</f>
        <v>INDISPONIBLE</v>
      </c>
      <c r="AH86" s="16" t="str">
        <f>IF('Base de donnée'!$AC$4,("DISPONIBLE"),("INDISPONIBLE"))</f>
        <v>INDISPONIBLE</v>
      </c>
      <c r="AI86" s="16" t="str">
        <f>IF('Base de donnée'!$AC$4,("DISPONIBLE"),("INDISPONIBLE"))</f>
        <v>INDISPONIBLE</v>
      </c>
      <c r="AJ86" s="16" t="str">
        <f>IF('Base de donnée'!$AC$4,("DISPONIBLE"),("INDISPONIBLE"))</f>
        <v>INDISPONIBLE</v>
      </c>
      <c r="AK86" s="16" t="str">
        <f>IF('Base de donnée'!$AC$4,("DISPONIBLE"),("INDISPONIBLE"))</f>
        <v>INDISPONIBLE</v>
      </c>
      <c r="AL86" s="16" t="str">
        <f>IF('Base de donnée'!$AC$4,("DISPONIBLE"),("INDISPONIBLE"))</f>
        <v>INDISPONIBLE</v>
      </c>
      <c r="AM86" s="16" t="str">
        <f>IF('Base de donnée'!$AC$4,("DISPONIBLE"),("INDISPONIBLE"))</f>
        <v>INDISPONIBLE</v>
      </c>
      <c r="AN86" s="16" t="str">
        <f>IF('Base de donnée'!$AC$4,("DISPONIBLE"),("INDISPONIBLE"))</f>
        <v>INDISPONIBLE</v>
      </c>
      <c r="AV86">
        <f t="array" ref="AV86">SUM(IF((WEEKDAY(J$5:AN$5,2)&lt;6)*(COUNTIF(fériés,J$5:AN$5)=0),COUNTIF(vsav, J86:AN86)))</f>
        <v>0</v>
      </c>
      <c r="AW86">
        <f t="array" ref="AW86">SUM(IF((WEEKDAY(J$5:AN$5,2)&gt;5)+(COUNTIF(fériés,J$5:AN$5)&gt;0),COUNTIF(vsav, J86:AN86)))</f>
        <v>0</v>
      </c>
    </row>
    <row r="87" spans="1:49" ht="13.5" customHeight="1">
      <c r="A87" s="52">
        <f>'Base de donnée'!AC3</f>
        <v>27</v>
      </c>
      <c r="B87" s="467"/>
      <c r="C87" s="449"/>
      <c r="D87" s="429"/>
      <c r="E87" s="432"/>
      <c r="F87" s="417"/>
      <c r="G87" s="420"/>
      <c r="H87" s="423"/>
      <c r="I87" s="426"/>
      <c r="J87" s="30"/>
      <c r="K87" s="10"/>
      <c r="L87" s="10"/>
      <c r="M87" s="10"/>
      <c r="N87" s="10"/>
      <c r="O87" s="10"/>
      <c r="P87" s="10"/>
      <c r="Q87" s="10"/>
      <c r="R87" s="10"/>
      <c r="S87" s="10"/>
      <c r="T87" s="10"/>
      <c r="U87" s="10"/>
      <c r="V87" s="10"/>
      <c r="W87" s="10"/>
      <c r="X87" s="10"/>
      <c r="Y87" s="10"/>
      <c r="Z87" s="10"/>
      <c r="AA87" s="10"/>
      <c r="AB87" s="10"/>
      <c r="AC87" s="19"/>
      <c r="AD87" s="10"/>
      <c r="AE87" s="10"/>
      <c r="AF87" s="10"/>
      <c r="AG87" s="10"/>
      <c r="AH87" s="10"/>
      <c r="AI87" s="10"/>
      <c r="AJ87" s="10"/>
      <c r="AK87" s="10"/>
      <c r="AL87" s="10"/>
      <c r="AM87" s="10"/>
      <c r="AN87" s="10"/>
      <c r="AV87">
        <f t="array" ref="AV87">SUM(IF((WEEKDAY(J$5:AN$5,2)&lt;6)*(COUNTIF(fériés,J$5:AN$5)=0),COUNTIF(vsav, J87:AN87)))</f>
        <v>0</v>
      </c>
      <c r="AW87">
        <f t="array" ref="AW87">SUM(IF((WEEKDAY(J$5:AN$5,2)&gt;5)+(COUNTIF(fériés,J$5:AN$5)&gt;0),COUNTIF(vsav, J87:AN87)))</f>
        <v>0</v>
      </c>
    </row>
    <row r="88" spans="1:49" ht="15.75" customHeight="1" thickBot="1">
      <c r="A88" s="52">
        <f>'Base de donnée'!AC3</f>
        <v>27</v>
      </c>
      <c r="B88" s="468"/>
      <c r="C88" s="450"/>
      <c r="D88" s="430"/>
      <c r="E88" s="433"/>
      <c r="F88" s="418"/>
      <c r="G88" s="421"/>
      <c r="H88" s="424"/>
      <c r="I88" s="427"/>
      <c r="J88" s="28"/>
      <c r="K88" s="14"/>
      <c r="L88" s="14"/>
      <c r="M88" s="14"/>
      <c r="N88" s="14"/>
      <c r="O88" s="14"/>
      <c r="P88" s="14"/>
      <c r="Q88" s="14"/>
      <c r="R88" s="14"/>
      <c r="S88" s="14"/>
      <c r="T88" s="14"/>
      <c r="U88" s="14"/>
      <c r="V88" s="14"/>
      <c r="W88" s="14"/>
      <c r="X88" s="14"/>
      <c r="Y88" s="14"/>
      <c r="Z88" s="14"/>
      <c r="AA88" s="14"/>
      <c r="AB88" s="14"/>
      <c r="AC88" s="22"/>
      <c r="AD88" s="14"/>
      <c r="AE88" s="14"/>
      <c r="AF88" s="14"/>
      <c r="AG88" s="14"/>
      <c r="AH88" s="14"/>
      <c r="AI88" s="14"/>
      <c r="AJ88" s="14"/>
      <c r="AK88" s="14"/>
      <c r="AL88" s="14"/>
      <c r="AM88" s="14"/>
      <c r="AN88" s="14"/>
      <c r="AV88">
        <f t="array" ref="AV88">SUM(IF((WEEKDAY(J$5:AN$5,2)&lt;6)*(COUNTIF(fériés,J$5:AN$5)=0),COUNTIF(vsav, J88:AN88)))</f>
        <v>0</v>
      </c>
      <c r="AW88">
        <f t="array" ref="AW88">SUM(IF((WEEKDAY(J$5:AN$5,2)&gt;5)+(COUNTIF(fériés,J$5:AN$5)&gt;0),COUNTIF(vsav, J88:AN88)))</f>
        <v>0</v>
      </c>
    </row>
    <row r="89" spans="1:49" ht="15" customHeight="1">
      <c r="A89" s="52">
        <f>'Base de donnée'!AD3</f>
        <v>28</v>
      </c>
      <c r="B89" s="466">
        <f>SUM('Base de donnée'!C$5:C$8)</f>
        <v>4</v>
      </c>
      <c r="C89" s="469">
        <f>SUM('Base de donnée'!C89)</f>
        <v>0</v>
      </c>
      <c r="D89" s="428">
        <f t="array" ref="D89">SUM(IF((WEEKDAY(J$5:AN$5,2)&lt;6)*(COUNTIF(fériés,J$5:AN$5)=0),COUNTIF(piquet,J89:AN89)))</f>
        <v>0</v>
      </c>
      <c r="E89" s="431">
        <f t="array" ref="E89">SUM(IF((WEEKDAY(J$5:AN$5,2)&gt;5)+(COUNTIF(fériés,J$5:AN$5)&gt;0),COUNTIF(piquet,J89:AN89)))</f>
        <v>0</v>
      </c>
      <c r="F89" s="416">
        <f>(D89*9)+(E89*24)</f>
        <v>0</v>
      </c>
      <c r="G89" s="419" t="e">
        <f ca="1">STATISTIQUE!V35</f>
        <v>#REF!</v>
      </c>
      <c r="H89" s="422">
        <f t="shared" ref="H89:I89" si="28">SUM(AV89:AV91)</f>
        <v>0</v>
      </c>
      <c r="I89" s="425">
        <f t="shared" si="28"/>
        <v>0</v>
      </c>
      <c r="J89" s="16" t="str">
        <f>IF('Base de donnée'!$AD$4,("DISPONIBLE"),("INDISPONIBLE"))</f>
        <v>INDISPONIBLE</v>
      </c>
      <c r="K89" s="16" t="str">
        <f>IF('Base de donnée'!$AD$4,("DISPONIBLE"),("INDISPONIBLE"))</f>
        <v>INDISPONIBLE</v>
      </c>
      <c r="L89" s="16" t="str">
        <f>IF('Base de donnée'!$AD$4,("DISPONIBLE"),("INDISPONIBLE"))</f>
        <v>INDISPONIBLE</v>
      </c>
      <c r="M89" s="16" t="str">
        <f>IF('Base de donnée'!$AD$4,("DISPONIBLE"),("INDISPONIBLE"))</f>
        <v>INDISPONIBLE</v>
      </c>
      <c r="N89" s="16" t="str">
        <f>IF('Base de donnée'!$AD$4,("DISPONIBLE"),("INDISPONIBLE"))</f>
        <v>INDISPONIBLE</v>
      </c>
      <c r="O89" s="16" t="str">
        <f>IF('Base de donnée'!$AD$4,("DISPONIBLE"),("INDISPONIBLE"))</f>
        <v>INDISPONIBLE</v>
      </c>
      <c r="P89" s="16" t="str">
        <f>IF('Base de donnée'!$AD$4,("DISPONIBLE"),("INDISPONIBLE"))</f>
        <v>INDISPONIBLE</v>
      </c>
      <c r="Q89" s="16" t="str">
        <f>IF('Base de donnée'!$AD$4,("DISPONIBLE"),("INDISPONIBLE"))</f>
        <v>INDISPONIBLE</v>
      </c>
      <c r="R89" s="16" t="str">
        <f>IF('Base de donnée'!$AD$4,("DISPONIBLE"),("INDISPONIBLE"))</f>
        <v>INDISPONIBLE</v>
      </c>
      <c r="S89" s="16" t="str">
        <f>IF('Base de donnée'!$AD$4,("DISPONIBLE"),("INDISPONIBLE"))</f>
        <v>INDISPONIBLE</v>
      </c>
      <c r="T89" s="16" t="str">
        <f>IF('Base de donnée'!$AD$4,("DISPONIBLE"),("INDISPONIBLE"))</f>
        <v>INDISPONIBLE</v>
      </c>
      <c r="U89" s="16" t="str">
        <f>IF('Base de donnée'!$AD$4,("DISPONIBLE"),("INDISPONIBLE"))</f>
        <v>INDISPONIBLE</v>
      </c>
      <c r="V89" s="16" t="str">
        <f>IF('Base de donnée'!$AD$4,("DISPONIBLE"),("INDISPONIBLE"))</f>
        <v>INDISPONIBLE</v>
      </c>
      <c r="W89" s="16" t="str">
        <f>IF('Base de donnée'!$AD$4,("DISPONIBLE"),("INDISPONIBLE"))</f>
        <v>INDISPONIBLE</v>
      </c>
      <c r="X89" s="16" t="str">
        <f>IF('Base de donnée'!$AD$4,("DISPONIBLE"),("INDISPONIBLE"))</f>
        <v>INDISPONIBLE</v>
      </c>
      <c r="Y89" s="16" t="str">
        <f>IF('Base de donnée'!$AD$4,("DISPONIBLE"),("INDISPONIBLE"))</f>
        <v>INDISPONIBLE</v>
      </c>
      <c r="Z89" s="16" t="str">
        <f>IF('Base de donnée'!$AD$4,("DISPONIBLE"),("INDISPONIBLE"))</f>
        <v>INDISPONIBLE</v>
      </c>
      <c r="AA89" s="16" t="str">
        <f>IF('Base de donnée'!$AD$4,("DISPONIBLE"),("INDISPONIBLE"))</f>
        <v>INDISPONIBLE</v>
      </c>
      <c r="AB89" s="16" t="str">
        <f>IF('Base de donnée'!$AD$4,("DISPONIBLE"),("INDISPONIBLE"))</f>
        <v>INDISPONIBLE</v>
      </c>
      <c r="AC89" s="16" t="str">
        <f>IF('Base de donnée'!$AD$4,("DISPONIBLE"),("INDISPONIBLE"))</f>
        <v>INDISPONIBLE</v>
      </c>
      <c r="AD89" s="16" t="str">
        <f>IF('Base de donnée'!$AD$4,("DISPONIBLE"),("INDISPONIBLE"))</f>
        <v>INDISPONIBLE</v>
      </c>
      <c r="AE89" s="16" t="str">
        <f>IF('Base de donnée'!$AD$4,("DISPONIBLE"),("INDISPONIBLE"))</f>
        <v>INDISPONIBLE</v>
      </c>
      <c r="AF89" s="16" t="str">
        <f>IF('Base de donnée'!$AD$4,("DISPONIBLE"),("INDISPONIBLE"))</f>
        <v>INDISPONIBLE</v>
      </c>
      <c r="AG89" s="16" t="str">
        <f>IF('Base de donnée'!$AD$4,("DISPONIBLE"),("INDISPONIBLE"))</f>
        <v>INDISPONIBLE</v>
      </c>
      <c r="AH89" s="16" t="str">
        <f>IF('Base de donnée'!$AD$4,("DISPONIBLE"),("INDISPONIBLE"))</f>
        <v>INDISPONIBLE</v>
      </c>
      <c r="AI89" s="16" t="str">
        <f>IF('Base de donnée'!$AD$4,("DISPONIBLE"),("INDISPONIBLE"))</f>
        <v>INDISPONIBLE</v>
      </c>
      <c r="AJ89" s="16" t="str">
        <f>IF('Base de donnée'!$AD$4,("DISPONIBLE"),("INDISPONIBLE"))</f>
        <v>INDISPONIBLE</v>
      </c>
      <c r="AK89" s="16" t="str">
        <f>IF('Base de donnée'!$AD$4,("DISPONIBLE"),("INDISPONIBLE"))</f>
        <v>INDISPONIBLE</v>
      </c>
      <c r="AL89" s="16" t="str">
        <f>IF('Base de donnée'!$AD$4,("DISPONIBLE"),("INDISPONIBLE"))</f>
        <v>INDISPONIBLE</v>
      </c>
      <c r="AM89" s="16" t="str">
        <f>IF('Base de donnée'!$AD$4,("DISPONIBLE"),("INDISPONIBLE"))</f>
        <v>INDISPONIBLE</v>
      </c>
      <c r="AN89" s="16" t="str">
        <f>IF('Base de donnée'!$AD$4,("DISPONIBLE"),("INDISPONIBLE"))</f>
        <v>INDISPONIBLE</v>
      </c>
      <c r="AV89">
        <f t="array" ref="AV89">SUM(IF((WEEKDAY(J$5:AN$5,2)&lt;6)*(COUNTIF(fériés,J$5:AN$5)=0),COUNTIF(vsav, J89:AN89)))</f>
        <v>0</v>
      </c>
      <c r="AW89">
        <f t="array" ref="AW89">SUM(IF((WEEKDAY(J$5:AN$5,2)&gt;5)+(COUNTIF(fériés,J$5:AN$5)&gt;0),COUNTIF(vsav, J89:AN89)))</f>
        <v>0</v>
      </c>
    </row>
    <row r="90" spans="1:49" ht="15" customHeight="1">
      <c r="A90" s="52">
        <f>'Base de donnée'!AD3</f>
        <v>28</v>
      </c>
      <c r="B90" s="467"/>
      <c r="C90" s="470"/>
      <c r="D90" s="429"/>
      <c r="E90" s="432"/>
      <c r="F90" s="417"/>
      <c r="G90" s="420"/>
      <c r="H90" s="423"/>
      <c r="I90" s="426"/>
      <c r="J90" s="144"/>
      <c r="K90" s="30"/>
      <c r="L90" s="30"/>
      <c r="M90" s="30"/>
      <c r="N90" s="30"/>
      <c r="O90" s="30"/>
      <c r="P90" s="30"/>
      <c r="Q90" s="30"/>
      <c r="R90" s="30"/>
      <c r="S90" s="30"/>
      <c r="T90" s="30"/>
      <c r="U90" s="30"/>
      <c r="V90" s="30"/>
      <c r="W90" s="30"/>
      <c r="X90" s="30"/>
      <c r="Y90" s="30"/>
      <c r="Z90" s="30"/>
      <c r="AA90" s="30"/>
      <c r="AB90" s="30"/>
      <c r="AC90" s="18"/>
      <c r="AD90" s="30"/>
      <c r="AE90" s="30"/>
      <c r="AF90" s="30"/>
      <c r="AG90" s="30"/>
      <c r="AH90" s="30"/>
      <c r="AI90" s="30"/>
      <c r="AJ90" s="30"/>
      <c r="AK90" s="30"/>
      <c r="AL90" s="30"/>
      <c r="AM90" s="30"/>
      <c r="AN90" s="30"/>
      <c r="AV90">
        <f t="array" ref="AV90">SUM(IF((WEEKDAY(J$5:AN$5,2)&lt;6)*(COUNTIF(fériés,J$5:AN$5)=0),COUNTIF(vsav, J90:AN90)))</f>
        <v>0</v>
      </c>
      <c r="AW90">
        <f t="array" ref="AW90">SUM(IF((WEEKDAY(J$5:AN$5,2)&gt;5)+(COUNTIF(fériés,J$5:AN$5)&gt;0),COUNTIF(vsav, J90:AN90)))</f>
        <v>0</v>
      </c>
    </row>
    <row r="91" spans="1:49" ht="15.75" customHeight="1" thickBot="1">
      <c r="A91" s="52">
        <f>'Base de donnée'!AD3</f>
        <v>28</v>
      </c>
      <c r="B91" s="468"/>
      <c r="C91" s="471"/>
      <c r="D91" s="430"/>
      <c r="E91" s="433"/>
      <c r="F91" s="418"/>
      <c r="G91" s="421"/>
      <c r="H91" s="424"/>
      <c r="I91" s="427"/>
      <c r="J91" s="140"/>
      <c r="K91" s="140"/>
      <c r="L91" s="140"/>
      <c r="M91" s="140"/>
      <c r="N91" s="140"/>
      <c r="O91" s="140"/>
      <c r="P91" s="140"/>
      <c r="Q91" s="140"/>
      <c r="R91" s="140"/>
      <c r="S91" s="140"/>
      <c r="T91" s="140"/>
      <c r="U91" s="140"/>
      <c r="V91" s="140"/>
      <c r="W91" s="140"/>
      <c r="X91" s="140"/>
      <c r="Y91" s="140"/>
      <c r="Z91" s="140"/>
      <c r="AA91" s="140"/>
      <c r="AB91" s="140"/>
      <c r="AC91" s="141"/>
      <c r="AD91" s="140"/>
      <c r="AE91" s="140"/>
      <c r="AF91" s="140"/>
      <c r="AG91" s="140"/>
      <c r="AH91" s="140"/>
      <c r="AI91" s="140"/>
      <c r="AJ91" s="140"/>
      <c r="AK91" s="140"/>
      <c r="AL91" s="140"/>
      <c r="AM91" s="140"/>
      <c r="AN91" s="140"/>
      <c r="AV91">
        <f t="array" ref="AV91">SUM(IF((WEEKDAY(J$5:AN$5,2)&lt;6)*(COUNTIF(fériés,J$5:AN$5)=0),COUNTIF(vsav, J91:AN91)))</f>
        <v>0</v>
      </c>
      <c r="AW91">
        <f t="array" ref="AW91">SUM(IF((WEEKDAY(J$5:AN$5,2)&gt;5)+(COUNTIF(fériés,J$5:AN$5)&gt;0),COUNTIF(vsav, J91:AN91)))</f>
        <v>0</v>
      </c>
    </row>
    <row r="92" spans="1:49" ht="15" hidden="1" customHeight="1">
      <c r="A92" s="52">
        <f>'Base de donnée'!AE3</f>
        <v>29</v>
      </c>
      <c r="B92" s="466">
        <f>SUM('Base de donnée'!C$5:C$8)</f>
        <v>4</v>
      </c>
      <c r="C92" s="448">
        <f>SUM('Base de donnée'!C92)</f>
        <v>0</v>
      </c>
      <c r="D92" s="428">
        <f t="array" ref="D92">SUM(IF((WEEKDAY(J$5:AN$5,2)&lt;6)*(COUNTIF(fériés,J$5:AN$5)=0),COUNTIF(piquet,J92:AN92)))</f>
        <v>0</v>
      </c>
      <c r="E92" s="431">
        <f t="array" ref="E92">SUM(IF((WEEKDAY(J$5:AN$5,2)&gt;5)+(COUNTIF(fériés,J$5:AN$5)&gt;0),COUNTIF(piquet,J92:AN92)))</f>
        <v>0</v>
      </c>
      <c r="F92" s="416">
        <f>(D92*9)+(E92*24)</f>
        <v>0</v>
      </c>
      <c r="G92" s="419">
        <f>STATISTIQUE!V92</f>
        <v>0</v>
      </c>
      <c r="H92" s="422">
        <f t="shared" ref="H92:I92" si="29">SUM(AV92:AV94)</f>
        <v>0</v>
      </c>
      <c r="I92" s="483">
        <f t="shared" si="29"/>
        <v>0</v>
      </c>
      <c r="J92" s="16"/>
      <c r="K92" s="16"/>
      <c r="L92" s="16"/>
      <c r="M92" s="16"/>
      <c r="N92" s="16"/>
      <c r="O92" s="16"/>
      <c r="P92" s="16"/>
      <c r="Q92" s="16"/>
      <c r="R92" s="16"/>
      <c r="S92" s="16"/>
      <c r="T92" s="16"/>
      <c r="U92" s="16"/>
      <c r="V92" s="16"/>
      <c r="W92" s="16"/>
      <c r="X92" s="16"/>
      <c r="Y92" s="16"/>
      <c r="Z92" s="16"/>
      <c r="AA92" s="16"/>
      <c r="AB92" s="16"/>
      <c r="AC92" s="16"/>
      <c r="AD92" s="16"/>
      <c r="AE92" s="16"/>
      <c r="AF92" s="16"/>
      <c r="AG92" s="16"/>
      <c r="AH92" s="16"/>
      <c r="AI92" s="16"/>
      <c r="AJ92" s="16"/>
      <c r="AK92" s="16"/>
      <c r="AL92" s="16"/>
      <c r="AM92" s="16"/>
      <c r="AN92" s="16"/>
      <c r="AV92">
        <f t="array" ref="AV92">SUM(IF((WEEKDAY(J$5:AN$5,2)&lt;6)*(COUNTIF(fériés,J$5:AN$5)=0),COUNTIF(vsav, J92:AN92)))</f>
        <v>0</v>
      </c>
      <c r="AW92">
        <f t="array" ref="AW92">SUM(IF((WEEKDAY(J$5:AN$5,2)&gt;5)+(COUNTIF(fériés,J$5:AN$5)&gt;0),COUNTIF(vsav, J92:AN92)))</f>
        <v>0</v>
      </c>
    </row>
    <row r="93" spans="1:49" ht="15" hidden="1" customHeight="1">
      <c r="A93" s="52">
        <f>'Base de donnée'!AE3</f>
        <v>29</v>
      </c>
      <c r="B93" s="467"/>
      <c r="C93" s="449"/>
      <c r="D93" s="429"/>
      <c r="E93" s="432"/>
      <c r="F93" s="417"/>
      <c r="G93" s="420"/>
      <c r="H93" s="423"/>
      <c r="I93" s="484"/>
      <c r="J93" s="144"/>
      <c r="K93" s="30"/>
      <c r="L93" s="30"/>
      <c r="M93" s="30"/>
      <c r="N93" s="30"/>
      <c r="O93" s="30"/>
      <c r="P93" s="30"/>
      <c r="Q93" s="30"/>
      <c r="R93" s="30"/>
      <c r="S93" s="30"/>
      <c r="T93" s="30"/>
      <c r="U93" s="30"/>
      <c r="V93" s="30"/>
      <c r="W93" s="30"/>
      <c r="X93" s="30"/>
      <c r="Y93" s="30"/>
      <c r="Z93" s="30"/>
      <c r="AA93" s="30"/>
      <c r="AB93" s="30"/>
      <c r="AC93" s="18"/>
      <c r="AD93" s="30"/>
      <c r="AE93" s="30"/>
      <c r="AF93" s="30"/>
      <c r="AG93" s="30"/>
      <c r="AH93" s="30"/>
      <c r="AI93" s="30"/>
      <c r="AJ93" s="30"/>
      <c r="AK93" s="30"/>
      <c r="AL93" s="30"/>
      <c r="AM93" s="30"/>
      <c r="AN93" s="30"/>
      <c r="AV93">
        <f t="array" ref="AV93">SUM(IF((WEEKDAY(J$5:AN$5,2)&lt;6)*(COUNTIF(fériés,J$5:AN$5)=0),COUNTIF(vsav, J93:AN93)))</f>
        <v>0</v>
      </c>
      <c r="AW93">
        <f t="array" ref="AW93">SUM(IF((WEEKDAY(J$5:AN$5,2)&gt;5)+(COUNTIF(fériés,J$5:AN$5)&gt;0),COUNTIF(vsav, J93:AN93)))</f>
        <v>0</v>
      </c>
    </row>
    <row r="94" spans="1:49" ht="15.75" hidden="1" customHeight="1" thickBot="1">
      <c r="A94" s="52">
        <f>'Base de donnée'!AE3</f>
        <v>29</v>
      </c>
      <c r="B94" s="468"/>
      <c r="C94" s="450"/>
      <c r="D94" s="430"/>
      <c r="E94" s="433"/>
      <c r="F94" s="418"/>
      <c r="G94" s="421"/>
      <c r="H94" s="424"/>
      <c r="I94" s="485"/>
      <c r="J94" s="140"/>
      <c r="K94" s="140"/>
      <c r="L94" s="140"/>
      <c r="M94" s="140"/>
      <c r="N94" s="140"/>
      <c r="O94" s="140"/>
      <c r="P94" s="140"/>
      <c r="Q94" s="140"/>
      <c r="R94" s="140"/>
      <c r="S94" s="140"/>
      <c r="T94" s="140"/>
      <c r="U94" s="140"/>
      <c r="V94" s="140"/>
      <c r="W94" s="140"/>
      <c r="X94" s="140"/>
      <c r="Y94" s="140"/>
      <c r="Z94" s="140"/>
      <c r="AA94" s="140"/>
      <c r="AB94" s="140"/>
      <c r="AC94" s="141"/>
      <c r="AD94" s="140"/>
      <c r="AE94" s="140"/>
      <c r="AF94" s="140"/>
      <c r="AG94" s="140"/>
      <c r="AH94" s="140"/>
      <c r="AI94" s="140"/>
      <c r="AJ94" s="140"/>
      <c r="AK94" s="140"/>
      <c r="AL94" s="140"/>
      <c r="AM94" s="140"/>
      <c r="AN94" s="140"/>
      <c r="AV94">
        <f t="array" ref="AV94">SUM(IF((WEEKDAY(J$5:AN$5,2)&lt;6)*(COUNTIF(fériés,J$5:AN$5)=0),COUNTIF(vsav, J94:AN94)))</f>
        <v>0</v>
      </c>
      <c r="AW94">
        <f t="array" ref="AW94">SUM(IF((WEEKDAY(J$5:AN$5,2)&gt;5)+(COUNTIF(fériés,J$5:AN$5)&gt;0),COUNTIF(vsav, J94:AN94)))</f>
        <v>0</v>
      </c>
    </row>
    <row r="95" spans="1:49" ht="15" hidden="1" customHeight="1">
      <c r="A95" s="52">
        <f>'Base de donnée'!AF3</f>
        <v>30</v>
      </c>
      <c r="B95" s="466">
        <f>SUM('Base de donnée'!C$5:C$8)</f>
        <v>4</v>
      </c>
      <c r="C95" s="448">
        <f>SUM('Base de donnée'!C95)</f>
        <v>0</v>
      </c>
      <c r="D95" s="428">
        <f t="array" ref="D95">SUM(IF((WEEKDAY(J$5:AN$5,2)&lt;6)*(COUNTIF(fériés,J$5:AN$5)=0),COUNTIF(piquet,J95:AN95)))</f>
        <v>0</v>
      </c>
      <c r="E95" s="431">
        <f t="array" ref="E95">SUM(IF((WEEKDAY(J$5:AN$5,2)&gt;5)+(COUNTIF(fériés,J$5:AN$5)&gt;0),COUNTIF(piquet,J95:AN95)))</f>
        <v>0</v>
      </c>
      <c r="F95" s="416">
        <f>(D95*9)+(E95*24)</f>
        <v>0</v>
      </c>
      <c r="G95" s="419">
        <f>STATISTIQUE!V95</f>
        <v>0</v>
      </c>
      <c r="H95" s="422">
        <f t="shared" ref="H95:I95" si="30">SUM(AV95:AV97)</f>
        <v>0</v>
      </c>
      <c r="I95" s="483">
        <f t="shared" si="30"/>
        <v>0</v>
      </c>
      <c r="J95" s="138"/>
      <c r="K95" s="138"/>
      <c r="L95" s="138"/>
      <c r="M95" s="138"/>
      <c r="N95" s="138"/>
      <c r="O95" s="138"/>
      <c r="P95" s="138"/>
      <c r="Q95" s="138"/>
      <c r="R95" s="138"/>
      <c r="S95" s="138"/>
      <c r="T95" s="138"/>
      <c r="U95" s="138"/>
      <c r="V95" s="138"/>
      <c r="W95" s="138"/>
      <c r="X95" s="138"/>
      <c r="Y95" s="138"/>
      <c r="Z95" s="138"/>
      <c r="AA95" s="138"/>
      <c r="AB95" s="138"/>
      <c r="AC95" s="139"/>
      <c r="AD95" s="138"/>
      <c r="AE95" s="138"/>
      <c r="AF95" s="138"/>
      <c r="AG95" s="138"/>
      <c r="AH95" s="138"/>
      <c r="AI95" s="138"/>
      <c r="AJ95" s="138"/>
      <c r="AK95" s="138"/>
      <c r="AL95" s="138"/>
      <c r="AM95" s="138"/>
      <c r="AN95" s="138"/>
      <c r="AV95">
        <f t="array" ref="AV95">SUM(IF((WEEKDAY(J$5:AN$5,2)&lt;6)*(COUNTIF(fériés,J$5:AN$5)=0),COUNTIF(vsav, J95:AN95)))</f>
        <v>0</v>
      </c>
      <c r="AW95">
        <f t="array" ref="AW95">SUM(IF((WEEKDAY(J$5:AN$5,2)&gt;5)+(COUNTIF(fériés,J$5:AN$5)&gt;0),COUNTIF(vsav, J95:AN95)))</f>
        <v>0</v>
      </c>
    </row>
    <row r="96" spans="1:49" ht="15" hidden="1" customHeight="1">
      <c r="A96" s="52">
        <f>'Base de donnée'!AF3</f>
        <v>30</v>
      </c>
      <c r="B96" s="467"/>
      <c r="C96" s="449"/>
      <c r="D96" s="429"/>
      <c r="E96" s="432"/>
      <c r="F96" s="417"/>
      <c r="G96" s="420"/>
      <c r="H96" s="423"/>
      <c r="I96" s="484"/>
      <c r="J96" s="144"/>
      <c r="K96" s="30"/>
      <c r="L96" s="30"/>
      <c r="M96" s="30"/>
      <c r="N96" s="30"/>
      <c r="O96" s="30"/>
      <c r="P96" s="30"/>
      <c r="Q96" s="30"/>
      <c r="R96" s="30"/>
      <c r="S96" s="30"/>
      <c r="T96" s="30"/>
      <c r="U96" s="30"/>
      <c r="V96" s="30"/>
      <c r="W96" s="30"/>
      <c r="X96" s="30"/>
      <c r="Y96" s="30"/>
      <c r="Z96" s="30"/>
      <c r="AA96" s="30"/>
      <c r="AB96" s="30"/>
      <c r="AC96" s="18"/>
      <c r="AD96" s="30"/>
      <c r="AE96" s="30"/>
      <c r="AF96" s="30"/>
      <c r="AG96" s="30"/>
      <c r="AH96" s="30"/>
      <c r="AI96" s="30"/>
      <c r="AJ96" s="30"/>
      <c r="AK96" s="30"/>
      <c r="AL96" s="30"/>
      <c r="AM96" s="30"/>
      <c r="AN96" s="30"/>
      <c r="AV96">
        <f t="array" ref="AV96">SUM(IF((WEEKDAY(J$5:AN$5,2)&lt;6)*(COUNTIF(fériés,J$5:AN$5)=0),COUNTIF(vsav, J96:AN96)))</f>
        <v>0</v>
      </c>
      <c r="AW96">
        <f t="array" ref="AW96">SUM(IF((WEEKDAY(J$5:AN$5,2)&gt;5)+(COUNTIF(fériés,J$5:AN$5)&gt;0),COUNTIF(vsav, J96:AN96)))</f>
        <v>0</v>
      </c>
    </row>
    <row r="97" spans="1:49" ht="15.75" hidden="1" customHeight="1" thickBot="1">
      <c r="A97" s="52">
        <f>'Base de donnée'!AF3</f>
        <v>30</v>
      </c>
      <c r="B97" s="468"/>
      <c r="C97" s="450"/>
      <c r="D97" s="430"/>
      <c r="E97" s="433"/>
      <c r="F97" s="418"/>
      <c r="G97" s="421"/>
      <c r="H97" s="424"/>
      <c r="I97" s="485"/>
      <c r="J97" s="140"/>
      <c r="K97" s="140"/>
      <c r="L97" s="140"/>
      <c r="M97" s="140"/>
      <c r="N97" s="140"/>
      <c r="O97" s="140"/>
      <c r="P97" s="140"/>
      <c r="Q97" s="140"/>
      <c r="R97" s="140"/>
      <c r="S97" s="140"/>
      <c r="T97" s="140"/>
      <c r="U97" s="140"/>
      <c r="V97" s="140"/>
      <c r="W97" s="140"/>
      <c r="X97" s="140"/>
      <c r="Y97" s="140"/>
      <c r="Z97" s="140"/>
      <c r="AA97" s="140"/>
      <c r="AB97" s="140"/>
      <c r="AC97" s="141"/>
      <c r="AD97" s="140"/>
      <c r="AE97" s="140"/>
      <c r="AF97" s="140"/>
      <c r="AG97" s="140"/>
      <c r="AH97" s="140"/>
      <c r="AI97" s="140"/>
      <c r="AJ97" s="140"/>
      <c r="AK97" s="140"/>
      <c r="AL97" s="140"/>
      <c r="AM97" s="140"/>
      <c r="AN97" s="140"/>
      <c r="AV97">
        <f t="array" ref="AV97">SUM(IF((WEEKDAY(J$5:AN$5,2)&lt;6)*(COUNTIF(fériés,J$5:AN$5)=0),COUNTIF(vsav, J97:AN97)))</f>
        <v>0</v>
      </c>
      <c r="AW97">
        <f t="array" ref="AW97">SUM(IF((WEEKDAY(J$5:AN$5,2)&gt;5)+(COUNTIF(fériés,J$5:AN$5)&gt;0),COUNTIF(vsav, J97:AN97)))</f>
        <v>0</v>
      </c>
    </row>
    <row r="98" spans="1:49" ht="15" hidden="1" customHeight="1">
      <c r="A98" s="52">
        <f>'Base de donnée'!AG3</f>
        <v>31</v>
      </c>
      <c r="B98" s="445">
        <f>SUM('Base de donnée'!C$5:C$8)</f>
        <v>4</v>
      </c>
      <c r="C98" s="448">
        <f>SUM('Base de donnée'!C98)</f>
        <v>0</v>
      </c>
      <c r="D98" s="428">
        <f t="array" ref="D98">SUM(IF((WEEKDAY(J$5:AN$5,2)&lt;6)*(COUNTIF(fériés,J$5:AN$5)=0),COUNTIF(piquet,J98:AN98)))</f>
        <v>0</v>
      </c>
      <c r="E98" s="431">
        <f t="array" ref="E98">SUM(IF((WEEKDAY(J$5:AN$5,2)&gt;5)+(COUNTIF(fériés,J$5:AN$5)&gt;0),COUNTIF(piquet,J98:AN98)))</f>
        <v>0</v>
      </c>
      <c r="F98" s="416">
        <f>(D98*9)+(E98*24)</f>
        <v>0</v>
      </c>
      <c r="G98" s="419">
        <f>STATISTIQUE!V98</f>
        <v>0</v>
      </c>
      <c r="H98" s="422">
        <f t="shared" ref="H98:I98" si="31">SUM(AV98:AV100)</f>
        <v>0</v>
      </c>
      <c r="I98" s="483">
        <f t="shared" si="31"/>
        <v>0</v>
      </c>
      <c r="J98" s="138"/>
      <c r="K98" s="138"/>
      <c r="L98" s="138"/>
      <c r="M98" s="138"/>
      <c r="N98" s="138"/>
      <c r="O98" s="138"/>
      <c r="P98" s="138"/>
      <c r="Q98" s="138"/>
      <c r="R98" s="138"/>
      <c r="S98" s="138"/>
      <c r="T98" s="138"/>
      <c r="U98" s="138"/>
      <c r="V98" s="138"/>
      <c r="W98" s="138"/>
      <c r="X98" s="138"/>
      <c r="Y98" s="138"/>
      <c r="Z98" s="138"/>
      <c r="AA98" s="138"/>
      <c r="AB98" s="138"/>
      <c r="AC98" s="139"/>
      <c r="AD98" s="138"/>
      <c r="AE98" s="138"/>
      <c r="AF98" s="138"/>
      <c r="AG98" s="138"/>
      <c r="AH98" s="138"/>
      <c r="AI98" s="138"/>
      <c r="AJ98" s="138"/>
      <c r="AK98" s="138"/>
      <c r="AL98" s="138"/>
      <c r="AM98" s="138"/>
      <c r="AN98" s="138"/>
      <c r="AV98">
        <f t="array" ref="AV98">SUM(IF((WEEKDAY(J$5:AN$5,2)&lt;6)*(COUNTIF(fériés,J$5:AN$5)=0),COUNTIF(vsav, J98:AN98)))</f>
        <v>0</v>
      </c>
      <c r="AW98">
        <f t="array" ref="AW98">SUM(IF((WEEKDAY(J$5:AN$5,2)&gt;5)+(COUNTIF(fériés,J$5:AN$5)&gt;0),COUNTIF(vsav, J98:AN98)))</f>
        <v>0</v>
      </c>
    </row>
    <row r="99" spans="1:49" ht="15" hidden="1" customHeight="1">
      <c r="A99" s="137">
        <f>'Base de donnée'!AG3</f>
        <v>31</v>
      </c>
      <c r="B99" s="446"/>
      <c r="C99" s="449"/>
      <c r="D99" s="429"/>
      <c r="E99" s="432"/>
      <c r="F99" s="417"/>
      <c r="G99" s="420"/>
      <c r="H99" s="423"/>
      <c r="I99" s="484"/>
      <c r="J99" s="10"/>
      <c r="K99" s="30"/>
      <c r="L99" s="30"/>
      <c r="M99" s="30"/>
      <c r="N99" s="30"/>
      <c r="O99" s="30"/>
      <c r="P99" s="30"/>
      <c r="Q99" s="30"/>
      <c r="R99" s="30"/>
      <c r="S99" s="30"/>
      <c r="T99" s="30"/>
      <c r="U99" s="30"/>
      <c r="V99" s="30"/>
      <c r="W99" s="30"/>
      <c r="X99" s="30"/>
      <c r="Y99" s="30"/>
      <c r="Z99" s="30"/>
      <c r="AA99" s="30"/>
      <c r="AB99" s="30"/>
      <c r="AC99" s="18"/>
      <c r="AD99" s="30"/>
      <c r="AE99" s="30"/>
      <c r="AF99" s="30"/>
      <c r="AG99" s="30"/>
      <c r="AH99" s="30"/>
      <c r="AI99" s="30"/>
      <c r="AJ99" s="30"/>
      <c r="AK99" s="30"/>
      <c r="AL99" s="30"/>
      <c r="AM99" s="30"/>
      <c r="AN99" s="30"/>
      <c r="AV99">
        <f t="array" ref="AV99">SUM(IF((WEEKDAY(J$5:AN$5,2)&lt;6)*(COUNTIF(fériés,J$5:AN$5)=0),COUNTIF(vsav, J99:AN99)))</f>
        <v>0</v>
      </c>
      <c r="AW99">
        <f t="array" ref="AW99">SUM(IF((WEEKDAY(J$5:AN$5,2)&gt;5)+(COUNTIF(fériés,J$5:AN$5)&gt;0),COUNTIF(vsav, J99:AN99)))</f>
        <v>0</v>
      </c>
    </row>
    <row r="100" spans="1:49" ht="15.75" hidden="1" customHeight="1" thickBot="1">
      <c r="A100" s="52">
        <f>'Base de donnée'!AG3</f>
        <v>31</v>
      </c>
      <c r="B100" s="447"/>
      <c r="C100" s="450"/>
      <c r="D100" s="430"/>
      <c r="E100" s="433"/>
      <c r="F100" s="418"/>
      <c r="G100" s="421"/>
      <c r="H100" s="424"/>
      <c r="I100" s="485"/>
      <c r="J100" s="140"/>
      <c r="K100" s="140"/>
      <c r="L100" s="140"/>
      <c r="M100" s="140"/>
      <c r="N100" s="140"/>
      <c r="O100" s="140"/>
      <c r="P100" s="140"/>
      <c r="Q100" s="140"/>
      <c r="R100" s="140"/>
      <c r="S100" s="140"/>
      <c r="T100" s="140"/>
      <c r="U100" s="140"/>
      <c r="V100" s="140"/>
      <c r="W100" s="140"/>
      <c r="X100" s="140"/>
      <c r="Y100" s="140"/>
      <c r="Z100" s="140"/>
      <c r="AA100" s="140"/>
      <c r="AB100" s="140"/>
      <c r="AC100" s="141"/>
      <c r="AD100" s="140"/>
      <c r="AE100" s="140"/>
      <c r="AF100" s="140"/>
      <c r="AG100" s="140"/>
      <c r="AH100" s="140"/>
      <c r="AI100" s="140"/>
      <c r="AJ100" s="140"/>
      <c r="AK100" s="140"/>
      <c r="AL100" s="140"/>
      <c r="AM100" s="140"/>
      <c r="AN100" s="140"/>
      <c r="AV100">
        <f t="array" ref="AV100">SUM(IF((WEEKDAY(J$5:AN$5,2)&lt;6)*(COUNTIF(fériés,J$5:AN$5)=0),COUNTIF(vsav, J100:AN100)))</f>
        <v>0</v>
      </c>
      <c r="AW100">
        <f t="array" ref="AW100">SUM(IF((WEEKDAY(J$5:AN$5,2)&gt;5)+(COUNTIF(fériés,J$5:AN$5)&gt;0),COUNTIF(vsav, J100:AN100)))</f>
        <v>0</v>
      </c>
    </row>
    <row r="101" spans="1:49" ht="15" hidden="1" customHeight="1">
      <c r="A101" s="52">
        <f>'Base de donnée'!AH3</f>
        <v>32</v>
      </c>
      <c r="B101" s="466">
        <f>SUM('Base de donnée'!C$5:C$8)</f>
        <v>4</v>
      </c>
      <c r="C101" s="448">
        <f>SUM('Base de donnée'!C101)</f>
        <v>0</v>
      </c>
      <c r="D101" s="428">
        <f t="array" ref="D101">SUM(IF((WEEKDAY(J$5:AN$5,2)&lt;6)*(COUNTIF(fériés,J$5:AN$5)=0),COUNTIF(piquet,J101:AN101)))</f>
        <v>0</v>
      </c>
      <c r="E101" s="431">
        <f t="array" ref="E101">SUM(IF((WEEKDAY(J$5:AN$5,2)&gt;5)+(COUNTIF(fériés,J$5:AN$5)&gt;0),COUNTIF(piquet,J101:AN101)))</f>
        <v>0</v>
      </c>
      <c r="F101" s="416">
        <f>(D101*9)+(E101*24)</f>
        <v>0</v>
      </c>
      <c r="G101" s="419">
        <f>STATISTIQUE!V101</f>
        <v>0</v>
      </c>
      <c r="H101" s="422">
        <f t="shared" ref="H101:I101" si="32">SUM(AV101:AV103)</f>
        <v>0</v>
      </c>
      <c r="I101" s="483">
        <f t="shared" si="32"/>
        <v>0</v>
      </c>
      <c r="J101" s="138"/>
      <c r="K101" s="138"/>
      <c r="L101" s="138"/>
      <c r="M101" s="138"/>
      <c r="N101" s="138"/>
      <c r="O101" s="138"/>
      <c r="P101" s="138"/>
      <c r="Q101" s="138"/>
      <c r="R101" s="138"/>
      <c r="S101" s="138"/>
      <c r="T101" s="138"/>
      <c r="U101" s="138"/>
      <c r="V101" s="138"/>
      <c r="W101" s="138"/>
      <c r="X101" s="138"/>
      <c r="Y101" s="138"/>
      <c r="Z101" s="138"/>
      <c r="AA101" s="138"/>
      <c r="AB101" s="138"/>
      <c r="AC101" s="139"/>
      <c r="AD101" s="138"/>
      <c r="AE101" s="138"/>
      <c r="AF101" s="138"/>
      <c r="AG101" s="138"/>
      <c r="AH101" s="138"/>
      <c r="AI101" s="138"/>
      <c r="AJ101" s="138"/>
      <c r="AK101" s="138"/>
      <c r="AL101" s="138"/>
      <c r="AM101" s="138"/>
      <c r="AN101" s="138"/>
      <c r="AV101">
        <f t="array" ref="AV101">SUM(IF((WEEKDAY(J$5:AN$5,2)&lt;6)*(COUNTIF(fériés,J$5:AN$5)=0),COUNTIF(vsav, J101:AN101)))</f>
        <v>0</v>
      </c>
      <c r="AW101">
        <f t="array" ref="AW101">SUM(IF((WEEKDAY(J$5:AN$5,2)&gt;5)+(COUNTIF(fériés,J$5:AN$5)&gt;0),COUNTIF(vsav, J101:AN101)))</f>
        <v>0</v>
      </c>
    </row>
    <row r="102" spans="1:49" ht="15" hidden="1" customHeight="1">
      <c r="A102" s="52">
        <f>'Base de donnée'!AH3</f>
        <v>32</v>
      </c>
      <c r="B102" s="467"/>
      <c r="C102" s="449"/>
      <c r="D102" s="429"/>
      <c r="E102" s="432"/>
      <c r="F102" s="417"/>
      <c r="G102" s="420"/>
      <c r="H102" s="423"/>
      <c r="I102" s="484"/>
      <c r="J102" s="144"/>
      <c r="K102" s="30"/>
      <c r="L102" s="30"/>
      <c r="M102" s="30"/>
      <c r="N102" s="30"/>
      <c r="O102" s="30"/>
      <c r="P102" s="30"/>
      <c r="Q102" s="30"/>
      <c r="R102" s="30"/>
      <c r="S102" s="30"/>
      <c r="T102" s="30"/>
      <c r="U102" s="30"/>
      <c r="V102" s="30"/>
      <c r="W102" s="30"/>
      <c r="X102" s="30"/>
      <c r="Y102" s="30"/>
      <c r="Z102" s="30"/>
      <c r="AA102" s="30"/>
      <c r="AB102" s="30"/>
      <c r="AC102" s="18"/>
      <c r="AD102" s="30"/>
      <c r="AE102" s="30"/>
      <c r="AF102" s="30"/>
      <c r="AG102" s="30"/>
      <c r="AH102" s="30"/>
      <c r="AI102" s="30"/>
      <c r="AJ102" s="30"/>
      <c r="AK102" s="30"/>
      <c r="AL102" s="30"/>
      <c r="AM102" s="30"/>
      <c r="AN102" s="30"/>
      <c r="AV102">
        <f t="array" ref="AV102">SUM(IF((WEEKDAY(J$5:AN$5,2)&lt;6)*(COUNTIF(fériés,J$5:AN$5)=0),COUNTIF(vsav, J102:AN102)))</f>
        <v>0</v>
      </c>
      <c r="AW102">
        <f t="array" ref="AW102">SUM(IF((WEEKDAY(J$5:AN$5,2)&gt;5)+(COUNTIF(fériés,J$5:AN$5)&gt;0),COUNTIF(vsav, J102:AN102)))</f>
        <v>0</v>
      </c>
    </row>
    <row r="103" spans="1:49" ht="15.75" hidden="1" customHeight="1" thickBot="1">
      <c r="A103" s="52">
        <f>'Base de donnée'!AH3</f>
        <v>32</v>
      </c>
      <c r="B103" s="468"/>
      <c r="C103" s="450"/>
      <c r="D103" s="430"/>
      <c r="E103" s="433"/>
      <c r="F103" s="418"/>
      <c r="G103" s="421"/>
      <c r="H103" s="424"/>
      <c r="I103" s="485"/>
      <c r="J103" s="140"/>
      <c r="K103" s="140"/>
      <c r="L103" s="140"/>
      <c r="M103" s="140"/>
      <c r="N103" s="140"/>
      <c r="O103" s="140"/>
      <c r="P103" s="140"/>
      <c r="Q103" s="140"/>
      <c r="R103" s="140"/>
      <c r="S103" s="140"/>
      <c r="T103" s="140"/>
      <c r="U103" s="140"/>
      <c r="V103" s="140"/>
      <c r="W103" s="140"/>
      <c r="X103" s="140"/>
      <c r="Y103" s="140"/>
      <c r="Z103" s="140"/>
      <c r="AA103" s="140"/>
      <c r="AB103" s="140"/>
      <c r="AC103" s="141"/>
      <c r="AD103" s="140"/>
      <c r="AE103" s="140"/>
      <c r="AF103" s="140"/>
      <c r="AG103" s="140"/>
      <c r="AH103" s="140"/>
      <c r="AI103" s="140"/>
      <c r="AJ103" s="140"/>
      <c r="AK103" s="140"/>
      <c r="AL103" s="140"/>
      <c r="AM103" s="140"/>
      <c r="AN103" s="140"/>
      <c r="AV103">
        <f t="array" ref="AV103">SUM(IF((WEEKDAY(J$5:AN$5,2)&lt;6)*(COUNTIF(fériés,J$5:AN$5)=0),COUNTIF(vsav, J103:AN103)))</f>
        <v>0</v>
      </c>
      <c r="AW103">
        <f t="array" ref="AW103">SUM(IF((WEEKDAY(J$5:AN$5,2)&gt;5)+(COUNTIF(fériés,J$5:AN$5)&gt;0),COUNTIF(vsav, J103:AN103)))</f>
        <v>0</v>
      </c>
    </row>
    <row r="104" spans="1:49" ht="15" hidden="1" customHeight="1">
      <c r="A104" s="52">
        <f>'Base de donnée'!AI3</f>
        <v>33</v>
      </c>
      <c r="B104" s="445">
        <f>SUM('Base de donnée'!C$5:C$8)</f>
        <v>4</v>
      </c>
      <c r="C104" s="448">
        <f>SUM('Base de donnée'!C104)</f>
        <v>0</v>
      </c>
      <c r="D104" s="428">
        <f t="array" ref="D104">SUM(IF((WEEKDAY(J$5:AN$5,2)&lt;6)*(COUNTIF(fériés,J$5:AN$5)=0),COUNTIF(piquet,J104:AN104)))</f>
        <v>0</v>
      </c>
      <c r="E104" s="431">
        <f t="array" ref="E104">SUM(IF((WEEKDAY(J$5:AN$5,2)&gt;5)+(COUNTIF(fériés,J$5:AN$5)&gt;0),COUNTIF(piquet,J104:AN104)))</f>
        <v>0</v>
      </c>
      <c r="F104" s="416">
        <f>(D104*9)+(E104*24)</f>
        <v>0</v>
      </c>
      <c r="G104" s="419">
        <f>STATISTIQUE!V104</f>
        <v>0</v>
      </c>
      <c r="H104" s="422">
        <f t="shared" ref="H104:I104" si="33">SUM(AV104:AV106)</f>
        <v>0</v>
      </c>
      <c r="I104" s="483">
        <f t="shared" si="33"/>
        <v>0</v>
      </c>
      <c r="J104" s="138"/>
      <c r="K104" s="138"/>
      <c r="L104" s="138"/>
      <c r="M104" s="138"/>
      <c r="N104" s="138"/>
      <c r="O104" s="138"/>
      <c r="P104" s="138"/>
      <c r="Q104" s="138"/>
      <c r="R104" s="138"/>
      <c r="S104" s="138"/>
      <c r="T104" s="138"/>
      <c r="U104" s="138"/>
      <c r="V104" s="138"/>
      <c r="W104" s="138"/>
      <c r="X104" s="138"/>
      <c r="Y104" s="138"/>
      <c r="Z104" s="138"/>
      <c r="AA104" s="138"/>
      <c r="AB104" s="138"/>
      <c r="AC104" s="139"/>
      <c r="AD104" s="138"/>
      <c r="AE104" s="138"/>
      <c r="AF104" s="138"/>
      <c r="AG104" s="138"/>
      <c r="AH104" s="138"/>
      <c r="AI104" s="138"/>
      <c r="AJ104" s="138"/>
      <c r="AK104" s="138"/>
      <c r="AL104" s="138"/>
      <c r="AM104" s="138"/>
      <c r="AN104" s="138"/>
      <c r="AV104">
        <f t="array" ref="AV104">SUM(IF((WEEKDAY(J$5:AN$5,2)&lt;6)*(COUNTIF(fériés,J$5:AN$5)=0),COUNTIF(vsav, J104:AN104)))</f>
        <v>0</v>
      </c>
      <c r="AW104">
        <f t="array" ref="AW104">SUM(IF((WEEKDAY(J$5:AN$5,2)&gt;5)+(COUNTIF(fériés,J$5:AN$5)&gt;0),COUNTIF(vsav, J104:AN104)))</f>
        <v>0</v>
      </c>
    </row>
    <row r="105" spans="1:49" ht="15" hidden="1" customHeight="1">
      <c r="A105" s="137">
        <f>'Base de donnée'!AI3</f>
        <v>33</v>
      </c>
      <c r="B105" s="446"/>
      <c r="C105" s="449"/>
      <c r="D105" s="429"/>
      <c r="E105" s="432"/>
      <c r="F105" s="417"/>
      <c r="G105" s="420"/>
      <c r="H105" s="423"/>
      <c r="I105" s="484"/>
      <c r="J105" s="10"/>
      <c r="K105" s="30"/>
      <c r="L105" s="30"/>
      <c r="M105" s="30"/>
      <c r="N105" s="30"/>
      <c r="O105" s="30"/>
      <c r="P105" s="30"/>
      <c r="Q105" s="30"/>
      <c r="R105" s="30"/>
      <c r="S105" s="30"/>
      <c r="T105" s="30"/>
      <c r="U105" s="30"/>
      <c r="V105" s="30"/>
      <c r="W105" s="30"/>
      <c r="X105" s="30"/>
      <c r="Y105" s="30"/>
      <c r="Z105" s="30"/>
      <c r="AA105" s="30"/>
      <c r="AB105" s="30"/>
      <c r="AC105" s="18"/>
      <c r="AD105" s="30"/>
      <c r="AE105" s="30"/>
      <c r="AF105" s="30"/>
      <c r="AG105" s="30"/>
      <c r="AH105" s="30"/>
      <c r="AI105" s="30"/>
      <c r="AJ105" s="30"/>
      <c r="AK105" s="30"/>
      <c r="AL105" s="30"/>
      <c r="AM105" s="30"/>
      <c r="AN105" s="30"/>
      <c r="AV105">
        <f t="array" ref="AV105">SUM(IF((WEEKDAY(J$5:AN$5,2)&lt;6)*(COUNTIF(fériés,J$5:AN$5)=0),COUNTIF(vsav, J105:AN105)))</f>
        <v>0</v>
      </c>
      <c r="AW105">
        <f t="array" ref="AW105">SUM(IF((WEEKDAY(J$5:AN$5,2)&gt;5)+(COUNTIF(fériés,J$5:AN$5)&gt;0),COUNTIF(vsav, J105:AN105)))</f>
        <v>0</v>
      </c>
    </row>
    <row r="106" spans="1:49" ht="15.75" hidden="1" customHeight="1" thickBot="1">
      <c r="A106" s="52">
        <f>'Base de donnée'!AI3</f>
        <v>33</v>
      </c>
      <c r="B106" s="447"/>
      <c r="C106" s="450"/>
      <c r="D106" s="430"/>
      <c r="E106" s="433"/>
      <c r="F106" s="418"/>
      <c r="G106" s="421"/>
      <c r="H106" s="424"/>
      <c r="I106" s="485"/>
      <c r="J106" s="140"/>
      <c r="K106" s="140"/>
      <c r="L106" s="140"/>
      <c r="M106" s="140"/>
      <c r="N106" s="140"/>
      <c r="O106" s="140"/>
      <c r="P106" s="140"/>
      <c r="Q106" s="140"/>
      <c r="R106" s="140"/>
      <c r="S106" s="140"/>
      <c r="T106" s="140"/>
      <c r="U106" s="140"/>
      <c r="V106" s="140"/>
      <c r="W106" s="140"/>
      <c r="X106" s="140"/>
      <c r="Y106" s="140"/>
      <c r="Z106" s="140"/>
      <c r="AA106" s="140"/>
      <c r="AB106" s="140"/>
      <c r="AC106" s="141"/>
      <c r="AD106" s="140"/>
      <c r="AE106" s="140"/>
      <c r="AF106" s="140"/>
      <c r="AG106" s="140"/>
      <c r="AH106" s="140"/>
      <c r="AI106" s="140"/>
      <c r="AJ106" s="140"/>
      <c r="AK106" s="140"/>
      <c r="AL106" s="140"/>
      <c r="AM106" s="140"/>
      <c r="AN106" s="140"/>
      <c r="AV106">
        <f t="array" ref="AV106">SUM(IF((WEEKDAY(J$5:AN$5,2)&lt;6)*(COUNTIF(fériés,J$5:AN$5)=0),COUNTIF(vsav, J106:AN106)))</f>
        <v>0</v>
      </c>
      <c r="AW106">
        <f t="array" ref="AW106">SUM(IF((WEEKDAY(J$5:AN$5,2)&gt;5)+(COUNTIF(fériés,J$5:AN$5)&gt;0),COUNTIF(vsav, J106:AN106)))</f>
        <v>0</v>
      </c>
    </row>
    <row r="107" spans="1:49" ht="15" hidden="1" customHeight="1">
      <c r="A107" s="52">
        <f>'Base de donnée'!AJ3</f>
        <v>34</v>
      </c>
      <c r="B107" s="445">
        <f>SUM('Base de donnée'!C$5:C$8)</f>
        <v>4</v>
      </c>
      <c r="C107" s="448">
        <f>SUM('Base de donnée'!C107)</f>
        <v>0</v>
      </c>
      <c r="D107" s="428">
        <f t="array" ref="D107">SUM(IF((WEEKDAY(J$5:AN$5,2)&lt;6)*(COUNTIF(fériés,J$5:AN$5)=0),COUNTIF(piquet,J107:AN107)))</f>
        <v>0</v>
      </c>
      <c r="E107" s="431">
        <f t="array" ref="E107">SUM(IF((WEEKDAY(J$5:AN$5,2)&gt;5)+(COUNTIF(fériés,J$5:AN$5)&gt;0),COUNTIF(piquet,J107:AN107)))</f>
        <v>0</v>
      </c>
      <c r="F107" s="416">
        <f>(D107*9)+(E107*24)</f>
        <v>0</v>
      </c>
      <c r="G107" s="419">
        <f>STATISTIQUE!V107</f>
        <v>0</v>
      </c>
      <c r="H107" s="422">
        <f t="shared" ref="H107:I107" si="34">SUM(AV107:AV109)</f>
        <v>0</v>
      </c>
      <c r="I107" s="483">
        <f t="shared" si="34"/>
        <v>0</v>
      </c>
      <c r="J107" s="138"/>
      <c r="K107" s="138"/>
      <c r="L107" s="138"/>
      <c r="M107" s="138"/>
      <c r="N107" s="138"/>
      <c r="O107" s="138"/>
      <c r="P107" s="138"/>
      <c r="Q107" s="138"/>
      <c r="R107" s="138"/>
      <c r="S107" s="138"/>
      <c r="T107" s="138"/>
      <c r="U107" s="138"/>
      <c r="V107" s="138"/>
      <c r="W107" s="138"/>
      <c r="X107" s="138"/>
      <c r="Y107" s="138"/>
      <c r="Z107" s="138"/>
      <c r="AA107" s="138"/>
      <c r="AB107" s="138"/>
      <c r="AC107" s="139"/>
      <c r="AD107" s="138"/>
      <c r="AE107" s="138"/>
      <c r="AF107" s="138"/>
      <c r="AG107" s="138"/>
      <c r="AH107" s="138"/>
      <c r="AI107" s="138"/>
      <c r="AJ107" s="138"/>
      <c r="AK107" s="138"/>
      <c r="AL107" s="138"/>
      <c r="AM107" s="138"/>
      <c r="AN107" s="138"/>
      <c r="AV107">
        <f t="array" ref="AV107">SUM(IF((WEEKDAY(J$5:AN$5,2)&lt;6)*(COUNTIF(fériés,J$5:AN$5)=0),COUNTIF(vsav, J107:AN107)))</f>
        <v>0</v>
      </c>
      <c r="AW107">
        <f t="array" ref="AW107">SUM(IF((WEEKDAY(J$5:AN$5,2)&gt;5)+(COUNTIF(fériés,J$5:AN$5)&gt;0),COUNTIF(vsav, J107:AN107)))</f>
        <v>0</v>
      </c>
    </row>
    <row r="108" spans="1:49" ht="15" hidden="1" customHeight="1">
      <c r="A108" s="137">
        <f>'Base de donnée'!AJ3</f>
        <v>34</v>
      </c>
      <c r="B108" s="446"/>
      <c r="C108" s="449"/>
      <c r="D108" s="429"/>
      <c r="E108" s="432"/>
      <c r="F108" s="417"/>
      <c r="G108" s="420"/>
      <c r="H108" s="423"/>
      <c r="I108" s="484"/>
      <c r="J108" s="10"/>
      <c r="K108" s="30"/>
      <c r="L108" s="30"/>
      <c r="M108" s="30"/>
      <c r="N108" s="30"/>
      <c r="O108" s="30"/>
      <c r="P108" s="30"/>
      <c r="Q108" s="30"/>
      <c r="R108" s="30"/>
      <c r="S108" s="30"/>
      <c r="T108" s="30"/>
      <c r="U108" s="30"/>
      <c r="V108" s="30"/>
      <c r="W108" s="30"/>
      <c r="X108" s="30"/>
      <c r="Y108" s="30"/>
      <c r="Z108" s="30"/>
      <c r="AA108" s="30"/>
      <c r="AB108" s="30"/>
      <c r="AC108" s="18"/>
      <c r="AD108" s="30"/>
      <c r="AE108" s="30"/>
      <c r="AF108" s="30"/>
      <c r="AG108" s="30"/>
      <c r="AH108" s="30"/>
      <c r="AI108" s="30"/>
      <c r="AJ108" s="30"/>
      <c r="AK108" s="30"/>
      <c r="AL108" s="30"/>
      <c r="AM108" s="30"/>
      <c r="AN108" s="30"/>
      <c r="AV108">
        <f t="array" ref="AV108">SUM(IF((WEEKDAY(J$5:AN$5,2)&lt;6)*(COUNTIF(fériés,J$5:AN$5)=0),COUNTIF(vsav, J108:AN108)))</f>
        <v>0</v>
      </c>
      <c r="AW108">
        <f t="array" ref="AW108">SUM(IF((WEEKDAY(J$5:AN$5,2)&gt;5)+(COUNTIF(fériés,J$5:AN$5)&gt;0),COUNTIF(vsav, J108:AN108)))</f>
        <v>0</v>
      </c>
    </row>
    <row r="109" spans="1:49" ht="15.75" hidden="1" customHeight="1" thickBot="1">
      <c r="A109" s="52">
        <f>'Base de donnée'!AJ3</f>
        <v>34</v>
      </c>
      <c r="B109" s="447"/>
      <c r="C109" s="450"/>
      <c r="D109" s="430"/>
      <c r="E109" s="433"/>
      <c r="F109" s="418"/>
      <c r="G109" s="421"/>
      <c r="H109" s="424"/>
      <c r="I109" s="485"/>
      <c r="J109" s="140"/>
      <c r="K109" s="140"/>
      <c r="L109" s="140"/>
      <c r="M109" s="140"/>
      <c r="N109" s="140"/>
      <c r="O109" s="140"/>
      <c r="P109" s="140"/>
      <c r="Q109" s="140"/>
      <c r="R109" s="140"/>
      <c r="S109" s="140"/>
      <c r="T109" s="140"/>
      <c r="U109" s="140"/>
      <c r="V109" s="140"/>
      <c r="W109" s="140"/>
      <c r="X109" s="140"/>
      <c r="Y109" s="140"/>
      <c r="Z109" s="140"/>
      <c r="AA109" s="140"/>
      <c r="AB109" s="140"/>
      <c r="AC109" s="141"/>
      <c r="AD109" s="140"/>
      <c r="AE109" s="140"/>
      <c r="AF109" s="140"/>
      <c r="AG109" s="140"/>
      <c r="AH109" s="140"/>
      <c r="AI109" s="140"/>
      <c r="AJ109" s="140"/>
      <c r="AK109" s="140"/>
      <c r="AL109" s="140"/>
      <c r="AM109" s="140"/>
      <c r="AN109" s="140"/>
      <c r="AV109">
        <f t="array" ref="AV109">SUM(IF((WEEKDAY(J$5:AN$5,2)&lt;6)*(COUNTIF(fériés,J$5:AN$5)=0),COUNTIF(vsav, J109:AN109)))</f>
        <v>0</v>
      </c>
      <c r="AW109">
        <f t="array" ref="AW109">SUM(IF((WEEKDAY(J$5:AN$5,2)&gt;5)+(COUNTIF(fériés,J$5:AN$5)&gt;0),COUNTIF(vsav, J109:AN109)))</f>
        <v>0</v>
      </c>
    </row>
    <row r="110" spans="1:49" ht="15" hidden="1" customHeight="1">
      <c r="A110" s="52">
        <f>'Base de donnée'!AK3</f>
        <v>35</v>
      </c>
      <c r="B110" s="445">
        <f>SUM('Base de donnée'!C$5:C$8)</f>
        <v>4</v>
      </c>
      <c r="C110" s="448">
        <f>SUM('Base de donnée'!C110)</f>
        <v>0</v>
      </c>
      <c r="D110" s="410">
        <f t="array" ref="D110">SUM(IF((WEEKDAY(J$5:AN$5,2)&lt;6)*(COUNTIF(fériés,J$5:AN$5)=0),COUNTIF(piquet,J110:AN110)))</f>
        <v>0</v>
      </c>
      <c r="E110" s="413">
        <f t="array" ref="E110">SUM(IF((WEEKDAY(J$5:AN$5,2)&gt;5)+(COUNTIF(fériés,J$5:AN$5)&gt;0),COUNTIF(piquet,J110:AN110)))</f>
        <v>0</v>
      </c>
      <c r="F110" s="416">
        <f>(D110*9)+(E110*24)</f>
        <v>0</v>
      </c>
      <c r="G110" s="419">
        <f>STATISTIQUE!V110</f>
        <v>0</v>
      </c>
      <c r="H110" s="422">
        <f t="shared" ref="H110:I110" si="35">SUM(AV110:AV112)</f>
        <v>0</v>
      </c>
      <c r="I110" s="483">
        <f t="shared" si="35"/>
        <v>0</v>
      </c>
      <c r="J110" s="139"/>
      <c r="K110" s="138"/>
      <c r="L110" s="138"/>
      <c r="M110" s="138"/>
      <c r="N110" s="138"/>
      <c r="O110" s="138"/>
      <c r="P110" s="138"/>
      <c r="Q110" s="138"/>
      <c r="R110" s="138"/>
      <c r="S110" s="138"/>
      <c r="T110" s="138"/>
      <c r="U110" s="138"/>
      <c r="V110" s="138"/>
      <c r="W110" s="138"/>
      <c r="X110" s="138"/>
      <c r="Y110" s="138"/>
      <c r="Z110" s="138"/>
      <c r="AA110" s="138"/>
      <c r="AB110" s="138"/>
      <c r="AC110" s="139"/>
      <c r="AD110" s="138"/>
      <c r="AE110" s="138"/>
      <c r="AF110" s="138"/>
      <c r="AG110" s="138"/>
      <c r="AH110" s="138"/>
      <c r="AI110" s="138"/>
      <c r="AJ110" s="138"/>
      <c r="AK110" s="139"/>
      <c r="AL110" s="138"/>
      <c r="AM110" s="138"/>
      <c r="AN110" s="138"/>
      <c r="AV110">
        <f t="array" ref="AV110">SUM(IF((WEEKDAY(J$5:AN$5,2)&lt;6)*(COUNTIF(fériés,J$5:AN$5)=0),COUNTIF(vsav, J110:AN110)))</f>
        <v>0</v>
      </c>
      <c r="AW110">
        <f t="array" ref="AW110">SUM(IF((WEEKDAY(J$5:AN$5,2)&gt;5)+(COUNTIF(fériés,J$5:AN$5)&gt;0),COUNTIF(vsav, J110:AN110)))</f>
        <v>0</v>
      </c>
    </row>
    <row r="111" spans="1:49" ht="15" hidden="1" customHeight="1">
      <c r="A111" s="137">
        <f>'Base de donnée'!AK3</f>
        <v>35</v>
      </c>
      <c r="B111" s="446"/>
      <c r="C111" s="449"/>
      <c r="D111" s="411"/>
      <c r="E111" s="414"/>
      <c r="F111" s="417"/>
      <c r="G111" s="420"/>
      <c r="H111" s="423"/>
      <c r="I111" s="484"/>
      <c r="J111" s="10"/>
      <c r="K111" s="30"/>
      <c r="L111" s="30"/>
      <c r="M111" s="30"/>
      <c r="N111" s="30"/>
      <c r="O111" s="30"/>
      <c r="P111" s="30"/>
      <c r="Q111" s="30"/>
      <c r="R111" s="30"/>
      <c r="S111" s="30"/>
      <c r="T111" s="30"/>
      <c r="U111" s="30"/>
      <c r="V111" s="30"/>
      <c r="W111" s="30"/>
      <c r="X111" s="30"/>
      <c r="Y111" s="30"/>
      <c r="Z111" s="30"/>
      <c r="AA111" s="30"/>
      <c r="AB111" s="30"/>
      <c r="AC111" s="18"/>
      <c r="AD111" s="30"/>
      <c r="AE111" s="30"/>
      <c r="AF111" s="30"/>
      <c r="AG111" s="30"/>
      <c r="AH111" s="30"/>
      <c r="AI111" s="30"/>
      <c r="AJ111" s="30"/>
      <c r="AK111" s="30"/>
      <c r="AL111" s="30"/>
      <c r="AM111" s="30"/>
      <c r="AN111" s="30"/>
      <c r="AV111">
        <f t="array" ref="AV111">SUM(IF((WEEKDAY(J$5:AN$5,2)&lt;6)*(COUNTIF(fériés,J$5:AN$5)=0),COUNTIF(vsav, J111:AN111)))</f>
        <v>0</v>
      </c>
      <c r="AW111">
        <f t="array" ref="AW111">SUM(IF((WEEKDAY(J$5:AN$5,2)&gt;5)+(COUNTIF(fériés,J$5:AN$5)&gt;0),COUNTIF(vsav, J111:AN111)))</f>
        <v>0</v>
      </c>
    </row>
    <row r="112" spans="1:49" ht="15.75" hidden="1" customHeight="1" thickBot="1">
      <c r="A112" s="52">
        <f>'Base de donnée'!AK3</f>
        <v>35</v>
      </c>
      <c r="B112" s="447"/>
      <c r="C112" s="450"/>
      <c r="D112" s="412"/>
      <c r="E112" s="415"/>
      <c r="F112" s="418"/>
      <c r="G112" s="421"/>
      <c r="H112" s="424"/>
      <c r="I112" s="485"/>
      <c r="J112" s="140"/>
      <c r="K112" s="140"/>
      <c r="L112" s="140"/>
      <c r="M112" s="140"/>
      <c r="N112" s="140"/>
      <c r="O112" s="140"/>
      <c r="P112" s="140"/>
      <c r="Q112" s="140"/>
      <c r="R112" s="140"/>
      <c r="S112" s="140"/>
      <c r="T112" s="140"/>
      <c r="U112" s="140"/>
      <c r="V112" s="140"/>
      <c r="W112" s="140"/>
      <c r="X112" s="140"/>
      <c r="Y112" s="140"/>
      <c r="Z112" s="140"/>
      <c r="AA112" s="140"/>
      <c r="AB112" s="140"/>
      <c r="AC112" s="141"/>
      <c r="AD112" s="140"/>
      <c r="AE112" s="140"/>
      <c r="AF112" s="140"/>
      <c r="AG112" s="140"/>
      <c r="AH112" s="140"/>
      <c r="AI112" s="140"/>
      <c r="AJ112" s="140"/>
      <c r="AK112" s="140"/>
      <c r="AL112" s="140"/>
      <c r="AM112" s="140"/>
      <c r="AN112" s="140"/>
      <c r="AV112">
        <f t="array" ref="AV112">SUM(IF((WEEKDAY(J$5:AN$5,2)&lt;6)*(COUNTIF(fériés,J$5:AN$5)=0),COUNTIF(vsav, J112:AN112)))</f>
        <v>0</v>
      </c>
      <c r="AW112">
        <f t="array" ref="AW112">SUM(IF((WEEKDAY(J$5:AN$5,2)&gt;5)+(COUNTIF(fériés,J$5:AN$5)&gt;0),COUNTIF(vsav, J112:AN112)))</f>
        <v>0</v>
      </c>
    </row>
    <row r="113" spans="1:49" ht="15.75" thickBot="1">
      <c r="A113" s="172" t="s">
        <v>25</v>
      </c>
      <c r="B113" s="191"/>
      <c r="C113" s="192"/>
      <c r="J113" s="81">
        <f t="shared" ref="J113:AN113" ca="1" si="36">EFFTOTAL-J$115</f>
        <v>15</v>
      </c>
      <c r="K113" s="81">
        <f t="shared" ca="1" si="36"/>
        <v>16</v>
      </c>
      <c r="L113" s="81">
        <f t="shared" ca="1" si="36"/>
        <v>16</v>
      </c>
      <c r="M113" s="81">
        <f t="shared" ca="1" si="36"/>
        <v>11</v>
      </c>
      <c r="N113" s="81">
        <f t="shared" ca="1" si="36"/>
        <v>13</v>
      </c>
      <c r="O113" s="81">
        <f t="shared" ca="1" si="36"/>
        <v>15</v>
      </c>
      <c r="P113" s="81">
        <f t="shared" ca="1" si="36"/>
        <v>17</v>
      </c>
      <c r="Q113" s="81">
        <f t="shared" ca="1" si="36"/>
        <v>16</v>
      </c>
      <c r="R113" s="81">
        <f t="shared" ca="1" si="36"/>
        <v>17</v>
      </c>
      <c r="S113" s="81">
        <f t="shared" ca="1" si="36"/>
        <v>17</v>
      </c>
      <c r="T113" s="81">
        <f t="shared" ca="1" si="36"/>
        <v>16</v>
      </c>
      <c r="U113" s="81">
        <f t="shared" ca="1" si="36"/>
        <v>14</v>
      </c>
      <c r="V113" s="81">
        <f t="shared" ca="1" si="36"/>
        <v>18</v>
      </c>
      <c r="W113" s="81">
        <f t="shared" ca="1" si="36"/>
        <v>17</v>
      </c>
      <c r="X113" s="81">
        <f t="shared" ca="1" si="36"/>
        <v>14</v>
      </c>
      <c r="Y113" s="81">
        <f t="shared" ca="1" si="36"/>
        <v>16</v>
      </c>
      <c r="Z113" s="81">
        <f t="shared" ca="1" si="36"/>
        <v>14</v>
      </c>
      <c r="AA113" s="81">
        <f t="shared" ca="1" si="36"/>
        <v>10</v>
      </c>
      <c r="AB113" s="81">
        <f t="shared" ca="1" si="36"/>
        <v>12</v>
      </c>
      <c r="AC113" s="81">
        <f t="shared" ca="1" si="36"/>
        <v>16</v>
      </c>
      <c r="AD113" s="81">
        <f t="shared" ca="1" si="36"/>
        <v>18</v>
      </c>
      <c r="AE113" s="81">
        <f t="shared" ca="1" si="36"/>
        <v>19</v>
      </c>
      <c r="AF113" s="81">
        <f t="shared" ca="1" si="36"/>
        <v>18</v>
      </c>
      <c r="AG113" s="81">
        <f t="shared" ca="1" si="36"/>
        <v>18</v>
      </c>
      <c r="AH113" s="81">
        <f t="shared" ca="1" si="36"/>
        <v>16</v>
      </c>
      <c r="AI113" s="81">
        <f t="shared" ca="1" si="36"/>
        <v>14</v>
      </c>
      <c r="AJ113" s="81">
        <f t="shared" ca="1" si="36"/>
        <v>14</v>
      </c>
      <c r="AK113" s="81">
        <f t="shared" ca="1" si="36"/>
        <v>19</v>
      </c>
      <c r="AL113" s="81">
        <f t="shared" ca="1" si="36"/>
        <v>18</v>
      </c>
      <c r="AM113" s="81">
        <f t="shared" ca="1" si="36"/>
        <v>16</v>
      </c>
      <c r="AN113" s="81">
        <f t="shared" ca="1" si="36"/>
        <v>22</v>
      </c>
      <c r="AV113">
        <f t="array" aca="1" ref="AV113" ca="1">SUM(IF((WEEKDAY(J$5:AN$5,2)&lt;6)*(COUNTIF(fériés,J$5:AN$5)=0),COUNTIF(vsav, J113:AN113)))</f>
        <v>0</v>
      </c>
      <c r="AW113">
        <f t="array" aca="1" ref="AW113" ca="1">SUM(IF((WEEKDAY(J$5:AN$5,2)&gt;5)+(COUNTIF(fériés,J$5:AN$5)&gt;0),COUNTIF(vsav, J113:AN113)))</f>
        <v>0</v>
      </c>
    </row>
    <row r="114" spans="1:49" ht="16.5" thickTop="1" thickBot="1">
      <c r="A114" s="112" t="s">
        <v>74</v>
      </c>
      <c r="B114" s="193"/>
      <c r="C114" s="194"/>
      <c r="J114" s="178" t="str">
        <f t="array" ref="J114">IF(SUMPRODUCT((J5&gt;=debut)*(J5&lt;=fin))&gt;0,INDEX(equipe,MIN(IF((J5&gt;=debut)*(J5&lt;=fin),ROW(equipe)))-1),"")</f>
        <v>EQUIPE 3</v>
      </c>
      <c r="K114" s="113" t="str">
        <f t="array" ref="K114">IF(SUMPRODUCT((K5&gt;=debut)*(K5&lt;=fin))&gt;0,INDEX(equipe,MIN(IF((K5&gt;=debut)*(K5&lt;=fin),ROW(equipe)))-1),"")</f>
        <v>EQUIPE 3</v>
      </c>
      <c r="L114" s="113" t="str">
        <f t="array" ref="L114">IF(SUMPRODUCT((L5&gt;=debut)*(L5&lt;=fin))&gt;0,INDEX(equipe,MIN(IF((L5&gt;=debut)*(L5&lt;=fin),ROW(equipe)))-1),"")</f>
        <v>EQUIPE 3</v>
      </c>
      <c r="M114" s="113" t="str">
        <f t="array" ref="M114">IF(SUMPRODUCT((M5&gt;=debut)*(M5&lt;=fin))&gt;0,INDEX(equipe,MIN(IF((M5&gt;=debut)*(M5&lt;=fin),ROW(equipe)))-1),"")</f>
        <v>EQUIPE 3</v>
      </c>
      <c r="N114" s="113" t="str">
        <f t="array" ref="N114">IF(SUMPRODUCT((N5&gt;=debut)*(N5&lt;=fin))&gt;0,INDEX(equipe,MIN(IF((N5&gt;=debut)*(N5&lt;=fin),ROW(equipe)))-1),"")</f>
        <v>EQUIPE 3</v>
      </c>
      <c r="O114" s="113" t="str">
        <f t="array" ref="O114">IF(SUMPRODUCT((O5&gt;=debut)*(O5&lt;=fin))&gt;0,INDEX(equipe,MIN(IF((O5&gt;=debut)*(O5&lt;=fin),ROW(equipe)))-1),"")</f>
        <v>EQUIPE 1</v>
      </c>
      <c r="P114" s="113" t="str">
        <f t="array" ref="P114">IF(SUMPRODUCT((P5&gt;=debut)*(P5&lt;=fin))&gt;0,INDEX(equipe,MIN(IF((P5&gt;=debut)*(P5&lt;=fin),ROW(equipe)))-1),"")</f>
        <v>EQUIPE 1</v>
      </c>
      <c r="Q114" s="113" t="str">
        <f t="array" ref="Q114">IF(SUMPRODUCT((Q5&gt;=debut)*(Q5&lt;=fin))&gt;0,INDEX(equipe,MIN(IF((Q5&gt;=debut)*(Q5&lt;=fin),ROW(equipe)))-1),"")</f>
        <v>EQUIPE 1</v>
      </c>
      <c r="R114" s="113" t="str">
        <f t="array" ref="R114">IF(SUMPRODUCT((R5&gt;=debut)*(R5&lt;=fin))&gt;0,INDEX(equipe,MIN(IF((R5&gt;=debut)*(R5&lt;=fin),ROW(equipe)))-1),"")</f>
        <v>EQUIPE 1</v>
      </c>
      <c r="S114" s="113" t="str">
        <f t="array" ref="S114">IF(SUMPRODUCT((S5&gt;=debut)*(S5&lt;=fin))&gt;0,INDEX(equipe,MIN(IF((S5&gt;=debut)*(S5&lt;=fin),ROW(equipe)))-1),"")</f>
        <v>EQUIPE 1</v>
      </c>
      <c r="T114" s="113" t="str">
        <f t="array" ref="T114">IF(SUMPRODUCT((T5&gt;=debut)*(T5&lt;=fin))&gt;0,INDEX(equipe,MIN(IF((T5&gt;=debut)*(T5&lt;=fin),ROW(equipe)))-1),"")</f>
        <v>EQUIPE 1</v>
      </c>
      <c r="U114" s="113" t="str">
        <f t="array" ref="U114">IF(SUMPRODUCT((U5&gt;=debut)*(U5&lt;=fin))&gt;0,INDEX(equipe,MIN(IF((U5&gt;=debut)*(U5&lt;=fin),ROW(equipe)))-1),"")</f>
        <v>EQUIPE 1</v>
      </c>
      <c r="V114" s="113" t="str">
        <f t="array" ref="V114">IF(SUMPRODUCT((V5&gt;=debut)*(V5&lt;=fin))&gt;0,INDEX(equipe,MIN(IF((V5&gt;=debut)*(V5&lt;=fin),ROW(equipe)))-1),"")</f>
        <v>EQUIPE 2</v>
      </c>
      <c r="W114" s="113" t="str">
        <f t="array" ref="W114">IF(SUMPRODUCT((W5&gt;=debut)*(W5&lt;=fin))&gt;0,INDEX(equipe,MIN(IF((W5&gt;=debut)*(W5&lt;=fin),ROW(equipe)))-1),"")</f>
        <v>EQUIPE 2</v>
      </c>
      <c r="X114" s="113" t="str">
        <f t="array" ref="X114">IF(SUMPRODUCT((X5&gt;=debut)*(X5&lt;=fin))&gt;0,INDEX(equipe,MIN(IF((X5&gt;=debut)*(X5&lt;=fin),ROW(equipe)))-1),"")</f>
        <v>EQUIPE 2</v>
      </c>
      <c r="Y114" s="113" t="str">
        <f t="array" ref="Y114">IF(SUMPRODUCT((Y5&gt;=debut)*(Y5&lt;=fin))&gt;0,INDEX(equipe,MIN(IF((Y5&gt;=debut)*(Y5&lt;=fin),ROW(equipe)))-1),"")</f>
        <v>EQUIPE 2</v>
      </c>
      <c r="Z114" s="113" t="str">
        <f t="array" ref="Z114">IF(SUMPRODUCT((Z5&gt;=debut)*(Z5&lt;=fin))&gt;0,INDEX(equipe,MIN(IF((Z5&gt;=debut)*(Z5&lt;=fin),ROW(equipe)))-1),"")</f>
        <v>EQUIPE 2</v>
      </c>
      <c r="AA114" s="113" t="str">
        <f t="array" ref="AA114">IF(SUMPRODUCT((AA5&gt;=debut)*(AA5&lt;=fin))&gt;0,INDEX(equipe,MIN(IF((AA5&gt;=debut)*(AA5&lt;=fin),ROW(equipe)))-1),"")</f>
        <v>EQUIPE 2</v>
      </c>
      <c r="AB114" s="113" t="str">
        <f t="array" ref="AB114">IF(SUMPRODUCT((AB5&gt;=debut)*(AB5&lt;=fin))&gt;0,INDEX(equipe,MIN(IF((AB5&gt;=debut)*(AB5&lt;=fin),ROW(equipe)))-1),"")</f>
        <v>EQUIPE 2</v>
      </c>
      <c r="AC114" s="113" t="str">
        <f t="array" ref="AC114">IF(SUMPRODUCT((AC5&gt;=debut)*(AC5&lt;=fin))&gt;0,INDEX(equipe,MIN(IF((AC5&gt;=debut)*(AC5&lt;=fin),ROW(equipe)))-1),"")</f>
        <v>EQUIPE 1</v>
      </c>
      <c r="AD114" s="113" t="str">
        <f t="array" ref="AD114">IF(SUMPRODUCT((AD5&gt;=debut)*(AD5&lt;=fin))&gt;0,INDEX(equipe,MIN(IF((AD5&gt;=debut)*(AD5&lt;=fin),ROW(equipe)))-1),"")</f>
        <v>EQUIPE 1</v>
      </c>
      <c r="AE114" s="113" t="str">
        <f t="array" ref="AE114">IF(SUMPRODUCT((AE5&gt;=debut)*(AE5&lt;=fin))&gt;0,INDEX(equipe,MIN(IF((AE5&gt;=debut)*(AE5&lt;=fin),ROW(equipe)))-1),"")</f>
        <v>EQUIPE 1</v>
      </c>
      <c r="AF114" s="113" t="str">
        <f t="array" ref="AF114">IF(SUMPRODUCT((AF5&gt;=debut)*(AF5&lt;=fin))&gt;0,INDEX(equipe,MIN(IF((AF5&gt;=debut)*(AF5&lt;=fin),ROW(equipe)))-1),"")</f>
        <v>EQUIPE 1</v>
      </c>
      <c r="AG114" s="113" t="str">
        <f t="array" ref="AG114">IF(SUMPRODUCT((AG5&gt;=debut)*(AG5&lt;=fin))&gt;0,INDEX(equipe,MIN(IF((AG5&gt;=debut)*(AG5&lt;=fin),ROW(equipe)))-1),"")</f>
        <v>EQUIPE 1</v>
      </c>
      <c r="AH114" s="113" t="str">
        <f t="array" ref="AH114">IF(SUMPRODUCT((AH5&gt;=debut)*(AH5&lt;=fin))&gt;0,INDEX(equipe,MIN(IF((AH5&gt;=debut)*(AH5&lt;=fin),ROW(equipe)))-1),"")</f>
        <v>EQUIPE 1</v>
      </c>
      <c r="AI114" s="113" t="str">
        <f t="array" ref="AI114">IF(SUMPRODUCT((AI5&gt;=debut)*(AI5&lt;=fin))&gt;0,INDEX(equipe,MIN(IF((AI5&gt;=debut)*(AI5&lt;=fin),ROW(equipe)))-1),"")</f>
        <v>EQUIPE 1</v>
      </c>
      <c r="AJ114" s="113" t="str">
        <f t="array" ref="AJ114">IF(SUMPRODUCT((AJ5&gt;=debut)*(AJ5&lt;=fin))&gt;0,INDEX(equipe,MIN(IF((AJ5&gt;=debut)*(AJ5&lt;=fin),ROW(equipe)))-1),"")</f>
        <v>EQUIPE 2</v>
      </c>
      <c r="AK114" s="113" t="str">
        <f t="array" ref="AK114">IF(SUMPRODUCT((AK5&gt;=debut)*(AK5&lt;=fin))&gt;0,INDEX(equipe,MIN(IF((AK5&gt;=debut)*(AK5&lt;=fin),ROW(equipe)))-1),"")</f>
        <v>EQUIPE 2</v>
      </c>
      <c r="AL114" s="113" t="str">
        <f t="array" ref="AL114">IF(SUMPRODUCT((AL5&gt;=debut)*(AL5&lt;=fin))&gt;0,INDEX(equipe,MIN(IF((AL5&gt;=debut)*(AL5&lt;=fin),ROW(equipe)))-1),"")</f>
        <v>EQUIPE 2</v>
      </c>
      <c r="AM114" s="113" t="str">
        <f t="array" ref="AM114">IF(SUMPRODUCT((AM5&gt;=debut)*(AM5&lt;=fin))&gt;0,INDEX(equipe,MIN(IF((AM5&gt;=debut)*(AM5&lt;=fin),ROW(equipe)))-1),"")</f>
        <v>EQUIPE 2</v>
      </c>
      <c r="AN114" s="113" t="str">
        <f t="array" ref="AN114">IF(SUMPRODUCT((AN5&gt;=debut)*(AN5&lt;=fin))&gt;0,INDEX(equipe,MIN(IF((AN5&gt;=debut)*(AN5&lt;=fin),ROW(equipe)))-1),"")</f>
        <v>EQUIPE 2</v>
      </c>
    </row>
    <row r="115" spans="1:49" ht="16.5" thickTop="1" thickBot="1">
      <c r="A115" s="197" t="s">
        <v>6</v>
      </c>
      <c r="B115" s="193"/>
      <c r="C115" s="194"/>
      <c r="J115" s="198">
        <f ca="1">SUMPRODUCT(COUNTIF(OFFSET(J8:J8,{0,3,6,9,12,15,18,21,24,27,30,33,36,39,42,45,48,51,54,57,60,63,66,69,72,75,78,81.84,87,90,93,96,99,102},),"indisponible"))</f>
        <v>12</v>
      </c>
      <c r="K115" s="198">
        <f ca="1">SUMPRODUCT(COUNTIF(OFFSET(K8:K8,{0,3,6,9,12,15,18,21,24,27,30,33,36,39,42,45,48,51,54,57,60,63,66,69,72,75,78,81.84,87,90,93,96,99,102},),"indisponible"))</f>
        <v>11</v>
      </c>
      <c r="L115" s="198">
        <f ca="1">SUMPRODUCT(COUNTIF(OFFSET(L8:L8,{0,3,6,9,12,15,18,21,24,27,30,33,36,39,42,45,48,51,54,57,60,63,66,69,72,75,78,81.84,87,90,93,96,99,102},),"indisponible"))</f>
        <v>11</v>
      </c>
      <c r="M115" s="198">
        <f ca="1">SUMPRODUCT(COUNTIF(OFFSET(M8:M8,{0,3,6,9,12,15,18,21,24,27,30,33,36,39,42,45,48,51,54,57,60,63,66,69,72,75,78,81.84,87,90,93,96,99,102},),"indisponible"))</f>
        <v>16</v>
      </c>
      <c r="N115" s="198">
        <f ca="1">SUMPRODUCT(COUNTIF(OFFSET(N8:N8,{0,3,6,9,12,15,18,21,24,27,30,33,36,39,42,45,48,51,54,57,60,63,66,69,72,75,78,81.84,87,90,93,96,99,102},),"indisponible"))</f>
        <v>14</v>
      </c>
      <c r="O115" s="198">
        <f ca="1">SUMPRODUCT(COUNTIF(OFFSET(O8:O8,{0,3,6,9,12,15,18,21,24,27,30,33,36,39,42,45,48,51,54,57,60,63,66,69,72,75,78,81.84,87,90,93,96,99,102},),"indisponible"))</f>
        <v>12</v>
      </c>
      <c r="P115" s="198">
        <f ca="1">SUMPRODUCT(COUNTIF(OFFSET(P8:P8,{0,3,6,9,12,15,18,21,24,27,30,33,36,39,42,45,48,51,54,57,60,63,66,69,72,75,78,81.84,87,90,93,96,99,102},),"indisponible"))</f>
        <v>10</v>
      </c>
      <c r="Q115" s="198">
        <f ca="1">SUMPRODUCT(COUNTIF(OFFSET(Q8:Q8,{0,3,6,9,12,15,18,21,24,27,30,33,36,39,42,45,48,51,54,57,60,63,66,69,72,75,78,81.84,87,90,93,96,99,102},),"indisponible"))</f>
        <v>11</v>
      </c>
      <c r="R115" s="198">
        <f ca="1">SUMPRODUCT(COUNTIF(OFFSET(R8:R8,{0,3,6,9,12,15,18,21,24,27,30,33,36,39,42,45,48,51,54,57,60,63,66,69,72,75,78,81.84,87,90,93,96,99,102},),"indisponible"))</f>
        <v>10</v>
      </c>
      <c r="S115" s="198">
        <f ca="1">SUMPRODUCT(COUNTIF(OFFSET(S8:S8,{0,3,6,9,12,15,18,21,24,27,30,33,36,39,42,45,48,51,54,57,60,63,66,69,72,75,78,81.84,87,90,93,96,99,102},),"indisponible"))</f>
        <v>10</v>
      </c>
      <c r="T115" s="198">
        <f ca="1">SUMPRODUCT(COUNTIF(OFFSET(T8:T8,{0,3,6,9,12,15,18,21,24,27,30,33,36,39,42,45,48,51,54,57,60,63,66,69,72,75,78,81.84,87,90,93,96,99,102},),"indisponible"))</f>
        <v>11</v>
      </c>
      <c r="U115" s="198">
        <f ca="1">SUMPRODUCT(COUNTIF(OFFSET(U8:U8,{0,3,6,9,12,15,18,21,24,27,30,33,36,39,42,45,48,51,54,57,60,63,66,69,72,75,78,81.84,87,90,93,96,99,102},),"indisponible"))</f>
        <v>13</v>
      </c>
      <c r="V115" s="198">
        <f ca="1">SUMPRODUCT(COUNTIF(OFFSET(V8:V8,{0,3,6,9,12,15,18,21,24,27,30,33,36,39,42,45,48,51,54,57,60,63,66,69,72,75,78,81.84,87,90,93,96,99,102},),"indisponible"))</f>
        <v>9</v>
      </c>
      <c r="W115" s="198">
        <f ca="1">SUMPRODUCT(COUNTIF(OFFSET(W8:W8,{0,3,6,9,12,15,18,21,24,27,30,33,36,39,42,45,48,51,54,57,60,63,66,69,72,75,78,81.84,87,90,93,96,99,102},),"indisponible"))</f>
        <v>10</v>
      </c>
      <c r="X115" s="198">
        <f ca="1">SUMPRODUCT(COUNTIF(OFFSET(X8:X8,{0,3,6,9,12,15,18,21,24,27,30,33,36,39,42,45,48,51,54,57,60,63,66,69,72,75,78,81.84,87,90,93,96,99,102},),"indisponible"))</f>
        <v>13</v>
      </c>
      <c r="Y115" s="198">
        <f ca="1">SUMPRODUCT(COUNTIF(OFFSET(Y8:Y8,{0,3,6,9,12,15,18,21,24,27,30,33,36,39,42,45,48,51,54,57,60,63,66,69,72,75,78,81.84,87,90,93,96,99,102},),"indisponible"))</f>
        <v>11</v>
      </c>
      <c r="Z115" s="198">
        <f ca="1">SUMPRODUCT(COUNTIF(OFFSET(Z8:Z8,{0,3,6,9,12,15,18,21,24,27,30,33,36,39,42,45,48,51,54,57,60,63,66,69,72,75,78,81.84,87,90,93,96,99,102},),"indisponible"))</f>
        <v>13</v>
      </c>
      <c r="AA115" s="198">
        <f ca="1">SUMPRODUCT(COUNTIF(OFFSET(AA8:AA8,{0,3,6,9,12,15,18,21,24,27,30,33,36,39,42,45,48,51,54,57,60,63,66,69,72,75,78,81.84,87,90,93,96,99,102},),"indisponible"))</f>
        <v>17</v>
      </c>
      <c r="AB115" s="198">
        <f ca="1">SUMPRODUCT(COUNTIF(OFFSET(AB8:AB8,{0,3,6,9,12,15,18,21,24,27,30,33,36,39,42,45,48,51,54,57,60,63,66,69,72,75,78,81.84,87,90,93,96,99,102},),"indisponible"))</f>
        <v>15</v>
      </c>
      <c r="AC115" s="198">
        <f ca="1">SUMPRODUCT(COUNTIF(OFFSET(AC8:AC8,{0,3,6,9,12,15,18,21,24,27,30,33,36,39,42,45,48,51,54,57,60,63,66,69,72,75,78,81.84,87,90,93,96,99,102},),"indisponible"))</f>
        <v>11</v>
      </c>
      <c r="AD115" s="198">
        <f ca="1">SUMPRODUCT(COUNTIF(OFFSET(AD8:AD8,{0,3,6,9,12,15,18,21,24,27,30,33,36,39,42,45,48,51,54,57,60,63,66,69,72,75,78,81.84,87,90,93,96,99,102},),"indisponible"))</f>
        <v>9</v>
      </c>
      <c r="AE115" s="198">
        <f ca="1">SUMPRODUCT(COUNTIF(OFFSET(AE8:AE8,{0,3,6,9,12,15,18,21,24,27,30,33,36,39,42,45,48,51,54,57,60,63,66,69,72,75,78,81.84,87,90,93,96,99,102},),"indisponible"))</f>
        <v>8</v>
      </c>
      <c r="AF115" s="198">
        <f ca="1">SUMPRODUCT(COUNTIF(OFFSET(AF8:AF8,{0,3,6,9,12,15,18,21,24,27,30,33,36,39,42,45,48,51,54,57,60,63,66,69,72,75,78,81.84,87,90,93,96,99,102},),"indisponible"))</f>
        <v>9</v>
      </c>
      <c r="AG115" s="198">
        <f ca="1">SUMPRODUCT(COUNTIF(OFFSET(AG8:AG8,{0,3,6,9,12,15,18,21,24,27,30,33,36,39,42,45,48,51,54,57,60,63,66,69,72,75,78,81.84,87,90,93,96,99,102},),"indisponible"))</f>
        <v>9</v>
      </c>
      <c r="AH115" s="198">
        <f ca="1">SUMPRODUCT(COUNTIF(OFFSET(AH8:AH8,{0,3,6,9,12,15,18,21,24,27,30,33,36,39,42,45,48,51,54,57,60,63,66,69,72,75,78,81.84,87,90,93,96,99,102},),"indisponible"))</f>
        <v>11</v>
      </c>
      <c r="AI115" s="198">
        <f ca="1">SUMPRODUCT(COUNTIF(OFFSET(AI8:AI8,{0,3,6,9,12,15,18,21,24,27,30,33,36,39,42,45,48,51,54,57,60,63,66,69,72,75,78,81.84,87,90,93,96,99,102},),"indisponible"))</f>
        <v>13</v>
      </c>
      <c r="AJ115" s="198">
        <f ca="1">SUMPRODUCT(COUNTIF(OFFSET(AJ8:AJ8,{0,3,6,9,12,15,18,21,24,27,30,33,36,39,42,45,48,51,54,57,60,63,66,69,72,75,78,81.84,87,90,93,96,99,102},),"indisponible"))</f>
        <v>13</v>
      </c>
      <c r="AK115" s="198">
        <f ca="1">SUMPRODUCT(COUNTIF(OFFSET(AK8:AK8,{0,3,6,9,12,15,18,21,24,27,30,33,36,39,42,45,48,51,54,57,60,63,66,69,72,75,78,81.84,87,90,93,96,99,102},),"indisponible"))</f>
        <v>8</v>
      </c>
      <c r="AL115" s="198">
        <f ca="1">SUMPRODUCT(COUNTIF(OFFSET(AL8:AL8,{0,3,6,9,12,15,18,21,24,27,30,33,36,39,42,45,48,51,54,57,60,63,66,69,72,75,78,81.84,87,90,93,96,99,102},),"indisponible"))</f>
        <v>9</v>
      </c>
      <c r="AM115" s="198">
        <f ca="1">SUMPRODUCT(COUNTIF(OFFSET(AM8:AM8,{0,3,6,9,12,15,18,21,24,27,30,33,36,39,42,45,48,51,54,57,60,63,66,69,72,75,78,81.84,87,90,93,96,99,102},),"indisponible"))</f>
        <v>11</v>
      </c>
      <c r="AN115" s="198">
        <f ca="1">SUMPRODUCT(COUNTIF(OFFSET(AN8:AN8,{0,3,6,9,12,15,18,21,24,27,30,33,36,39,42,45,48,51,54,57,60,63,66,69,72,75,78,81.84,87,90,93,96,99,102},),"indisponible"))</f>
        <v>5</v>
      </c>
    </row>
    <row r="116" spans="1:49" ht="15.75" thickBot="1">
      <c r="A116" s="175" t="s">
        <v>78</v>
      </c>
      <c r="B116" s="193"/>
      <c r="C116" s="194"/>
      <c r="J116" s="155">
        <f>COUNTIF(J8:J112,"*CA FPTHR*")</f>
        <v>1</v>
      </c>
      <c r="K116" s="155">
        <f t="shared" ref="K116:AM116" si="37">COUNTIF(K8:K112,"*CA FPTHR*")</f>
        <v>1</v>
      </c>
      <c r="L116" s="155">
        <f t="shared" si="37"/>
        <v>1</v>
      </c>
      <c r="M116" s="155">
        <f t="shared" si="37"/>
        <v>1</v>
      </c>
      <c r="N116" s="155">
        <f t="shared" si="37"/>
        <v>1</v>
      </c>
      <c r="O116" s="155">
        <f t="shared" si="37"/>
        <v>1</v>
      </c>
      <c r="P116" s="155">
        <f t="shared" si="37"/>
        <v>1</v>
      </c>
      <c r="Q116" s="155">
        <f t="shared" si="37"/>
        <v>1</v>
      </c>
      <c r="R116" s="155">
        <f t="shared" si="37"/>
        <v>1</v>
      </c>
      <c r="S116" s="155">
        <f t="shared" si="37"/>
        <v>1</v>
      </c>
      <c r="T116" s="155">
        <f t="shared" si="37"/>
        <v>1</v>
      </c>
      <c r="U116" s="155">
        <f t="shared" si="37"/>
        <v>1</v>
      </c>
      <c r="V116" s="155">
        <f t="shared" si="37"/>
        <v>1</v>
      </c>
      <c r="W116" s="155">
        <f t="shared" si="37"/>
        <v>1</v>
      </c>
      <c r="X116" s="155">
        <f t="shared" si="37"/>
        <v>1</v>
      </c>
      <c r="Y116" s="155">
        <f t="shared" si="37"/>
        <v>1</v>
      </c>
      <c r="Z116" s="155">
        <f t="shared" si="37"/>
        <v>1</v>
      </c>
      <c r="AA116" s="155">
        <f t="shared" si="37"/>
        <v>1</v>
      </c>
      <c r="AB116" s="155">
        <f t="shared" si="37"/>
        <v>1</v>
      </c>
      <c r="AC116" s="155">
        <f t="shared" si="37"/>
        <v>1</v>
      </c>
      <c r="AD116" s="155">
        <f t="shared" si="37"/>
        <v>1</v>
      </c>
      <c r="AE116" s="155">
        <f t="shared" si="37"/>
        <v>1</v>
      </c>
      <c r="AF116" s="155">
        <f t="shared" si="37"/>
        <v>1</v>
      </c>
      <c r="AG116" s="155">
        <f t="shared" si="37"/>
        <v>1</v>
      </c>
      <c r="AH116" s="155">
        <f t="shared" si="37"/>
        <v>1</v>
      </c>
      <c r="AI116" s="155">
        <f t="shared" si="37"/>
        <v>1</v>
      </c>
      <c r="AJ116" s="155">
        <f t="shared" si="37"/>
        <v>1</v>
      </c>
      <c r="AK116" s="155">
        <f t="shared" si="37"/>
        <v>1</v>
      </c>
      <c r="AL116" s="155">
        <f t="shared" si="37"/>
        <v>1</v>
      </c>
      <c r="AM116" s="155">
        <f t="shared" si="37"/>
        <v>1</v>
      </c>
      <c r="AN116" s="155">
        <f t="shared" ref="AN116" si="38">COUNTIF(AN8:AN112,"*CA FPTHR*")</f>
        <v>1</v>
      </c>
    </row>
    <row r="117" spans="1:49" ht="16.5" thickTop="1" thickBot="1">
      <c r="A117" s="176" t="s">
        <v>9</v>
      </c>
      <c r="B117" s="193"/>
      <c r="C117" s="194"/>
      <c r="J117" s="155">
        <f t="shared" ref="J117:AM117" si="39">COUNTIF(J8:J112,"*CA FPTSR SR*")</f>
        <v>1</v>
      </c>
      <c r="K117" s="155">
        <f t="shared" si="39"/>
        <v>1</v>
      </c>
      <c r="L117" s="155">
        <f t="shared" si="39"/>
        <v>1</v>
      </c>
      <c r="M117" s="155">
        <f t="shared" si="39"/>
        <v>1</v>
      </c>
      <c r="N117" s="155">
        <f t="shared" si="39"/>
        <v>1</v>
      </c>
      <c r="O117" s="155">
        <f t="shared" si="39"/>
        <v>1</v>
      </c>
      <c r="P117" s="155">
        <f t="shared" si="39"/>
        <v>1</v>
      </c>
      <c r="Q117" s="155">
        <f t="shared" si="39"/>
        <v>1</v>
      </c>
      <c r="R117" s="155">
        <f t="shared" si="39"/>
        <v>1</v>
      </c>
      <c r="S117" s="155">
        <f t="shared" si="39"/>
        <v>1</v>
      </c>
      <c r="T117" s="155">
        <f t="shared" si="39"/>
        <v>1</v>
      </c>
      <c r="U117" s="155">
        <f t="shared" si="39"/>
        <v>1</v>
      </c>
      <c r="V117" s="155">
        <f t="shared" si="39"/>
        <v>1</v>
      </c>
      <c r="W117" s="155">
        <f t="shared" si="39"/>
        <v>1</v>
      </c>
      <c r="X117" s="155">
        <f t="shared" si="39"/>
        <v>1</v>
      </c>
      <c r="Y117" s="155">
        <f t="shared" si="39"/>
        <v>1</v>
      </c>
      <c r="Z117" s="155">
        <f t="shared" si="39"/>
        <v>1</v>
      </c>
      <c r="AA117" s="155">
        <f t="shared" si="39"/>
        <v>1</v>
      </c>
      <c r="AB117" s="155">
        <f t="shared" si="39"/>
        <v>1</v>
      </c>
      <c r="AC117" s="155">
        <f t="shared" si="39"/>
        <v>1</v>
      </c>
      <c r="AD117" s="155">
        <f t="shared" si="39"/>
        <v>1</v>
      </c>
      <c r="AE117" s="155">
        <f t="shared" si="39"/>
        <v>1</v>
      </c>
      <c r="AF117" s="155">
        <f t="shared" si="39"/>
        <v>1</v>
      </c>
      <c r="AG117" s="155">
        <f t="shared" si="39"/>
        <v>1</v>
      </c>
      <c r="AH117" s="155">
        <f t="shared" si="39"/>
        <v>1</v>
      </c>
      <c r="AI117" s="155">
        <f t="shared" si="39"/>
        <v>1</v>
      </c>
      <c r="AJ117" s="155">
        <f t="shared" si="39"/>
        <v>1</v>
      </c>
      <c r="AK117" s="155">
        <f t="shared" si="39"/>
        <v>1</v>
      </c>
      <c r="AL117" s="155">
        <f t="shared" si="39"/>
        <v>1</v>
      </c>
      <c r="AM117" s="155">
        <f t="shared" si="39"/>
        <v>1</v>
      </c>
      <c r="AN117" s="155">
        <f t="shared" ref="AN117" si="40">COUNTIF(AN8:AN112,"*CA FPTSR SR*")</f>
        <v>1</v>
      </c>
    </row>
    <row r="118" spans="1:49" ht="16.5" thickTop="1" thickBot="1">
      <c r="A118" s="176" t="s">
        <v>10</v>
      </c>
      <c r="B118" s="193"/>
      <c r="C118" s="194"/>
      <c r="J118" s="114">
        <f t="shared" ref="J118:AM118" si="41">COUNTIF(J8:J112,"*CA VSAV*")</f>
        <v>1</v>
      </c>
      <c r="K118" s="114">
        <f t="shared" si="41"/>
        <v>1</v>
      </c>
      <c r="L118" s="114">
        <f t="shared" si="41"/>
        <v>1</v>
      </c>
      <c r="M118" s="114">
        <f t="shared" si="41"/>
        <v>1</v>
      </c>
      <c r="N118" s="114">
        <f t="shared" si="41"/>
        <v>1</v>
      </c>
      <c r="O118" s="114">
        <f t="shared" si="41"/>
        <v>1</v>
      </c>
      <c r="P118" s="114">
        <f t="shared" si="41"/>
        <v>1</v>
      </c>
      <c r="Q118" s="114">
        <f t="shared" si="41"/>
        <v>1</v>
      </c>
      <c r="R118" s="114">
        <f t="shared" si="41"/>
        <v>1</v>
      </c>
      <c r="S118" s="114">
        <f t="shared" si="41"/>
        <v>1</v>
      </c>
      <c r="T118" s="114">
        <f t="shared" si="41"/>
        <v>1</v>
      </c>
      <c r="U118" s="114">
        <f t="shared" si="41"/>
        <v>1</v>
      </c>
      <c r="V118" s="114">
        <f t="shared" si="41"/>
        <v>1</v>
      </c>
      <c r="W118" s="114">
        <f t="shared" si="41"/>
        <v>1</v>
      </c>
      <c r="X118" s="114">
        <f t="shared" si="41"/>
        <v>1</v>
      </c>
      <c r="Y118" s="114">
        <f t="shared" si="41"/>
        <v>1</v>
      </c>
      <c r="Z118" s="114">
        <f t="shared" si="41"/>
        <v>1</v>
      </c>
      <c r="AA118" s="114">
        <f t="shared" si="41"/>
        <v>1</v>
      </c>
      <c r="AB118" s="114">
        <f t="shared" si="41"/>
        <v>1</v>
      </c>
      <c r="AC118" s="114">
        <f t="shared" si="41"/>
        <v>1</v>
      </c>
      <c r="AD118" s="114">
        <f t="shared" si="41"/>
        <v>1</v>
      </c>
      <c r="AE118" s="114">
        <f t="shared" si="41"/>
        <v>1</v>
      </c>
      <c r="AF118" s="114">
        <f t="shared" si="41"/>
        <v>1</v>
      </c>
      <c r="AG118" s="114">
        <f t="shared" si="41"/>
        <v>1</v>
      </c>
      <c r="AH118" s="114">
        <f t="shared" si="41"/>
        <v>1</v>
      </c>
      <c r="AI118" s="114">
        <f t="shared" si="41"/>
        <v>1</v>
      </c>
      <c r="AJ118" s="114">
        <f t="shared" si="41"/>
        <v>1</v>
      </c>
      <c r="AK118" s="114">
        <f t="shared" si="41"/>
        <v>1</v>
      </c>
      <c r="AL118" s="114">
        <f t="shared" si="41"/>
        <v>1</v>
      </c>
      <c r="AM118" s="114">
        <f t="shared" si="41"/>
        <v>1</v>
      </c>
      <c r="AN118" s="114">
        <f t="shared" ref="AN118" si="42">COUNTIF(AN8:AN112,"*CA VSAV*")</f>
        <v>1</v>
      </c>
    </row>
    <row r="119" spans="1:49" ht="16.5" thickTop="1" thickBot="1">
      <c r="A119" s="176" t="s">
        <v>79</v>
      </c>
      <c r="B119" s="193"/>
      <c r="C119" s="194"/>
      <c r="J119" s="114">
        <f>COUNTIF(J8:J112,"*COND FPTHR*")</f>
        <v>1</v>
      </c>
      <c r="K119" s="114">
        <f t="shared" ref="K119:AM119" si="43">COUNTIF(K8:K112,"*COND FPTHR*")</f>
        <v>1</v>
      </c>
      <c r="L119" s="114">
        <f t="shared" si="43"/>
        <v>1</v>
      </c>
      <c r="M119" s="114">
        <f t="shared" si="43"/>
        <v>1</v>
      </c>
      <c r="N119" s="114">
        <f t="shared" si="43"/>
        <v>1</v>
      </c>
      <c r="O119" s="114">
        <f t="shared" si="43"/>
        <v>1</v>
      </c>
      <c r="P119" s="114">
        <f t="shared" si="43"/>
        <v>1</v>
      </c>
      <c r="Q119" s="114">
        <f t="shared" si="43"/>
        <v>1</v>
      </c>
      <c r="R119" s="114">
        <f t="shared" si="43"/>
        <v>1</v>
      </c>
      <c r="S119" s="114">
        <f t="shared" si="43"/>
        <v>1</v>
      </c>
      <c r="T119" s="114">
        <f t="shared" si="43"/>
        <v>1</v>
      </c>
      <c r="U119" s="114">
        <f t="shared" si="43"/>
        <v>1</v>
      </c>
      <c r="V119" s="114">
        <f t="shared" si="43"/>
        <v>1</v>
      </c>
      <c r="W119" s="114">
        <f t="shared" si="43"/>
        <v>1</v>
      </c>
      <c r="X119" s="114">
        <f t="shared" si="43"/>
        <v>1</v>
      </c>
      <c r="Y119" s="114">
        <f t="shared" si="43"/>
        <v>1</v>
      </c>
      <c r="Z119" s="114">
        <f t="shared" si="43"/>
        <v>1</v>
      </c>
      <c r="AA119" s="114">
        <f t="shared" si="43"/>
        <v>1</v>
      </c>
      <c r="AB119" s="114">
        <f t="shared" si="43"/>
        <v>1</v>
      </c>
      <c r="AC119" s="114">
        <f t="shared" si="43"/>
        <v>1</v>
      </c>
      <c r="AD119" s="114">
        <f t="shared" si="43"/>
        <v>1</v>
      </c>
      <c r="AE119" s="114">
        <f t="shared" si="43"/>
        <v>1</v>
      </c>
      <c r="AF119" s="114">
        <f t="shared" si="43"/>
        <v>1</v>
      </c>
      <c r="AG119" s="114">
        <f t="shared" si="43"/>
        <v>1</v>
      </c>
      <c r="AH119" s="114">
        <f t="shared" si="43"/>
        <v>1</v>
      </c>
      <c r="AI119" s="114">
        <f t="shared" si="43"/>
        <v>1</v>
      </c>
      <c r="AJ119" s="114">
        <f t="shared" si="43"/>
        <v>1</v>
      </c>
      <c r="AK119" s="114">
        <f t="shared" si="43"/>
        <v>1</v>
      </c>
      <c r="AL119" s="114">
        <f t="shared" si="43"/>
        <v>1</v>
      </c>
      <c r="AM119" s="114">
        <f t="shared" si="43"/>
        <v>1</v>
      </c>
      <c r="AN119" s="114">
        <f t="shared" ref="AN119" si="44">COUNTIF(AN8:AN112,"*COND FPTHR*")</f>
        <v>1</v>
      </c>
    </row>
    <row r="120" spans="1:49" ht="16.5" thickTop="1" thickBot="1">
      <c r="A120" s="176" t="s">
        <v>12</v>
      </c>
      <c r="B120" s="193"/>
      <c r="C120" s="194"/>
      <c r="J120" s="114">
        <f t="shared" ref="J120:AM120" si="45">COUNTIF(J8:J112,"*COND FPTSR SR*")</f>
        <v>1</v>
      </c>
      <c r="K120" s="114">
        <f t="shared" si="45"/>
        <v>1</v>
      </c>
      <c r="L120" s="114">
        <f t="shared" si="45"/>
        <v>1</v>
      </c>
      <c r="M120" s="114">
        <f t="shared" si="45"/>
        <v>1</v>
      </c>
      <c r="N120" s="114">
        <f t="shared" si="45"/>
        <v>1</v>
      </c>
      <c r="O120" s="114">
        <f t="shared" si="45"/>
        <v>1</v>
      </c>
      <c r="P120" s="114">
        <f t="shared" si="45"/>
        <v>1</v>
      </c>
      <c r="Q120" s="114">
        <f t="shared" si="45"/>
        <v>1</v>
      </c>
      <c r="R120" s="114">
        <f t="shared" si="45"/>
        <v>1</v>
      </c>
      <c r="S120" s="114">
        <f t="shared" si="45"/>
        <v>1</v>
      </c>
      <c r="T120" s="114">
        <f t="shared" si="45"/>
        <v>1</v>
      </c>
      <c r="U120" s="114">
        <f t="shared" si="45"/>
        <v>1</v>
      </c>
      <c r="V120" s="114">
        <f t="shared" si="45"/>
        <v>1</v>
      </c>
      <c r="W120" s="114">
        <f t="shared" si="45"/>
        <v>1</v>
      </c>
      <c r="X120" s="114">
        <f t="shared" si="45"/>
        <v>1</v>
      </c>
      <c r="Y120" s="114">
        <f t="shared" si="45"/>
        <v>1</v>
      </c>
      <c r="Z120" s="114">
        <f t="shared" si="45"/>
        <v>1</v>
      </c>
      <c r="AA120" s="114">
        <f t="shared" si="45"/>
        <v>1</v>
      </c>
      <c r="AB120" s="114">
        <f t="shared" si="45"/>
        <v>1</v>
      </c>
      <c r="AC120" s="114">
        <f t="shared" si="45"/>
        <v>1</v>
      </c>
      <c r="AD120" s="114">
        <f t="shared" si="45"/>
        <v>1</v>
      </c>
      <c r="AE120" s="114">
        <f t="shared" si="45"/>
        <v>1</v>
      </c>
      <c r="AF120" s="114">
        <f t="shared" si="45"/>
        <v>1</v>
      </c>
      <c r="AG120" s="114">
        <f t="shared" si="45"/>
        <v>1</v>
      </c>
      <c r="AH120" s="114">
        <f t="shared" si="45"/>
        <v>1</v>
      </c>
      <c r="AI120" s="114">
        <f t="shared" si="45"/>
        <v>1</v>
      </c>
      <c r="AJ120" s="114">
        <f t="shared" si="45"/>
        <v>1</v>
      </c>
      <c r="AK120" s="114">
        <f t="shared" si="45"/>
        <v>1</v>
      </c>
      <c r="AL120" s="114">
        <f t="shared" si="45"/>
        <v>1</v>
      </c>
      <c r="AM120" s="114">
        <f t="shared" si="45"/>
        <v>1</v>
      </c>
      <c r="AN120" s="114">
        <f t="shared" ref="AN120" si="46">COUNTIF(AN8:AN112,"*COND FPTSR SR*")</f>
        <v>1</v>
      </c>
    </row>
    <row r="121" spans="1:49" ht="16.5" thickTop="1" thickBot="1">
      <c r="A121" s="176" t="s">
        <v>13</v>
      </c>
      <c r="B121" s="193"/>
      <c r="C121" s="194"/>
      <c r="J121" s="114">
        <f t="shared" ref="J121:AM121" si="47">COUNTIF(J8:J112,"*COND VSAV*")</f>
        <v>1</v>
      </c>
      <c r="K121" s="114">
        <f t="shared" si="47"/>
        <v>1</v>
      </c>
      <c r="L121" s="114">
        <f t="shared" si="47"/>
        <v>1</v>
      </c>
      <c r="M121" s="114">
        <f t="shared" si="47"/>
        <v>1</v>
      </c>
      <c r="N121" s="114">
        <f t="shared" si="47"/>
        <v>1</v>
      </c>
      <c r="O121" s="114">
        <f t="shared" si="47"/>
        <v>1</v>
      </c>
      <c r="P121" s="114">
        <f t="shared" si="47"/>
        <v>1</v>
      </c>
      <c r="Q121" s="114">
        <f t="shared" si="47"/>
        <v>1</v>
      </c>
      <c r="R121" s="114">
        <f t="shared" si="47"/>
        <v>1</v>
      </c>
      <c r="S121" s="114">
        <f t="shared" si="47"/>
        <v>1</v>
      </c>
      <c r="T121" s="114">
        <f t="shared" si="47"/>
        <v>1</v>
      </c>
      <c r="U121" s="114">
        <f t="shared" si="47"/>
        <v>1</v>
      </c>
      <c r="V121" s="114">
        <f t="shared" si="47"/>
        <v>1</v>
      </c>
      <c r="W121" s="114">
        <f t="shared" si="47"/>
        <v>1</v>
      </c>
      <c r="X121" s="114">
        <f t="shared" si="47"/>
        <v>1</v>
      </c>
      <c r="Y121" s="114">
        <f t="shared" si="47"/>
        <v>1</v>
      </c>
      <c r="Z121" s="114">
        <f t="shared" si="47"/>
        <v>1</v>
      </c>
      <c r="AA121" s="114">
        <f t="shared" si="47"/>
        <v>1</v>
      </c>
      <c r="AB121" s="114">
        <f t="shared" si="47"/>
        <v>1</v>
      </c>
      <c r="AC121" s="114">
        <f t="shared" si="47"/>
        <v>1</v>
      </c>
      <c r="AD121" s="114">
        <f t="shared" si="47"/>
        <v>1</v>
      </c>
      <c r="AE121" s="114">
        <f t="shared" si="47"/>
        <v>1</v>
      </c>
      <c r="AF121" s="114">
        <f t="shared" si="47"/>
        <v>1</v>
      </c>
      <c r="AG121" s="114">
        <f t="shared" si="47"/>
        <v>1</v>
      </c>
      <c r="AH121" s="114">
        <f t="shared" si="47"/>
        <v>1</v>
      </c>
      <c r="AI121" s="114">
        <f t="shared" si="47"/>
        <v>1</v>
      </c>
      <c r="AJ121" s="114">
        <f t="shared" si="47"/>
        <v>1</v>
      </c>
      <c r="AK121" s="114">
        <f t="shared" si="47"/>
        <v>1</v>
      </c>
      <c r="AL121" s="114">
        <f t="shared" si="47"/>
        <v>1</v>
      </c>
      <c r="AM121" s="114">
        <f t="shared" si="47"/>
        <v>1</v>
      </c>
      <c r="AN121" s="114">
        <f t="shared" ref="AN121" si="48">COUNTIF(AN8:AN112,"*COND VSAV*")</f>
        <v>1</v>
      </c>
    </row>
    <row r="122" spans="1:49" ht="16.5" thickTop="1" thickBot="1">
      <c r="A122" s="176" t="s">
        <v>15</v>
      </c>
      <c r="B122" s="193"/>
      <c r="C122" s="194"/>
      <c r="J122" s="114">
        <f t="shared" ref="J122:AM122" si="49">COUNTIF(J8:J112,"*CE BAT INC*")</f>
        <v>1</v>
      </c>
      <c r="K122" s="114">
        <f t="shared" si="49"/>
        <v>1</v>
      </c>
      <c r="L122" s="114">
        <f t="shared" si="49"/>
        <v>1</v>
      </c>
      <c r="M122" s="114">
        <f t="shared" si="49"/>
        <v>1</v>
      </c>
      <c r="N122" s="114">
        <f t="shared" si="49"/>
        <v>1</v>
      </c>
      <c r="O122" s="114">
        <f t="shared" si="49"/>
        <v>1</v>
      </c>
      <c r="P122" s="114">
        <f t="shared" si="49"/>
        <v>1</v>
      </c>
      <c r="Q122" s="114">
        <f t="shared" si="49"/>
        <v>1</v>
      </c>
      <c r="R122" s="114">
        <f t="shared" si="49"/>
        <v>1</v>
      </c>
      <c r="S122" s="114">
        <f t="shared" si="49"/>
        <v>1</v>
      </c>
      <c r="T122" s="114">
        <f t="shared" si="49"/>
        <v>1</v>
      </c>
      <c r="U122" s="114">
        <f t="shared" si="49"/>
        <v>1</v>
      </c>
      <c r="V122" s="114">
        <f t="shared" si="49"/>
        <v>1</v>
      </c>
      <c r="W122" s="114">
        <f t="shared" si="49"/>
        <v>1</v>
      </c>
      <c r="X122" s="114">
        <f t="shared" si="49"/>
        <v>1</v>
      </c>
      <c r="Y122" s="114">
        <f t="shared" si="49"/>
        <v>1</v>
      </c>
      <c r="Z122" s="114">
        <f t="shared" si="49"/>
        <v>1</v>
      </c>
      <c r="AA122" s="114">
        <f t="shared" si="49"/>
        <v>1</v>
      </c>
      <c r="AB122" s="114">
        <f t="shared" si="49"/>
        <v>1</v>
      </c>
      <c r="AC122" s="114">
        <f t="shared" si="49"/>
        <v>1</v>
      </c>
      <c r="AD122" s="114">
        <f t="shared" si="49"/>
        <v>1</v>
      </c>
      <c r="AE122" s="114">
        <f t="shared" si="49"/>
        <v>1</v>
      </c>
      <c r="AF122" s="114">
        <f t="shared" si="49"/>
        <v>1</v>
      </c>
      <c r="AG122" s="114">
        <f t="shared" si="49"/>
        <v>1</v>
      </c>
      <c r="AH122" s="114">
        <f t="shared" si="49"/>
        <v>1</v>
      </c>
      <c r="AI122" s="114">
        <f t="shared" si="49"/>
        <v>1</v>
      </c>
      <c r="AJ122" s="114">
        <f t="shared" si="49"/>
        <v>1</v>
      </c>
      <c r="AK122" s="114">
        <f t="shared" si="49"/>
        <v>1</v>
      </c>
      <c r="AL122" s="114">
        <f t="shared" si="49"/>
        <v>1</v>
      </c>
      <c r="AM122" s="114">
        <f t="shared" si="49"/>
        <v>1</v>
      </c>
      <c r="AN122" s="114">
        <f t="shared" ref="AN122" si="50">COUNTIF(AN8:AN112,"*CE BAT INC*")</f>
        <v>1</v>
      </c>
    </row>
    <row r="123" spans="1:49" ht="16.5" thickTop="1" thickBot="1">
      <c r="A123" s="176" t="s">
        <v>16</v>
      </c>
      <c r="B123" s="193"/>
      <c r="C123" s="194"/>
      <c r="J123" s="114">
        <f t="shared" ref="J123:AM123" si="51">COUNTIF(J8:J112,"*CE BAL INC*")</f>
        <v>1</v>
      </c>
      <c r="K123" s="114">
        <f t="shared" si="51"/>
        <v>1</v>
      </c>
      <c r="L123" s="114">
        <f t="shared" si="51"/>
        <v>1</v>
      </c>
      <c r="M123" s="114">
        <f t="shared" si="51"/>
        <v>1</v>
      </c>
      <c r="N123" s="114">
        <f t="shared" si="51"/>
        <v>1</v>
      </c>
      <c r="O123" s="114">
        <f t="shared" si="51"/>
        <v>1</v>
      </c>
      <c r="P123" s="114">
        <f t="shared" si="51"/>
        <v>1</v>
      </c>
      <c r="Q123" s="114">
        <f t="shared" si="51"/>
        <v>1</v>
      </c>
      <c r="R123" s="114">
        <f t="shared" si="51"/>
        <v>1</v>
      </c>
      <c r="S123" s="114">
        <f t="shared" si="51"/>
        <v>1</v>
      </c>
      <c r="T123" s="114">
        <f t="shared" si="51"/>
        <v>1</v>
      </c>
      <c r="U123" s="114">
        <f t="shared" si="51"/>
        <v>1</v>
      </c>
      <c r="V123" s="114">
        <f t="shared" si="51"/>
        <v>1</v>
      </c>
      <c r="W123" s="114">
        <f t="shared" si="51"/>
        <v>1</v>
      </c>
      <c r="X123" s="114">
        <f t="shared" si="51"/>
        <v>1</v>
      </c>
      <c r="Y123" s="114">
        <f t="shared" si="51"/>
        <v>1</v>
      </c>
      <c r="Z123" s="114">
        <f t="shared" si="51"/>
        <v>1</v>
      </c>
      <c r="AA123" s="114">
        <f t="shared" si="51"/>
        <v>1</v>
      </c>
      <c r="AB123" s="114">
        <f t="shared" si="51"/>
        <v>1</v>
      </c>
      <c r="AC123" s="114">
        <f t="shared" si="51"/>
        <v>1</v>
      </c>
      <c r="AD123" s="114">
        <f t="shared" si="51"/>
        <v>1</v>
      </c>
      <c r="AE123" s="114">
        <f t="shared" si="51"/>
        <v>1</v>
      </c>
      <c r="AF123" s="114">
        <f t="shared" si="51"/>
        <v>1</v>
      </c>
      <c r="AG123" s="114">
        <f t="shared" si="51"/>
        <v>1</v>
      </c>
      <c r="AH123" s="114">
        <f t="shared" si="51"/>
        <v>1</v>
      </c>
      <c r="AI123" s="114">
        <f t="shared" si="51"/>
        <v>1</v>
      </c>
      <c r="AJ123" s="114">
        <f t="shared" si="51"/>
        <v>1</v>
      </c>
      <c r="AK123" s="114">
        <f t="shared" si="51"/>
        <v>1</v>
      </c>
      <c r="AL123" s="114">
        <f t="shared" si="51"/>
        <v>1</v>
      </c>
      <c r="AM123" s="114">
        <f t="shared" si="51"/>
        <v>1</v>
      </c>
      <c r="AN123" s="114">
        <f t="shared" ref="AN123" si="52">COUNTIF(AN8:AN112,"*CE BAL INC*")</f>
        <v>1</v>
      </c>
    </row>
    <row r="124" spans="1:49" ht="16.5" thickTop="1" thickBot="1">
      <c r="A124" s="176" t="s">
        <v>17</v>
      </c>
      <c r="B124" s="193"/>
      <c r="C124" s="194"/>
      <c r="J124" s="114">
        <f t="shared" ref="J124:AM124" si="53">COUNTIF(J8:J112,"*EQ BAT INC*")</f>
        <v>1</v>
      </c>
      <c r="K124" s="114">
        <f t="shared" si="53"/>
        <v>1</v>
      </c>
      <c r="L124" s="114">
        <f t="shared" si="53"/>
        <v>1</v>
      </c>
      <c r="M124" s="114">
        <f t="shared" si="53"/>
        <v>1</v>
      </c>
      <c r="N124" s="114">
        <f t="shared" si="53"/>
        <v>1</v>
      </c>
      <c r="O124" s="114">
        <f t="shared" si="53"/>
        <v>1</v>
      </c>
      <c r="P124" s="114">
        <f t="shared" si="53"/>
        <v>1</v>
      </c>
      <c r="Q124" s="114">
        <f t="shared" si="53"/>
        <v>1</v>
      </c>
      <c r="R124" s="114">
        <f t="shared" si="53"/>
        <v>1</v>
      </c>
      <c r="S124" s="114">
        <f t="shared" si="53"/>
        <v>1</v>
      </c>
      <c r="T124" s="114">
        <f t="shared" si="53"/>
        <v>1</v>
      </c>
      <c r="U124" s="114">
        <f t="shared" si="53"/>
        <v>1</v>
      </c>
      <c r="V124" s="114">
        <f t="shared" si="53"/>
        <v>1</v>
      </c>
      <c r="W124" s="114">
        <f t="shared" si="53"/>
        <v>1</v>
      </c>
      <c r="X124" s="114">
        <f t="shared" si="53"/>
        <v>1</v>
      </c>
      <c r="Y124" s="114">
        <f t="shared" si="53"/>
        <v>1</v>
      </c>
      <c r="Z124" s="114">
        <f t="shared" si="53"/>
        <v>1</v>
      </c>
      <c r="AA124" s="114">
        <f t="shared" si="53"/>
        <v>1</v>
      </c>
      <c r="AB124" s="114">
        <f t="shared" si="53"/>
        <v>1</v>
      </c>
      <c r="AC124" s="114">
        <f t="shared" si="53"/>
        <v>1</v>
      </c>
      <c r="AD124" s="114">
        <f t="shared" si="53"/>
        <v>1</v>
      </c>
      <c r="AE124" s="114">
        <f t="shared" si="53"/>
        <v>1</v>
      </c>
      <c r="AF124" s="114">
        <f t="shared" si="53"/>
        <v>1</v>
      </c>
      <c r="AG124" s="114">
        <f t="shared" si="53"/>
        <v>1</v>
      </c>
      <c r="AH124" s="114">
        <f t="shared" si="53"/>
        <v>1</v>
      </c>
      <c r="AI124" s="114">
        <f t="shared" si="53"/>
        <v>1</v>
      </c>
      <c r="AJ124" s="114">
        <f t="shared" si="53"/>
        <v>1</v>
      </c>
      <c r="AK124" s="114">
        <f t="shared" si="53"/>
        <v>1</v>
      </c>
      <c r="AL124" s="114">
        <f t="shared" si="53"/>
        <v>1</v>
      </c>
      <c r="AM124" s="114">
        <f t="shared" si="53"/>
        <v>1</v>
      </c>
      <c r="AN124" s="114">
        <f t="shared" ref="AN124" si="54">COUNTIF(AN8:AN112,"*EQ BAT INC*")</f>
        <v>1</v>
      </c>
    </row>
    <row r="125" spans="1:49" ht="16.5" thickTop="1" thickBot="1">
      <c r="A125" s="176" t="s">
        <v>18</v>
      </c>
      <c r="B125" s="193"/>
      <c r="C125" s="194"/>
      <c r="J125" s="114">
        <f t="shared" ref="J125:AM125" si="55">COUNTIF(J8:J112,"*EQ BAL INC*")</f>
        <v>1</v>
      </c>
      <c r="K125" s="114">
        <f t="shared" si="55"/>
        <v>1</v>
      </c>
      <c r="L125" s="114">
        <f t="shared" si="55"/>
        <v>1</v>
      </c>
      <c r="M125" s="114">
        <f t="shared" si="55"/>
        <v>1</v>
      </c>
      <c r="N125" s="114">
        <f t="shared" si="55"/>
        <v>1</v>
      </c>
      <c r="O125" s="114">
        <f t="shared" si="55"/>
        <v>1</v>
      </c>
      <c r="P125" s="114">
        <f t="shared" si="55"/>
        <v>1</v>
      </c>
      <c r="Q125" s="114">
        <f t="shared" si="55"/>
        <v>1</v>
      </c>
      <c r="R125" s="114">
        <f t="shared" si="55"/>
        <v>1</v>
      </c>
      <c r="S125" s="114">
        <f t="shared" si="55"/>
        <v>1</v>
      </c>
      <c r="T125" s="114">
        <f t="shared" si="55"/>
        <v>1</v>
      </c>
      <c r="U125" s="114">
        <f t="shared" si="55"/>
        <v>1</v>
      </c>
      <c r="V125" s="114">
        <f t="shared" si="55"/>
        <v>1</v>
      </c>
      <c r="W125" s="114">
        <f t="shared" si="55"/>
        <v>1</v>
      </c>
      <c r="X125" s="114">
        <f t="shared" si="55"/>
        <v>1</v>
      </c>
      <c r="Y125" s="114">
        <f t="shared" si="55"/>
        <v>1</v>
      </c>
      <c r="Z125" s="114">
        <f t="shared" si="55"/>
        <v>1</v>
      </c>
      <c r="AA125" s="114">
        <f t="shared" si="55"/>
        <v>1</v>
      </c>
      <c r="AB125" s="114">
        <f t="shared" si="55"/>
        <v>1</v>
      </c>
      <c r="AC125" s="114">
        <f t="shared" si="55"/>
        <v>1</v>
      </c>
      <c r="AD125" s="114">
        <f t="shared" si="55"/>
        <v>1</v>
      </c>
      <c r="AE125" s="114">
        <f t="shared" si="55"/>
        <v>1</v>
      </c>
      <c r="AF125" s="114">
        <f t="shared" si="55"/>
        <v>1</v>
      </c>
      <c r="AG125" s="114">
        <f t="shared" si="55"/>
        <v>1</v>
      </c>
      <c r="AH125" s="114">
        <f t="shared" si="55"/>
        <v>1</v>
      </c>
      <c r="AI125" s="114">
        <f t="shared" si="55"/>
        <v>1</v>
      </c>
      <c r="AJ125" s="114">
        <f t="shared" si="55"/>
        <v>1</v>
      </c>
      <c r="AK125" s="114">
        <f t="shared" si="55"/>
        <v>1</v>
      </c>
      <c r="AL125" s="114">
        <f t="shared" si="55"/>
        <v>1</v>
      </c>
      <c r="AM125" s="114">
        <f t="shared" si="55"/>
        <v>1</v>
      </c>
      <c r="AN125" s="114">
        <f t="shared" ref="AN125" si="56">COUNTIF(AN8:AN112,"*EQ BAL INC*")</f>
        <v>1</v>
      </c>
    </row>
    <row r="126" spans="1:49" ht="16.5" thickTop="1" thickBot="1">
      <c r="A126" s="176" t="s">
        <v>19</v>
      </c>
      <c r="B126" s="193"/>
      <c r="C126" s="194"/>
      <c r="J126" s="114">
        <f t="shared" ref="J126:AM126" si="57">COUNTIF(J8:J112,"*CE SR*")</f>
        <v>1</v>
      </c>
      <c r="K126" s="114">
        <f t="shared" si="57"/>
        <v>1</v>
      </c>
      <c r="L126" s="114">
        <f t="shared" si="57"/>
        <v>1</v>
      </c>
      <c r="M126" s="114">
        <f t="shared" si="57"/>
        <v>1</v>
      </c>
      <c r="N126" s="114">
        <f t="shared" si="57"/>
        <v>1</v>
      </c>
      <c r="O126" s="114">
        <f t="shared" si="57"/>
        <v>1</v>
      </c>
      <c r="P126" s="114">
        <f t="shared" si="57"/>
        <v>1</v>
      </c>
      <c r="Q126" s="114">
        <f t="shared" si="57"/>
        <v>1</v>
      </c>
      <c r="R126" s="114">
        <f t="shared" si="57"/>
        <v>1</v>
      </c>
      <c r="S126" s="114">
        <f t="shared" si="57"/>
        <v>1</v>
      </c>
      <c r="T126" s="114">
        <f t="shared" si="57"/>
        <v>1</v>
      </c>
      <c r="U126" s="114">
        <f t="shared" si="57"/>
        <v>1</v>
      </c>
      <c r="V126" s="114">
        <f t="shared" si="57"/>
        <v>1</v>
      </c>
      <c r="W126" s="114">
        <f t="shared" si="57"/>
        <v>1</v>
      </c>
      <c r="X126" s="114">
        <f t="shared" si="57"/>
        <v>1</v>
      </c>
      <c r="Y126" s="114">
        <f t="shared" si="57"/>
        <v>1</v>
      </c>
      <c r="Z126" s="114">
        <f t="shared" si="57"/>
        <v>1</v>
      </c>
      <c r="AA126" s="114">
        <f t="shared" si="57"/>
        <v>1</v>
      </c>
      <c r="AB126" s="114">
        <f t="shared" si="57"/>
        <v>1</v>
      </c>
      <c r="AC126" s="114">
        <f t="shared" si="57"/>
        <v>1</v>
      </c>
      <c r="AD126" s="114">
        <f t="shared" si="57"/>
        <v>1</v>
      </c>
      <c r="AE126" s="114">
        <f t="shared" si="57"/>
        <v>1</v>
      </c>
      <c r="AF126" s="114">
        <f t="shared" si="57"/>
        <v>1</v>
      </c>
      <c r="AG126" s="114">
        <f t="shared" si="57"/>
        <v>1</v>
      </c>
      <c r="AH126" s="114">
        <f t="shared" si="57"/>
        <v>1</v>
      </c>
      <c r="AI126" s="114">
        <f t="shared" si="57"/>
        <v>1</v>
      </c>
      <c r="AJ126" s="114">
        <f t="shared" si="57"/>
        <v>1</v>
      </c>
      <c r="AK126" s="114">
        <f t="shared" si="57"/>
        <v>1</v>
      </c>
      <c r="AL126" s="114">
        <f t="shared" si="57"/>
        <v>1</v>
      </c>
      <c r="AM126" s="114">
        <f t="shared" si="57"/>
        <v>1</v>
      </c>
      <c r="AN126" s="114">
        <f t="shared" ref="AN126" si="58">COUNTIF(AN8:AN112,"*CE SR*")</f>
        <v>1</v>
      </c>
    </row>
    <row r="127" spans="1:49" ht="16.5" thickTop="1" thickBot="1">
      <c r="A127" s="176" t="s">
        <v>20</v>
      </c>
      <c r="B127" s="193"/>
      <c r="C127" s="194"/>
      <c r="J127" s="114">
        <f t="shared" ref="J127:AM127" si="59">COUNTIF(J8:J112,"*EQ SR*")</f>
        <v>1</v>
      </c>
      <c r="K127" s="114">
        <f t="shared" si="59"/>
        <v>1</v>
      </c>
      <c r="L127" s="114">
        <f t="shared" si="59"/>
        <v>1</v>
      </c>
      <c r="M127" s="114">
        <f t="shared" si="59"/>
        <v>1</v>
      </c>
      <c r="N127" s="114">
        <f t="shared" si="59"/>
        <v>1</v>
      </c>
      <c r="O127" s="114">
        <f t="shared" si="59"/>
        <v>1</v>
      </c>
      <c r="P127" s="114">
        <f t="shared" si="59"/>
        <v>1</v>
      </c>
      <c r="Q127" s="114">
        <f t="shared" si="59"/>
        <v>1</v>
      </c>
      <c r="R127" s="114">
        <f t="shared" si="59"/>
        <v>1</v>
      </c>
      <c r="S127" s="114">
        <f t="shared" si="59"/>
        <v>1</v>
      </c>
      <c r="T127" s="114">
        <f t="shared" si="59"/>
        <v>1</v>
      </c>
      <c r="U127" s="114">
        <f t="shared" si="59"/>
        <v>1</v>
      </c>
      <c r="V127" s="114">
        <f t="shared" si="59"/>
        <v>1</v>
      </c>
      <c r="W127" s="114">
        <f t="shared" si="59"/>
        <v>1</v>
      </c>
      <c r="X127" s="114">
        <f t="shared" si="59"/>
        <v>1</v>
      </c>
      <c r="Y127" s="114">
        <f t="shared" si="59"/>
        <v>1</v>
      </c>
      <c r="Z127" s="114">
        <f t="shared" si="59"/>
        <v>1</v>
      </c>
      <c r="AA127" s="114">
        <f t="shared" si="59"/>
        <v>1</v>
      </c>
      <c r="AB127" s="114">
        <f t="shared" si="59"/>
        <v>1</v>
      </c>
      <c r="AC127" s="114">
        <f t="shared" si="59"/>
        <v>1</v>
      </c>
      <c r="AD127" s="114">
        <f t="shared" si="59"/>
        <v>1</v>
      </c>
      <c r="AE127" s="114">
        <f t="shared" si="59"/>
        <v>1</v>
      </c>
      <c r="AF127" s="114">
        <f t="shared" si="59"/>
        <v>1</v>
      </c>
      <c r="AG127" s="114">
        <f t="shared" si="59"/>
        <v>1</v>
      </c>
      <c r="AH127" s="114">
        <f t="shared" si="59"/>
        <v>1</v>
      </c>
      <c r="AI127" s="114">
        <f t="shared" si="59"/>
        <v>1</v>
      </c>
      <c r="AJ127" s="114">
        <f t="shared" si="59"/>
        <v>1</v>
      </c>
      <c r="AK127" s="114">
        <f t="shared" si="59"/>
        <v>1</v>
      </c>
      <c r="AL127" s="114">
        <f t="shared" si="59"/>
        <v>1</v>
      </c>
      <c r="AM127" s="114">
        <f t="shared" si="59"/>
        <v>1</v>
      </c>
      <c r="AN127" s="114">
        <f t="shared" ref="AN127" si="60">COUNTIF(AN8:AN112,"*EQ SR*")</f>
        <v>1</v>
      </c>
    </row>
    <row r="128" spans="1:49" ht="16.5" thickTop="1" thickBot="1">
      <c r="A128" s="176" t="s">
        <v>21</v>
      </c>
      <c r="B128" s="193"/>
      <c r="C128" s="194"/>
      <c r="J128" s="114">
        <f t="shared" ref="J128:AM128" si="61">COUNTIF(J8:J112,"*EQ 1 VSAV*")</f>
        <v>1</v>
      </c>
      <c r="K128" s="114">
        <f t="shared" si="61"/>
        <v>1</v>
      </c>
      <c r="L128" s="114">
        <f t="shared" si="61"/>
        <v>1</v>
      </c>
      <c r="M128" s="114">
        <f t="shared" si="61"/>
        <v>1</v>
      </c>
      <c r="N128" s="114">
        <f t="shared" si="61"/>
        <v>1</v>
      </c>
      <c r="O128" s="114">
        <f t="shared" si="61"/>
        <v>1</v>
      </c>
      <c r="P128" s="114">
        <f t="shared" si="61"/>
        <v>1</v>
      </c>
      <c r="Q128" s="114">
        <f t="shared" si="61"/>
        <v>1</v>
      </c>
      <c r="R128" s="114">
        <f t="shared" si="61"/>
        <v>1</v>
      </c>
      <c r="S128" s="114">
        <f t="shared" si="61"/>
        <v>1</v>
      </c>
      <c r="T128" s="114">
        <f t="shared" si="61"/>
        <v>1</v>
      </c>
      <c r="U128" s="114">
        <f t="shared" si="61"/>
        <v>1</v>
      </c>
      <c r="V128" s="114">
        <f t="shared" si="61"/>
        <v>1</v>
      </c>
      <c r="W128" s="114">
        <f t="shared" si="61"/>
        <v>1</v>
      </c>
      <c r="X128" s="114">
        <f t="shared" si="61"/>
        <v>1</v>
      </c>
      <c r="Y128" s="114">
        <f t="shared" si="61"/>
        <v>1</v>
      </c>
      <c r="Z128" s="114">
        <f t="shared" si="61"/>
        <v>1</v>
      </c>
      <c r="AA128" s="114">
        <f t="shared" si="61"/>
        <v>1</v>
      </c>
      <c r="AB128" s="114">
        <f t="shared" si="61"/>
        <v>1</v>
      </c>
      <c r="AC128" s="114">
        <f t="shared" si="61"/>
        <v>1</v>
      </c>
      <c r="AD128" s="114">
        <f t="shared" si="61"/>
        <v>1</v>
      </c>
      <c r="AE128" s="114">
        <f t="shared" si="61"/>
        <v>1</v>
      </c>
      <c r="AF128" s="114">
        <f t="shared" si="61"/>
        <v>1</v>
      </c>
      <c r="AG128" s="114">
        <f t="shared" si="61"/>
        <v>1</v>
      </c>
      <c r="AH128" s="114">
        <f t="shared" si="61"/>
        <v>1</v>
      </c>
      <c r="AI128" s="114">
        <f t="shared" si="61"/>
        <v>1</v>
      </c>
      <c r="AJ128" s="114">
        <f t="shared" si="61"/>
        <v>1</v>
      </c>
      <c r="AK128" s="114">
        <f t="shared" si="61"/>
        <v>1</v>
      </c>
      <c r="AL128" s="114">
        <f t="shared" si="61"/>
        <v>1</v>
      </c>
      <c r="AM128" s="114">
        <f t="shared" si="61"/>
        <v>1</v>
      </c>
      <c r="AN128" s="114">
        <f t="shared" ref="AN128" si="62">COUNTIF(AN8:AN112,"*EQ 1 VSAV*")</f>
        <v>1</v>
      </c>
    </row>
    <row r="129" spans="1:40" ht="16.5" thickTop="1" thickBot="1">
      <c r="A129" s="176" t="s">
        <v>22</v>
      </c>
      <c r="B129" s="193"/>
      <c r="C129" s="194"/>
      <c r="J129" s="114">
        <f t="shared" ref="J129:AM129" si="63">COUNTIF(J8:J112,"*EQ 2 VSAV*")</f>
        <v>1</v>
      </c>
      <c r="K129" s="114">
        <f t="shared" si="63"/>
        <v>1</v>
      </c>
      <c r="L129" s="114">
        <f t="shared" si="63"/>
        <v>1</v>
      </c>
      <c r="M129" s="114">
        <f t="shared" si="63"/>
        <v>1</v>
      </c>
      <c r="N129" s="114">
        <f t="shared" si="63"/>
        <v>1</v>
      </c>
      <c r="O129" s="114">
        <f t="shared" si="63"/>
        <v>1</v>
      </c>
      <c r="P129" s="114">
        <f t="shared" si="63"/>
        <v>1</v>
      </c>
      <c r="Q129" s="114">
        <f t="shared" si="63"/>
        <v>1</v>
      </c>
      <c r="R129" s="114">
        <f t="shared" si="63"/>
        <v>1</v>
      </c>
      <c r="S129" s="114">
        <f t="shared" si="63"/>
        <v>1</v>
      </c>
      <c r="T129" s="114">
        <f t="shared" si="63"/>
        <v>1</v>
      </c>
      <c r="U129" s="114">
        <f t="shared" si="63"/>
        <v>1</v>
      </c>
      <c r="V129" s="114">
        <f t="shared" si="63"/>
        <v>1</v>
      </c>
      <c r="W129" s="114">
        <f t="shared" si="63"/>
        <v>1</v>
      </c>
      <c r="X129" s="114">
        <f t="shared" si="63"/>
        <v>1</v>
      </c>
      <c r="Y129" s="114">
        <f t="shared" si="63"/>
        <v>1</v>
      </c>
      <c r="Z129" s="114">
        <f t="shared" si="63"/>
        <v>1</v>
      </c>
      <c r="AA129" s="114">
        <f t="shared" si="63"/>
        <v>1</v>
      </c>
      <c r="AB129" s="114">
        <f t="shared" si="63"/>
        <v>1</v>
      </c>
      <c r="AC129" s="114">
        <f t="shared" si="63"/>
        <v>1</v>
      </c>
      <c r="AD129" s="114">
        <f t="shared" si="63"/>
        <v>1</v>
      </c>
      <c r="AE129" s="114">
        <f t="shared" si="63"/>
        <v>1</v>
      </c>
      <c r="AF129" s="114">
        <f t="shared" si="63"/>
        <v>1</v>
      </c>
      <c r="AG129" s="114">
        <f t="shared" si="63"/>
        <v>1</v>
      </c>
      <c r="AH129" s="114">
        <f t="shared" si="63"/>
        <v>1</v>
      </c>
      <c r="AI129" s="114">
        <f t="shared" si="63"/>
        <v>1</v>
      </c>
      <c r="AJ129" s="114">
        <f t="shared" si="63"/>
        <v>1</v>
      </c>
      <c r="AK129" s="114">
        <f t="shared" si="63"/>
        <v>1</v>
      </c>
      <c r="AL129" s="114">
        <f t="shared" si="63"/>
        <v>1</v>
      </c>
      <c r="AM129" s="114">
        <f t="shared" si="63"/>
        <v>1</v>
      </c>
      <c r="AN129" s="114">
        <f t="shared" ref="AN129" si="64">COUNTIF(AN8:AN112,"*EQ 2 VSAV*")</f>
        <v>1</v>
      </c>
    </row>
    <row r="130" spans="1:40" ht="16.5" thickTop="1" thickBot="1">
      <c r="A130" s="177" t="s">
        <v>26</v>
      </c>
      <c r="B130" s="195"/>
      <c r="C130" s="196"/>
      <c r="J130" s="114">
        <f t="shared" ref="J130:AM130" si="65">COUNTIF(J8:J112,"*GARDE*")</f>
        <v>0</v>
      </c>
      <c r="K130" s="114">
        <f t="shared" si="65"/>
        <v>0</v>
      </c>
      <c r="L130" s="114">
        <f t="shared" si="65"/>
        <v>0</v>
      </c>
      <c r="M130" s="114">
        <f t="shared" si="65"/>
        <v>0</v>
      </c>
      <c r="N130" s="114">
        <f t="shared" si="65"/>
        <v>0</v>
      </c>
      <c r="O130" s="114">
        <f t="shared" si="65"/>
        <v>0</v>
      </c>
      <c r="P130" s="114">
        <f t="shared" si="65"/>
        <v>0</v>
      </c>
      <c r="Q130" s="114">
        <f t="shared" si="65"/>
        <v>0</v>
      </c>
      <c r="R130" s="114">
        <f t="shared" si="65"/>
        <v>0</v>
      </c>
      <c r="S130" s="114">
        <f t="shared" si="65"/>
        <v>0</v>
      </c>
      <c r="T130" s="114">
        <f t="shared" si="65"/>
        <v>0</v>
      </c>
      <c r="U130" s="114">
        <f t="shared" si="65"/>
        <v>0</v>
      </c>
      <c r="V130" s="114">
        <f t="shared" si="65"/>
        <v>0</v>
      </c>
      <c r="W130" s="114">
        <f t="shared" si="65"/>
        <v>0</v>
      </c>
      <c r="X130" s="114">
        <f t="shared" si="65"/>
        <v>0</v>
      </c>
      <c r="Y130" s="114">
        <f t="shared" si="65"/>
        <v>0</v>
      </c>
      <c r="Z130" s="114">
        <f t="shared" si="65"/>
        <v>0</v>
      </c>
      <c r="AA130" s="114">
        <f t="shared" si="65"/>
        <v>0</v>
      </c>
      <c r="AB130" s="114">
        <f t="shared" si="65"/>
        <v>0</v>
      </c>
      <c r="AC130" s="114">
        <f t="shared" si="65"/>
        <v>0</v>
      </c>
      <c r="AD130" s="114">
        <f t="shared" si="65"/>
        <v>0</v>
      </c>
      <c r="AE130" s="114">
        <f t="shared" si="65"/>
        <v>0</v>
      </c>
      <c r="AF130" s="114">
        <f t="shared" si="65"/>
        <v>0</v>
      </c>
      <c r="AG130" s="114">
        <f t="shared" si="65"/>
        <v>0</v>
      </c>
      <c r="AH130" s="114">
        <f t="shared" si="65"/>
        <v>0</v>
      </c>
      <c r="AI130" s="114">
        <f t="shared" si="65"/>
        <v>0</v>
      </c>
      <c r="AJ130" s="114">
        <f t="shared" si="65"/>
        <v>0</v>
      </c>
      <c r="AK130" s="114">
        <f t="shared" si="65"/>
        <v>0</v>
      </c>
      <c r="AL130" s="114">
        <f t="shared" si="65"/>
        <v>0</v>
      </c>
      <c r="AM130" s="114">
        <f t="shared" si="65"/>
        <v>0</v>
      </c>
      <c r="AN130" s="114">
        <f t="shared" ref="AN130" si="66">COUNTIF(AN8:AN112,"*GARDE*")</f>
        <v>0</v>
      </c>
    </row>
  </sheetData>
  <mergeCells count="295">
    <mergeCell ref="B1:D1"/>
    <mergeCell ref="F1:H1"/>
    <mergeCell ref="K1:R2"/>
    <mergeCell ref="S1:Z2"/>
    <mergeCell ref="AG1:AH1"/>
    <mergeCell ref="AK1:AL1"/>
    <mergeCell ref="B2:D2"/>
    <mergeCell ref="F2:H2"/>
    <mergeCell ref="AG2:AH2"/>
    <mergeCell ref="AK2:AL2"/>
    <mergeCell ref="D6:D7"/>
    <mergeCell ref="E6:E7"/>
    <mergeCell ref="F6:F7"/>
    <mergeCell ref="G6:G7"/>
    <mergeCell ref="H6:I7"/>
    <mergeCell ref="B8:B10"/>
    <mergeCell ref="C8:C10"/>
    <mergeCell ref="D8:D10"/>
    <mergeCell ref="E8:E10"/>
    <mergeCell ref="F8:F10"/>
    <mergeCell ref="G8:G10"/>
    <mergeCell ref="H8:H10"/>
    <mergeCell ref="I8:I10"/>
    <mergeCell ref="B11:B13"/>
    <mergeCell ref="C11:C13"/>
    <mergeCell ref="D11:D13"/>
    <mergeCell ref="E11:E13"/>
    <mergeCell ref="F11:F13"/>
    <mergeCell ref="G11:G13"/>
    <mergeCell ref="H11:H13"/>
    <mergeCell ref="I11:I13"/>
    <mergeCell ref="B14:B16"/>
    <mergeCell ref="C14:C16"/>
    <mergeCell ref="D14:D16"/>
    <mergeCell ref="E14:E16"/>
    <mergeCell ref="F14:F16"/>
    <mergeCell ref="G14:G16"/>
    <mergeCell ref="H14:H16"/>
    <mergeCell ref="I14:I16"/>
    <mergeCell ref="H17:H19"/>
    <mergeCell ref="I17:I19"/>
    <mergeCell ref="B20:B22"/>
    <mergeCell ref="C20:C22"/>
    <mergeCell ref="D20:D22"/>
    <mergeCell ref="E20:E22"/>
    <mergeCell ref="F20:F22"/>
    <mergeCell ref="G20:G22"/>
    <mergeCell ref="H20:H22"/>
    <mergeCell ref="I20:I22"/>
    <mergeCell ref="B17:B19"/>
    <mergeCell ref="C17:C19"/>
    <mergeCell ref="D17:D19"/>
    <mergeCell ref="E17:E19"/>
    <mergeCell ref="F17:F19"/>
    <mergeCell ref="G17:G19"/>
    <mergeCell ref="H23:H25"/>
    <mergeCell ref="I23:I25"/>
    <mergeCell ref="B26:B28"/>
    <mergeCell ref="C26:C28"/>
    <mergeCell ref="D26:D28"/>
    <mergeCell ref="E26:E28"/>
    <mergeCell ref="F26:F28"/>
    <mergeCell ref="G26:G28"/>
    <mergeCell ref="H26:H28"/>
    <mergeCell ref="I26:I28"/>
    <mergeCell ref="B23:B25"/>
    <mergeCell ref="C23:C25"/>
    <mergeCell ref="D23:D25"/>
    <mergeCell ref="E23:E25"/>
    <mergeCell ref="F23:F25"/>
    <mergeCell ref="G23:G25"/>
    <mergeCell ref="H29:H31"/>
    <mergeCell ref="I29:I31"/>
    <mergeCell ref="B32:B34"/>
    <mergeCell ref="C32:C34"/>
    <mergeCell ref="D32:D34"/>
    <mergeCell ref="E32:E34"/>
    <mergeCell ref="F32:F34"/>
    <mergeCell ref="G32:G34"/>
    <mergeCell ref="H32:H34"/>
    <mergeCell ref="I32:I34"/>
    <mergeCell ref="B29:B31"/>
    <mergeCell ref="C29:C31"/>
    <mergeCell ref="D29:D31"/>
    <mergeCell ref="E29:E31"/>
    <mergeCell ref="F29:F31"/>
    <mergeCell ref="G29:G31"/>
    <mergeCell ref="H35:H37"/>
    <mergeCell ref="I35:I37"/>
    <mergeCell ref="B38:B40"/>
    <mergeCell ref="C38:C40"/>
    <mergeCell ref="D38:D40"/>
    <mergeCell ref="E38:E40"/>
    <mergeCell ref="F38:F40"/>
    <mergeCell ref="G38:G40"/>
    <mergeCell ref="H38:H40"/>
    <mergeCell ref="I38:I40"/>
    <mergeCell ref="B35:B37"/>
    <mergeCell ref="C35:C37"/>
    <mergeCell ref="D35:D37"/>
    <mergeCell ref="E35:E37"/>
    <mergeCell ref="F35:F37"/>
    <mergeCell ref="G35:G37"/>
    <mergeCell ref="H41:H43"/>
    <mergeCell ref="I41:I43"/>
    <mergeCell ref="B44:B46"/>
    <mergeCell ref="C44:C46"/>
    <mergeCell ref="D44:D46"/>
    <mergeCell ref="E44:E46"/>
    <mergeCell ref="F44:F46"/>
    <mergeCell ref="G44:G46"/>
    <mergeCell ref="H44:H46"/>
    <mergeCell ref="I44:I46"/>
    <mergeCell ref="B41:B43"/>
    <mergeCell ref="C41:C43"/>
    <mergeCell ref="D41:D43"/>
    <mergeCell ref="E41:E43"/>
    <mergeCell ref="F41:F43"/>
    <mergeCell ref="G41:G43"/>
    <mergeCell ref="H47:H49"/>
    <mergeCell ref="I47:I49"/>
    <mergeCell ref="B50:B52"/>
    <mergeCell ref="C50:C52"/>
    <mergeCell ref="D50:D52"/>
    <mergeCell ref="E50:E52"/>
    <mergeCell ref="F50:F52"/>
    <mergeCell ref="G50:G52"/>
    <mergeCell ref="H50:H52"/>
    <mergeCell ref="I50:I52"/>
    <mergeCell ref="B47:B49"/>
    <mergeCell ref="C47:C49"/>
    <mergeCell ref="D47:D49"/>
    <mergeCell ref="E47:E49"/>
    <mergeCell ref="F47:F49"/>
    <mergeCell ref="G47:G49"/>
    <mergeCell ref="H53:H55"/>
    <mergeCell ref="I53:I55"/>
    <mergeCell ref="B56:B58"/>
    <mergeCell ref="C56:C58"/>
    <mergeCell ref="D56:D58"/>
    <mergeCell ref="E56:E58"/>
    <mergeCell ref="F56:F58"/>
    <mergeCell ref="G56:G58"/>
    <mergeCell ref="H56:H58"/>
    <mergeCell ref="I56:I58"/>
    <mergeCell ref="B53:B55"/>
    <mergeCell ref="C53:C55"/>
    <mergeCell ref="D53:D55"/>
    <mergeCell ref="E53:E55"/>
    <mergeCell ref="F53:F55"/>
    <mergeCell ref="G53:G55"/>
    <mergeCell ref="H59:H61"/>
    <mergeCell ref="I59:I61"/>
    <mergeCell ref="B62:B64"/>
    <mergeCell ref="C62:C64"/>
    <mergeCell ref="D62:D64"/>
    <mergeCell ref="E62:E64"/>
    <mergeCell ref="F62:F64"/>
    <mergeCell ref="G62:G64"/>
    <mergeCell ref="H62:H64"/>
    <mergeCell ref="I62:I64"/>
    <mergeCell ref="B59:B61"/>
    <mergeCell ref="C59:C61"/>
    <mergeCell ref="D59:D61"/>
    <mergeCell ref="E59:E61"/>
    <mergeCell ref="F59:F61"/>
    <mergeCell ref="G59:G61"/>
    <mergeCell ref="H65:H67"/>
    <mergeCell ref="I65:I67"/>
    <mergeCell ref="B68:B70"/>
    <mergeCell ref="C68:C70"/>
    <mergeCell ref="D68:D70"/>
    <mergeCell ref="E68:E70"/>
    <mergeCell ref="F68:F70"/>
    <mergeCell ref="G68:G70"/>
    <mergeCell ref="H68:H70"/>
    <mergeCell ref="I68:I70"/>
    <mergeCell ref="B65:B67"/>
    <mergeCell ref="C65:C67"/>
    <mergeCell ref="D65:D67"/>
    <mergeCell ref="E65:E67"/>
    <mergeCell ref="F65:F67"/>
    <mergeCell ref="G65:G67"/>
    <mergeCell ref="H71:H73"/>
    <mergeCell ref="I71:I73"/>
    <mergeCell ref="B74:B76"/>
    <mergeCell ref="C74:C76"/>
    <mergeCell ref="D74:D76"/>
    <mergeCell ref="E74:E76"/>
    <mergeCell ref="F74:F76"/>
    <mergeCell ref="G74:G76"/>
    <mergeCell ref="H74:H76"/>
    <mergeCell ref="I74:I76"/>
    <mergeCell ref="B71:B73"/>
    <mergeCell ref="C71:C73"/>
    <mergeCell ref="D71:D73"/>
    <mergeCell ref="E71:E73"/>
    <mergeCell ref="F71:F73"/>
    <mergeCell ref="G71:G73"/>
    <mergeCell ref="H77:H79"/>
    <mergeCell ref="I77:I79"/>
    <mergeCell ref="B80:B82"/>
    <mergeCell ref="C80:C82"/>
    <mergeCell ref="D80:D82"/>
    <mergeCell ref="E80:E82"/>
    <mergeCell ref="F80:F82"/>
    <mergeCell ref="G80:G82"/>
    <mergeCell ref="H80:H82"/>
    <mergeCell ref="I80:I82"/>
    <mergeCell ref="B77:B79"/>
    <mergeCell ref="C77:C79"/>
    <mergeCell ref="D77:D79"/>
    <mergeCell ref="E77:E79"/>
    <mergeCell ref="F77:F79"/>
    <mergeCell ref="G77:G79"/>
    <mergeCell ref="H89:H91"/>
    <mergeCell ref="I89:I91"/>
    <mergeCell ref="B89:B91"/>
    <mergeCell ref="C89:C91"/>
    <mergeCell ref="D89:D91"/>
    <mergeCell ref="E89:E91"/>
    <mergeCell ref="F89:F91"/>
    <mergeCell ref="G89:G91"/>
    <mergeCell ref="H83:H85"/>
    <mergeCell ref="I83:I85"/>
    <mergeCell ref="B86:B88"/>
    <mergeCell ref="C86:C88"/>
    <mergeCell ref="D86:D88"/>
    <mergeCell ref="E86:E88"/>
    <mergeCell ref="F86:F88"/>
    <mergeCell ref="G86:G88"/>
    <mergeCell ref="H86:H88"/>
    <mergeCell ref="I86:I88"/>
    <mergeCell ref="B83:B85"/>
    <mergeCell ref="C83:C85"/>
    <mergeCell ref="D83:D85"/>
    <mergeCell ref="E83:E85"/>
    <mergeCell ref="F83:F85"/>
    <mergeCell ref="G83:G85"/>
    <mergeCell ref="F101:F103"/>
    <mergeCell ref="G101:G103"/>
    <mergeCell ref="H95:H97"/>
    <mergeCell ref="I95:I97"/>
    <mergeCell ref="B98:B100"/>
    <mergeCell ref="C98:C100"/>
    <mergeCell ref="D98:D100"/>
    <mergeCell ref="E98:E100"/>
    <mergeCell ref="F98:F100"/>
    <mergeCell ref="G98:G100"/>
    <mergeCell ref="H98:H100"/>
    <mergeCell ref="I98:I100"/>
    <mergeCell ref="B95:B97"/>
    <mergeCell ref="C95:C97"/>
    <mergeCell ref="D95:D97"/>
    <mergeCell ref="E95:E97"/>
    <mergeCell ref="F95:F97"/>
    <mergeCell ref="G95:G97"/>
    <mergeCell ref="B110:B112"/>
    <mergeCell ref="C110:C112"/>
    <mergeCell ref="D110:D112"/>
    <mergeCell ref="E110:E112"/>
    <mergeCell ref="F110:F112"/>
    <mergeCell ref="G110:G112"/>
    <mergeCell ref="H110:H112"/>
    <mergeCell ref="I110:I112"/>
    <mergeCell ref="B107:B109"/>
    <mergeCell ref="C107:C109"/>
    <mergeCell ref="D107:D109"/>
    <mergeCell ref="E107:E109"/>
    <mergeCell ref="F107:F109"/>
    <mergeCell ref="G107:G109"/>
    <mergeCell ref="C92:C94"/>
    <mergeCell ref="B92:B94"/>
    <mergeCell ref="I92:I94"/>
    <mergeCell ref="H92:H94"/>
    <mergeCell ref="G92:G94"/>
    <mergeCell ref="F92:F94"/>
    <mergeCell ref="E92:E94"/>
    <mergeCell ref="D92:D94"/>
    <mergeCell ref="H107:H109"/>
    <mergeCell ref="I107:I109"/>
    <mergeCell ref="H101:H103"/>
    <mergeCell ref="I101:I103"/>
    <mergeCell ref="B104:B106"/>
    <mergeCell ref="C104:C106"/>
    <mergeCell ref="D104:D106"/>
    <mergeCell ref="E104:E106"/>
    <mergeCell ref="F104:F106"/>
    <mergeCell ref="G104:G106"/>
    <mergeCell ref="H104:H106"/>
    <mergeCell ref="I104:I106"/>
    <mergeCell ref="B101:B103"/>
    <mergeCell ref="C101:C103"/>
    <mergeCell ref="D101:D103"/>
    <mergeCell ref="E101:E103"/>
  </mergeCells>
  <conditionalFormatting sqref="J5:AN5">
    <cfRule type="expression" dxfId="713" priority="147" stopIfTrue="1">
      <formula>COUNTIF(fériés,J$5)</formula>
    </cfRule>
    <cfRule type="expression" dxfId="712" priority="148" stopIfTrue="1">
      <formula>WEEKDAY(J$5,2)&gt;5</formula>
    </cfRule>
  </conditionalFormatting>
  <conditionalFormatting sqref="J115:AN115">
    <cfRule type="cellIs" dxfId="711" priority="121" operator="greaterThan">
      <formula>1</formula>
    </cfRule>
  </conditionalFormatting>
  <conditionalFormatting sqref="J5:AN5">
    <cfRule type="cellIs" dxfId="710" priority="146" operator="equal">
      <formula>TODAY()</formula>
    </cfRule>
  </conditionalFormatting>
  <conditionalFormatting sqref="K92:K112">
    <cfRule type="duplicateValues" dxfId="709" priority="114"/>
  </conditionalFormatting>
  <conditionalFormatting sqref="L92:L112">
    <cfRule type="duplicateValues" dxfId="708" priority="133"/>
  </conditionalFormatting>
  <conditionalFormatting sqref="M92:M112">
    <cfRule type="duplicateValues" dxfId="707" priority="138"/>
  </conditionalFormatting>
  <conditionalFormatting sqref="N92:N112">
    <cfRule type="duplicateValues" dxfId="706" priority="140" stopIfTrue="1"/>
  </conditionalFormatting>
  <conditionalFormatting sqref="O92:O112">
    <cfRule type="duplicateValues" dxfId="705" priority="137"/>
  </conditionalFormatting>
  <conditionalFormatting sqref="P92:P112">
    <cfRule type="duplicateValues" dxfId="704" priority="141"/>
  </conditionalFormatting>
  <conditionalFormatting sqref="Q92:Q112">
    <cfRule type="duplicateValues" dxfId="703" priority="136"/>
  </conditionalFormatting>
  <conditionalFormatting sqref="R92:R112">
    <cfRule type="duplicateValues" dxfId="702" priority="139"/>
  </conditionalFormatting>
  <conditionalFormatting sqref="S92:S112">
    <cfRule type="duplicateValues" dxfId="701" priority="135"/>
  </conditionalFormatting>
  <conditionalFormatting sqref="T92:T112">
    <cfRule type="duplicateValues" dxfId="700" priority="131"/>
  </conditionalFormatting>
  <conditionalFormatting sqref="U92:U112">
    <cfRule type="duplicateValues" dxfId="699" priority="125"/>
  </conditionalFormatting>
  <conditionalFormatting sqref="V92:V112">
    <cfRule type="duplicateValues" dxfId="698" priority="130"/>
  </conditionalFormatting>
  <conditionalFormatting sqref="W92:W112">
    <cfRule type="duplicateValues" dxfId="697" priority="129"/>
  </conditionalFormatting>
  <conditionalFormatting sqref="X92:X112">
    <cfRule type="duplicateValues" dxfId="696" priority="144"/>
  </conditionalFormatting>
  <conditionalFormatting sqref="Y92:Y112">
    <cfRule type="duplicateValues" dxfId="695" priority="128"/>
  </conditionalFormatting>
  <conditionalFormatting sqref="Z92:Z112">
    <cfRule type="duplicateValues" dxfId="694" priority="127"/>
  </conditionalFormatting>
  <conditionalFormatting sqref="AA92:AA112">
    <cfRule type="duplicateValues" dxfId="693" priority="124"/>
  </conditionalFormatting>
  <conditionalFormatting sqref="AB92:AB112">
    <cfRule type="duplicateValues" dxfId="692" priority="120"/>
  </conditionalFormatting>
  <conditionalFormatting sqref="AC92:AC112">
    <cfRule type="duplicateValues" dxfId="691" priority="134"/>
  </conditionalFormatting>
  <conditionalFormatting sqref="AD92:AD112">
    <cfRule type="duplicateValues" dxfId="690" priority="119"/>
  </conditionalFormatting>
  <conditionalFormatting sqref="AE92:AE112">
    <cfRule type="duplicateValues" dxfId="689" priority="145"/>
  </conditionalFormatting>
  <conditionalFormatting sqref="AF92:AF112">
    <cfRule type="duplicateValues" dxfId="688" priority="118"/>
  </conditionalFormatting>
  <conditionalFormatting sqref="AG92:AG112">
    <cfRule type="duplicateValues" dxfId="687" priority="117"/>
  </conditionalFormatting>
  <conditionalFormatting sqref="AH92:AH112">
    <cfRule type="duplicateValues" dxfId="686" priority="132"/>
  </conditionalFormatting>
  <conditionalFormatting sqref="AI92:AI112">
    <cfRule type="duplicateValues" dxfId="685" priority="116"/>
  </conditionalFormatting>
  <conditionalFormatting sqref="AJ92:AJ112">
    <cfRule type="duplicateValues" dxfId="684" priority="142"/>
  </conditionalFormatting>
  <conditionalFormatting sqref="AK92:AK112">
    <cfRule type="duplicateValues" dxfId="683" priority="112"/>
  </conditionalFormatting>
  <conditionalFormatting sqref="AL92:AL112">
    <cfRule type="duplicateValues" dxfId="682" priority="113"/>
  </conditionalFormatting>
  <conditionalFormatting sqref="AM92:AM112">
    <cfRule type="duplicateValues" dxfId="681" priority="115"/>
  </conditionalFormatting>
  <conditionalFormatting sqref="AN92:AN112">
    <cfRule type="duplicateValues" dxfId="680" priority="143"/>
  </conditionalFormatting>
  <conditionalFormatting sqref="J92:J112">
    <cfRule type="duplicateValues" dxfId="679" priority="111"/>
  </conditionalFormatting>
  <conditionalFormatting sqref="J92:AN112">
    <cfRule type="endsWith" dxfId="678" priority="109" operator="endsWith" text="INDISPONIBLE">
      <formula>RIGHT(J92,LEN("INDISPONIBLE"))="INDISPONIBLE"</formula>
    </cfRule>
    <cfRule type="endsWith" dxfId="677" priority="110" operator="endsWith" text="DISPONIBLE">
      <formula>RIGHT(J92,LEN("DISPONIBLE"))="DISPONIBLE"</formula>
    </cfRule>
    <cfRule type="containsText" dxfId="676" priority="149" stopIfTrue="1" operator="containsText" text="garde">
      <formula>NOT(ISERROR(SEARCH("garde",J92)))</formula>
    </cfRule>
    <cfRule type="endsWith" dxfId="675" priority="150" stopIfTrue="1" operator="endsWith" text="CDG">
      <formula>RIGHT(J92,LEN("CDG"))="CDG"</formula>
    </cfRule>
    <cfRule type="endsWith" dxfId="674" priority="151" stopIfTrue="1" operator="endsWith" text="STAT">
      <formula>RIGHT(J92,LEN("STAT"))="STAT"</formula>
    </cfRule>
    <cfRule type="endsWith" dxfId="673" priority="152" stopIfTrue="1" operator="endsWith" text="VTU">
      <formula>RIGHT(J92,LEN("VTU"))="VTU"</formula>
    </cfRule>
    <cfRule type="endsWith" dxfId="672" priority="153" stopIfTrue="1" operator="endsWith" text="CCF">
      <formula>RIGHT(J92,LEN("CCF"))="CCF"</formula>
    </cfRule>
    <cfRule type="endsWith" dxfId="671" priority="154" stopIfTrue="1" operator="endsWith" text="VSAV">
      <formula>RIGHT(J92,LEN("VSAV"))="VSAV"</formula>
    </cfRule>
    <cfRule type="endsWith" dxfId="670" priority="155" stopIfTrue="1" operator="endsWith" text="SR">
      <formula>RIGHT(J92,LEN("SR"))="SR"</formula>
    </cfRule>
    <cfRule type="endsWith" dxfId="669" priority="156" stopIfTrue="1" operator="endsWith" text="INC">
      <formula>RIGHT(J92,LEN("INC"))="INC"</formula>
    </cfRule>
    <cfRule type="expression" dxfId="668" priority="157" stopIfTrue="1">
      <formula>COUNTIF(fériés,J$5)</formula>
    </cfRule>
    <cfRule type="expression" dxfId="667" priority="158" stopIfTrue="1">
      <formula>WEEKDAY(J$5,2)&gt;5</formula>
    </cfRule>
  </conditionalFormatting>
  <conditionalFormatting sqref="J113:AN113">
    <cfRule type="iconSet" priority="107">
      <iconSet iconSet="3Symbols">
        <cfvo type="percent" val="0"/>
        <cfvo type="num" val="8"/>
        <cfvo type="num" val="9"/>
      </iconSet>
    </cfRule>
    <cfRule type="colorScale" priority="108">
      <colorScale>
        <cfvo type="num" val="7"/>
        <cfvo type="percentile" val="8"/>
        <cfvo type="num" val="9"/>
        <color rgb="FFF8696B"/>
        <color rgb="FFFFEB84"/>
        <color rgb="FF63BE7B"/>
      </colorScale>
    </cfRule>
  </conditionalFormatting>
  <conditionalFormatting sqref="J114:AN114">
    <cfRule type="containsText" dxfId="666" priority="104" operator="containsText" text="EQUIPE 3">
      <formula>NOT(ISERROR(SEARCH("EQUIPE 3",J114)))</formula>
    </cfRule>
    <cfRule type="containsText" dxfId="665" priority="105" operator="containsText" text="EQUIPE 2">
      <formula>NOT(ISERROR(SEARCH("EQUIPE 2",J114)))</formula>
    </cfRule>
    <cfRule type="containsText" dxfId="664" priority="106" operator="containsText" text="EQUIPE 1">
      <formula>NOT(ISERROR(SEARCH("EQUIPE 1",J114)))</formula>
    </cfRule>
  </conditionalFormatting>
  <conditionalFormatting sqref="B8 B11:B112">
    <cfRule type="containsBlanks" priority="99">
      <formula>LEN(TRIM(B8))=0</formula>
    </cfRule>
    <cfRule type="cellIs" dxfId="663" priority="100" stopIfTrue="1" operator="equal">
      <formula>3</formula>
    </cfRule>
    <cfRule type="cellIs" dxfId="662" priority="101" stopIfTrue="1" operator="equal">
      <formula>1</formula>
    </cfRule>
    <cfRule type="cellIs" dxfId="661" priority="103" stopIfTrue="1" operator="equal">
      <formula>2</formula>
    </cfRule>
  </conditionalFormatting>
  <conditionalFormatting sqref="C8 C11:C112">
    <cfRule type="cellIs" dxfId="660" priority="102" stopIfTrue="1" operator="equal">
      <formula>1</formula>
    </cfRule>
  </conditionalFormatting>
  <conditionalFormatting sqref="C8 C11:C88">
    <cfRule type="containsBlanks" priority="98">
      <formula>LEN(TRIM(C8))=0</formula>
    </cfRule>
  </conditionalFormatting>
  <conditionalFormatting sqref="J6:AN6">
    <cfRule type="iconSet" priority="96">
      <iconSet iconSet="3Symbols" reverse="1">
        <cfvo type="percent" val="0"/>
        <cfvo type="num" val="1"/>
        <cfvo type="num" val="2"/>
      </iconSet>
    </cfRule>
    <cfRule type="colorScale" priority="97">
      <colorScale>
        <cfvo type="num" val="0"/>
        <cfvo type="num" val="1"/>
        <cfvo type="num" val="2"/>
        <color rgb="FF00B050"/>
        <color rgb="FFFFEB84"/>
        <color rgb="FFFF0000"/>
      </colorScale>
    </cfRule>
  </conditionalFormatting>
  <conditionalFormatting sqref="J7:AN7">
    <cfRule type="colorScale" priority="95">
      <colorScale>
        <cfvo type="num" val="7"/>
        <cfvo type="num" val="8"/>
        <cfvo type="num" val="9"/>
        <color rgb="FFFBABAD"/>
        <color rgb="FFFFEB84"/>
        <color rgb="FF63BE7B"/>
      </colorScale>
    </cfRule>
  </conditionalFormatting>
  <conditionalFormatting sqref="J114:AN114">
    <cfRule type="expression" dxfId="659" priority="159" stopIfTrue="1">
      <formula>WEEKDAY(A114,2)&gt;5</formula>
    </cfRule>
    <cfRule type="expression" dxfId="658" priority="160" stopIfTrue="1">
      <formula>COUNTIF(fériés,A114)</formula>
    </cfRule>
  </conditionalFormatting>
  <conditionalFormatting sqref="D5:E5 F11 F14 F17 F20 F23 F26 F29 F32 F35 F38 F41 F44 F47 F53 F56 F59 F62 F65 F74 F77 F80 F83 F86 F89 F92:G92 F95:G95 F98:G98 F101:G101 F104:G104 F107:G107 F110:G110 D6:H6 F50 F68 F71">
    <cfRule type="expression" dxfId="657" priority="90" stopIfTrue="1">
      <formula>COUNTIF(fériés,D$5)</formula>
    </cfRule>
    <cfRule type="expression" dxfId="656" priority="91" stopIfTrue="1">
      <formula>WEEKDAY(D$5,2)&gt;5</formula>
    </cfRule>
  </conditionalFormatting>
  <conditionalFormatting sqref="F5:I5">
    <cfRule type="expression" dxfId="655" priority="88" stopIfTrue="1">
      <formula>COUNTIF(fériés,F$5)</formula>
    </cfRule>
    <cfRule type="expression" dxfId="654" priority="89" stopIfTrue="1">
      <formula>WEEKDAY(F$5,2)&gt;5</formula>
    </cfRule>
  </conditionalFormatting>
  <conditionalFormatting sqref="D8 D11 D14 D17 D20 D23 D26 D29 D32 D35 D38 D41 D44 D47 D50 D53 D56 D59 D62 D65 D68 D71 D74 D77 D80 D83 D86 D89 D92 D95 D98 D101 D104 D107 D110">
    <cfRule type="expression" dxfId="653" priority="86" stopIfTrue="1">
      <formula>COUNTIF(fériés,D$5)</formula>
    </cfRule>
    <cfRule type="expression" dxfId="652" priority="87" stopIfTrue="1">
      <formula>WEEKDAY(D$5,2)&gt;5</formula>
    </cfRule>
  </conditionalFormatting>
  <conditionalFormatting sqref="F8 H11:I11 H14:I14 H17:I17 H20:I20 H23:I23 H26:I26 H29:I29 H32:I32 H35:I35 H38:I38 H41:I41 H44:I44 H47:I47 H50:I50 H53:I53 H56:I56 H59:I59 H62:I62 H65:I65 H68:I68 H71:I71 H74:I74 H77:I77 H80:I80 H83:I83 H86:I86 H89:I89 G92:I92 G95:I95 G98:I98 G101:I101 G104:I104 G107:I107 G110:I110 H8:I8">
    <cfRule type="expression" dxfId="651" priority="84" stopIfTrue="1">
      <formula>COUNTIF(fériés,F$5)</formula>
    </cfRule>
    <cfRule type="expression" dxfId="650" priority="85" stopIfTrue="1">
      <formula>WEEKDAY(F$5,2)&gt;5</formula>
    </cfRule>
  </conditionalFormatting>
  <conditionalFormatting sqref="F8 F11 F14 F17 F20 F23 F26 F29 F32 F35 F38 F41 F44 F47 F50 F53 F56 F59 F62 F65 F68 F71 F74 F77 F80 F83 F86 F89 F92:I92 F95:I95 F98:I98 F101:I101 F104:I104 F107:I107 F110:I110 H89:I89 H86:I86 H83:I83 H80:I80 H77:I77 H74:I74 H71:I71 H68:I68 H65:I65 H62:I62 H59:I59 H56:I56 H53:I53 H50:I50 H47:I47 H44:I44 H41:I41 H38:I38 H35:I35 H32:I32 H29:I29 H26:I26 H23:I23 H20:I20 H17:I17 H14:I14 H11:I11 H8:I8">
    <cfRule type="endsWith" dxfId="649" priority="75" stopIfTrue="1" operator="endsWith" text="INDISPONIBLE">
      <formula>RIGHT(F8,LEN("INDISPONIBLE"))="INDISPONIBLE"</formula>
    </cfRule>
    <cfRule type="endsWith" dxfId="648" priority="76" stopIfTrue="1" operator="endsWith" text="DISPONIBLE">
      <formula>RIGHT(F8,LEN("DISPONIBLE"))="DISPONIBLE"</formula>
    </cfRule>
    <cfRule type="endsWith" dxfId="647" priority="77" stopIfTrue="1" operator="endsWith" text="CDG">
      <formula>RIGHT(F8,LEN("CDG"))="CDG"</formula>
    </cfRule>
    <cfRule type="endsWith" dxfId="646" priority="78" stopIfTrue="1" operator="endsWith" text="STAT">
      <formula>RIGHT(F8,LEN("STAT"))="STAT"</formula>
    </cfRule>
    <cfRule type="endsWith" dxfId="645" priority="79" stopIfTrue="1" operator="endsWith" text="VTU">
      <formula>RIGHT(F8,LEN("VTU"))="VTU"</formula>
    </cfRule>
    <cfRule type="endsWith" dxfId="644" priority="80" stopIfTrue="1" operator="endsWith" text="CCF">
      <formula>RIGHT(F8,LEN("CCF"))="CCF"</formula>
    </cfRule>
    <cfRule type="endsWith" dxfId="643" priority="81" stopIfTrue="1" operator="endsWith" text="VSAV">
      <formula>RIGHT(F8,LEN("VSAV"))="VSAV"</formula>
    </cfRule>
    <cfRule type="endsWith" dxfId="642" priority="82" stopIfTrue="1" operator="endsWith" text="SR">
      <formula>RIGHT(F8,LEN("SR"))="SR"</formula>
    </cfRule>
    <cfRule type="endsWith" dxfId="641" priority="83" stopIfTrue="1" operator="endsWith" text="INC">
      <formula>RIGHT(F8,LEN("INC"))="INC"</formula>
    </cfRule>
  </conditionalFormatting>
  <conditionalFormatting sqref="E8 E11 E14 E17 E20 E23 E26 E29 E32 E35 E38 E41 E44 E47 E50 E53 E56 E59 E62 E65 E68 E71 E74 E77 E80 E83 E86 E89 E92 E95 E98 E101 E104 E107 E110">
    <cfRule type="expression" dxfId="640" priority="73" stopIfTrue="1">
      <formula>COUNTIF(fériés,E$5)</formula>
    </cfRule>
    <cfRule type="expression" dxfId="639" priority="74" stopIfTrue="1">
      <formula>WEEKDAY(E$5,2)&gt;5</formula>
    </cfRule>
  </conditionalFormatting>
  <conditionalFormatting sqref="E8 E11 E14 E17 E20 E23 E26 E29 E32 E35 E38 E41 E44 E47 E50 E53 E56 E59 E62 E65 E68 E71 E74 E77 E80 E83 E86 E89 E92 E95 E98 E101 E104 E107 E110">
    <cfRule type="endsWith" dxfId="638" priority="64" stopIfTrue="1" operator="endsWith" text="INDISPONIBLE">
      <formula>RIGHT(E8,LEN("INDISPONIBLE"))="INDISPONIBLE"</formula>
    </cfRule>
    <cfRule type="endsWith" dxfId="637" priority="65" stopIfTrue="1" operator="endsWith" text="DISPONIBLE">
      <formula>RIGHT(E8,LEN("DISPONIBLE"))="DISPONIBLE"</formula>
    </cfRule>
    <cfRule type="endsWith" dxfId="636" priority="66" stopIfTrue="1" operator="endsWith" text="CDG">
      <formula>RIGHT(E8,LEN("CDG"))="CDG"</formula>
    </cfRule>
    <cfRule type="endsWith" dxfId="635" priority="67" stopIfTrue="1" operator="endsWith" text="STAT">
      <formula>RIGHT(E8,LEN("STAT"))="STAT"</formula>
    </cfRule>
    <cfRule type="endsWith" dxfId="634" priority="68" stopIfTrue="1" operator="endsWith" text="VTU">
      <formula>RIGHT(E8,LEN("VTU"))="VTU"</formula>
    </cfRule>
    <cfRule type="endsWith" dxfId="633" priority="69" stopIfTrue="1" operator="endsWith" text="CCF">
      <formula>RIGHT(E8,LEN("CCF"))="CCF"</formula>
    </cfRule>
    <cfRule type="endsWith" dxfId="632" priority="70" stopIfTrue="1" operator="endsWith" text="VSAV">
      <formula>RIGHT(E8,LEN("VSAV"))="VSAV"</formula>
    </cfRule>
    <cfRule type="endsWith" dxfId="631" priority="71" stopIfTrue="1" operator="endsWith" text="SR">
      <formula>RIGHT(E8,LEN("SR"))="SR"</formula>
    </cfRule>
    <cfRule type="endsWith" dxfId="630" priority="72" stopIfTrue="1" operator="endsWith" text="INC">
      <formula>RIGHT(E8,LEN("INC"))="INC"</formula>
    </cfRule>
  </conditionalFormatting>
  <conditionalFormatting sqref="G92:G112">
    <cfRule type="dataBar" priority="63">
      <dataBar>
        <cfvo type="min"/>
        <cfvo type="max"/>
        <color rgb="FFFF555A"/>
      </dataBar>
      <extLst>
        <ext xmlns:x14="http://schemas.microsoft.com/office/spreadsheetml/2009/9/main" uri="{B025F937-C7B1-47D3-B67F-A62EFF666E3E}">
          <x14:id>{BD68F4F2-A06E-491E-8861-7D330B6DBB22}</x14:id>
        </ext>
      </extLst>
    </cfRule>
  </conditionalFormatting>
  <conditionalFormatting sqref="F8 F11 F14 F17 F20 F23 F26 F29 F32 F35 F38 F41 F44 F47 F50 F53 F56 F59 F62 F65 F68 F71 F74 F77 F80 F83 F86 F89 F92 F95 F98 F101 F104 F107 F110">
    <cfRule type="iconSet" priority="92">
      <iconSet iconSet="3ArrowsGray">
        <cfvo type="percent" val="0"/>
        <cfvo type="formula" val="($I$1*9)+($I$2*24)"/>
        <cfvo type="formula" val="($I$1*9)+($I$2*24)" gte="0"/>
      </iconSet>
    </cfRule>
  </conditionalFormatting>
  <conditionalFormatting sqref="G11 G14 G17 G20 G23 G26 G29 G32 G35 G38 G41 G44 G47 G53 G56 G59 G62 G65 G74 G77 G80 G83 G86 G89 G50 G68 G71">
    <cfRule type="expression" dxfId="629" priority="61" stopIfTrue="1">
      <formula>COUNTIF(fériés,G$5)</formula>
    </cfRule>
    <cfRule type="expression" dxfId="628" priority="62" stopIfTrue="1">
      <formula>WEEKDAY(G$5,2)&gt;5</formula>
    </cfRule>
  </conditionalFormatting>
  <conditionalFormatting sqref="G8 G11 G14 G17 G20 G23 G26 G29 G32 G35 G38 G41 G44 G47 G50 G53 G56 G59 G62 G65 G68 G71 G74 G77 G80 G83 G86 G89">
    <cfRule type="expression" dxfId="627" priority="59" stopIfTrue="1">
      <formula>COUNTIF(fériés,G$5)</formula>
    </cfRule>
    <cfRule type="expression" dxfId="626" priority="60" stopIfTrue="1">
      <formula>WEEKDAY(G$5,2)&gt;5</formula>
    </cfRule>
  </conditionalFormatting>
  <conditionalFormatting sqref="G8 G11 G14 G17 G20 G23 G26 G29 G32 G35 G38 G41 G44 G47 G50 G53 G56 G59 G62 G65 G68 G71 G74 G77 G80 G83 G86 G89">
    <cfRule type="endsWith" dxfId="625" priority="50" stopIfTrue="1" operator="endsWith" text="INDISPONIBLE">
      <formula>RIGHT(G8,LEN("INDISPONIBLE"))="INDISPONIBLE"</formula>
    </cfRule>
    <cfRule type="endsWith" dxfId="624" priority="51" stopIfTrue="1" operator="endsWith" text="DISPONIBLE">
      <formula>RIGHT(G8,LEN("DISPONIBLE"))="DISPONIBLE"</formula>
    </cfRule>
    <cfRule type="endsWith" dxfId="623" priority="52" stopIfTrue="1" operator="endsWith" text="CDG">
      <formula>RIGHT(G8,LEN("CDG"))="CDG"</formula>
    </cfRule>
    <cfRule type="endsWith" dxfId="622" priority="53" stopIfTrue="1" operator="endsWith" text="STAT">
      <formula>RIGHT(G8,LEN("STAT"))="STAT"</formula>
    </cfRule>
    <cfRule type="endsWith" dxfId="621" priority="54" stopIfTrue="1" operator="endsWith" text="VTU">
      <formula>RIGHT(G8,LEN("VTU"))="VTU"</formula>
    </cfRule>
    <cfRule type="endsWith" dxfId="620" priority="55" stopIfTrue="1" operator="endsWith" text="CCF">
      <formula>RIGHT(G8,LEN("CCF"))="CCF"</formula>
    </cfRule>
    <cfRule type="endsWith" dxfId="619" priority="56" stopIfTrue="1" operator="endsWith" text="VSAV">
      <formula>RIGHT(G8,LEN("VSAV"))="VSAV"</formula>
    </cfRule>
    <cfRule type="endsWith" dxfId="618" priority="57" stopIfTrue="1" operator="endsWith" text="SR">
      <formula>RIGHT(G8,LEN("SR"))="SR"</formula>
    </cfRule>
    <cfRule type="endsWith" dxfId="617" priority="58" stopIfTrue="1" operator="endsWith" text="INC">
      <formula>RIGHT(G8,LEN("INC"))="INC"</formula>
    </cfRule>
  </conditionalFormatting>
  <conditionalFormatting sqref="J118:AN130">
    <cfRule type="colorScale" priority="49">
      <colorScale>
        <cfvo type="num" val="0"/>
        <cfvo type="num" val="1"/>
        <cfvo type="num" val="2"/>
        <color theme="2"/>
        <color rgb="FFFFFF00"/>
        <color rgb="FFFF0000"/>
      </colorScale>
    </cfRule>
  </conditionalFormatting>
  <conditionalFormatting sqref="J116:AN116">
    <cfRule type="cellIs" dxfId="616" priority="48" operator="between">
      <formula>1</formula>
      <formula>1</formula>
    </cfRule>
  </conditionalFormatting>
  <conditionalFormatting sqref="J117:AN117">
    <cfRule type="cellIs" dxfId="615" priority="47" operator="between">
      <formula>1</formula>
      <formula>1</formula>
    </cfRule>
  </conditionalFormatting>
  <conditionalFormatting sqref="K8:K91">
    <cfRule type="duplicateValues" dxfId="614" priority="10"/>
  </conditionalFormatting>
  <conditionalFormatting sqref="M8:M91">
    <cfRule type="duplicateValues" dxfId="613" priority="29"/>
  </conditionalFormatting>
  <conditionalFormatting sqref="N8:N91">
    <cfRule type="duplicateValues" dxfId="612" priority="31" stopIfTrue="1"/>
  </conditionalFormatting>
  <conditionalFormatting sqref="O8:O91">
    <cfRule type="duplicateValues" dxfId="611" priority="28"/>
  </conditionalFormatting>
  <conditionalFormatting sqref="P8:P91">
    <cfRule type="duplicateValues" dxfId="610" priority="32"/>
  </conditionalFormatting>
  <conditionalFormatting sqref="Q8:Q91">
    <cfRule type="duplicateValues" dxfId="609" priority="27"/>
  </conditionalFormatting>
  <conditionalFormatting sqref="R8:R91">
    <cfRule type="duplicateValues" dxfId="608" priority="30"/>
  </conditionalFormatting>
  <conditionalFormatting sqref="S8:S91">
    <cfRule type="duplicateValues" dxfId="607" priority="26"/>
  </conditionalFormatting>
  <conditionalFormatting sqref="T8:T91">
    <cfRule type="duplicateValues" dxfId="606" priority="23"/>
  </conditionalFormatting>
  <conditionalFormatting sqref="U8:U91">
    <cfRule type="duplicateValues" dxfId="605" priority="18"/>
  </conditionalFormatting>
  <conditionalFormatting sqref="V8:V91">
    <cfRule type="duplicateValues" dxfId="604" priority="22"/>
  </conditionalFormatting>
  <conditionalFormatting sqref="W8:W91">
    <cfRule type="duplicateValues" dxfId="603" priority="21"/>
  </conditionalFormatting>
  <conditionalFormatting sqref="X47:X91">
    <cfRule type="duplicateValues" dxfId="602" priority="35"/>
  </conditionalFormatting>
  <conditionalFormatting sqref="Y8:Y91">
    <cfRule type="duplicateValues" dxfId="601" priority="20"/>
  </conditionalFormatting>
  <conditionalFormatting sqref="Z8:Z91">
    <cfRule type="duplicateValues" dxfId="600" priority="19"/>
  </conditionalFormatting>
  <conditionalFormatting sqref="AA38:AA91">
    <cfRule type="duplicateValues" dxfId="599" priority="17"/>
  </conditionalFormatting>
  <conditionalFormatting sqref="AB8:AB91">
    <cfRule type="duplicateValues" dxfId="598" priority="16"/>
  </conditionalFormatting>
  <conditionalFormatting sqref="AC8:AC91">
    <cfRule type="duplicateValues" dxfId="597" priority="25"/>
  </conditionalFormatting>
  <conditionalFormatting sqref="AD8:AD91">
    <cfRule type="duplicateValues" dxfId="596" priority="15"/>
  </conditionalFormatting>
  <conditionalFormatting sqref="AE8:AE91">
    <cfRule type="duplicateValues" dxfId="595" priority="36"/>
  </conditionalFormatting>
  <conditionalFormatting sqref="AF8:AF91">
    <cfRule type="duplicateValues" dxfId="594" priority="14"/>
  </conditionalFormatting>
  <conditionalFormatting sqref="AG8:AG91">
    <cfRule type="duplicateValues" dxfId="593" priority="13"/>
  </conditionalFormatting>
  <conditionalFormatting sqref="AH8:AH91">
    <cfRule type="duplicateValues" dxfId="592" priority="24"/>
  </conditionalFormatting>
  <conditionalFormatting sqref="N29:N91">
    <cfRule type="duplicateValues" dxfId="591" priority="12"/>
  </conditionalFormatting>
  <conditionalFormatting sqref="AJ8:AJ91">
    <cfRule type="duplicateValues" dxfId="590" priority="33"/>
  </conditionalFormatting>
  <conditionalFormatting sqref="AK8:AK91">
    <cfRule type="duplicateValues" dxfId="589" priority="8"/>
  </conditionalFormatting>
  <conditionalFormatting sqref="AL8:AL91">
    <cfRule type="duplicateValues" dxfId="588" priority="9"/>
  </conditionalFormatting>
  <conditionalFormatting sqref="L8:L91">
    <cfRule type="duplicateValues" dxfId="587" priority="11"/>
  </conditionalFormatting>
  <conditionalFormatting sqref="AN50:AN91">
    <cfRule type="duplicateValues" dxfId="586" priority="34"/>
  </conditionalFormatting>
  <conditionalFormatting sqref="J8:J91">
    <cfRule type="duplicateValues" dxfId="585" priority="7"/>
  </conditionalFormatting>
  <conditionalFormatting sqref="J8:AN91">
    <cfRule type="endsWith" dxfId="584" priority="2" operator="endsWith" text="INDISPONIBLE">
      <formula>RIGHT(J8,LEN("INDISPONIBLE"))="INDISPONIBLE"</formula>
    </cfRule>
    <cfRule type="endsWith" dxfId="583" priority="3" operator="endsWith" text="DISPONIBLE">
      <formula>RIGHT(J8,LEN("DISPONIBLE"))="DISPONIBLE"</formula>
    </cfRule>
    <cfRule type="containsText" dxfId="582" priority="37" stopIfTrue="1" operator="containsText" text="garde">
      <formula>NOT(ISERROR(SEARCH("garde",J8)))</formula>
    </cfRule>
    <cfRule type="endsWith" dxfId="581" priority="38" stopIfTrue="1" operator="endsWith" text="CDG">
      <formula>RIGHT(J8,LEN("CDG"))="CDG"</formula>
    </cfRule>
    <cfRule type="endsWith" dxfId="580" priority="39" stopIfTrue="1" operator="endsWith" text="STAT">
      <formula>RIGHT(J8,LEN("STAT"))="STAT"</formula>
    </cfRule>
    <cfRule type="endsWith" dxfId="579" priority="40" stopIfTrue="1" operator="endsWith" text="VTU">
      <formula>RIGHT(J8,LEN("VTU"))="VTU"</formula>
    </cfRule>
    <cfRule type="endsWith" dxfId="578" priority="41" stopIfTrue="1" operator="endsWith" text="CCF">
      <formula>RIGHT(J8,LEN("CCF"))="CCF"</formula>
    </cfRule>
    <cfRule type="endsWith" dxfId="577" priority="42" stopIfTrue="1" operator="endsWith" text="VSAV">
      <formula>RIGHT(J8,LEN("VSAV"))="VSAV"</formula>
    </cfRule>
    <cfRule type="endsWith" dxfId="576" priority="43" stopIfTrue="1" operator="endsWith" text="SR">
      <formula>RIGHT(J8,LEN("SR"))="SR"</formula>
    </cfRule>
    <cfRule type="endsWith" dxfId="575" priority="44" stopIfTrue="1" operator="endsWith" text="INC">
      <formula>RIGHT(J8,LEN("INC"))="INC"</formula>
    </cfRule>
    <cfRule type="expression" dxfId="574" priority="45" stopIfTrue="1">
      <formula>COUNTIF(fériés,J$5)</formula>
    </cfRule>
    <cfRule type="expression" dxfId="573" priority="46" stopIfTrue="1">
      <formula>WEEKDAY(J$5,2)&gt;5</formula>
    </cfRule>
  </conditionalFormatting>
  <conditionalFormatting sqref="AI8:AI91">
    <cfRule type="duplicateValues" dxfId="572" priority="6"/>
  </conditionalFormatting>
  <conditionalFormatting sqref="AM8:AM91">
    <cfRule type="duplicateValues" dxfId="571" priority="5"/>
  </conditionalFormatting>
  <conditionalFormatting sqref="AN8:AN91">
    <cfRule type="duplicateValues" dxfId="570" priority="4"/>
  </conditionalFormatting>
  <dataValidations count="27">
    <dataValidation type="list" allowBlank="1" showInputMessage="1" showErrorMessage="1" sqref="D8:AN8 D107:I107 D95:I95 D92:I92 D110:I110 D98:I98 D101:I101 D104:I104 D86:I86 D83:I83 D80:I80 D77:I77 D74:I74 D71:I71 D62:I62 D44:I44 D59:I59 D56:I56 D53:I53 D50:I50 D47:I47 D41:I41 D38:I38 D35:I35 D32:I32 D29:I29 D26:I26 D23:I23 D20:I20 D17:I17 D14:I14 D11:I11 D89:I89 D65:I65 D68:I68 J9:AN10">
      <formula1>liste1</formula1>
    </dataValidation>
    <dataValidation type="list" allowBlank="1" showInputMessage="1" showErrorMessage="1" sqref="J114:AN114 J86:AN112">
      <formula1>liste29</formula1>
    </dataValidation>
    <dataValidation type="list" allowBlank="1" showInputMessage="1" showErrorMessage="1" sqref="J11:AN13">
      <formula1>liste3</formula1>
    </dataValidation>
    <dataValidation type="list" allowBlank="1" showInputMessage="1" showErrorMessage="1" sqref="J14:AN19">
      <formula1>liste4</formula1>
    </dataValidation>
    <dataValidation type="list" allowBlank="1" showInputMessage="1" showErrorMessage="1" sqref="J20:AN22 J23:J25 K23:AN23">
      <formula1>liste6</formula1>
    </dataValidation>
    <dataValidation type="list" allowBlank="1" showInputMessage="1" showErrorMessage="1" sqref="K24:AN25">
      <formula1>liste7</formula1>
    </dataValidation>
    <dataValidation type="list" allowBlank="1" showInputMessage="1" showErrorMessage="1" sqref="J26:AN28">
      <formula1>liste8</formula1>
    </dataValidation>
    <dataValidation type="list" allowBlank="1" showInputMessage="1" showErrorMessage="1" sqref="J29:AN31">
      <formula1>liste9</formula1>
    </dataValidation>
    <dataValidation type="list" allowBlank="1" showInputMessage="1" showErrorMessage="1" sqref="J32:AN34">
      <formula1>liste10</formula1>
    </dataValidation>
    <dataValidation type="list" allowBlank="1" showInputMessage="1" showErrorMessage="1" sqref="J35:AN37">
      <formula1>liste11</formula1>
    </dataValidation>
    <dataValidation type="list" allowBlank="1" showInputMessage="1" showErrorMessage="1" sqref="J38:AN40">
      <formula1>liste12</formula1>
    </dataValidation>
    <dataValidation type="list" allowBlank="1" showInputMessage="1" showErrorMessage="1" sqref="J41:AN43">
      <formula1>liste13</formula1>
    </dataValidation>
    <dataValidation type="list" allowBlank="1" showInputMessage="1" showErrorMessage="1" sqref="J44:AN46">
      <formula1>liste14</formula1>
    </dataValidation>
    <dataValidation type="list" allowBlank="1" showInputMessage="1" showErrorMessage="1" sqref="J47:AN49">
      <formula1>liste15</formula1>
    </dataValidation>
    <dataValidation type="list" allowBlank="1" showInputMessage="1" showErrorMessage="1" sqref="J50:AN52">
      <formula1>liste16</formula1>
    </dataValidation>
    <dataValidation type="list" allowBlank="1" showInputMessage="1" showErrorMessage="1" sqref="J53:AN55">
      <formula1>liste17</formula1>
    </dataValidation>
    <dataValidation type="list" allowBlank="1" showInputMessage="1" showErrorMessage="1" sqref="J56:AN58">
      <formula1>liste18</formula1>
    </dataValidation>
    <dataValidation type="list" allowBlank="1" showInputMessage="1" showErrorMessage="1" sqref="J59:AN61">
      <formula1>liste19</formula1>
    </dataValidation>
    <dataValidation type="list" allowBlank="1" showInputMessage="1" showErrorMessage="1" sqref="J62:AN64">
      <formula1>liste20</formula1>
    </dataValidation>
    <dataValidation type="list" allowBlank="1" showInputMessage="1" showErrorMessage="1" sqref="J65:AN67">
      <formula1>liste21</formula1>
    </dataValidation>
    <dataValidation type="list" allowBlank="1" showInputMessage="1" showErrorMessage="1" sqref="J68:AN70">
      <formula1>liste22</formula1>
    </dataValidation>
    <dataValidation type="list" allowBlank="1" showInputMessage="1" showErrorMessage="1" sqref="J71:AN73">
      <formula1>liste23</formula1>
    </dataValidation>
    <dataValidation type="list" allowBlank="1" showInputMessage="1" showErrorMessage="1" sqref="J74:AN76">
      <formula1>liste25</formula1>
    </dataValidation>
    <dataValidation type="list" allowBlank="1" showInputMessage="1" showErrorMessage="1" sqref="J77:AN79">
      <formula1>liste26</formula1>
    </dataValidation>
    <dataValidation type="list" allowBlank="1" showInputMessage="1" showErrorMessage="1" sqref="J80:AN82">
      <formula1>liste27</formula1>
    </dataValidation>
    <dataValidation type="list" allowBlank="1" showInputMessage="1" showErrorMessage="1" sqref="J83:AN85">
      <formula1>liste28</formula1>
    </dataValidation>
    <dataValidation type="list" allowBlank="1" showInputMessage="1" showErrorMessage="1" sqref="B2">
      <formula1>"1,2,3,4,5,6,7,8,9,10,11,12"</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9873" r:id="rId4" name="Check Box 1">
              <controlPr defaultSize="0" autoFill="0" autoLine="0" autoPict="0">
                <anchor moveWithCells="1">
                  <from>
                    <xdr:col>0</xdr:col>
                    <xdr:colOff>542925</xdr:colOff>
                    <xdr:row>8</xdr:row>
                    <xdr:rowOff>171450</xdr:rowOff>
                  </from>
                  <to>
                    <xdr:col>0</xdr:col>
                    <xdr:colOff>762000</xdr:colOff>
                    <xdr:row>9</xdr:row>
                    <xdr:rowOff>171450</xdr:rowOff>
                  </to>
                </anchor>
              </controlPr>
            </control>
          </mc:Choice>
        </mc:AlternateContent>
        <mc:AlternateContent xmlns:mc="http://schemas.openxmlformats.org/markup-compatibility/2006">
          <mc:Choice Requires="x14">
            <control shapeId="79874" r:id="rId5" name="Check Box 2">
              <controlPr defaultSize="0" autoFill="0" autoLine="0" autoPict="0">
                <anchor moveWithCells="1">
                  <from>
                    <xdr:col>0</xdr:col>
                    <xdr:colOff>552450</xdr:colOff>
                    <xdr:row>11</xdr:row>
                    <xdr:rowOff>152400</xdr:rowOff>
                  </from>
                  <to>
                    <xdr:col>0</xdr:col>
                    <xdr:colOff>771525</xdr:colOff>
                    <xdr:row>12</xdr:row>
                    <xdr:rowOff>171450</xdr:rowOff>
                  </to>
                </anchor>
              </controlPr>
            </control>
          </mc:Choice>
        </mc:AlternateContent>
        <mc:AlternateContent xmlns:mc="http://schemas.openxmlformats.org/markup-compatibility/2006">
          <mc:Choice Requires="x14">
            <control shapeId="79875" r:id="rId6" name="Check Box 3">
              <controlPr defaultSize="0" autoFill="0" autoLine="0" autoPict="0">
                <anchor moveWithCells="1">
                  <from>
                    <xdr:col>0</xdr:col>
                    <xdr:colOff>542925</xdr:colOff>
                    <xdr:row>14</xdr:row>
                    <xdr:rowOff>161925</xdr:rowOff>
                  </from>
                  <to>
                    <xdr:col>0</xdr:col>
                    <xdr:colOff>762000</xdr:colOff>
                    <xdr:row>15</xdr:row>
                    <xdr:rowOff>180975</xdr:rowOff>
                  </to>
                </anchor>
              </controlPr>
            </control>
          </mc:Choice>
        </mc:AlternateContent>
        <mc:AlternateContent xmlns:mc="http://schemas.openxmlformats.org/markup-compatibility/2006">
          <mc:Choice Requires="x14">
            <control shapeId="79876" r:id="rId7" name="Check Box 4">
              <controlPr defaultSize="0" autoFill="0" autoLine="0" autoPict="0">
                <anchor moveWithCells="1">
                  <from>
                    <xdr:col>0</xdr:col>
                    <xdr:colOff>552450</xdr:colOff>
                    <xdr:row>23</xdr:row>
                    <xdr:rowOff>171450</xdr:rowOff>
                  </from>
                  <to>
                    <xdr:col>0</xdr:col>
                    <xdr:colOff>771525</xdr:colOff>
                    <xdr:row>24</xdr:row>
                    <xdr:rowOff>190500</xdr:rowOff>
                  </to>
                </anchor>
              </controlPr>
            </control>
          </mc:Choice>
        </mc:AlternateContent>
        <mc:AlternateContent xmlns:mc="http://schemas.openxmlformats.org/markup-compatibility/2006">
          <mc:Choice Requires="x14">
            <control shapeId="79877" r:id="rId8" name="Check Box 5">
              <controlPr defaultSize="0" autoFill="0" autoLine="0" autoPict="0">
                <anchor moveWithCells="1">
                  <from>
                    <xdr:col>0</xdr:col>
                    <xdr:colOff>542925</xdr:colOff>
                    <xdr:row>26</xdr:row>
                    <xdr:rowOff>142875</xdr:rowOff>
                  </from>
                  <to>
                    <xdr:col>0</xdr:col>
                    <xdr:colOff>762000</xdr:colOff>
                    <xdr:row>27</xdr:row>
                    <xdr:rowOff>161925</xdr:rowOff>
                  </to>
                </anchor>
              </controlPr>
            </control>
          </mc:Choice>
        </mc:AlternateContent>
        <mc:AlternateContent xmlns:mc="http://schemas.openxmlformats.org/markup-compatibility/2006">
          <mc:Choice Requires="x14">
            <control shapeId="79878" r:id="rId9" name="Check Box 6">
              <controlPr defaultSize="0" autoFill="0" autoLine="0" autoPict="0">
                <anchor moveWithCells="1">
                  <from>
                    <xdr:col>0</xdr:col>
                    <xdr:colOff>552450</xdr:colOff>
                    <xdr:row>17</xdr:row>
                    <xdr:rowOff>152400</xdr:rowOff>
                  </from>
                  <to>
                    <xdr:col>0</xdr:col>
                    <xdr:colOff>771525</xdr:colOff>
                    <xdr:row>18</xdr:row>
                    <xdr:rowOff>171450</xdr:rowOff>
                  </to>
                </anchor>
              </controlPr>
            </control>
          </mc:Choice>
        </mc:AlternateContent>
        <mc:AlternateContent xmlns:mc="http://schemas.openxmlformats.org/markup-compatibility/2006">
          <mc:Choice Requires="x14">
            <control shapeId="79879" r:id="rId10" name="Check Box 7">
              <controlPr defaultSize="0" autoFill="0" autoLine="0" autoPict="0">
                <anchor moveWithCells="1">
                  <from>
                    <xdr:col>0</xdr:col>
                    <xdr:colOff>561975</xdr:colOff>
                    <xdr:row>20</xdr:row>
                    <xdr:rowOff>142875</xdr:rowOff>
                  </from>
                  <to>
                    <xdr:col>0</xdr:col>
                    <xdr:colOff>781050</xdr:colOff>
                    <xdr:row>21</xdr:row>
                    <xdr:rowOff>161925</xdr:rowOff>
                  </to>
                </anchor>
              </controlPr>
            </control>
          </mc:Choice>
        </mc:AlternateContent>
        <mc:AlternateContent xmlns:mc="http://schemas.openxmlformats.org/markup-compatibility/2006">
          <mc:Choice Requires="x14">
            <control shapeId="79880" r:id="rId11" name="Check Box 8">
              <controlPr defaultSize="0" autoFill="0" autoLine="0" autoPict="0">
                <anchor moveWithCells="1">
                  <from>
                    <xdr:col>0</xdr:col>
                    <xdr:colOff>542925</xdr:colOff>
                    <xdr:row>29</xdr:row>
                    <xdr:rowOff>133350</xdr:rowOff>
                  </from>
                  <to>
                    <xdr:col>0</xdr:col>
                    <xdr:colOff>762000</xdr:colOff>
                    <xdr:row>30</xdr:row>
                    <xdr:rowOff>152400</xdr:rowOff>
                  </to>
                </anchor>
              </controlPr>
            </control>
          </mc:Choice>
        </mc:AlternateContent>
        <mc:AlternateContent xmlns:mc="http://schemas.openxmlformats.org/markup-compatibility/2006">
          <mc:Choice Requires="x14">
            <control shapeId="79881" r:id="rId12" name="Check Box 9">
              <controlPr defaultSize="0" autoFill="0" autoLine="0" autoPict="0">
                <anchor moveWithCells="1">
                  <from>
                    <xdr:col>0</xdr:col>
                    <xdr:colOff>542925</xdr:colOff>
                    <xdr:row>32</xdr:row>
                    <xdr:rowOff>133350</xdr:rowOff>
                  </from>
                  <to>
                    <xdr:col>0</xdr:col>
                    <xdr:colOff>762000</xdr:colOff>
                    <xdr:row>33</xdr:row>
                    <xdr:rowOff>152400</xdr:rowOff>
                  </to>
                </anchor>
              </controlPr>
            </control>
          </mc:Choice>
        </mc:AlternateContent>
        <mc:AlternateContent xmlns:mc="http://schemas.openxmlformats.org/markup-compatibility/2006">
          <mc:Choice Requires="x14">
            <control shapeId="79882" r:id="rId13" name="Check Box 10">
              <controlPr defaultSize="0" autoFill="0" autoLine="0" autoPict="0">
                <anchor moveWithCells="1">
                  <from>
                    <xdr:col>0</xdr:col>
                    <xdr:colOff>552450</xdr:colOff>
                    <xdr:row>35</xdr:row>
                    <xdr:rowOff>133350</xdr:rowOff>
                  </from>
                  <to>
                    <xdr:col>0</xdr:col>
                    <xdr:colOff>771525</xdr:colOff>
                    <xdr:row>36</xdr:row>
                    <xdr:rowOff>152400</xdr:rowOff>
                  </to>
                </anchor>
              </controlPr>
            </control>
          </mc:Choice>
        </mc:AlternateContent>
        <mc:AlternateContent xmlns:mc="http://schemas.openxmlformats.org/markup-compatibility/2006">
          <mc:Choice Requires="x14">
            <control shapeId="79883" r:id="rId14" name="Check Box 11">
              <controlPr defaultSize="0" autoFill="0" autoLine="0" autoPict="0">
                <anchor moveWithCells="1">
                  <from>
                    <xdr:col>0</xdr:col>
                    <xdr:colOff>561975</xdr:colOff>
                    <xdr:row>38</xdr:row>
                    <xdr:rowOff>152400</xdr:rowOff>
                  </from>
                  <to>
                    <xdr:col>0</xdr:col>
                    <xdr:colOff>781050</xdr:colOff>
                    <xdr:row>39</xdr:row>
                    <xdr:rowOff>171450</xdr:rowOff>
                  </to>
                </anchor>
              </controlPr>
            </control>
          </mc:Choice>
        </mc:AlternateContent>
        <mc:AlternateContent xmlns:mc="http://schemas.openxmlformats.org/markup-compatibility/2006">
          <mc:Choice Requires="x14">
            <control shapeId="79884" r:id="rId15" name="Check Box 12">
              <controlPr defaultSize="0" autoFill="0" autoLine="0" autoPict="0">
                <anchor moveWithCells="1">
                  <from>
                    <xdr:col>0</xdr:col>
                    <xdr:colOff>552450</xdr:colOff>
                    <xdr:row>41</xdr:row>
                    <xdr:rowOff>142875</xdr:rowOff>
                  </from>
                  <to>
                    <xdr:col>0</xdr:col>
                    <xdr:colOff>771525</xdr:colOff>
                    <xdr:row>42</xdr:row>
                    <xdr:rowOff>161925</xdr:rowOff>
                  </to>
                </anchor>
              </controlPr>
            </control>
          </mc:Choice>
        </mc:AlternateContent>
        <mc:AlternateContent xmlns:mc="http://schemas.openxmlformats.org/markup-compatibility/2006">
          <mc:Choice Requires="x14">
            <control shapeId="79885" r:id="rId16" name="Check Box 13">
              <controlPr defaultSize="0" autoFill="0" autoLine="0" autoPict="0">
                <anchor moveWithCells="1">
                  <from>
                    <xdr:col>0</xdr:col>
                    <xdr:colOff>542925</xdr:colOff>
                    <xdr:row>44</xdr:row>
                    <xdr:rowOff>161925</xdr:rowOff>
                  </from>
                  <to>
                    <xdr:col>0</xdr:col>
                    <xdr:colOff>762000</xdr:colOff>
                    <xdr:row>45</xdr:row>
                    <xdr:rowOff>180975</xdr:rowOff>
                  </to>
                </anchor>
              </controlPr>
            </control>
          </mc:Choice>
        </mc:AlternateContent>
        <mc:AlternateContent xmlns:mc="http://schemas.openxmlformats.org/markup-compatibility/2006">
          <mc:Choice Requires="x14">
            <control shapeId="79886" r:id="rId17" name="Check Box 14">
              <controlPr defaultSize="0" autoFill="0" autoLine="0" autoPict="0">
                <anchor moveWithCells="1">
                  <from>
                    <xdr:col>0</xdr:col>
                    <xdr:colOff>533400</xdr:colOff>
                    <xdr:row>47</xdr:row>
                    <xdr:rowOff>161925</xdr:rowOff>
                  </from>
                  <to>
                    <xdr:col>0</xdr:col>
                    <xdr:colOff>752475</xdr:colOff>
                    <xdr:row>48</xdr:row>
                    <xdr:rowOff>180975</xdr:rowOff>
                  </to>
                </anchor>
              </controlPr>
            </control>
          </mc:Choice>
        </mc:AlternateContent>
        <mc:AlternateContent xmlns:mc="http://schemas.openxmlformats.org/markup-compatibility/2006">
          <mc:Choice Requires="x14">
            <control shapeId="79887" r:id="rId18" name="Check Box 15">
              <controlPr defaultSize="0" autoFill="0" autoLine="0" autoPict="0">
                <anchor moveWithCells="1">
                  <from>
                    <xdr:col>0</xdr:col>
                    <xdr:colOff>542925</xdr:colOff>
                    <xdr:row>50</xdr:row>
                    <xdr:rowOff>142875</xdr:rowOff>
                  </from>
                  <to>
                    <xdr:col>0</xdr:col>
                    <xdr:colOff>762000</xdr:colOff>
                    <xdr:row>51</xdr:row>
                    <xdr:rowOff>161925</xdr:rowOff>
                  </to>
                </anchor>
              </controlPr>
            </control>
          </mc:Choice>
        </mc:AlternateContent>
        <mc:AlternateContent xmlns:mc="http://schemas.openxmlformats.org/markup-compatibility/2006">
          <mc:Choice Requires="x14">
            <control shapeId="79888" r:id="rId19" name="Check Box 16">
              <controlPr defaultSize="0" autoFill="0" autoLine="0" autoPict="0">
                <anchor moveWithCells="1">
                  <from>
                    <xdr:col>0</xdr:col>
                    <xdr:colOff>552450</xdr:colOff>
                    <xdr:row>53</xdr:row>
                    <xdr:rowOff>142875</xdr:rowOff>
                  </from>
                  <to>
                    <xdr:col>0</xdr:col>
                    <xdr:colOff>771525</xdr:colOff>
                    <xdr:row>54</xdr:row>
                    <xdr:rowOff>161925</xdr:rowOff>
                  </to>
                </anchor>
              </controlPr>
            </control>
          </mc:Choice>
        </mc:AlternateContent>
        <mc:AlternateContent xmlns:mc="http://schemas.openxmlformats.org/markup-compatibility/2006">
          <mc:Choice Requires="x14">
            <control shapeId="79889" r:id="rId20" name="Check Box 17">
              <controlPr defaultSize="0" autoFill="0" autoLine="0" autoPict="0">
                <anchor moveWithCells="1">
                  <from>
                    <xdr:col>0</xdr:col>
                    <xdr:colOff>542925</xdr:colOff>
                    <xdr:row>56</xdr:row>
                    <xdr:rowOff>161925</xdr:rowOff>
                  </from>
                  <to>
                    <xdr:col>0</xdr:col>
                    <xdr:colOff>762000</xdr:colOff>
                    <xdr:row>57</xdr:row>
                    <xdr:rowOff>180975</xdr:rowOff>
                  </to>
                </anchor>
              </controlPr>
            </control>
          </mc:Choice>
        </mc:AlternateContent>
        <mc:AlternateContent xmlns:mc="http://schemas.openxmlformats.org/markup-compatibility/2006">
          <mc:Choice Requires="x14">
            <control shapeId="79890" r:id="rId21" name="Check Box 18">
              <controlPr defaultSize="0" autoFill="0" autoLine="0" autoPict="0">
                <anchor moveWithCells="1">
                  <from>
                    <xdr:col>0</xdr:col>
                    <xdr:colOff>533400</xdr:colOff>
                    <xdr:row>59</xdr:row>
                    <xdr:rowOff>161925</xdr:rowOff>
                  </from>
                  <to>
                    <xdr:col>0</xdr:col>
                    <xdr:colOff>752475</xdr:colOff>
                    <xdr:row>60</xdr:row>
                    <xdr:rowOff>180975</xdr:rowOff>
                  </to>
                </anchor>
              </controlPr>
            </control>
          </mc:Choice>
        </mc:AlternateContent>
        <mc:AlternateContent xmlns:mc="http://schemas.openxmlformats.org/markup-compatibility/2006">
          <mc:Choice Requires="x14">
            <control shapeId="79891" r:id="rId22" name="Check Box 19">
              <controlPr defaultSize="0" autoFill="0" autoLine="0" autoPict="0">
                <anchor moveWithCells="1">
                  <from>
                    <xdr:col>0</xdr:col>
                    <xdr:colOff>552450</xdr:colOff>
                    <xdr:row>62</xdr:row>
                    <xdr:rowOff>161925</xdr:rowOff>
                  </from>
                  <to>
                    <xdr:col>0</xdr:col>
                    <xdr:colOff>771525</xdr:colOff>
                    <xdr:row>63</xdr:row>
                    <xdr:rowOff>180975</xdr:rowOff>
                  </to>
                </anchor>
              </controlPr>
            </control>
          </mc:Choice>
        </mc:AlternateContent>
        <mc:AlternateContent xmlns:mc="http://schemas.openxmlformats.org/markup-compatibility/2006">
          <mc:Choice Requires="x14">
            <control shapeId="79892" r:id="rId23" name="Check Box 20">
              <controlPr defaultSize="0" autoFill="0" autoLine="0" autoPict="0">
                <anchor moveWithCells="1">
                  <from>
                    <xdr:col>0</xdr:col>
                    <xdr:colOff>542925</xdr:colOff>
                    <xdr:row>65</xdr:row>
                    <xdr:rowOff>142875</xdr:rowOff>
                  </from>
                  <to>
                    <xdr:col>0</xdr:col>
                    <xdr:colOff>762000</xdr:colOff>
                    <xdr:row>66</xdr:row>
                    <xdr:rowOff>161925</xdr:rowOff>
                  </to>
                </anchor>
              </controlPr>
            </control>
          </mc:Choice>
        </mc:AlternateContent>
        <mc:AlternateContent xmlns:mc="http://schemas.openxmlformats.org/markup-compatibility/2006">
          <mc:Choice Requires="x14">
            <control shapeId="79893" r:id="rId24" name="Check Box 21">
              <controlPr defaultSize="0" autoFill="0" autoLine="0" autoPict="0">
                <anchor moveWithCells="1">
                  <from>
                    <xdr:col>0</xdr:col>
                    <xdr:colOff>542925</xdr:colOff>
                    <xdr:row>68</xdr:row>
                    <xdr:rowOff>133350</xdr:rowOff>
                  </from>
                  <to>
                    <xdr:col>0</xdr:col>
                    <xdr:colOff>762000</xdr:colOff>
                    <xdr:row>69</xdr:row>
                    <xdr:rowOff>152400</xdr:rowOff>
                  </to>
                </anchor>
              </controlPr>
            </control>
          </mc:Choice>
        </mc:AlternateContent>
        <mc:AlternateContent xmlns:mc="http://schemas.openxmlformats.org/markup-compatibility/2006">
          <mc:Choice Requires="x14">
            <control shapeId="79894" r:id="rId25" name="Check Box 22">
              <controlPr defaultSize="0" autoFill="0" autoLine="0" autoPict="0">
                <anchor moveWithCells="1">
                  <from>
                    <xdr:col>0</xdr:col>
                    <xdr:colOff>552450</xdr:colOff>
                    <xdr:row>71</xdr:row>
                    <xdr:rowOff>142875</xdr:rowOff>
                  </from>
                  <to>
                    <xdr:col>0</xdr:col>
                    <xdr:colOff>771525</xdr:colOff>
                    <xdr:row>72</xdr:row>
                    <xdr:rowOff>161925</xdr:rowOff>
                  </to>
                </anchor>
              </controlPr>
            </control>
          </mc:Choice>
        </mc:AlternateContent>
        <mc:AlternateContent xmlns:mc="http://schemas.openxmlformats.org/markup-compatibility/2006">
          <mc:Choice Requires="x14">
            <control shapeId="79895" r:id="rId26" name="Check Box 23">
              <controlPr defaultSize="0" autoFill="0" autoLine="0" autoPict="0">
                <anchor moveWithCells="1">
                  <from>
                    <xdr:col>0</xdr:col>
                    <xdr:colOff>552450</xdr:colOff>
                    <xdr:row>74</xdr:row>
                    <xdr:rowOff>152400</xdr:rowOff>
                  </from>
                  <to>
                    <xdr:col>0</xdr:col>
                    <xdr:colOff>771525</xdr:colOff>
                    <xdr:row>75</xdr:row>
                    <xdr:rowOff>171450</xdr:rowOff>
                  </to>
                </anchor>
              </controlPr>
            </control>
          </mc:Choice>
        </mc:AlternateContent>
        <mc:AlternateContent xmlns:mc="http://schemas.openxmlformats.org/markup-compatibility/2006">
          <mc:Choice Requires="x14">
            <control shapeId="79896" r:id="rId27" name="Check Box 24">
              <controlPr defaultSize="0" autoFill="0" autoLine="0" autoPict="0">
                <anchor moveWithCells="1">
                  <from>
                    <xdr:col>0</xdr:col>
                    <xdr:colOff>542925</xdr:colOff>
                    <xdr:row>77</xdr:row>
                    <xdr:rowOff>152400</xdr:rowOff>
                  </from>
                  <to>
                    <xdr:col>0</xdr:col>
                    <xdr:colOff>762000</xdr:colOff>
                    <xdr:row>78</xdr:row>
                    <xdr:rowOff>171450</xdr:rowOff>
                  </to>
                </anchor>
              </controlPr>
            </control>
          </mc:Choice>
        </mc:AlternateContent>
        <mc:AlternateContent xmlns:mc="http://schemas.openxmlformats.org/markup-compatibility/2006">
          <mc:Choice Requires="x14">
            <control shapeId="79897" r:id="rId28" name="Check Box 25">
              <controlPr defaultSize="0" autoFill="0" autoLine="0" autoPict="0">
                <anchor moveWithCells="1">
                  <from>
                    <xdr:col>0</xdr:col>
                    <xdr:colOff>533400</xdr:colOff>
                    <xdr:row>80</xdr:row>
                    <xdr:rowOff>171450</xdr:rowOff>
                  </from>
                  <to>
                    <xdr:col>0</xdr:col>
                    <xdr:colOff>752475</xdr:colOff>
                    <xdr:row>81</xdr:row>
                    <xdr:rowOff>190500</xdr:rowOff>
                  </to>
                </anchor>
              </controlPr>
            </control>
          </mc:Choice>
        </mc:AlternateContent>
        <mc:AlternateContent xmlns:mc="http://schemas.openxmlformats.org/markup-compatibility/2006">
          <mc:Choice Requires="x14">
            <control shapeId="79898" r:id="rId29" name="Check Box 26">
              <controlPr defaultSize="0" autoFill="0" autoLine="0" autoPict="0">
                <anchor moveWithCells="1">
                  <from>
                    <xdr:col>0</xdr:col>
                    <xdr:colOff>552450</xdr:colOff>
                    <xdr:row>83</xdr:row>
                    <xdr:rowOff>133350</xdr:rowOff>
                  </from>
                  <to>
                    <xdr:col>0</xdr:col>
                    <xdr:colOff>771525</xdr:colOff>
                    <xdr:row>84</xdr:row>
                    <xdr:rowOff>152400</xdr:rowOff>
                  </to>
                </anchor>
              </controlPr>
            </control>
          </mc:Choice>
        </mc:AlternateContent>
        <mc:AlternateContent xmlns:mc="http://schemas.openxmlformats.org/markup-compatibility/2006">
          <mc:Choice Requires="x14">
            <control shapeId="79899" r:id="rId30" name="Check Box 27">
              <controlPr defaultSize="0" autoFill="0" autoLine="0" autoPict="0">
                <anchor moveWithCells="1">
                  <from>
                    <xdr:col>0</xdr:col>
                    <xdr:colOff>533400</xdr:colOff>
                    <xdr:row>86</xdr:row>
                    <xdr:rowOff>133350</xdr:rowOff>
                  </from>
                  <to>
                    <xdr:col>0</xdr:col>
                    <xdr:colOff>752475</xdr:colOff>
                    <xdr:row>87</xdr:row>
                    <xdr:rowOff>171450</xdr:rowOff>
                  </to>
                </anchor>
              </controlPr>
            </control>
          </mc:Choice>
        </mc:AlternateContent>
        <mc:AlternateContent xmlns:mc="http://schemas.openxmlformats.org/markup-compatibility/2006">
          <mc:Choice Requires="x14">
            <control shapeId="79907" r:id="rId31" name="Check Box 35">
              <controlPr defaultSize="0" autoFill="0" autoLine="0" autoPict="0">
                <anchor moveWithCells="1">
                  <from>
                    <xdr:col>0</xdr:col>
                    <xdr:colOff>533400</xdr:colOff>
                    <xdr:row>89</xdr:row>
                    <xdr:rowOff>123825</xdr:rowOff>
                  </from>
                  <to>
                    <xdr:col>0</xdr:col>
                    <xdr:colOff>752475</xdr:colOff>
                    <xdr:row>90</xdr:row>
                    <xdr:rowOff>142875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BD68F4F2-A06E-491E-8861-7D330B6DBB22}">
            <x14:dataBar minLength="0" maxLength="100" border="1" negativeBarBorderColorSameAsPositive="0">
              <x14:cfvo type="autoMin"/>
              <x14:cfvo type="autoMax"/>
              <x14:borderColor rgb="FFFF555A"/>
              <x14:negativeFillColor rgb="FFFF0000"/>
              <x14:negativeBorderColor rgb="FFFF0000"/>
              <x14:axisColor rgb="FF000000"/>
            </x14:dataBar>
          </x14:cfRule>
          <xm:sqref>G92:G112</xm:sqref>
        </x14:conditionalFormatting>
        <x14:conditionalFormatting xmlns:xm="http://schemas.microsoft.com/office/excel/2006/main">
          <x14:cfRule type="iconSet" priority="93" id="{557AB988-D6D7-494E-B702-21A2BFAE4475}">
            <x14:iconSet custom="1">
              <x14:cfvo type="percent">
                <xm:f>0</xm:f>
              </x14:cfvo>
              <x14:cfvo type="num">
                <xm:f>$I$1</xm:f>
              </x14:cfvo>
              <x14:cfvo type="num" gte="0">
                <xm:f>$I$1</xm:f>
              </x14:cfvo>
              <x14:cfIcon iconSet="3TrafficLights1" iconId="1"/>
              <x14:cfIcon iconSet="3TrafficLights1" iconId="2"/>
              <x14:cfIcon iconSet="3TrafficLights1" iconId="0"/>
            </x14:iconSet>
          </x14:cfRule>
          <xm:sqref>D8 D11 D14 D17 D20 D23 D26 D29 D32 D35 D38 D41 D44 D47 D50 D53 D56 D59 D62 D65 D68 D71 D74 D77 D80 D83 D86 D89 D92 D95 D98 D101 D104 D107 D110</xm:sqref>
        </x14:conditionalFormatting>
        <x14:conditionalFormatting xmlns:xm="http://schemas.microsoft.com/office/excel/2006/main">
          <x14:cfRule type="iconSet" priority="94" id="{BE179F25-6D46-454C-A459-497595B6C793}">
            <x14:iconSet custom="1">
              <x14:cfvo type="percent">
                <xm:f>0</xm:f>
              </x14:cfvo>
              <x14:cfvo type="num">
                <xm:f>$I$2</xm:f>
              </x14:cfvo>
              <x14:cfvo type="num" gte="0">
                <xm:f>$I$2</xm:f>
              </x14:cfvo>
              <x14:cfIcon iconSet="3TrafficLights1" iconId="1"/>
              <x14:cfIcon iconSet="3TrafficLights1" iconId="2"/>
              <x14:cfIcon iconSet="3TrafficLights1" iconId="0"/>
            </x14:iconSet>
          </x14:cfRule>
          <xm:sqref>E8 E11 E14 E17 E20 E23 E26 E29 E32 E35 E38 E41 E44 E47 E50 E53 E56 E59 E62 E65 E68 E71 E74 E77 E80 E83 E86 E89 E92 E95 E98 E101 E104 E107 E110</xm:sqref>
        </x14:conditionalFormatting>
        <x14:conditionalFormatting xmlns:xm="http://schemas.microsoft.com/office/excel/2006/main">
          <x14:cfRule type="iconSet" priority="1" id="{18043820-712E-4006-937F-522A5F6873D0}">
            <x14:iconSet iconSet="3Triangles">
              <x14:cfvo type="percent">
                <xm:f>0</xm:f>
              </x14:cfvo>
              <x14:cfvo type="percent">
                <xm:f>33</xm:f>
              </x14:cfvo>
              <x14:cfvo type="percent">
                <xm:f>67</xm:f>
              </x14:cfvo>
            </x14:iconSet>
          </x14:cfRule>
          <xm:sqref>G8:G91</xm:sqref>
        </x14:conditionalFormatting>
      </x14:conditionalFormatting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6"/>
  <dimension ref="A1:BB130"/>
  <sheetViews>
    <sheetView workbookViewId="0">
      <pane xSplit="9" ySplit="7" topLeftCell="J8" activePane="bottomRight" state="frozen"/>
      <selection pane="topRight" activeCell="J1" sqref="J1"/>
      <selection pane="bottomLeft" activeCell="A8" sqref="A8"/>
      <selection pane="bottomRight" activeCell="J8" sqref="J8"/>
    </sheetView>
  </sheetViews>
  <sheetFormatPr baseColWidth="10" defaultColWidth="11.42578125" defaultRowHeight="15"/>
  <cols>
    <col min="1" max="1" width="19.7109375" customWidth="1"/>
    <col min="2" max="2" width="2.5703125" customWidth="1"/>
    <col min="3" max="3" width="2.42578125" customWidth="1"/>
    <col min="4" max="4" width="6.28515625" customWidth="1"/>
    <col min="5" max="5" width="6.42578125" customWidth="1"/>
    <col min="6" max="6" width="9.7109375" customWidth="1"/>
    <col min="7" max="7" width="9.140625" customWidth="1"/>
    <col min="8" max="8" width="4.7109375" customWidth="1"/>
    <col min="9" max="9" width="4.42578125" customWidth="1"/>
    <col min="10" max="39" width="12" customWidth="1"/>
    <col min="40" max="40" width="11.42578125" hidden="1" customWidth="1"/>
    <col min="48" max="49" width="11.42578125" hidden="1" customWidth="1"/>
    <col min="50" max="50" width="0" hidden="1" customWidth="1"/>
  </cols>
  <sheetData>
    <row r="1" spans="1:54" ht="27" customHeight="1" thickTop="1">
      <c r="A1" s="201" t="s">
        <v>28</v>
      </c>
      <c r="B1" s="472">
        <f>Janvier!B1</f>
        <v>2017</v>
      </c>
      <c r="C1" s="472"/>
      <c r="D1" s="473"/>
      <c r="E1" s="1"/>
      <c r="F1" s="451" t="s">
        <v>64</v>
      </c>
      <c r="G1" s="452"/>
      <c r="H1" s="452"/>
      <c r="I1" s="126">
        <f ca="1">'Base de donnée'!N60</f>
        <v>7</v>
      </c>
      <c r="J1" s="2"/>
      <c r="K1" s="453" t="s">
        <v>65</v>
      </c>
      <c r="L1" s="454"/>
      <c r="M1" s="454"/>
      <c r="N1" s="454"/>
      <c r="O1" s="454"/>
      <c r="P1" s="454"/>
      <c r="Q1" s="454"/>
      <c r="R1" s="454"/>
      <c r="S1" s="457">
        <f>DATE(B1,B2,1)</f>
        <v>42826</v>
      </c>
      <c r="T1" s="457"/>
      <c r="U1" s="457"/>
      <c r="V1" s="457"/>
      <c r="W1" s="457"/>
      <c r="X1" s="457"/>
      <c r="Y1" s="457"/>
      <c r="Z1" s="458"/>
      <c r="AA1" s="3"/>
      <c r="AB1" s="3"/>
      <c r="AC1" s="3"/>
      <c r="AD1" s="1"/>
      <c r="AE1" s="1"/>
      <c r="AF1" s="1"/>
      <c r="AG1" s="444"/>
      <c r="AH1" s="444"/>
      <c r="AK1" s="444"/>
      <c r="AL1" s="444"/>
      <c r="AV1" t="s">
        <v>10</v>
      </c>
    </row>
    <row r="2" spans="1:54" ht="21.75" customHeight="1" thickBot="1">
      <c r="A2" s="202" t="s">
        <v>32</v>
      </c>
      <c r="B2" s="474">
        <v>4</v>
      </c>
      <c r="C2" s="474"/>
      <c r="D2" s="475"/>
      <c r="E2" s="1"/>
      <c r="F2" s="461" t="s">
        <v>66</v>
      </c>
      <c r="G2" s="462"/>
      <c r="H2" s="462"/>
      <c r="I2" s="127">
        <f ca="1">'Base de donnée'!P60</f>
        <v>4</v>
      </c>
      <c r="J2" s="2"/>
      <c r="K2" s="455"/>
      <c r="L2" s="456"/>
      <c r="M2" s="456"/>
      <c r="N2" s="456"/>
      <c r="O2" s="456"/>
      <c r="P2" s="456"/>
      <c r="Q2" s="456"/>
      <c r="R2" s="456"/>
      <c r="S2" s="459"/>
      <c r="T2" s="459"/>
      <c r="U2" s="459"/>
      <c r="V2" s="459"/>
      <c r="W2" s="459"/>
      <c r="X2" s="459"/>
      <c r="Y2" s="459"/>
      <c r="Z2" s="460"/>
      <c r="AA2" s="3"/>
      <c r="AB2" s="3"/>
      <c r="AC2" s="3"/>
      <c r="AD2" s="1"/>
      <c r="AE2" s="1"/>
      <c r="AF2" s="1"/>
      <c r="AG2" s="444"/>
      <c r="AH2" s="444"/>
      <c r="AK2" s="444"/>
      <c r="AL2" s="444"/>
      <c r="AV2" t="s">
        <v>13</v>
      </c>
    </row>
    <row r="3" spans="1:54" ht="16.5" thickTop="1">
      <c r="A3" s="4"/>
      <c r="B3" s="5"/>
      <c r="C3" s="203"/>
      <c r="D3" s="1"/>
      <c r="E3" s="1"/>
      <c r="F3" s="1"/>
      <c r="G3" s="1"/>
      <c r="H3" s="1"/>
      <c r="I3" s="1"/>
      <c r="J3" s="1"/>
      <c r="K3" s="1"/>
      <c r="L3" s="1"/>
      <c r="M3" s="1"/>
      <c r="N3" s="1"/>
      <c r="O3" s="1"/>
      <c r="P3" s="1"/>
      <c r="Q3" s="1"/>
      <c r="R3" s="1"/>
      <c r="S3" s="1"/>
      <c r="T3" s="1"/>
      <c r="U3" s="1"/>
      <c r="V3" s="1"/>
      <c r="W3" s="1"/>
      <c r="X3" s="1"/>
      <c r="Y3" s="1"/>
      <c r="Z3" s="1"/>
      <c r="AA3" s="1"/>
      <c r="AB3" s="1"/>
      <c r="AC3" s="1"/>
      <c r="AD3" s="1"/>
      <c r="AE3" s="1"/>
      <c r="AF3" s="1"/>
      <c r="AV3" t="s">
        <v>21</v>
      </c>
    </row>
    <row r="4" spans="1:54" ht="14.25" customHeight="1" thickBot="1">
      <c r="A4" s="4"/>
      <c r="B4" s="5"/>
      <c r="C4" s="203"/>
      <c r="D4" s="1"/>
      <c r="E4" s="1"/>
      <c r="F4" s="1"/>
      <c r="G4" s="1"/>
      <c r="H4" s="1"/>
      <c r="I4" s="1"/>
      <c r="J4" s="1"/>
      <c r="K4" s="1"/>
      <c r="L4" s="1"/>
      <c r="M4" s="1"/>
      <c r="N4" s="1"/>
      <c r="O4" s="1"/>
      <c r="P4" s="1"/>
      <c r="Q4" s="1"/>
      <c r="R4" s="1"/>
      <c r="S4" s="1"/>
      <c r="T4" s="1"/>
      <c r="U4" s="1"/>
      <c r="V4" s="1"/>
      <c r="W4" s="1"/>
      <c r="X4" s="1"/>
      <c r="Y4" s="1"/>
      <c r="Z4" s="1"/>
      <c r="AA4" s="1"/>
      <c r="AB4" s="1"/>
      <c r="AC4" s="1"/>
      <c r="AD4" s="1"/>
      <c r="AE4" s="1"/>
      <c r="AF4" s="1"/>
      <c r="AV4" t="s">
        <v>22</v>
      </c>
    </row>
    <row r="5" spans="1:54" ht="111" customHeight="1" thickTop="1" thickBot="1">
      <c r="A5" s="6"/>
      <c r="B5" s="250" t="s">
        <v>67</v>
      </c>
      <c r="C5" s="250" t="s">
        <v>68</v>
      </c>
      <c r="D5" s="130" t="s">
        <v>50</v>
      </c>
      <c r="E5" s="131" t="s">
        <v>69</v>
      </c>
      <c r="F5" s="132" t="s">
        <v>70</v>
      </c>
      <c r="G5" s="145" t="s">
        <v>71</v>
      </c>
      <c r="H5" s="216" t="s">
        <v>75</v>
      </c>
      <c r="I5" s="216" t="s">
        <v>76</v>
      </c>
      <c r="J5" s="200">
        <f>DATE(B1,B2,1)</f>
        <v>42826</v>
      </c>
      <c r="K5" s="199">
        <f t="shared" ref="K5:AN5" si="0">IF(J5="","",IF(MONTH(J5+1)=$B$2,J5+1,""))</f>
        <v>42827</v>
      </c>
      <c r="L5" s="80">
        <f t="shared" si="0"/>
        <v>42828</v>
      </c>
      <c r="M5" s="80">
        <f t="shared" si="0"/>
        <v>42829</v>
      </c>
      <c r="N5" s="80">
        <f t="shared" si="0"/>
        <v>42830</v>
      </c>
      <c r="O5" s="82">
        <f t="shared" si="0"/>
        <v>42831</v>
      </c>
      <c r="P5" s="80">
        <f t="shared" si="0"/>
        <v>42832</v>
      </c>
      <c r="Q5" s="82">
        <f t="shared" si="0"/>
        <v>42833</v>
      </c>
      <c r="R5" s="80">
        <f t="shared" si="0"/>
        <v>42834</v>
      </c>
      <c r="S5" s="80">
        <f t="shared" si="0"/>
        <v>42835</v>
      </c>
      <c r="T5" s="80">
        <f t="shared" si="0"/>
        <v>42836</v>
      </c>
      <c r="U5" s="80">
        <f t="shared" si="0"/>
        <v>42837</v>
      </c>
      <c r="V5" s="80">
        <f t="shared" si="0"/>
        <v>42838</v>
      </c>
      <c r="W5" s="80">
        <f t="shared" si="0"/>
        <v>42839</v>
      </c>
      <c r="X5" s="82">
        <f t="shared" si="0"/>
        <v>42840</v>
      </c>
      <c r="Y5" s="82">
        <f t="shared" si="0"/>
        <v>42841</v>
      </c>
      <c r="Z5" s="80">
        <f t="shared" si="0"/>
        <v>42842</v>
      </c>
      <c r="AA5" s="80">
        <f t="shared" si="0"/>
        <v>42843</v>
      </c>
      <c r="AB5" s="82">
        <f t="shared" si="0"/>
        <v>42844</v>
      </c>
      <c r="AC5" s="80">
        <f t="shared" si="0"/>
        <v>42845</v>
      </c>
      <c r="AD5" s="80">
        <f t="shared" si="0"/>
        <v>42846</v>
      </c>
      <c r="AE5" s="80">
        <f t="shared" si="0"/>
        <v>42847</v>
      </c>
      <c r="AF5" s="80">
        <f t="shared" si="0"/>
        <v>42848</v>
      </c>
      <c r="AG5" s="82">
        <f t="shared" si="0"/>
        <v>42849</v>
      </c>
      <c r="AH5" s="80">
        <f t="shared" si="0"/>
        <v>42850</v>
      </c>
      <c r="AI5" s="80">
        <f t="shared" si="0"/>
        <v>42851</v>
      </c>
      <c r="AJ5" s="80">
        <f t="shared" si="0"/>
        <v>42852</v>
      </c>
      <c r="AK5" s="80">
        <f t="shared" si="0"/>
        <v>42853</v>
      </c>
      <c r="AL5" s="80">
        <f t="shared" si="0"/>
        <v>42854</v>
      </c>
      <c r="AM5" s="80">
        <f t="shared" si="0"/>
        <v>42855</v>
      </c>
      <c r="AN5" s="80" t="str">
        <f t="shared" si="0"/>
        <v/>
      </c>
    </row>
    <row r="6" spans="1:54" ht="15.75" thickBot="1">
      <c r="A6" s="173" t="s">
        <v>72</v>
      </c>
      <c r="B6" s="248"/>
      <c r="C6" s="248"/>
      <c r="D6" s="481"/>
      <c r="E6" s="434"/>
      <c r="F6" s="436"/>
      <c r="G6" s="438"/>
      <c r="H6" s="440"/>
      <c r="I6" s="441"/>
      <c r="J6" s="208">
        <f>14-(SUM(J116:J129))</f>
        <v>14</v>
      </c>
      <c r="K6" s="208">
        <f t="shared" ref="K6:AN6" si="1">14-(SUM(K116:K129))</f>
        <v>14</v>
      </c>
      <c r="L6" s="208">
        <f t="shared" si="1"/>
        <v>14</v>
      </c>
      <c r="M6" s="208">
        <f t="shared" si="1"/>
        <v>14</v>
      </c>
      <c r="N6" s="208">
        <f t="shared" si="1"/>
        <v>14</v>
      </c>
      <c r="O6" s="208">
        <f t="shared" si="1"/>
        <v>14</v>
      </c>
      <c r="P6" s="208">
        <f t="shared" si="1"/>
        <v>14</v>
      </c>
      <c r="Q6" s="208">
        <f t="shared" si="1"/>
        <v>14</v>
      </c>
      <c r="R6" s="208">
        <f t="shared" si="1"/>
        <v>14</v>
      </c>
      <c r="S6" s="208">
        <f t="shared" si="1"/>
        <v>14</v>
      </c>
      <c r="T6" s="208">
        <f t="shared" si="1"/>
        <v>14</v>
      </c>
      <c r="U6" s="208">
        <f t="shared" si="1"/>
        <v>14</v>
      </c>
      <c r="V6" s="208">
        <f t="shared" si="1"/>
        <v>14</v>
      </c>
      <c r="W6" s="208">
        <f t="shared" si="1"/>
        <v>14</v>
      </c>
      <c r="X6" s="208">
        <f t="shared" si="1"/>
        <v>14</v>
      </c>
      <c r="Y6" s="208">
        <f t="shared" si="1"/>
        <v>14</v>
      </c>
      <c r="Z6" s="208">
        <f t="shared" si="1"/>
        <v>14</v>
      </c>
      <c r="AA6" s="208">
        <f t="shared" si="1"/>
        <v>14</v>
      </c>
      <c r="AB6" s="208">
        <f t="shared" si="1"/>
        <v>14</v>
      </c>
      <c r="AC6" s="208">
        <f t="shared" si="1"/>
        <v>14</v>
      </c>
      <c r="AD6" s="208">
        <f t="shared" si="1"/>
        <v>14</v>
      </c>
      <c r="AE6" s="208">
        <f t="shared" si="1"/>
        <v>14</v>
      </c>
      <c r="AF6" s="208">
        <f t="shared" si="1"/>
        <v>14</v>
      </c>
      <c r="AG6" s="208">
        <f t="shared" si="1"/>
        <v>14</v>
      </c>
      <c r="AH6" s="208">
        <f t="shared" si="1"/>
        <v>14</v>
      </c>
      <c r="AI6" s="208">
        <f t="shared" si="1"/>
        <v>14</v>
      </c>
      <c r="AJ6" s="208">
        <f t="shared" si="1"/>
        <v>14</v>
      </c>
      <c r="AK6" s="208">
        <f t="shared" si="1"/>
        <v>14</v>
      </c>
      <c r="AL6" s="208">
        <f t="shared" si="1"/>
        <v>14</v>
      </c>
      <c r="AM6" s="208">
        <f t="shared" si="1"/>
        <v>14</v>
      </c>
      <c r="AN6" s="208">
        <f t="shared" si="1"/>
        <v>14</v>
      </c>
    </row>
    <row r="7" spans="1:54" ht="15.75" thickBot="1">
      <c r="A7" s="174" t="s">
        <v>73</v>
      </c>
      <c r="B7" s="249"/>
      <c r="C7" s="249"/>
      <c r="D7" s="482"/>
      <c r="E7" s="435"/>
      <c r="F7" s="437"/>
      <c r="G7" s="439"/>
      <c r="H7" s="442"/>
      <c r="I7" s="443"/>
      <c r="J7" s="206">
        <f ca="1">SUMPRODUCT(COUNTIF(OFFSET(J8:J8,{0,3,6,9,12,15,18,21,24,27,30,33,36,39,42,45,48,51,54,57,60,63,66,69,72,75,78,81,84,87,90,93,96,99,102,105,108},),piquet))</f>
        <v>0</v>
      </c>
      <c r="K7" s="206">
        <f ca="1">SUMPRODUCT(COUNTIF(OFFSET(K8:K8,{0,3,6,9,12,15,18,21,24,27,30,33,36,39,42,45,48,51,54,57,60,63,66,69,72,75,78,81,84,87,90,93,96,99,102,105,108},),piquet))</f>
        <v>0</v>
      </c>
      <c r="L7" s="206">
        <f ca="1">SUMPRODUCT(COUNTIF(OFFSET(L8:L8,{0,3,6,9,12,15,18,21,24,27,30,33,36,39,42,45,48,51,54,57,60,63,66,69,72,75,78,81,84,87,90,93,96,99,102,105,108},),piquet))</f>
        <v>0</v>
      </c>
      <c r="M7" s="206">
        <f ca="1">SUMPRODUCT(COUNTIF(OFFSET(M8:M8,{0,3,6,9,12,15,18,21,24,27,30,33,36,39,42,45,48,51,54,57,60,63,66,69,72,75,78,81,84,87,90,93,96,99,102,105,108},),piquet))</f>
        <v>0</v>
      </c>
      <c r="N7" s="206">
        <f ca="1">SUMPRODUCT(COUNTIF(OFFSET(N8:N8,{0,3,6,9,12,15,18,21,24,27,30,33,36,39,42,45,48,51,54,57,60,63,66,69,72,75,78,81,84,87,90,93,96,99,102,105,108},),piquet))</f>
        <v>0</v>
      </c>
      <c r="O7" s="206">
        <f ca="1">SUMPRODUCT(COUNTIF(OFFSET(O8:O8,{0,3,6,9,12,15,18,21,24,27,30,33,36,39,42,45,48,51,54,57,60,63,66,69,72,75,78,81,84,87,90,93,96,99,102,105,108},),piquet))</f>
        <v>0</v>
      </c>
      <c r="P7" s="206">
        <f ca="1">SUMPRODUCT(COUNTIF(OFFSET(P8:P8,{0,3,6,9,12,15,18,21,24,27,30,33,36,39,42,45,48,51,54,57,60,63,66,69,72,75,78,81,84,87,90,93,96,99,102,105,108},),piquet))</f>
        <v>0</v>
      </c>
      <c r="Q7" s="206">
        <f ca="1">SUMPRODUCT(COUNTIF(OFFSET(Q8:Q8,{0,3,6,9,12,15,18,21,24,27,30,33,36,39,42,45,48,51,54,57,60,63,66,69,72,75,78,81,84,87,90,93,96,99,102,105,108},),piquet))</f>
        <v>0</v>
      </c>
      <c r="R7" s="206">
        <f ca="1">SUMPRODUCT(COUNTIF(OFFSET(R8:R8,{0,3,6,9,12,15,18,21,24,27,30,33,36,39,42,45,48,51,54,57,60,63,66,69,72,75,78,81,84,87,90,93,96,99,102,105,108},),piquet))</f>
        <v>0</v>
      </c>
      <c r="S7" s="206">
        <f ca="1">SUMPRODUCT(COUNTIF(OFFSET(S8:S8,{0,3,6,9,12,15,18,21,24,27,30,33,36,39,42,45,48,51,54,57,60,63,66,69,72,75,78,81,84,87,90,93,96,99,102,105,108},),piquet))</f>
        <v>0</v>
      </c>
      <c r="T7" s="206">
        <f ca="1">SUMPRODUCT(COUNTIF(OFFSET(T8:T8,{0,3,6,9,12,15,18,21,24,27,30,33,36,39,42,45,48,51,54,57,60,63,66,69,72,75,78,81,84,87,90,93,96,99,102,105,108},),piquet))</f>
        <v>0</v>
      </c>
      <c r="U7" s="206">
        <f ca="1">SUMPRODUCT(COUNTIF(OFFSET(U8:U8,{0,3,6,9,12,15,18,21,24,27,30,33,36,39,42,45,48,51,54,57,60,63,66,69,72,75,78,81,84,87,90,93,96,99,102,105,108},),piquet))</f>
        <v>0</v>
      </c>
      <c r="V7" s="206">
        <f ca="1">SUMPRODUCT(COUNTIF(OFFSET(V8:V8,{0,3,6,9,12,15,18,21,24,27,30,33,36,39,42,45,48,51,54,57,60,63,66,69,72,75,78,81,84,87,90,93,96,99,102,105,108},),piquet))</f>
        <v>0</v>
      </c>
      <c r="W7" s="206">
        <f ca="1">SUMPRODUCT(COUNTIF(OFFSET(W8:W8,{0,3,6,9,12,15,18,21,24,27,30,33,36,39,42,45,48,51,54,57,60,63,66,69,72,75,78,81,84,87,90,93,96,99,102,105,108},),piquet))</f>
        <v>0</v>
      </c>
      <c r="X7" s="206">
        <f ca="1">SUMPRODUCT(COUNTIF(OFFSET(X8:X8,{0,3,6,9,12,15,18,21,24,27,30,33,36,39,42,45,48,51,54,57,60,63,66,69,72,75,78,81,84,87,90,93,96,99,102,105,108},),piquet))</f>
        <v>0</v>
      </c>
      <c r="Y7" s="206">
        <f ca="1">SUMPRODUCT(COUNTIF(OFFSET(Y8:Y8,{0,3,6,9,12,15,18,21,24,27,30,33,36,39,42,45,48,51,54,57,60,63,66,69,72,75,78,81,84,87,90,93,96,99,102,105,108},),piquet))</f>
        <v>0</v>
      </c>
      <c r="Z7" s="206">
        <f ca="1">SUMPRODUCT(COUNTIF(OFFSET(Z8:Z8,{0,3,6,9,12,15,18,21,24,27,30,33,36,39,42,45,48,51,54,57,60,63,66,69,72,75,78,81,84,87,90,93,96,99,102,105,108},),piquet))</f>
        <v>0</v>
      </c>
      <c r="AA7" s="206">
        <f ca="1">SUMPRODUCT(COUNTIF(OFFSET(AA8:AA8,{0,3,6,9,12,15,18,21,24,27,30,33,36,39,42,45,48,51,54,57,60,63,66,69,72,75,78,81,84,87,90,93,96,99,102,105,108},),piquet))</f>
        <v>0</v>
      </c>
      <c r="AB7" s="206">
        <f ca="1">SUMPRODUCT(COUNTIF(OFFSET(AB8:AB8,{0,3,6,9,12,15,18,21,24,27,30,33,36,39,42,45,48,51,54,57,60,63,66,69,72,75,78,81,84,87,90,93,96,99,102,105,108},),piquet))</f>
        <v>0</v>
      </c>
      <c r="AC7" s="206">
        <f ca="1">SUMPRODUCT(COUNTIF(OFFSET(AC8:AC8,{0,3,6,9,12,15,18,21,24,27,30,33,36,39,42,45,48,51,54,57,60,63,66,69,72,75,78,81,84,87,90,93,96,99,102,105,108},),piquet))</f>
        <v>0</v>
      </c>
      <c r="AD7" s="206">
        <f ca="1">SUMPRODUCT(COUNTIF(OFFSET(AD8:AD8,{0,3,6,9,12,15,18,21,24,27,30,33,36,39,42,45,48,51,54,57,60,63,66,69,72,75,78,81,84,87,90,93,96,99,102,105,108},),piquet))</f>
        <v>0</v>
      </c>
      <c r="AE7" s="206">
        <f ca="1">SUMPRODUCT(COUNTIF(OFFSET(AE8:AE8,{0,3,6,9,12,15,18,21,24,27,30,33,36,39,42,45,48,51,54,57,60,63,66,69,72,75,78,81,84,87,90,93,96,99,102,105,108},),piquet))</f>
        <v>0</v>
      </c>
      <c r="AF7" s="206">
        <f ca="1">SUMPRODUCT(COUNTIF(OFFSET(AF8:AF8,{0,3,6,9,12,15,18,21,24,27,30,33,36,39,42,45,48,51,54,57,60,63,66,69,72,75,78,81,84,87,90,93,96,99,102,105,108},),piquet))</f>
        <v>0</v>
      </c>
      <c r="AG7" s="206">
        <f ca="1">SUMPRODUCT(COUNTIF(OFFSET(AG8:AG8,{0,3,6,9,12,15,18,21,24,27,30,33,36,39,42,45,48,51,54,57,60,63,66,69,72,75,78,81,84,87,90,93,96,99,102,105,108},),piquet))</f>
        <v>0</v>
      </c>
      <c r="AH7" s="206">
        <f ca="1">SUMPRODUCT(COUNTIF(OFFSET(AH8:AH8,{0,3,6,9,12,15,18,21,24,27,30,33,36,39,42,45,48,51,54,57,60,63,66,69,72,75,78,81,84,87,90,93,96,99,102,105,108},),piquet))</f>
        <v>0</v>
      </c>
      <c r="AI7" s="206">
        <f ca="1">SUMPRODUCT(COUNTIF(OFFSET(AI8:AI8,{0,3,6,9,12,15,18,21,24,27,30,33,36,39,42,45,48,51,54,57,60,63,66,69,72,75,78,81,84,87,90,93,96,99,102,105,108},),piquet))</f>
        <v>0</v>
      </c>
      <c r="AJ7" s="206">
        <f ca="1">SUMPRODUCT(COUNTIF(OFFSET(AJ8:AJ8,{0,3,6,9,12,15,18,21,24,27,30,33,36,39,42,45,48,51,54,57,60,63,66,69,72,75,78,81,84,87,90,93,96,99,102,105,108},),piquet))</f>
        <v>0</v>
      </c>
      <c r="AK7" s="206">
        <f ca="1">SUMPRODUCT(COUNTIF(OFFSET(AK8:AK8,{0,3,6,9,12,15,18,21,24,27,30,33,36,39,42,45,48,51,54,57,60,63,66,69,72,75,78,81,84,87,90,93,96,99,102,105,108},),piquet))</f>
        <v>0</v>
      </c>
      <c r="AL7" s="206">
        <f ca="1">SUMPRODUCT(COUNTIF(OFFSET(AL8:AL8,{0,3,6,9,12,15,18,21,24,27,30,33,36,39,42,45,48,51,54,57,60,63,66,69,72,75,78,81,84,87,90,93,96,99,102,105,108},),piquet))</f>
        <v>0</v>
      </c>
      <c r="AM7" s="206">
        <f ca="1">SUMPRODUCT(COUNTIF(OFFSET(AM8:AM8,{0,3,6,9,12,15,18,21,24,27,30,33,36,39,42,45,48,51,54,57,60,63,66,69,72,75,78,81,84,87,90,93,96,99,102,105,108},),piquet))</f>
        <v>0</v>
      </c>
      <c r="AN7" s="206">
        <f ca="1">SUMPRODUCT(COUNTIF(OFFSET(AN8:AN8,{0,3,6,9,12,15,18,21,24,27,30,33,36,39,42,45,48,51,54,57,60,63,66,69,72,75,78,81,84,87,90,93,96,99,102,105,108},),piquet))</f>
        <v>0</v>
      </c>
    </row>
    <row r="8" spans="1:54" ht="16.5" customHeight="1" thickTop="1" thickBot="1">
      <c r="A8" s="162">
        <f>'Base de donnée'!C3</f>
        <v>1</v>
      </c>
      <c r="B8" s="476">
        <f>SUM('Base de donnée'!C$5:C$7)</f>
        <v>3</v>
      </c>
      <c r="C8" s="479">
        <f>SUM('Base de donnée'!C$8)</f>
        <v>1</v>
      </c>
      <c r="D8" s="428">
        <f t="array" ref="D8">SUM(IF((WEEKDAY(J$5:AM$5,2)&lt;6)*(COUNTIF(fériés,J$5:AM$5)=0),COUNTIF(piquet,J8:AM8)))</f>
        <v>0</v>
      </c>
      <c r="E8" s="431">
        <f t="array" ref="E8">SUM(IF((WEEKDAY(J$5:AM$5,2)&gt;5)+(COUNTIF(fériés,J$5:AM$5)&gt;0),COUNTIF(piquet,J8:AM8)))</f>
        <v>0</v>
      </c>
      <c r="F8" s="416">
        <f>(D8*9)+(E8*24)</f>
        <v>0</v>
      </c>
      <c r="G8" s="419" t="e">
        <f ca="1">STATISTIQUE!V8</f>
        <v>#REF!</v>
      </c>
      <c r="H8" s="422">
        <f>SUM(AV8:AV10)</f>
        <v>0</v>
      </c>
      <c r="I8" s="425">
        <f>SUM(AW8:AW10)</f>
        <v>0</v>
      </c>
      <c r="J8" s="133" t="str">
        <f t="array" ref="J8">IF('Base de donnée'!$C$4,("DISPONIBLE"),("INDISPONIBLE"))</f>
        <v>DISPONIBLE</v>
      </c>
      <c r="K8" s="133" t="str">
        <f>IF('Base de donnée'!$C$4,("DISPONIBLE"),("INDISPONIBLE"))</f>
        <v>DISPONIBLE</v>
      </c>
      <c r="L8" s="133" t="str">
        <f>IF('Base de donnée'!$C$4,("DISPONIBLE"),("INDISPONIBLE"))</f>
        <v>DISPONIBLE</v>
      </c>
      <c r="M8" s="133" t="str">
        <f>IF('Base de donnée'!$C$4,("DISPONIBLE"),("INDISPONIBLE"))</f>
        <v>DISPONIBLE</v>
      </c>
      <c r="N8" s="133" t="str">
        <f>IF('Base de donnée'!$C$4,("DISPONIBLE"),("INDISPONIBLE"))</f>
        <v>DISPONIBLE</v>
      </c>
      <c r="O8" s="133" t="str">
        <f>IF('Base de donnée'!$C$4,("DISPONIBLE"),("INDISPONIBLE"))</f>
        <v>DISPONIBLE</v>
      </c>
      <c r="P8" s="133" t="str">
        <f>IF('Base de donnée'!$C$4,("DISPONIBLE"),("INDISPONIBLE"))</f>
        <v>DISPONIBLE</v>
      </c>
      <c r="Q8" s="133" t="str">
        <f>IF('Base de donnée'!$C$4,("DISPONIBLE"),("INDISPONIBLE"))</f>
        <v>DISPONIBLE</v>
      </c>
      <c r="R8" s="133" t="str">
        <f>IF('Base de donnée'!$C$4,("DISPONIBLE"),("INDISPONIBLE"))</f>
        <v>DISPONIBLE</v>
      </c>
      <c r="S8" s="133" t="str">
        <f>IF('Base de donnée'!$C$4,("DISPONIBLE"),("INDISPONIBLE"))</f>
        <v>DISPONIBLE</v>
      </c>
      <c r="T8" s="133" t="str">
        <f>IF('Base de donnée'!$C$4,("DISPONIBLE"),("INDISPONIBLE"))</f>
        <v>DISPONIBLE</v>
      </c>
      <c r="U8" s="133" t="str">
        <f>IF('Base de donnée'!$C$4,("DISPONIBLE"),("INDISPONIBLE"))</f>
        <v>DISPONIBLE</v>
      </c>
      <c r="V8" s="133" t="str">
        <f>IF('Base de donnée'!$C$4,("DISPONIBLE"),("INDISPONIBLE"))</f>
        <v>DISPONIBLE</v>
      </c>
      <c r="W8" s="133" t="str">
        <f>IF('Base de donnée'!$C$4,("DISPONIBLE"),("INDISPONIBLE"))</f>
        <v>DISPONIBLE</v>
      </c>
      <c r="X8" s="133" t="str">
        <f>IF('Base de donnée'!$C$4,("DISPONIBLE"),("INDISPONIBLE"))</f>
        <v>DISPONIBLE</v>
      </c>
      <c r="Y8" s="133" t="str">
        <f>IF('Base de donnée'!$C$4,("DISPONIBLE"),("INDISPONIBLE"))</f>
        <v>DISPONIBLE</v>
      </c>
      <c r="Z8" s="133" t="str">
        <f>IF('Base de donnée'!$C$4,("DISPONIBLE"),("INDISPONIBLE"))</f>
        <v>DISPONIBLE</v>
      </c>
      <c r="AA8" s="133" t="str">
        <f>IF('Base de donnée'!$C$4,("DISPONIBLE"),("INDISPONIBLE"))</f>
        <v>DISPONIBLE</v>
      </c>
      <c r="AB8" s="133" t="str">
        <f>IF('Base de donnée'!$C$4,("DISPONIBLE"),("INDISPONIBLE"))</f>
        <v>DISPONIBLE</v>
      </c>
      <c r="AC8" s="133" t="str">
        <f>IF('Base de donnée'!$C$4,("DISPONIBLE"),("INDISPONIBLE"))</f>
        <v>DISPONIBLE</v>
      </c>
      <c r="AD8" s="133" t="str">
        <f>IF('Base de donnée'!$C$4,("DISPONIBLE"),("INDISPONIBLE"))</f>
        <v>DISPONIBLE</v>
      </c>
      <c r="AE8" s="133" t="str">
        <f>IF('Base de donnée'!$C$4,("DISPONIBLE"),("INDISPONIBLE"))</f>
        <v>DISPONIBLE</v>
      </c>
      <c r="AF8" s="133" t="str">
        <f>IF('Base de donnée'!$C$4,("DISPONIBLE"),("INDISPONIBLE"))</f>
        <v>DISPONIBLE</v>
      </c>
      <c r="AG8" s="133" t="str">
        <f>IF('Base de donnée'!$C$4,("DISPONIBLE"),("INDISPONIBLE"))</f>
        <v>DISPONIBLE</v>
      </c>
      <c r="AH8" s="133" t="str">
        <f>IF('Base de donnée'!$C$4,("DISPONIBLE"),("INDISPONIBLE"))</f>
        <v>DISPONIBLE</v>
      </c>
      <c r="AI8" s="133" t="str">
        <f>IF('Base de donnée'!$C$4,("DISPONIBLE"),("INDISPONIBLE"))</f>
        <v>DISPONIBLE</v>
      </c>
      <c r="AJ8" s="133" t="str">
        <f>IF('Base de donnée'!$C$4,("DISPONIBLE"),("INDISPONIBLE"))</f>
        <v>DISPONIBLE</v>
      </c>
      <c r="AK8" s="133" t="str">
        <f>IF('Base de donnée'!$C$4,("DISPONIBLE"),("INDISPONIBLE"))</f>
        <v>DISPONIBLE</v>
      </c>
      <c r="AL8" s="133" t="str">
        <f>IF('Base de donnée'!$C$4,("DISPONIBLE"),("INDISPONIBLE"))</f>
        <v>DISPONIBLE</v>
      </c>
      <c r="AM8" s="133" t="str">
        <f>IF('Base de donnée'!$C$4,("DISPONIBLE"),("INDISPONIBLE"))</f>
        <v>DISPONIBLE</v>
      </c>
      <c r="AN8" s="251" t="str">
        <f>IF('Base de donnée'!$C$4,("DISPONIBLE"),("INDISPONIBLE"))</f>
        <v>DISPONIBLE</v>
      </c>
      <c r="AO8" s="260"/>
      <c r="AP8" s="260"/>
      <c r="AQ8" s="260"/>
      <c r="AR8" s="260"/>
      <c r="AS8" s="260"/>
      <c r="AT8" s="260"/>
      <c r="AU8" s="260"/>
      <c r="AV8" s="260"/>
      <c r="AW8" s="260"/>
      <c r="AX8" s="260"/>
      <c r="AY8" s="260"/>
      <c r="AZ8" s="260"/>
      <c r="BA8" s="260"/>
      <c r="BB8" s="260"/>
    </row>
    <row r="9" spans="1:54" ht="16.5" customHeight="1" thickTop="1" thickBot="1">
      <c r="A9" s="162">
        <f>'Base de donnée'!C3</f>
        <v>1</v>
      </c>
      <c r="B9" s="477"/>
      <c r="C9" s="479"/>
      <c r="D9" s="429"/>
      <c r="E9" s="432"/>
      <c r="F9" s="417"/>
      <c r="G9" s="420"/>
      <c r="H9" s="423"/>
      <c r="I9" s="426"/>
      <c r="J9" s="7"/>
      <c r="K9" s="8"/>
      <c r="L9" s="8"/>
      <c r="M9" s="8"/>
      <c r="N9" s="9"/>
      <c r="O9" s="9"/>
      <c r="P9" s="9"/>
      <c r="Q9" s="9"/>
      <c r="R9" s="8"/>
      <c r="S9" s="8"/>
      <c r="T9" s="8"/>
      <c r="U9" s="8"/>
      <c r="V9" s="9"/>
      <c r="W9" s="9"/>
      <c r="X9" s="9"/>
      <c r="Y9" s="9"/>
      <c r="Z9" s="9"/>
      <c r="AA9" s="9"/>
      <c r="AB9" s="9"/>
      <c r="AC9" s="9"/>
      <c r="AD9" s="8"/>
      <c r="AE9" s="9"/>
      <c r="AF9" s="9"/>
      <c r="AG9" s="9"/>
      <c r="AH9" s="9"/>
      <c r="AI9" s="8"/>
      <c r="AJ9" s="8"/>
      <c r="AK9" s="8"/>
      <c r="AL9" s="8"/>
      <c r="AM9" s="8"/>
      <c r="AN9" s="252"/>
      <c r="AO9" s="261"/>
      <c r="AP9" s="261"/>
      <c r="AQ9" s="261"/>
      <c r="AR9" s="261"/>
      <c r="AS9" s="261"/>
      <c r="AT9" s="261"/>
      <c r="AU9" s="261"/>
      <c r="AV9" s="261"/>
      <c r="AW9" s="261"/>
      <c r="AX9" s="261"/>
      <c r="AY9" s="261"/>
      <c r="AZ9" s="261"/>
      <c r="BA9" s="261"/>
      <c r="BB9" s="261"/>
    </row>
    <row r="10" spans="1:54" ht="16.5" customHeight="1" thickTop="1" thickBot="1">
      <c r="A10" s="162">
        <f>'Base de donnée'!C3</f>
        <v>1</v>
      </c>
      <c r="B10" s="478"/>
      <c r="C10" s="480"/>
      <c r="D10" s="430"/>
      <c r="E10" s="433"/>
      <c r="F10" s="418"/>
      <c r="G10" s="421"/>
      <c r="H10" s="424"/>
      <c r="I10" s="427"/>
      <c r="J10" s="11"/>
      <c r="K10" s="12"/>
      <c r="L10" s="12"/>
      <c r="M10" s="12"/>
      <c r="N10" s="13"/>
      <c r="O10" s="13"/>
      <c r="P10" s="12"/>
      <c r="Q10" s="13"/>
      <c r="R10" s="12"/>
      <c r="S10" s="13"/>
      <c r="T10" s="13"/>
      <c r="U10" s="13"/>
      <c r="V10" s="12"/>
      <c r="W10" s="13"/>
      <c r="X10" s="13"/>
      <c r="Y10" s="13"/>
      <c r="Z10" s="13"/>
      <c r="AA10" s="13"/>
      <c r="AB10" s="13"/>
      <c r="AC10" s="13"/>
      <c r="AD10" s="13"/>
      <c r="AE10" s="13"/>
      <c r="AF10" s="13"/>
      <c r="AG10" s="13"/>
      <c r="AH10" s="13"/>
      <c r="AI10" s="12"/>
      <c r="AJ10" s="12"/>
      <c r="AK10" s="12"/>
      <c r="AL10" s="12"/>
      <c r="AM10" s="12"/>
      <c r="AN10" s="253"/>
      <c r="AO10" s="261"/>
      <c r="AP10" s="261"/>
      <c r="AQ10" s="261"/>
      <c r="AR10" s="261"/>
      <c r="AS10" s="261"/>
      <c r="AT10" s="261"/>
      <c r="AU10" s="261"/>
      <c r="AV10" s="261"/>
      <c r="AW10" s="261"/>
      <c r="AX10" s="261"/>
      <c r="AY10" s="261"/>
      <c r="AZ10" s="261"/>
      <c r="BA10" s="261"/>
      <c r="BB10" s="261"/>
    </row>
    <row r="11" spans="1:54" ht="15.75" customHeight="1" thickTop="1">
      <c r="A11" s="15">
        <f>'Base de donnée'!D3</f>
        <v>2</v>
      </c>
      <c r="B11" s="463">
        <f>SUM('Base de donnée'!D5:D7)</f>
        <v>3</v>
      </c>
      <c r="C11" s="448">
        <f>SUM('Base de donnée'!D$8)</f>
        <v>1</v>
      </c>
      <c r="D11" s="410">
        <f t="array" ref="D11">SUM(IF((WEEKDAY(J$5:AM$5,2)&lt;6)*(COUNTIF(fériés,J$5:AM$5)=0),COUNTIF(piquet,J11:AM11)))</f>
        <v>0</v>
      </c>
      <c r="E11" s="413">
        <f t="array" ref="E11">SUM(IF((WEEKDAY(J$5:AM$5,2)&gt;5)+(COUNTIF(fériés,J$5:AM$5)&gt;0),COUNTIF(piquet,J11:AM11)))</f>
        <v>0</v>
      </c>
      <c r="F11" s="416">
        <f>(D11*9)+(E11*24)</f>
        <v>0</v>
      </c>
      <c r="G11" s="419" t="e">
        <f ca="1">STATISTIQUE!V9</f>
        <v>#REF!</v>
      </c>
      <c r="H11" s="422">
        <f t="shared" ref="H11:I11" si="2">SUM(AV11:AV13)</f>
        <v>0</v>
      </c>
      <c r="I11" s="425">
        <f t="shared" si="2"/>
        <v>0</v>
      </c>
      <c r="J11" s="16" t="str">
        <f>IF('Base de donnée'!$D$4,("DISPONIBLE"),("INDISPONIBLE"))</f>
        <v>DISPONIBLE</v>
      </c>
      <c r="K11" s="16" t="str">
        <f>IF('Base de donnée'!$D$4,("DISPONIBLE"),("INDISPONIBLE"))</f>
        <v>DISPONIBLE</v>
      </c>
      <c r="L11" s="16" t="str">
        <f>IF('Base de donnée'!$D$4,("DISPONIBLE"),("INDISPONIBLE"))</f>
        <v>DISPONIBLE</v>
      </c>
      <c r="M11" s="16" t="str">
        <f>IF('Base de donnée'!$D$4,("DISPONIBLE"),("INDISPONIBLE"))</f>
        <v>DISPONIBLE</v>
      </c>
      <c r="N11" s="16" t="str">
        <f>IF('Base de donnée'!$D$4,("DISPONIBLE"),("INDISPONIBLE"))</f>
        <v>DISPONIBLE</v>
      </c>
      <c r="O11" s="16" t="str">
        <f>IF('Base de donnée'!$D$4,("DISPONIBLE"),("INDISPONIBLE"))</f>
        <v>DISPONIBLE</v>
      </c>
      <c r="P11" s="16" t="str">
        <f>IF('Base de donnée'!$D$4,("DISPONIBLE"),("INDISPONIBLE"))</f>
        <v>DISPONIBLE</v>
      </c>
      <c r="Q11" s="16" t="str">
        <f>IF('Base de donnée'!$D$4,("DISPONIBLE"),("INDISPONIBLE"))</f>
        <v>DISPONIBLE</v>
      </c>
      <c r="R11" s="16" t="str">
        <f>IF('Base de donnée'!$D$4,("DISPONIBLE"),("INDISPONIBLE"))</f>
        <v>DISPONIBLE</v>
      </c>
      <c r="S11" s="16" t="str">
        <f>IF('Base de donnée'!$D$4,("DISPONIBLE"),("INDISPONIBLE"))</f>
        <v>DISPONIBLE</v>
      </c>
      <c r="T11" s="16" t="str">
        <f>IF('Base de donnée'!$D$4,("DISPONIBLE"),("INDISPONIBLE"))</f>
        <v>DISPONIBLE</v>
      </c>
      <c r="U11" s="16" t="str">
        <f>IF('Base de donnée'!$D$4,("DISPONIBLE"),("INDISPONIBLE"))</f>
        <v>DISPONIBLE</v>
      </c>
      <c r="V11" s="16" t="str">
        <f>IF('Base de donnée'!$D$4,("DISPONIBLE"),("INDISPONIBLE"))</f>
        <v>DISPONIBLE</v>
      </c>
      <c r="W11" s="16" t="str">
        <f>IF('Base de donnée'!$D$4,("DISPONIBLE"),("INDISPONIBLE"))</f>
        <v>DISPONIBLE</v>
      </c>
      <c r="X11" s="16" t="str">
        <f>IF('Base de donnée'!$D$4,("DISPONIBLE"),("INDISPONIBLE"))</f>
        <v>DISPONIBLE</v>
      </c>
      <c r="Y11" s="16" t="str">
        <f>IF('Base de donnée'!$D$4,("DISPONIBLE"),("INDISPONIBLE"))</f>
        <v>DISPONIBLE</v>
      </c>
      <c r="Z11" s="16" t="str">
        <f>IF('Base de donnée'!$D$4,("DISPONIBLE"),("INDISPONIBLE"))</f>
        <v>DISPONIBLE</v>
      </c>
      <c r="AA11" s="16" t="str">
        <f>IF('Base de donnée'!$D$4,("DISPONIBLE"),("INDISPONIBLE"))</f>
        <v>DISPONIBLE</v>
      </c>
      <c r="AB11" s="16" t="str">
        <f>IF('Base de donnée'!$D$4,("DISPONIBLE"),("INDISPONIBLE"))</f>
        <v>DISPONIBLE</v>
      </c>
      <c r="AC11" s="16" t="str">
        <f>IF('Base de donnée'!$D$4,("DISPONIBLE"),("INDISPONIBLE"))</f>
        <v>DISPONIBLE</v>
      </c>
      <c r="AD11" s="16" t="str">
        <f>IF('Base de donnée'!$D$4,("DISPONIBLE"),("INDISPONIBLE"))</f>
        <v>DISPONIBLE</v>
      </c>
      <c r="AE11" s="16" t="str">
        <f>IF('Base de donnée'!$D$4,("DISPONIBLE"),("INDISPONIBLE"))</f>
        <v>DISPONIBLE</v>
      </c>
      <c r="AF11" s="16" t="str">
        <f>IF('Base de donnée'!$D$4,("DISPONIBLE"),("INDISPONIBLE"))</f>
        <v>DISPONIBLE</v>
      </c>
      <c r="AG11" s="16" t="str">
        <f>IF('Base de donnée'!$D$4,("DISPONIBLE"),("INDISPONIBLE"))</f>
        <v>DISPONIBLE</v>
      </c>
      <c r="AH11" s="16" t="str">
        <f>IF('Base de donnée'!$D$4,("DISPONIBLE"),("INDISPONIBLE"))</f>
        <v>DISPONIBLE</v>
      </c>
      <c r="AI11" s="16" t="str">
        <f>IF('Base de donnée'!$D$4,("DISPONIBLE"),("INDISPONIBLE"))</f>
        <v>DISPONIBLE</v>
      </c>
      <c r="AJ11" s="16" t="str">
        <f>IF('Base de donnée'!$D$4,("DISPONIBLE"),("INDISPONIBLE"))</f>
        <v>DISPONIBLE</v>
      </c>
      <c r="AK11" s="16" t="str">
        <f>IF('Base de donnée'!$D$4,("DISPONIBLE"),("INDISPONIBLE"))</f>
        <v>DISPONIBLE</v>
      </c>
      <c r="AL11" s="16" t="str">
        <f>IF('Base de donnée'!$D$4,("DISPONIBLE"),("INDISPONIBLE"))</f>
        <v>DISPONIBLE</v>
      </c>
      <c r="AM11" s="16" t="str">
        <f>IF('Base de donnée'!$D$4,("DISPONIBLE"),("INDISPONIBLE"))</f>
        <v>DISPONIBLE</v>
      </c>
      <c r="AN11" s="254" t="str">
        <f>IF('Base de donnée'!$D$4,("DISPONIBLE"),("INDISPONIBLE"))</f>
        <v>DISPONIBLE</v>
      </c>
      <c r="AO11" s="261"/>
      <c r="AP11" s="261"/>
      <c r="AQ11" s="261"/>
      <c r="AR11" s="261"/>
      <c r="AS11" s="261"/>
      <c r="AT11" s="261"/>
      <c r="AU11" s="261"/>
      <c r="AV11" s="261"/>
      <c r="AW11" s="261"/>
      <c r="AX11" s="261"/>
      <c r="AY11" s="261"/>
      <c r="AZ11" s="261"/>
      <c r="BA11" s="261"/>
      <c r="BB11" s="261"/>
    </row>
    <row r="12" spans="1:54" ht="15" customHeight="1">
      <c r="A12" s="17">
        <f>'Base de donnée'!D3</f>
        <v>2</v>
      </c>
      <c r="B12" s="464"/>
      <c r="C12" s="449"/>
      <c r="D12" s="411"/>
      <c r="E12" s="414"/>
      <c r="F12" s="417"/>
      <c r="G12" s="420"/>
      <c r="H12" s="423"/>
      <c r="I12" s="426"/>
      <c r="J12" s="18"/>
      <c r="K12" s="19"/>
      <c r="L12" s="10"/>
      <c r="M12" s="19"/>
      <c r="N12" s="10"/>
      <c r="O12" s="10"/>
      <c r="P12" s="10"/>
      <c r="Q12" s="10"/>
      <c r="R12" s="10"/>
      <c r="S12" s="10"/>
      <c r="T12" s="10"/>
      <c r="U12" s="10"/>
      <c r="V12" s="10"/>
      <c r="W12" s="10"/>
      <c r="X12" s="10"/>
      <c r="Y12" s="10"/>
      <c r="Z12" s="10"/>
      <c r="AA12" s="19"/>
      <c r="AB12" s="19"/>
      <c r="AC12" s="10"/>
      <c r="AD12" s="19"/>
      <c r="AE12" s="10"/>
      <c r="AF12" s="10"/>
      <c r="AG12" s="10"/>
      <c r="AH12" s="19"/>
      <c r="AI12" s="10"/>
      <c r="AJ12" s="19"/>
      <c r="AK12" s="19"/>
      <c r="AL12" s="19"/>
      <c r="AM12" s="19"/>
      <c r="AN12" s="252"/>
      <c r="AO12" s="261"/>
      <c r="AP12" s="261"/>
      <c r="AQ12" s="261"/>
      <c r="AR12" s="261"/>
      <c r="AS12" s="261"/>
      <c r="AT12" s="261"/>
      <c r="AU12" s="261"/>
      <c r="AV12" s="261"/>
      <c r="AW12" s="261"/>
      <c r="AX12" s="261"/>
      <c r="AY12" s="261"/>
      <c r="AZ12" s="261"/>
      <c r="BA12" s="261"/>
      <c r="BB12" s="261"/>
    </row>
    <row r="13" spans="1:54" ht="15.75" customHeight="1" thickBot="1">
      <c r="A13" s="20">
        <f>'Base de donnée'!D3</f>
        <v>2</v>
      </c>
      <c r="B13" s="465"/>
      <c r="C13" s="450"/>
      <c r="D13" s="412"/>
      <c r="E13" s="415"/>
      <c r="F13" s="418"/>
      <c r="G13" s="421"/>
      <c r="H13" s="424"/>
      <c r="I13" s="427"/>
      <c r="J13" s="21"/>
      <c r="K13" s="22"/>
      <c r="L13" s="14"/>
      <c r="M13" s="22"/>
      <c r="N13" s="14"/>
      <c r="O13" s="22"/>
      <c r="P13" s="14"/>
      <c r="Q13" s="14"/>
      <c r="R13" s="14"/>
      <c r="S13" s="14"/>
      <c r="T13" s="14"/>
      <c r="U13" s="14"/>
      <c r="V13" s="14"/>
      <c r="W13" s="14"/>
      <c r="X13" s="14"/>
      <c r="Y13" s="14"/>
      <c r="Z13" s="14"/>
      <c r="AA13" s="14"/>
      <c r="AB13" s="14"/>
      <c r="AC13" s="14"/>
      <c r="AD13" s="14"/>
      <c r="AE13" s="14"/>
      <c r="AF13" s="14"/>
      <c r="AG13" s="22"/>
      <c r="AH13" s="14"/>
      <c r="AI13" s="14"/>
      <c r="AJ13" s="22"/>
      <c r="AK13" s="22"/>
      <c r="AL13" s="22"/>
      <c r="AM13" s="22"/>
      <c r="AN13" s="253"/>
      <c r="AO13" s="261"/>
      <c r="AP13" s="261"/>
      <c r="AQ13" s="261"/>
      <c r="AR13" s="261"/>
      <c r="AS13" s="261"/>
      <c r="AT13" s="261"/>
      <c r="AU13" s="261"/>
      <c r="AV13" s="261"/>
      <c r="AW13" s="261"/>
      <c r="AX13" s="261"/>
      <c r="AY13" s="261"/>
      <c r="AZ13" s="261"/>
      <c r="BA13" s="261"/>
      <c r="BB13" s="261"/>
    </row>
    <row r="14" spans="1:54" ht="15.75" customHeight="1" thickTop="1">
      <c r="A14" s="23">
        <f>'Base de donnée'!E3</f>
        <v>3</v>
      </c>
      <c r="B14" s="463">
        <f>SUM('Base de donnée'!E5:E7)</f>
        <v>3</v>
      </c>
      <c r="C14" s="448">
        <f>SUM('Base de donnée'!E$8)</f>
        <v>1</v>
      </c>
      <c r="D14" s="428">
        <f t="array" ref="D14">SUM(IF((WEEKDAY(J$5:AM$5,2)&lt;6)*(COUNTIF(fériés,J$5:AM$5)=0),COUNTIF(piquet,J14:AM14)))</f>
        <v>0</v>
      </c>
      <c r="E14" s="431">
        <f t="array" ref="E14">SUM(IF((WEEKDAY(J$5:AM$5,2)&gt;5)+(COUNTIF(fériés,J$5:AM$5)&gt;0),COUNTIF(piquet,J14:AM14)))</f>
        <v>0</v>
      </c>
      <c r="F14" s="416">
        <f>(D14*9)+(E14*24)</f>
        <v>0</v>
      </c>
      <c r="G14" s="419" t="e">
        <f ca="1">STATISTIQUE!V10</f>
        <v>#REF!</v>
      </c>
      <c r="H14" s="422">
        <f t="shared" ref="H14:I14" si="3">SUM(AV14:AV16)</f>
        <v>0</v>
      </c>
      <c r="I14" s="425">
        <f t="shared" si="3"/>
        <v>0</v>
      </c>
      <c r="J14" s="16" t="str">
        <f>IF('Base de donnée'!$E$4,("DISPONIBLE"),("INDISPONIBLE"))</f>
        <v>DISPONIBLE</v>
      </c>
      <c r="K14" s="16" t="str">
        <f>IF('Base de donnée'!$E$4,("DISPONIBLE"),("INDISPONIBLE"))</f>
        <v>DISPONIBLE</v>
      </c>
      <c r="L14" s="16" t="str">
        <f>IF('Base de donnée'!$E$4,("DISPONIBLE"),("INDISPONIBLE"))</f>
        <v>DISPONIBLE</v>
      </c>
      <c r="M14" s="16" t="str">
        <f>IF('Base de donnée'!$E$4,("DISPONIBLE"),("INDISPONIBLE"))</f>
        <v>DISPONIBLE</v>
      </c>
      <c r="N14" s="16" t="str">
        <f>IF('Base de donnée'!$E$4,("DISPONIBLE"),("INDISPONIBLE"))</f>
        <v>DISPONIBLE</v>
      </c>
      <c r="O14" s="16" t="str">
        <f>IF('Base de donnée'!$E$4,("DISPONIBLE"),("INDISPONIBLE"))</f>
        <v>DISPONIBLE</v>
      </c>
      <c r="P14" s="16" t="str">
        <f>IF('Base de donnée'!$E$4,("DISPONIBLE"),("INDISPONIBLE"))</f>
        <v>DISPONIBLE</v>
      </c>
      <c r="Q14" s="16" t="str">
        <f>IF('Base de donnée'!$E$4,("DISPONIBLE"),("INDISPONIBLE"))</f>
        <v>DISPONIBLE</v>
      </c>
      <c r="R14" s="16" t="str">
        <f>IF('Base de donnée'!$E$4,("DISPONIBLE"),("INDISPONIBLE"))</f>
        <v>DISPONIBLE</v>
      </c>
      <c r="S14" s="16" t="str">
        <f>IF('Base de donnée'!$E$4,("DISPONIBLE"),("INDISPONIBLE"))</f>
        <v>DISPONIBLE</v>
      </c>
      <c r="T14" s="16" t="str">
        <f>IF('Base de donnée'!$E$4,("DISPONIBLE"),("INDISPONIBLE"))</f>
        <v>DISPONIBLE</v>
      </c>
      <c r="U14" s="16" t="str">
        <f>IF('Base de donnée'!$E$4,("DISPONIBLE"),("INDISPONIBLE"))</f>
        <v>DISPONIBLE</v>
      </c>
      <c r="V14" s="16" t="str">
        <f>IF('Base de donnée'!$E$4,("DISPONIBLE"),("INDISPONIBLE"))</f>
        <v>DISPONIBLE</v>
      </c>
      <c r="W14" s="16" t="str">
        <f>IF('Base de donnée'!$E$4,("DISPONIBLE"),("INDISPONIBLE"))</f>
        <v>DISPONIBLE</v>
      </c>
      <c r="X14" s="16" t="str">
        <f>IF('Base de donnée'!$E$4,("DISPONIBLE"),("INDISPONIBLE"))</f>
        <v>DISPONIBLE</v>
      </c>
      <c r="Y14" s="16" t="str">
        <f>IF('Base de donnée'!$E$4,("DISPONIBLE"),("INDISPONIBLE"))</f>
        <v>DISPONIBLE</v>
      </c>
      <c r="Z14" s="16" t="str">
        <f>IF('Base de donnée'!$E$4,("DISPONIBLE"),("INDISPONIBLE"))</f>
        <v>DISPONIBLE</v>
      </c>
      <c r="AA14" s="16" t="str">
        <f>IF('Base de donnée'!$E$4,("DISPONIBLE"),("INDISPONIBLE"))</f>
        <v>DISPONIBLE</v>
      </c>
      <c r="AB14" s="16" t="str">
        <f>IF('Base de donnée'!$E$4,("DISPONIBLE"),("INDISPONIBLE"))</f>
        <v>DISPONIBLE</v>
      </c>
      <c r="AC14" s="16" t="str">
        <f>IF('Base de donnée'!$E$4,("DISPONIBLE"),("INDISPONIBLE"))</f>
        <v>DISPONIBLE</v>
      </c>
      <c r="AD14" s="16" t="str">
        <f>IF('Base de donnée'!$E$4,("DISPONIBLE"),("INDISPONIBLE"))</f>
        <v>DISPONIBLE</v>
      </c>
      <c r="AE14" s="16" t="str">
        <f>IF('Base de donnée'!$E$4,("DISPONIBLE"),("INDISPONIBLE"))</f>
        <v>DISPONIBLE</v>
      </c>
      <c r="AF14" s="16" t="str">
        <f>IF('Base de donnée'!$E$4,("DISPONIBLE"),("INDISPONIBLE"))</f>
        <v>DISPONIBLE</v>
      </c>
      <c r="AG14" s="16" t="str">
        <f>IF('Base de donnée'!$E$4,("DISPONIBLE"),("INDISPONIBLE"))</f>
        <v>DISPONIBLE</v>
      </c>
      <c r="AH14" s="16" t="str">
        <f>IF('Base de donnée'!$E$4,("DISPONIBLE"),("INDISPONIBLE"))</f>
        <v>DISPONIBLE</v>
      </c>
      <c r="AI14" s="16" t="str">
        <f>IF('Base de donnée'!$E$4,("DISPONIBLE"),("INDISPONIBLE"))</f>
        <v>DISPONIBLE</v>
      </c>
      <c r="AJ14" s="16" t="str">
        <f>IF('Base de donnée'!$E$4,("DISPONIBLE"),("INDISPONIBLE"))</f>
        <v>DISPONIBLE</v>
      </c>
      <c r="AK14" s="16" t="str">
        <f>IF('Base de donnée'!$E$4,("DISPONIBLE"),("INDISPONIBLE"))</f>
        <v>DISPONIBLE</v>
      </c>
      <c r="AL14" s="16" t="str">
        <f>IF('Base de donnée'!$E$4,("DISPONIBLE"),("INDISPONIBLE"))</f>
        <v>DISPONIBLE</v>
      </c>
      <c r="AM14" s="16" t="str">
        <f>IF('Base de donnée'!$E$4,("DISPONIBLE"),("INDISPONIBLE"))</f>
        <v>DISPONIBLE</v>
      </c>
      <c r="AN14" s="254" t="str">
        <f>IF('Base de donnée'!$E$4,("DISPONIBLE"),("INDISPONIBLE"))</f>
        <v>DISPONIBLE</v>
      </c>
      <c r="AO14" s="261"/>
      <c r="AP14" s="261"/>
      <c r="AQ14" s="261"/>
      <c r="AR14" s="261"/>
      <c r="AS14" s="261"/>
      <c r="AT14" s="261"/>
      <c r="AU14" s="261"/>
      <c r="AV14" s="261"/>
      <c r="AW14" s="261"/>
      <c r="AX14" s="261"/>
      <c r="AY14" s="261"/>
      <c r="AZ14" s="261"/>
      <c r="BA14" s="261"/>
      <c r="BB14" s="261"/>
    </row>
    <row r="15" spans="1:54" ht="15" customHeight="1">
      <c r="A15" s="24">
        <f>'Base de donnée'!E3</f>
        <v>3</v>
      </c>
      <c r="B15" s="464"/>
      <c r="C15" s="449"/>
      <c r="D15" s="429"/>
      <c r="E15" s="432"/>
      <c r="F15" s="417"/>
      <c r="G15" s="420"/>
      <c r="H15" s="423"/>
      <c r="I15" s="426"/>
      <c r="J15" s="18"/>
      <c r="K15" s="19"/>
      <c r="L15" s="10"/>
      <c r="M15" s="10"/>
      <c r="N15" s="10"/>
      <c r="O15" s="10"/>
      <c r="P15" s="10"/>
      <c r="Q15" s="10"/>
      <c r="R15" s="10"/>
      <c r="S15" s="10"/>
      <c r="T15" s="10"/>
      <c r="U15" s="19"/>
      <c r="V15" s="10"/>
      <c r="W15" s="19"/>
      <c r="X15" s="19"/>
      <c r="Y15" s="19"/>
      <c r="Z15" s="10"/>
      <c r="AA15" s="10"/>
      <c r="AB15" s="10"/>
      <c r="AC15" s="10"/>
      <c r="AD15" s="10"/>
      <c r="AE15" s="10"/>
      <c r="AF15" s="10"/>
      <c r="AG15" s="10"/>
      <c r="AH15" s="10"/>
      <c r="AI15" s="19"/>
      <c r="AJ15" s="19"/>
      <c r="AK15" s="10"/>
      <c r="AL15" s="10"/>
      <c r="AM15" s="10"/>
      <c r="AN15" s="255"/>
      <c r="AO15" s="261"/>
      <c r="AP15" s="261"/>
      <c r="AQ15" s="261"/>
      <c r="AR15" s="261"/>
      <c r="AS15" s="261"/>
      <c r="AT15" s="261"/>
      <c r="AU15" s="261"/>
      <c r="AV15" s="261"/>
      <c r="AW15" s="261"/>
      <c r="AX15" s="261"/>
      <c r="AY15" s="261"/>
      <c r="AZ15" s="261"/>
      <c r="BA15" s="261"/>
      <c r="BB15" s="261"/>
    </row>
    <row r="16" spans="1:54" ht="15.75" customHeight="1" thickBot="1">
      <c r="A16" s="25">
        <f>'Base de donnée'!E3</f>
        <v>3</v>
      </c>
      <c r="B16" s="465"/>
      <c r="C16" s="450"/>
      <c r="D16" s="430"/>
      <c r="E16" s="433"/>
      <c r="F16" s="418"/>
      <c r="G16" s="421"/>
      <c r="H16" s="424"/>
      <c r="I16" s="427"/>
      <c r="J16" s="21"/>
      <c r="K16" s="22"/>
      <c r="L16" s="14"/>
      <c r="M16" s="14"/>
      <c r="N16" s="14"/>
      <c r="O16" s="14"/>
      <c r="P16" s="14"/>
      <c r="Q16" s="14"/>
      <c r="R16" s="14"/>
      <c r="S16" s="14"/>
      <c r="T16" s="14"/>
      <c r="U16" s="14"/>
      <c r="V16" s="14"/>
      <c r="W16" s="14"/>
      <c r="X16" s="22"/>
      <c r="Y16" s="22"/>
      <c r="Z16" s="14"/>
      <c r="AA16" s="14"/>
      <c r="AB16" s="14"/>
      <c r="AC16" s="22"/>
      <c r="AD16" s="14"/>
      <c r="AE16" s="14"/>
      <c r="AF16" s="14"/>
      <c r="AG16" s="14"/>
      <c r="AH16" s="14"/>
      <c r="AI16" s="22"/>
      <c r="AJ16" s="22"/>
      <c r="AK16" s="14"/>
      <c r="AL16" s="14"/>
      <c r="AM16" s="14"/>
      <c r="AN16" s="256"/>
      <c r="AO16" s="261"/>
      <c r="AP16" s="261"/>
      <c r="AQ16" s="261"/>
      <c r="AR16" s="261"/>
      <c r="AS16" s="261"/>
      <c r="AT16" s="261"/>
      <c r="AU16" s="261"/>
      <c r="AV16" s="261"/>
      <c r="AW16" s="261"/>
      <c r="AX16" s="261"/>
      <c r="AY16" s="261"/>
      <c r="AZ16" s="261"/>
      <c r="BA16" s="261"/>
      <c r="BB16" s="261"/>
    </row>
    <row r="17" spans="1:54" ht="15" customHeight="1">
      <c r="A17" s="26">
        <f>'Base de donnée'!F3</f>
        <v>4</v>
      </c>
      <c r="B17" s="463">
        <f>SUM('Base de donnée'!C$5:C$7)</f>
        <v>3</v>
      </c>
      <c r="C17" s="448">
        <f>SUM('Base de donnée'!F$8)</f>
        <v>1</v>
      </c>
      <c r="D17" s="410">
        <f t="array" ref="D17">SUM(IF((WEEKDAY(J$5:AM$5,2)&lt;6)*(COUNTIF(fériés,J$5:AM$5)=0),COUNTIF(piquet,J17:AM17)))</f>
        <v>0</v>
      </c>
      <c r="E17" s="413">
        <f t="array" ref="E17">SUM(IF((WEEKDAY(J$5:AM$5,2)&gt;5)+(COUNTIF(fériés,J$5:AM$5)&gt;0),COUNTIF(piquet,J17:AM17)))</f>
        <v>0</v>
      </c>
      <c r="F17" s="416">
        <f>(D17*9)+(E17*24)</f>
        <v>0</v>
      </c>
      <c r="G17" s="419" t="e">
        <f ca="1">STATISTIQUE!V11</f>
        <v>#REF!</v>
      </c>
      <c r="H17" s="422">
        <f t="shared" ref="H17:I17" si="4">SUM(AV17:AV19)</f>
        <v>0</v>
      </c>
      <c r="I17" s="425">
        <f t="shared" si="4"/>
        <v>0</v>
      </c>
      <c r="J17" s="27" t="str">
        <f>IF('Base de donnée'!$F$4,("DISPONIBLE"),("INDISPONIBLE"))</f>
        <v>INDISPONIBLE</v>
      </c>
      <c r="K17" s="27" t="str">
        <f>IF('Base de donnée'!$F$4,("DISPONIBLE"),("INDISPONIBLE"))</f>
        <v>INDISPONIBLE</v>
      </c>
      <c r="L17" s="27" t="str">
        <f>IF('Base de donnée'!$F$4,("DISPONIBLE"),("INDISPONIBLE"))</f>
        <v>INDISPONIBLE</v>
      </c>
      <c r="M17" s="27" t="str">
        <f>IF('Base de donnée'!$F$4,("DISPONIBLE"),("INDISPONIBLE"))</f>
        <v>INDISPONIBLE</v>
      </c>
      <c r="N17" s="27" t="str">
        <f>IF('Base de donnée'!$F$4,("DISPONIBLE"),("INDISPONIBLE"))</f>
        <v>INDISPONIBLE</v>
      </c>
      <c r="O17" s="27" t="str">
        <f>IF('Base de donnée'!$F$4,("DISPONIBLE"),("INDISPONIBLE"))</f>
        <v>INDISPONIBLE</v>
      </c>
      <c r="P17" s="27" t="str">
        <f>IF('Base de donnée'!$F$4,("DISPONIBLE"),("INDISPONIBLE"))</f>
        <v>INDISPONIBLE</v>
      </c>
      <c r="Q17" s="27" t="str">
        <f>IF('Base de donnée'!$F$4,("DISPONIBLE"),("INDISPONIBLE"))</f>
        <v>INDISPONIBLE</v>
      </c>
      <c r="R17" s="27" t="str">
        <f>IF('Base de donnée'!$F$4,("DISPONIBLE"),("INDISPONIBLE"))</f>
        <v>INDISPONIBLE</v>
      </c>
      <c r="S17" s="27" t="str">
        <f>IF('Base de donnée'!$F$4,("DISPONIBLE"),("INDISPONIBLE"))</f>
        <v>INDISPONIBLE</v>
      </c>
      <c r="T17" s="27" t="str">
        <f>IF('Base de donnée'!$F$4,("DISPONIBLE"),("INDISPONIBLE"))</f>
        <v>INDISPONIBLE</v>
      </c>
      <c r="U17" s="27" t="str">
        <f>IF('Base de donnée'!$F$4,("DISPONIBLE"),("INDISPONIBLE"))</f>
        <v>INDISPONIBLE</v>
      </c>
      <c r="V17" s="27" t="str">
        <f>IF('Base de donnée'!$F$4,("DISPONIBLE"),("INDISPONIBLE"))</f>
        <v>INDISPONIBLE</v>
      </c>
      <c r="W17" s="27" t="str">
        <f>IF('Base de donnée'!$F$4,("DISPONIBLE"),("INDISPONIBLE"))</f>
        <v>INDISPONIBLE</v>
      </c>
      <c r="X17" s="27" t="str">
        <f>IF('Base de donnée'!$F$4,("DISPONIBLE"),("INDISPONIBLE"))</f>
        <v>INDISPONIBLE</v>
      </c>
      <c r="Y17" s="27" t="str">
        <f>IF('Base de donnée'!$F$4,("DISPONIBLE"),("INDISPONIBLE"))</f>
        <v>INDISPONIBLE</v>
      </c>
      <c r="Z17" s="27" t="str">
        <f>IF('Base de donnée'!$F$4,("DISPONIBLE"),("INDISPONIBLE"))</f>
        <v>INDISPONIBLE</v>
      </c>
      <c r="AA17" s="27" t="str">
        <f>IF('Base de donnée'!$F$4,("DISPONIBLE"),("INDISPONIBLE"))</f>
        <v>INDISPONIBLE</v>
      </c>
      <c r="AB17" s="27" t="str">
        <f>IF('Base de donnée'!$F$4,("DISPONIBLE"),("INDISPONIBLE"))</f>
        <v>INDISPONIBLE</v>
      </c>
      <c r="AC17" s="27" t="str">
        <f>IF('Base de donnée'!$F$4,("DISPONIBLE"),("INDISPONIBLE"))</f>
        <v>INDISPONIBLE</v>
      </c>
      <c r="AD17" s="27" t="str">
        <f>IF('Base de donnée'!$F$4,("DISPONIBLE"),("INDISPONIBLE"))</f>
        <v>INDISPONIBLE</v>
      </c>
      <c r="AE17" s="27" t="str">
        <f>IF('Base de donnée'!$F$4,("DISPONIBLE"),("INDISPONIBLE"))</f>
        <v>INDISPONIBLE</v>
      </c>
      <c r="AF17" s="27" t="str">
        <f>IF('Base de donnée'!$F$4,("DISPONIBLE"),("INDISPONIBLE"))</f>
        <v>INDISPONIBLE</v>
      </c>
      <c r="AG17" s="27" t="str">
        <f>IF('Base de donnée'!$F$4,("DISPONIBLE"),("INDISPONIBLE"))</f>
        <v>INDISPONIBLE</v>
      </c>
      <c r="AH17" s="27" t="str">
        <f>IF('Base de donnée'!$F$4,("DISPONIBLE"),("INDISPONIBLE"))</f>
        <v>INDISPONIBLE</v>
      </c>
      <c r="AI17" s="27" t="str">
        <f>IF('Base de donnée'!$F$4,("DISPONIBLE"),("INDISPONIBLE"))</f>
        <v>INDISPONIBLE</v>
      </c>
      <c r="AJ17" s="27" t="str">
        <f>IF('Base de donnée'!$F$4,("DISPONIBLE"),("INDISPONIBLE"))</f>
        <v>INDISPONIBLE</v>
      </c>
      <c r="AK17" s="27" t="str">
        <f>IF('Base de donnée'!$F$4,("DISPONIBLE"),("INDISPONIBLE"))</f>
        <v>INDISPONIBLE</v>
      </c>
      <c r="AL17" s="27" t="str">
        <f>IF('Base de donnée'!$F$4,("DISPONIBLE"),("INDISPONIBLE"))</f>
        <v>INDISPONIBLE</v>
      </c>
      <c r="AM17" s="27" t="str">
        <f>IF('Base de donnée'!$F$4,("DISPONIBLE"),("INDISPONIBLE"))</f>
        <v>INDISPONIBLE</v>
      </c>
      <c r="AN17" s="254" t="str">
        <f>IF('Base de donnée'!$F$4,("DISPONIBLE"),("INDISPONIBLE"))</f>
        <v>INDISPONIBLE</v>
      </c>
      <c r="AO17" s="261"/>
      <c r="AP17" s="261"/>
      <c r="AQ17" s="261"/>
      <c r="AR17" s="261"/>
      <c r="AS17" s="261"/>
      <c r="AT17" s="261"/>
      <c r="AU17" s="261"/>
      <c r="AV17" s="261"/>
      <c r="AW17" s="261"/>
      <c r="AX17" s="261"/>
      <c r="AY17" s="261"/>
      <c r="AZ17" s="261"/>
      <c r="BA17" s="261"/>
      <c r="BB17" s="261"/>
    </row>
    <row r="18" spans="1:54" ht="15" customHeight="1">
      <c r="A18" s="24">
        <f>'Base de donnée'!F3</f>
        <v>4</v>
      </c>
      <c r="B18" s="464"/>
      <c r="C18" s="449"/>
      <c r="D18" s="411"/>
      <c r="E18" s="414"/>
      <c r="F18" s="417"/>
      <c r="G18" s="420"/>
      <c r="H18" s="423"/>
      <c r="I18" s="426"/>
      <c r="J18" s="7"/>
      <c r="K18" s="8"/>
      <c r="L18" s="9"/>
      <c r="M18" s="9"/>
      <c r="N18" s="9"/>
      <c r="O18" s="9"/>
      <c r="P18" s="9"/>
      <c r="Q18" s="9"/>
      <c r="R18" s="9"/>
      <c r="S18" s="9"/>
      <c r="T18" s="9"/>
      <c r="U18" s="9"/>
      <c r="V18" s="9"/>
      <c r="W18" s="9"/>
      <c r="X18" s="9"/>
      <c r="Y18" s="8"/>
      <c r="Z18" s="9"/>
      <c r="AA18" s="9"/>
      <c r="AB18" s="9"/>
      <c r="AC18" s="9"/>
      <c r="AD18" s="9"/>
      <c r="AE18" s="9"/>
      <c r="AF18" s="9"/>
      <c r="AG18" s="9"/>
      <c r="AH18" s="9"/>
      <c r="AI18" s="9"/>
      <c r="AJ18" s="9"/>
      <c r="AK18" s="8"/>
      <c r="AL18" s="8"/>
      <c r="AM18" s="9"/>
      <c r="AN18" s="255"/>
      <c r="AO18" s="261"/>
      <c r="AP18" s="261"/>
      <c r="AQ18" s="261"/>
      <c r="AR18" s="261"/>
      <c r="AS18" s="261"/>
      <c r="AT18" s="261"/>
      <c r="AU18" s="261"/>
      <c r="AV18" s="261"/>
      <c r="AW18" s="261"/>
      <c r="AX18" s="261"/>
      <c r="AY18" s="261"/>
      <c r="AZ18" s="261"/>
      <c r="BA18" s="261"/>
      <c r="BB18" s="261"/>
    </row>
    <row r="19" spans="1:54" ht="15.75" customHeight="1" thickBot="1">
      <c r="A19" s="25">
        <f>'Base de donnée'!F3</f>
        <v>4</v>
      </c>
      <c r="B19" s="465"/>
      <c r="C19" s="450"/>
      <c r="D19" s="412"/>
      <c r="E19" s="415"/>
      <c r="F19" s="418"/>
      <c r="G19" s="421"/>
      <c r="H19" s="424"/>
      <c r="I19" s="427"/>
      <c r="J19" s="11"/>
      <c r="K19" s="12"/>
      <c r="L19" s="13"/>
      <c r="M19" s="13"/>
      <c r="N19" s="13"/>
      <c r="O19" s="13"/>
      <c r="P19" s="13"/>
      <c r="Q19" s="13"/>
      <c r="R19" s="13"/>
      <c r="S19" s="13"/>
      <c r="T19" s="13"/>
      <c r="U19" s="13"/>
      <c r="V19" s="13"/>
      <c r="W19" s="13"/>
      <c r="X19" s="13"/>
      <c r="Y19" s="13"/>
      <c r="Z19" s="13"/>
      <c r="AA19" s="13"/>
      <c r="AB19" s="13"/>
      <c r="AC19" s="12"/>
      <c r="AD19" s="13"/>
      <c r="AE19" s="12"/>
      <c r="AF19" s="13"/>
      <c r="AG19" s="13"/>
      <c r="AH19" s="13"/>
      <c r="AI19" s="13"/>
      <c r="AJ19" s="13"/>
      <c r="AK19" s="12"/>
      <c r="AL19" s="13"/>
      <c r="AM19" s="13"/>
      <c r="AN19" s="256"/>
      <c r="AO19" s="261"/>
      <c r="AP19" s="261"/>
      <c r="AQ19" s="261"/>
      <c r="AR19" s="261"/>
      <c r="AS19" s="261"/>
      <c r="AT19" s="261"/>
      <c r="AU19" s="261"/>
      <c r="AV19" s="261"/>
      <c r="AW19" s="261"/>
      <c r="AX19" s="261"/>
      <c r="AY19" s="261"/>
      <c r="AZ19" s="261"/>
      <c r="BA19" s="261"/>
      <c r="BB19" s="261"/>
    </row>
    <row r="20" spans="1:54" ht="15" customHeight="1">
      <c r="A20" s="26">
        <f>'Base de donnée'!G3</f>
        <v>5</v>
      </c>
      <c r="B20" s="463">
        <f>SUM('Base de donnée'!G5:G7)</f>
        <v>3</v>
      </c>
      <c r="C20" s="448">
        <f>SUM('Base de donnée'!G$8)</f>
        <v>1</v>
      </c>
      <c r="D20" s="428">
        <f t="array" ref="D20">SUM(IF((WEEKDAY(J$5:AM$5,2)&lt;6)*(COUNTIF(fériés,J$5:AM$5)=0),COUNTIF(piquet,J20:AM20)))</f>
        <v>0</v>
      </c>
      <c r="E20" s="431">
        <f t="array" ref="E20">SUM(IF((WEEKDAY(J$5:AM$5,2)&gt;5)+(COUNTIF(fériés,J$5:AM$5)&gt;0),COUNTIF(piquet,J20:AM20)))</f>
        <v>0</v>
      </c>
      <c r="F20" s="416">
        <f>(D20*9)+(E20*24)</f>
        <v>0</v>
      </c>
      <c r="G20" s="419" t="e">
        <f ca="1">STATISTIQUE!V12</f>
        <v>#REF!</v>
      </c>
      <c r="H20" s="422">
        <f t="shared" ref="H20:I20" si="5">SUM(AV20:AV22)</f>
        <v>0</v>
      </c>
      <c r="I20" s="425">
        <f t="shared" si="5"/>
        <v>0</v>
      </c>
      <c r="J20" s="16" t="str">
        <f>IF('Base de donnée'!$G$4,("DISPONIBLE"),("INDISPONIBLE"))</f>
        <v>DISPONIBLE</v>
      </c>
      <c r="K20" s="16" t="str">
        <f>IF('Base de donnée'!$G$4,("DISPONIBLE"),("INDISPONIBLE"))</f>
        <v>DISPONIBLE</v>
      </c>
      <c r="L20" s="16" t="str">
        <f>IF('Base de donnée'!$G$4,("DISPONIBLE"),("INDISPONIBLE"))</f>
        <v>DISPONIBLE</v>
      </c>
      <c r="M20" s="16" t="str">
        <f>IF('Base de donnée'!$G$4,("DISPONIBLE"),("INDISPONIBLE"))</f>
        <v>DISPONIBLE</v>
      </c>
      <c r="N20" s="16" t="str">
        <f>IF('Base de donnée'!$G$4,("DISPONIBLE"),("INDISPONIBLE"))</f>
        <v>DISPONIBLE</v>
      </c>
      <c r="O20" s="16" t="str">
        <f>IF('Base de donnée'!$G$4,("DISPONIBLE"),("INDISPONIBLE"))</f>
        <v>DISPONIBLE</v>
      </c>
      <c r="P20" s="16" t="str">
        <f>IF('Base de donnée'!$G$4,("DISPONIBLE"),("INDISPONIBLE"))</f>
        <v>DISPONIBLE</v>
      </c>
      <c r="Q20" s="16" t="str">
        <f>IF('Base de donnée'!$G$4,("DISPONIBLE"),("INDISPONIBLE"))</f>
        <v>DISPONIBLE</v>
      </c>
      <c r="R20" s="16" t="str">
        <f>IF('Base de donnée'!$G$4,("DISPONIBLE"),("INDISPONIBLE"))</f>
        <v>DISPONIBLE</v>
      </c>
      <c r="S20" s="16" t="str">
        <f>IF('Base de donnée'!$G$4,("DISPONIBLE"),("INDISPONIBLE"))</f>
        <v>DISPONIBLE</v>
      </c>
      <c r="T20" s="16" t="str">
        <f>IF('Base de donnée'!$G$4,("DISPONIBLE"),("INDISPONIBLE"))</f>
        <v>DISPONIBLE</v>
      </c>
      <c r="U20" s="16" t="str">
        <f>IF('Base de donnée'!$G$4,("DISPONIBLE"),("INDISPONIBLE"))</f>
        <v>DISPONIBLE</v>
      </c>
      <c r="V20" s="16" t="str">
        <f>IF('Base de donnée'!$G$4,("DISPONIBLE"),("INDISPONIBLE"))</f>
        <v>DISPONIBLE</v>
      </c>
      <c r="W20" s="16" t="str">
        <f>IF('Base de donnée'!$G$4,("DISPONIBLE"),("INDISPONIBLE"))</f>
        <v>DISPONIBLE</v>
      </c>
      <c r="X20" s="16" t="str">
        <f>IF('Base de donnée'!$G$4,("DISPONIBLE"),("INDISPONIBLE"))</f>
        <v>DISPONIBLE</v>
      </c>
      <c r="Y20" s="16" t="str">
        <f>IF('Base de donnée'!$G$4,("DISPONIBLE"),("INDISPONIBLE"))</f>
        <v>DISPONIBLE</v>
      </c>
      <c r="Z20" s="16" t="str">
        <f>IF('Base de donnée'!$G$4,("DISPONIBLE"),("INDISPONIBLE"))</f>
        <v>DISPONIBLE</v>
      </c>
      <c r="AA20" s="16" t="str">
        <f>IF('Base de donnée'!$G$4,("DISPONIBLE"),("INDISPONIBLE"))</f>
        <v>DISPONIBLE</v>
      </c>
      <c r="AB20" s="16" t="str">
        <f>IF('Base de donnée'!$G$4,("DISPONIBLE"),("INDISPONIBLE"))</f>
        <v>DISPONIBLE</v>
      </c>
      <c r="AC20" s="16" t="str">
        <f>IF('Base de donnée'!$G$4,("DISPONIBLE"),("INDISPONIBLE"))</f>
        <v>DISPONIBLE</v>
      </c>
      <c r="AD20" s="16" t="str">
        <f>IF('Base de donnée'!$G$4,("DISPONIBLE"),("INDISPONIBLE"))</f>
        <v>DISPONIBLE</v>
      </c>
      <c r="AE20" s="16" t="str">
        <f>IF('Base de donnée'!$G$4,("DISPONIBLE"),("INDISPONIBLE"))</f>
        <v>DISPONIBLE</v>
      </c>
      <c r="AF20" s="16" t="str">
        <f>IF('Base de donnée'!$G$4,("DISPONIBLE"),("INDISPONIBLE"))</f>
        <v>DISPONIBLE</v>
      </c>
      <c r="AG20" s="16" t="str">
        <f>IF('Base de donnée'!$G$4,("DISPONIBLE"),("INDISPONIBLE"))</f>
        <v>DISPONIBLE</v>
      </c>
      <c r="AH20" s="16" t="str">
        <f>IF('Base de donnée'!$G$4,("DISPONIBLE"),("INDISPONIBLE"))</f>
        <v>DISPONIBLE</v>
      </c>
      <c r="AI20" s="16" t="str">
        <f>IF('Base de donnée'!$G$4,("DISPONIBLE"),("INDISPONIBLE"))</f>
        <v>DISPONIBLE</v>
      </c>
      <c r="AJ20" s="16" t="str">
        <f>IF('Base de donnée'!$G$4,("DISPONIBLE"),("INDISPONIBLE"))</f>
        <v>DISPONIBLE</v>
      </c>
      <c r="AK20" s="16" t="str">
        <f>IF('Base de donnée'!$G$4,("DISPONIBLE"),("INDISPONIBLE"))</f>
        <v>DISPONIBLE</v>
      </c>
      <c r="AL20" s="16" t="str">
        <f>IF('Base de donnée'!$G$4,("DISPONIBLE"),("INDISPONIBLE"))</f>
        <v>DISPONIBLE</v>
      </c>
      <c r="AM20" s="16" t="str">
        <f>IF('Base de donnée'!$G$4,("DISPONIBLE"),("INDISPONIBLE"))</f>
        <v>DISPONIBLE</v>
      </c>
      <c r="AN20" s="254" t="str">
        <f>IF('Base de donnée'!$G$4,("DISPONIBLE"),("INDISPONIBLE"))</f>
        <v>DISPONIBLE</v>
      </c>
      <c r="AO20" s="261"/>
      <c r="AP20" s="261"/>
      <c r="AQ20" s="261"/>
      <c r="AR20" s="261"/>
      <c r="AS20" s="261"/>
      <c r="AT20" s="261"/>
      <c r="AU20" s="261"/>
      <c r="AV20" s="261"/>
      <c r="AW20" s="261"/>
      <c r="AX20" s="261"/>
      <c r="AY20" s="261"/>
      <c r="AZ20" s="261"/>
      <c r="BA20" s="261"/>
      <c r="BB20" s="261"/>
    </row>
    <row r="21" spans="1:54" ht="15" customHeight="1">
      <c r="A21" s="24">
        <f>'Base de donnée'!G3</f>
        <v>5</v>
      </c>
      <c r="B21" s="464"/>
      <c r="C21" s="449"/>
      <c r="D21" s="429"/>
      <c r="E21" s="432"/>
      <c r="F21" s="417"/>
      <c r="G21" s="420"/>
      <c r="H21" s="423"/>
      <c r="I21" s="426"/>
      <c r="J21" s="18"/>
      <c r="K21" s="19"/>
      <c r="L21" s="10"/>
      <c r="M21" s="10"/>
      <c r="N21" s="10"/>
      <c r="O21" s="10"/>
      <c r="P21" s="10"/>
      <c r="Q21" s="10"/>
      <c r="R21" s="19"/>
      <c r="S21" s="10"/>
      <c r="T21" s="10"/>
      <c r="U21" s="19"/>
      <c r="V21" s="10"/>
      <c r="W21" s="10"/>
      <c r="X21" s="10"/>
      <c r="Y21" s="10"/>
      <c r="Z21" s="19"/>
      <c r="AA21" s="10"/>
      <c r="AB21" s="10"/>
      <c r="AC21" s="10"/>
      <c r="AD21" s="10"/>
      <c r="AE21" s="10"/>
      <c r="AF21" s="10"/>
      <c r="AG21" s="10"/>
      <c r="AH21" s="19"/>
      <c r="AI21" s="19"/>
      <c r="AJ21" s="10"/>
      <c r="AK21" s="10"/>
      <c r="AL21" s="10"/>
      <c r="AM21" s="10"/>
      <c r="AN21" s="252"/>
      <c r="AO21" s="261"/>
      <c r="AP21" s="261"/>
      <c r="AQ21" s="261"/>
      <c r="AR21" s="261"/>
      <c r="AS21" s="261"/>
      <c r="AT21" s="261"/>
      <c r="AU21" s="261"/>
      <c r="AV21" s="261"/>
      <c r="AW21" s="261"/>
      <c r="AX21" s="261"/>
      <c r="AY21" s="261"/>
      <c r="AZ21" s="261"/>
      <c r="BA21" s="261"/>
      <c r="BB21" s="261"/>
    </row>
    <row r="22" spans="1:54" ht="15.75" customHeight="1" thickBot="1">
      <c r="A22" s="25">
        <f>'Base de donnée'!G3</f>
        <v>5</v>
      </c>
      <c r="B22" s="465"/>
      <c r="C22" s="450"/>
      <c r="D22" s="430"/>
      <c r="E22" s="433"/>
      <c r="F22" s="418"/>
      <c r="G22" s="421"/>
      <c r="H22" s="424"/>
      <c r="I22" s="427"/>
      <c r="J22" s="21"/>
      <c r="K22" s="22"/>
      <c r="L22" s="14"/>
      <c r="M22" s="14"/>
      <c r="N22" s="14"/>
      <c r="O22" s="14"/>
      <c r="P22" s="14"/>
      <c r="Q22" s="14"/>
      <c r="R22" s="14"/>
      <c r="S22" s="14"/>
      <c r="T22" s="14"/>
      <c r="U22" s="14"/>
      <c r="V22" s="14"/>
      <c r="W22" s="14"/>
      <c r="X22" s="14"/>
      <c r="Y22" s="14"/>
      <c r="Z22" s="14"/>
      <c r="AA22" s="14"/>
      <c r="AB22" s="14"/>
      <c r="AC22" s="14"/>
      <c r="AD22" s="14"/>
      <c r="AE22" s="14"/>
      <c r="AF22" s="14"/>
      <c r="AG22" s="14"/>
      <c r="AH22" s="14"/>
      <c r="AI22" s="14"/>
      <c r="AJ22" s="14"/>
      <c r="AK22" s="22"/>
      <c r="AL22" s="22"/>
      <c r="AM22" s="14"/>
      <c r="AN22" s="256"/>
      <c r="AO22" s="261"/>
      <c r="AP22" s="261"/>
      <c r="AQ22" s="261"/>
      <c r="AR22" s="261"/>
      <c r="AS22" s="261"/>
      <c r="AT22" s="261"/>
      <c r="AU22" s="261"/>
      <c r="AV22" s="261"/>
      <c r="AW22" s="261"/>
      <c r="AX22" s="261"/>
      <c r="AY22" s="261"/>
      <c r="AZ22" s="261"/>
      <c r="BA22" s="261"/>
      <c r="BB22" s="261"/>
    </row>
    <row r="23" spans="1:54" ht="15" customHeight="1">
      <c r="A23">
        <f>'Base de donnée'!H3</f>
        <v>6</v>
      </c>
      <c r="B23" s="463">
        <f>SUM('Base de donnée'!H5:H7)</f>
        <v>3</v>
      </c>
      <c r="C23" s="448">
        <f>SUM('Base de donnée'!H$8)</f>
        <v>0</v>
      </c>
      <c r="D23" s="410">
        <f t="array" ref="D23">SUM(IF((WEEKDAY(J$5:AM$5,2)&lt;6)*(COUNTIF(fériés,J$5:AM$5)=0),COUNTIF(piquet,J23:AM23)))</f>
        <v>0</v>
      </c>
      <c r="E23" s="413">
        <f t="array" ref="E23">SUM(IF((WEEKDAY(J$5:AM$5,2)&gt;5)+(COUNTIF(fériés,J$5:AM$5)&gt;0),COUNTIF(piquet,J23:AM23)))</f>
        <v>0</v>
      </c>
      <c r="F23" s="416">
        <f>(D23*9)+(E23*24)</f>
        <v>0</v>
      </c>
      <c r="G23" s="419" t="e">
        <f ca="1">STATISTIQUE!V13</f>
        <v>#REF!</v>
      </c>
      <c r="H23" s="422">
        <f t="shared" ref="H23:I23" si="6">SUM(AV23:AV25)</f>
        <v>0</v>
      </c>
      <c r="I23" s="425">
        <f t="shared" si="6"/>
        <v>0</v>
      </c>
      <c r="J23" s="16" t="str">
        <f>IF('Base de donnée'!$H$4,("DISPONIBLE"),("INDISPONIBLE"))</f>
        <v>DISPONIBLE</v>
      </c>
      <c r="K23" s="16" t="str">
        <f>IF('Base de donnée'!$H$4,("DISPONIBLE"),("INDISPONIBLE"))</f>
        <v>DISPONIBLE</v>
      </c>
      <c r="L23" s="16" t="str">
        <f>IF('Base de donnée'!$H$4,("DISPONIBLE"),("INDISPONIBLE"))</f>
        <v>DISPONIBLE</v>
      </c>
      <c r="M23" s="16" t="str">
        <f>IF('Base de donnée'!$H$4,("DISPONIBLE"),("INDISPONIBLE"))</f>
        <v>DISPONIBLE</v>
      </c>
      <c r="N23" s="16" t="str">
        <f>IF('Base de donnée'!$H$4,("DISPONIBLE"),("INDISPONIBLE"))</f>
        <v>DISPONIBLE</v>
      </c>
      <c r="O23" s="16" t="str">
        <f>IF('Base de donnée'!$H$4,("DISPONIBLE"),("INDISPONIBLE"))</f>
        <v>DISPONIBLE</v>
      </c>
      <c r="P23" s="16" t="str">
        <f>IF('Base de donnée'!$H$4,("DISPONIBLE"),("INDISPONIBLE"))</f>
        <v>DISPONIBLE</v>
      </c>
      <c r="Q23" s="16" t="str">
        <f>IF('Base de donnée'!$H$4,("DISPONIBLE"),("INDISPONIBLE"))</f>
        <v>DISPONIBLE</v>
      </c>
      <c r="R23" s="16" t="str">
        <f>IF('Base de donnée'!$H$4,("DISPONIBLE"),("INDISPONIBLE"))</f>
        <v>DISPONIBLE</v>
      </c>
      <c r="S23" s="16" t="str">
        <f>IF('Base de donnée'!$H$4,("DISPONIBLE"),("INDISPONIBLE"))</f>
        <v>DISPONIBLE</v>
      </c>
      <c r="T23" s="16" t="str">
        <f>IF('Base de donnée'!$H$4,("DISPONIBLE"),("INDISPONIBLE"))</f>
        <v>DISPONIBLE</v>
      </c>
      <c r="U23" s="16" t="str">
        <f>IF('Base de donnée'!$H$4,("DISPONIBLE"),("INDISPONIBLE"))</f>
        <v>DISPONIBLE</v>
      </c>
      <c r="V23" s="16" t="str">
        <f>IF('Base de donnée'!$H$4,("DISPONIBLE"),("INDISPONIBLE"))</f>
        <v>DISPONIBLE</v>
      </c>
      <c r="W23" s="16" t="str">
        <f>IF('Base de donnée'!$H$4,("DISPONIBLE"),("INDISPONIBLE"))</f>
        <v>DISPONIBLE</v>
      </c>
      <c r="X23" s="16" t="str">
        <f>IF('Base de donnée'!$H$4,("DISPONIBLE"),("INDISPONIBLE"))</f>
        <v>DISPONIBLE</v>
      </c>
      <c r="Y23" s="16" t="str">
        <f>IF('Base de donnée'!$H$4,("DISPONIBLE"),("INDISPONIBLE"))</f>
        <v>DISPONIBLE</v>
      </c>
      <c r="Z23" s="16" t="str">
        <f>IF('Base de donnée'!$H$4,("DISPONIBLE"),("INDISPONIBLE"))</f>
        <v>DISPONIBLE</v>
      </c>
      <c r="AA23" s="16" t="str">
        <f>IF('Base de donnée'!$H$4,("DISPONIBLE"),("INDISPONIBLE"))</f>
        <v>DISPONIBLE</v>
      </c>
      <c r="AB23" s="16" t="str">
        <f>IF('Base de donnée'!$H$4,("DISPONIBLE"),("INDISPONIBLE"))</f>
        <v>DISPONIBLE</v>
      </c>
      <c r="AC23" s="16" t="str">
        <f>IF('Base de donnée'!$H$4,("DISPONIBLE"),("INDISPONIBLE"))</f>
        <v>DISPONIBLE</v>
      </c>
      <c r="AD23" s="16" t="str">
        <f>IF('Base de donnée'!$H$4,("DISPONIBLE"),("INDISPONIBLE"))</f>
        <v>DISPONIBLE</v>
      </c>
      <c r="AE23" s="16" t="str">
        <f>IF('Base de donnée'!$H$4,("DISPONIBLE"),("INDISPONIBLE"))</f>
        <v>DISPONIBLE</v>
      </c>
      <c r="AF23" s="16" t="str">
        <f>IF('Base de donnée'!$H$4,("DISPONIBLE"),("INDISPONIBLE"))</f>
        <v>DISPONIBLE</v>
      </c>
      <c r="AG23" s="16" t="str">
        <f>IF('Base de donnée'!$H$4,("DISPONIBLE"),("INDISPONIBLE"))</f>
        <v>DISPONIBLE</v>
      </c>
      <c r="AH23" s="16" t="str">
        <f>IF('Base de donnée'!$H$4,("DISPONIBLE"),("INDISPONIBLE"))</f>
        <v>DISPONIBLE</v>
      </c>
      <c r="AI23" s="16" t="str">
        <f>IF('Base de donnée'!$H$4,("DISPONIBLE"),("INDISPONIBLE"))</f>
        <v>DISPONIBLE</v>
      </c>
      <c r="AJ23" s="16" t="str">
        <f>IF('Base de donnée'!$H$4,("DISPONIBLE"),("INDISPONIBLE"))</f>
        <v>DISPONIBLE</v>
      </c>
      <c r="AK23" s="16" t="str">
        <f>IF('Base de donnée'!$H$4,("DISPONIBLE"),("INDISPONIBLE"))</f>
        <v>DISPONIBLE</v>
      </c>
      <c r="AL23" s="16" t="str">
        <f>IF('Base de donnée'!$H$4,("DISPONIBLE"),("INDISPONIBLE"))</f>
        <v>DISPONIBLE</v>
      </c>
      <c r="AM23" s="16" t="str">
        <f>IF('Base de donnée'!$H$4,("DISPONIBLE"),("INDISPONIBLE"))</f>
        <v>DISPONIBLE</v>
      </c>
      <c r="AN23" s="254" t="str">
        <f>IF('Base de donnée'!$H$4,("DISPONIBLE"),("INDISPONIBLE"))</f>
        <v>DISPONIBLE</v>
      </c>
      <c r="AO23" s="261"/>
      <c r="AP23" s="261"/>
      <c r="AQ23" s="261"/>
      <c r="AR23" s="261"/>
      <c r="AS23" s="261"/>
      <c r="AT23" s="261"/>
      <c r="AU23" s="261"/>
      <c r="AV23" s="261"/>
      <c r="AW23" s="261"/>
      <c r="AX23" s="261"/>
      <c r="AY23" s="261"/>
      <c r="AZ23" s="261"/>
      <c r="BA23" s="261"/>
      <c r="BB23" s="261"/>
    </row>
    <row r="24" spans="1:54" ht="15" customHeight="1">
      <c r="A24">
        <f>'Base de donnée'!H3</f>
        <v>6</v>
      </c>
      <c r="B24" s="464"/>
      <c r="C24" s="449"/>
      <c r="D24" s="411"/>
      <c r="E24" s="414"/>
      <c r="F24" s="417"/>
      <c r="G24" s="420"/>
      <c r="H24" s="423"/>
      <c r="I24" s="426"/>
      <c r="J24" s="18"/>
      <c r="K24" s="19"/>
      <c r="L24" s="10"/>
      <c r="M24" s="10"/>
      <c r="N24" s="10"/>
      <c r="O24" s="10"/>
      <c r="P24" s="10"/>
      <c r="Q24" s="10"/>
      <c r="R24" s="10"/>
      <c r="S24" s="10"/>
      <c r="T24" s="10"/>
      <c r="U24" s="19"/>
      <c r="V24" s="19"/>
      <c r="W24" s="19"/>
      <c r="X24" s="19"/>
      <c r="Y24" s="10"/>
      <c r="Z24" s="10"/>
      <c r="AA24" s="10"/>
      <c r="AB24" s="10"/>
      <c r="AC24" s="10"/>
      <c r="AD24" s="10"/>
      <c r="AE24" s="10"/>
      <c r="AF24" s="10"/>
      <c r="AG24" s="10"/>
      <c r="AH24" s="10"/>
      <c r="AI24" s="10"/>
      <c r="AJ24" s="10"/>
      <c r="AK24" s="19"/>
      <c r="AL24" s="10"/>
      <c r="AM24" s="10"/>
      <c r="AN24" s="255"/>
      <c r="AO24" s="261"/>
      <c r="AP24" s="261"/>
      <c r="AQ24" s="261"/>
      <c r="AR24" s="261"/>
      <c r="AS24" s="261"/>
      <c r="AT24" s="261"/>
      <c r="AU24" s="261"/>
      <c r="AV24" s="261"/>
      <c r="AW24" s="261"/>
      <c r="AX24" s="261"/>
      <c r="AY24" s="261"/>
      <c r="AZ24" s="261"/>
      <c r="BA24" s="261"/>
      <c r="BB24" s="261"/>
    </row>
    <row r="25" spans="1:54" ht="15.75" customHeight="1" thickBot="1">
      <c r="A25">
        <f>'Base de donnée'!H3</f>
        <v>6</v>
      </c>
      <c r="B25" s="465"/>
      <c r="C25" s="450"/>
      <c r="D25" s="412"/>
      <c r="E25" s="415"/>
      <c r="F25" s="418"/>
      <c r="G25" s="421"/>
      <c r="H25" s="424"/>
      <c r="I25" s="427"/>
      <c r="J25" s="21"/>
      <c r="K25" s="22"/>
      <c r="L25" s="14"/>
      <c r="M25" s="14"/>
      <c r="N25" s="22"/>
      <c r="O25" s="14"/>
      <c r="P25" s="14"/>
      <c r="Q25" s="14"/>
      <c r="R25" s="14"/>
      <c r="S25" s="14"/>
      <c r="T25" s="14"/>
      <c r="U25" s="14"/>
      <c r="V25" s="14"/>
      <c r="W25" s="14"/>
      <c r="X25" s="14"/>
      <c r="Y25" s="14"/>
      <c r="Z25" s="14"/>
      <c r="AA25" s="14"/>
      <c r="AB25" s="14"/>
      <c r="AC25" s="14"/>
      <c r="AD25" s="14"/>
      <c r="AE25" s="14"/>
      <c r="AF25" s="14"/>
      <c r="AG25" s="14"/>
      <c r="AH25" s="14"/>
      <c r="AI25" s="14"/>
      <c r="AJ25" s="14"/>
      <c r="AK25" s="14"/>
      <c r="AL25" s="14"/>
      <c r="AM25" s="14"/>
      <c r="AN25" s="256"/>
      <c r="AO25" s="261"/>
      <c r="AP25" s="261"/>
      <c r="AQ25" s="261"/>
      <c r="AR25" s="261"/>
      <c r="AS25" s="261"/>
      <c r="AT25" s="261"/>
      <c r="AU25" s="261"/>
      <c r="AV25" s="261"/>
      <c r="AW25" s="261"/>
      <c r="AX25" s="261"/>
      <c r="AY25" s="261"/>
      <c r="AZ25" s="261"/>
      <c r="BA25" s="261"/>
      <c r="BB25" s="261"/>
    </row>
    <row r="26" spans="1:54" ht="15" customHeight="1">
      <c r="A26" s="26">
        <f>'Base de donnée'!I3</f>
        <v>7</v>
      </c>
      <c r="B26" s="463">
        <f>SUM('Base de donnée'!I5:I7)</f>
        <v>2</v>
      </c>
      <c r="C26" s="448">
        <f>SUM('Base de donnée'!I$8)</f>
        <v>1</v>
      </c>
      <c r="D26" s="428">
        <f t="array" ref="D26">SUM(IF((WEEKDAY(J$5:AM$5,2)&lt;6)*(COUNTIF(fériés,J$5:AM$5)=0),COUNTIF(piquet,J26:AM26)))</f>
        <v>0</v>
      </c>
      <c r="E26" s="431">
        <f t="array" ref="E26">SUM(IF((WEEKDAY(J$5:AM$5,2)&gt;5)+(COUNTIF(fériés,J$5:AM$5)&gt;0),COUNTIF(piquet,J26:AM26)))</f>
        <v>0</v>
      </c>
      <c r="F26" s="416">
        <f>(D26*9)+(E26*24)</f>
        <v>0</v>
      </c>
      <c r="G26" s="419" t="e">
        <f ca="1">STATISTIQUE!V14</f>
        <v>#REF!</v>
      </c>
      <c r="H26" s="422">
        <f t="shared" ref="H26:I26" si="7">SUM(AV26:AV28)</f>
        <v>0</v>
      </c>
      <c r="I26" s="425">
        <f t="shared" si="7"/>
        <v>0</v>
      </c>
      <c r="J26" s="16" t="str">
        <f>IF('Base de donnée'!$I$4,("DISPONIBLE"),("INDISPONIBLE"))</f>
        <v>DISPONIBLE</v>
      </c>
      <c r="K26" s="16" t="str">
        <f>IF('Base de donnée'!$I$4,("DISPONIBLE"),("INDISPONIBLE"))</f>
        <v>DISPONIBLE</v>
      </c>
      <c r="L26" s="16" t="str">
        <f>IF('Base de donnée'!$I$4,("DISPONIBLE"),("INDISPONIBLE"))</f>
        <v>DISPONIBLE</v>
      </c>
      <c r="M26" s="16" t="str">
        <f>IF('Base de donnée'!$I$4,("DISPONIBLE"),("INDISPONIBLE"))</f>
        <v>DISPONIBLE</v>
      </c>
      <c r="N26" s="16" t="str">
        <f>IF('Base de donnée'!$I$4,("DISPONIBLE"),("INDISPONIBLE"))</f>
        <v>DISPONIBLE</v>
      </c>
      <c r="O26" s="16" t="str">
        <f>IF('Base de donnée'!$I$4,("DISPONIBLE"),("INDISPONIBLE"))</f>
        <v>DISPONIBLE</v>
      </c>
      <c r="P26" s="16" t="str">
        <f>IF('Base de donnée'!$I$4,("DISPONIBLE"),("INDISPONIBLE"))</f>
        <v>DISPONIBLE</v>
      </c>
      <c r="Q26" s="16" t="str">
        <f>IF('Base de donnée'!$I$4,("DISPONIBLE"),("INDISPONIBLE"))</f>
        <v>DISPONIBLE</v>
      </c>
      <c r="R26" s="16" t="str">
        <f>IF('Base de donnée'!$I$4,("DISPONIBLE"),("INDISPONIBLE"))</f>
        <v>DISPONIBLE</v>
      </c>
      <c r="S26" s="16" t="str">
        <f>IF('Base de donnée'!$I$4,("DISPONIBLE"),("INDISPONIBLE"))</f>
        <v>DISPONIBLE</v>
      </c>
      <c r="T26" s="16" t="str">
        <f>IF('Base de donnée'!$I$4,("DISPONIBLE"),("INDISPONIBLE"))</f>
        <v>DISPONIBLE</v>
      </c>
      <c r="U26" s="16" t="str">
        <f>IF('Base de donnée'!$I$4,("DISPONIBLE"),("INDISPONIBLE"))</f>
        <v>DISPONIBLE</v>
      </c>
      <c r="V26" s="16" t="str">
        <f>IF('Base de donnée'!$I$4,("DISPONIBLE"),("INDISPONIBLE"))</f>
        <v>DISPONIBLE</v>
      </c>
      <c r="W26" s="16" t="str">
        <f>IF('Base de donnée'!$I$4,("DISPONIBLE"),("INDISPONIBLE"))</f>
        <v>DISPONIBLE</v>
      </c>
      <c r="X26" s="16" t="str">
        <f>IF('Base de donnée'!$I$4,("DISPONIBLE"),("INDISPONIBLE"))</f>
        <v>DISPONIBLE</v>
      </c>
      <c r="Y26" s="16" t="str">
        <f>IF('Base de donnée'!$I$4,("DISPONIBLE"),("INDISPONIBLE"))</f>
        <v>DISPONIBLE</v>
      </c>
      <c r="Z26" s="16" t="str">
        <f>IF('Base de donnée'!$I$4,("DISPONIBLE"),("INDISPONIBLE"))</f>
        <v>DISPONIBLE</v>
      </c>
      <c r="AA26" s="16" t="str">
        <f>IF('Base de donnée'!$I$4,("DISPONIBLE"),("INDISPONIBLE"))</f>
        <v>DISPONIBLE</v>
      </c>
      <c r="AB26" s="16" t="str">
        <f>IF('Base de donnée'!$I$4,("DISPONIBLE"),("INDISPONIBLE"))</f>
        <v>DISPONIBLE</v>
      </c>
      <c r="AC26" s="16" t="str">
        <f>IF('Base de donnée'!$I$4,("DISPONIBLE"),("INDISPONIBLE"))</f>
        <v>DISPONIBLE</v>
      </c>
      <c r="AD26" s="16" t="str">
        <f>IF('Base de donnée'!$I$4,("DISPONIBLE"),("INDISPONIBLE"))</f>
        <v>DISPONIBLE</v>
      </c>
      <c r="AE26" s="16" t="str">
        <f>IF('Base de donnée'!$I$4,("DISPONIBLE"),("INDISPONIBLE"))</f>
        <v>DISPONIBLE</v>
      </c>
      <c r="AF26" s="16" t="str">
        <f>IF('Base de donnée'!$I$4,("DISPONIBLE"),("INDISPONIBLE"))</f>
        <v>DISPONIBLE</v>
      </c>
      <c r="AG26" s="16" t="str">
        <f>IF('Base de donnée'!$I$4,("DISPONIBLE"),("INDISPONIBLE"))</f>
        <v>DISPONIBLE</v>
      </c>
      <c r="AH26" s="16" t="str">
        <f>IF('Base de donnée'!$I$4,("DISPONIBLE"),("INDISPONIBLE"))</f>
        <v>DISPONIBLE</v>
      </c>
      <c r="AI26" s="16" t="str">
        <f>IF('Base de donnée'!$I$4,("DISPONIBLE"),("INDISPONIBLE"))</f>
        <v>DISPONIBLE</v>
      </c>
      <c r="AJ26" s="16" t="str">
        <f>IF('Base de donnée'!$I$4,("DISPONIBLE"),("INDISPONIBLE"))</f>
        <v>DISPONIBLE</v>
      </c>
      <c r="AK26" s="16" t="str">
        <f>IF('Base de donnée'!$I$4,("DISPONIBLE"),("INDISPONIBLE"))</f>
        <v>DISPONIBLE</v>
      </c>
      <c r="AL26" s="16" t="str">
        <f>IF('Base de donnée'!$I$4,("DISPONIBLE"),("INDISPONIBLE"))</f>
        <v>DISPONIBLE</v>
      </c>
      <c r="AM26" s="16" t="str">
        <f>IF('Base de donnée'!$I$4,("DISPONIBLE"),("INDISPONIBLE"))</f>
        <v>DISPONIBLE</v>
      </c>
      <c r="AN26" s="254" t="str">
        <f>IF('Base de donnée'!$I$4,("DISPONIBLE"),("INDISPONIBLE"))</f>
        <v>DISPONIBLE</v>
      </c>
      <c r="AO26" s="261"/>
      <c r="AP26" s="261"/>
      <c r="AQ26" s="261"/>
      <c r="AR26" s="261"/>
      <c r="AS26" s="261"/>
      <c r="AT26" s="261"/>
      <c r="AU26" s="261"/>
      <c r="AV26" s="261"/>
      <c r="AW26" s="261"/>
      <c r="AX26" s="261"/>
      <c r="AY26" s="261"/>
      <c r="AZ26" s="261"/>
      <c r="BA26" s="261"/>
      <c r="BB26" s="261"/>
    </row>
    <row r="27" spans="1:54" ht="15" customHeight="1">
      <c r="A27" s="24">
        <f>'Base de donnée'!I3</f>
        <v>7</v>
      </c>
      <c r="B27" s="464"/>
      <c r="C27" s="449"/>
      <c r="D27" s="429"/>
      <c r="E27" s="432"/>
      <c r="F27" s="417"/>
      <c r="G27" s="420"/>
      <c r="H27" s="423"/>
      <c r="I27" s="426"/>
      <c r="J27" s="18"/>
      <c r="K27" s="10"/>
      <c r="L27" s="10"/>
      <c r="M27" s="10"/>
      <c r="N27" s="10"/>
      <c r="O27" s="10"/>
      <c r="P27" s="10"/>
      <c r="Q27" s="10"/>
      <c r="R27" s="10"/>
      <c r="S27" s="10"/>
      <c r="T27" s="19"/>
      <c r="U27" s="10"/>
      <c r="V27" s="10"/>
      <c r="W27" s="19"/>
      <c r="X27" s="10"/>
      <c r="Y27" s="10"/>
      <c r="Z27" s="10"/>
      <c r="AA27" s="10"/>
      <c r="AB27" s="10"/>
      <c r="AC27" s="10"/>
      <c r="AD27" s="10"/>
      <c r="AE27" s="10"/>
      <c r="AF27" s="10"/>
      <c r="AG27" s="10"/>
      <c r="AH27" s="10"/>
      <c r="AI27" s="10"/>
      <c r="AJ27" s="10"/>
      <c r="AK27" s="10"/>
      <c r="AL27" s="10"/>
      <c r="AM27" s="10"/>
      <c r="AN27" s="255"/>
      <c r="AO27" s="261"/>
      <c r="AP27" s="261"/>
      <c r="AQ27" s="261"/>
      <c r="AR27" s="261"/>
      <c r="AS27" s="261"/>
      <c r="AT27" s="261"/>
      <c r="AU27" s="261"/>
      <c r="AV27" s="261"/>
      <c r="AW27" s="261"/>
      <c r="AX27" s="261"/>
      <c r="AY27" s="261"/>
      <c r="AZ27" s="261"/>
      <c r="BA27" s="261"/>
      <c r="BB27" s="261"/>
    </row>
    <row r="28" spans="1:54" ht="15.75" customHeight="1" thickBot="1">
      <c r="A28" s="25">
        <f>'Base de donnée'!I3</f>
        <v>7</v>
      </c>
      <c r="B28" s="465"/>
      <c r="C28" s="450"/>
      <c r="D28" s="430"/>
      <c r="E28" s="433"/>
      <c r="F28" s="418"/>
      <c r="G28" s="421"/>
      <c r="H28" s="424"/>
      <c r="I28" s="427"/>
      <c r="J28" s="21"/>
      <c r="K28" s="14"/>
      <c r="L28" s="14"/>
      <c r="M28" s="14"/>
      <c r="N28" s="14"/>
      <c r="O28" s="14"/>
      <c r="P28" s="14"/>
      <c r="Q28" s="14"/>
      <c r="R28" s="14"/>
      <c r="S28" s="14"/>
      <c r="T28" s="14"/>
      <c r="U28" s="14"/>
      <c r="V28" s="14"/>
      <c r="W28" s="14"/>
      <c r="X28" s="14"/>
      <c r="Y28" s="14"/>
      <c r="Z28" s="14"/>
      <c r="AA28" s="14"/>
      <c r="AB28" s="14"/>
      <c r="AC28" s="14"/>
      <c r="AD28" s="14"/>
      <c r="AE28" s="14"/>
      <c r="AF28" s="14"/>
      <c r="AG28" s="14"/>
      <c r="AH28" s="14"/>
      <c r="AI28" s="22"/>
      <c r="AJ28" s="14"/>
      <c r="AK28" s="14"/>
      <c r="AL28" s="14"/>
      <c r="AM28" s="14"/>
      <c r="AN28" s="256"/>
      <c r="AO28" s="261"/>
      <c r="AP28" s="261"/>
      <c r="AQ28" s="261"/>
      <c r="AR28" s="261"/>
      <c r="AS28" s="261"/>
      <c r="AT28" s="261"/>
      <c r="AU28" s="261"/>
      <c r="AV28" s="261"/>
      <c r="AW28" s="261"/>
      <c r="AX28" s="261"/>
      <c r="AY28" s="261"/>
      <c r="AZ28" s="261"/>
      <c r="BA28" s="261"/>
      <c r="BB28" s="261"/>
    </row>
    <row r="29" spans="1:54" ht="15" customHeight="1">
      <c r="A29" s="26">
        <f>'Base de donnée'!J3</f>
        <v>8</v>
      </c>
      <c r="B29" s="463">
        <f>SUM('Base de donnée'!J5:J7)</f>
        <v>2</v>
      </c>
      <c r="C29" s="448">
        <f>SUM('Base de donnée'!J$8)</f>
        <v>0</v>
      </c>
      <c r="D29" s="410">
        <f t="array" ref="D29">SUM(IF((WEEKDAY(J$5:AM$5,2)&lt;6)*(COUNTIF(fériés,J$5:AM$5)=0),COUNTIF(piquet,J29:AM29)))</f>
        <v>0</v>
      </c>
      <c r="E29" s="413">
        <f t="array" ref="E29">SUM(IF((WEEKDAY(J$5:AM$5,2)&gt;5)+(COUNTIF(fériés,J$5:AM$5)&gt;0),COUNTIF(piquet,J29:AM29)))</f>
        <v>0</v>
      </c>
      <c r="F29" s="416">
        <f>(D29*9)+(E29*24)</f>
        <v>0</v>
      </c>
      <c r="G29" s="419" t="e">
        <f ca="1">STATISTIQUE!V15</f>
        <v>#REF!</v>
      </c>
      <c r="H29" s="422">
        <f t="shared" ref="H29:I29" si="8">SUM(AV29:AV31)</f>
        <v>0</v>
      </c>
      <c r="I29" s="425">
        <f t="shared" si="8"/>
        <v>0</v>
      </c>
      <c r="J29" s="29" t="str">
        <f>IF('Base de donnée'!$J$4,("DISPONIBLE"),("INDISPONIBLE"))</f>
        <v>DISPONIBLE</v>
      </c>
      <c r="K29" s="29" t="str">
        <f>IF('Base de donnée'!$J$4,("DISPONIBLE"),("INDISPONIBLE"))</f>
        <v>DISPONIBLE</v>
      </c>
      <c r="L29" s="29" t="str">
        <f>IF('Base de donnée'!$J$4,("DISPONIBLE"),("INDISPONIBLE"))</f>
        <v>DISPONIBLE</v>
      </c>
      <c r="M29" s="29" t="str">
        <f>IF('Base de donnée'!$J$4,("DISPONIBLE"),("INDISPONIBLE"))</f>
        <v>DISPONIBLE</v>
      </c>
      <c r="N29" s="29" t="str">
        <f>IF('Base de donnée'!$J$4,("DISPONIBLE"),("INDISPONIBLE"))</f>
        <v>DISPONIBLE</v>
      </c>
      <c r="O29" s="29" t="str">
        <f>IF('Base de donnée'!$J$4,("DISPONIBLE"),("INDISPONIBLE"))</f>
        <v>DISPONIBLE</v>
      </c>
      <c r="P29" s="29" t="str">
        <f>IF('Base de donnée'!$J$4,("DISPONIBLE"),("INDISPONIBLE"))</f>
        <v>DISPONIBLE</v>
      </c>
      <c r="Q29" s="29" t="str">
        <f>IF('Base de donnée'!$J$4,("DISPONIBLE"),("INDISPONIBLE"))</f>
        <v>DISPONIBLE</v>
      </c>
      <c r="R29" s="29" t="str">
        <f>IF('Base de donnée'!$J$4,("DISPONIBLE"),("INDISPONIBLE"))</f>
        <v>DISPONIBLE</v>
      </c>
      <c r="S29" s="29" t="str">
        <f>IF('Base de donnée'!$J$4,("DISPONIBLE"),("INDISPONIBLE"))</f>
        <v>DISPONIBLE</v>
      </c>
      <c r="T29" s="29" t="str">
        <f>IF('Base de donnée'!$J$4,("DISPONIBLE"),("INDISPONIBLE"))</f>
        <v>DISPONIBLE</v>
      </c>
      <c r="U29" s="29" t="str">
        <f>IF('Base de donnée'!$J$4,("DISPONIBLE"),("INDISPONIBLE"))</f>
        <v>DISPONIBLE</v>
      </c>
      <c r="V29" s="29" t="str">
        <f>IF('Base de donnée'!$J$4,("DISPONIBLE"),("INDISPONIBLE"))</f>
        <v>DISPONIBLE</v>
      </c>
      <c r="W29" s="29" t="str">
        <f>IF('Base de donnée'!$J$4,("DISPONIBLE"),("INDISPONIBLE"))</f>
        <v>DISPONIBLE</v>
      </c>
      <c r="X29" s="29" t="str">
        <f>IF('Base de donnée'!$J$4,("DISPONIBLE"),("INDISPONIBLE"))</f>
        <v>DISPONIBLE</v>
      </c>
      <c r="Y29" s="29" t="str">
        <f>IF('Base de donnée'!$J$4,("DISPONIBLE"),("INDISPONIBLE"))</f>
        <v>DISPONIBLE</v>
      </c>
      <c r="Z29" s="29" t="str">
        <f>IF('Base de donnée'!$J$4,("DISPONIBLE"),("INDISPONIBLE"))</f>
        <v>DISPONIBLE</v>
      </c>
      <c r="AA29" s="29" t="str">
        <f>IF('Base de donnée'!$J$4,("DISPONIBLE"),("INDISPONIBLE"))</f>
        <v>DISPONIBLE</v>
      </c>
      <c r="AB29" s="29" t="str">
        <f>IF('Base de donnée'!$J$4,("DISPONIBLE"),("INDISPONIBLE"))</f>
        <v>DISPONIBLE</v>
      </c>
      <c r="AC29" s="29" t="str">
        <f>IF('Base de donnée'!$J$4,("DISPONIBLE"),("INDISPONIBLE"))</f>
        <v>DISPONIBLE</v>
      </c>
      <c r="AD29" s="29" t="str">
        <f>IF('Base de donnée'!$J$4,("DISPONIBLE"),("INDISPONIBLE"))</f>
        <v>DISPONIBLE</v>
      </c>
      <c r="AE29" s="29" t="str">
        <f>IF('Base de donnée'!$J$4,("DISPONIBLE"),("INDISPONIBLE"))</f>
        <v>DISPONIBLE</v>
      </c>
      <c r="AF29" s="29" t="str">
        <f>IF('Base de donnée'!$J$4,("DISPONIBLE"),("INDISPONIBLE"))</f>
        <v>DISPONIBLE</v>
      </c>
      <c r="AG29" s="29" t="str">
        <f>IF('Base de donnée'!$J$4,("DISPONIBLE"),("INDISPONIBLE"))</f>
        <v>DISPONIBLE</v>
      </c>
      <c r="AH29" s="29" t="str">
        <f>IF('Base de donnée'!$J$4,("DISPONIBLE"),("INDISPONIBLE"))</f>
        <v>DISPONIBLE</v>
      </c>
      <c r="AI29" s="29" t="str">
        <f>IF('Base de donnée'!$J$4,("DISPONIBLE"),("INDISPONIBLE"))</f>
        <v>DISPONIBLE</v>
      </c>
      <c r="AJ29" s="29" t="str">
        <f>IF('Base de donnée'!$J$4,("DISPONIBLE"),("INDISPONIBLE"))</f>
        <v>DISPONIBLE</v>
      </c>
      <c r="AK29" s="29" t="str">
        <f>IF('Base de donnée'!$J$4,("DISPONIBLE"),("INDISPONIBLE"))</f>
        <v>DISPONIBLE</v>
      </c>
      <c r="AL29" s="29" t="str">
        <f>IF('Base de donnée'!$J$4,("DISPONIBLE"),("INDISPONIBLE"))</f>
        <v>DISPONIBLE</v>
      </c>
      <c r="AM29" s="29" t="str">
        <f>IF('Base de donnée'!$J$4,("DISPONIBLE"),("INDISPONIBLE"))</f>
        <v>DISPONIBLE</v>
      </c>
      <c r="AN29" s="257" t="str">
        <f>IF('Base de donnée'!$J$4,("DISPONIBLE"),("INDISPONIBLE"))</f>
        <v>DISPONIBLE</v>
      </c>
      <c r="AO29" s="261"/>
      <c r="AP29" s="261"/>
      <c r="AQ29" s="261"/>
      <c r="AR29" s="261"/>
      <c r="AS29" s="261"/>
      <c r="AT29" s="261"/>
      <c r="AU29" s="261"/>
      <c r="AV29" s="261"/>
      <c r="AW29" s="261"/>
      <c r="AX29" s="261"/>
      <c r="AY29" s="261"/>
      <c r="AZ29" s="261"/>
      <c r="BA29" s="261"/>
      <c r="BB29" s="261"/>
    </row>
    <row r="30" spans="1:54" ht="15" customHeight="1">
      <c r="A30" s="24">
        <f>'Base de donnée'!J3</f>
        <v>8</v>
      </c>
      <c r="B30" s="464"/>
      <c r="C30" s="449"/>
      <c r="D30" s="411"/>
      <c r="E30" s="414"/>
      <c r="F30" s="417"/>
      <c r="G30" s="420"/>
      <c r="H30" s="423"/>
      <c r="I30" s="426"/>
      <c r="J30" s="30"/>
      <c r="K30" s="10"/>
      <c r="L30" s="10"/>
      <c r="M30" s="10"/>
      <c r="N30" s="10"/>
      <c r="O30" s="19"/>
      <c r="P30" s="10"/>
      <c r="Q30" s="10"/>
      <c r="R30" s="19"/>
      <c r="S30" s="10"/>
      <c r="T30" s="10"/>
      <c r="U30" s="19"/>
      <c r="V30" s="10"/>
      <c r="W30" s="10"/>
      <c r="X30" s="10"/>
      <c r="Y30" s="10"/>
      <c r="Z30" s="10"/>
      <c r="AA30" s="10"/>
      <c r="AB30" s="10"/>
      <c r="AC30" s="10"/>
      <c r="AD30" s="10"/>
      <c r="AE30" s="10"/>
      <c r="AF30" s="10"/>
      <c r="AG30" s="19"/>
      <c r="AH30" s="10"/>
      <c r="AI30" s="10"/>
      <c r="AJ30" s="10"/>
      <c r="AK30" s="10"/>
      <c r="AL30" s="10"/>
      <c r="AM30" s="10"/>
      <c r="AN30" s="255"/>
      <c r="AO30" s="261"/>
      <c r="AP30" s="261"/>
      <c r="AQ30" s="261"/>
      <c r="AR30" s="261"/>
      <c r="AS30" s="261"/>
      <c r="AT30" s="261"/>
      <c r="AU30" s="261"/>
      <c r="AV30" s="261"/>
      <c r="AW30" s="261"/>
      <c r="AX30" s="261"/>
      <c r="AY30" s="261"/>
      <c r="AZ30" s="261"/>
      <c r="BA30" s="261"/>
      <c r="BB30" s="261"/>
    </row>
    <row r="31" spans="1:54" ht="15.75" customHeight="1" thickBot="1">
      <c r="A31" s="25">
        <f>'Base de donnée'!J3</f>
        <v>8</v>
      </c>
      <c r="B31" s="465"/>
      <c r="C31" s="450"/>
      <c r="D31" s="412"/>
      <c r="E31" s="415"/>
      <c r="F31" s="418"/>
      <c r="G31" s="421"/>
      <c r="H31" s="424"/>
      <c r="I31" s="427"/>
      <c r="J31" s="28"/>
      <c r="K31" s="14"/>
      <c r="L31" s="14"/>
      <c r="M31" s="14"/>
      <c r="N31" s="22"/>
      <c r="O31" s="22"/>
      <c r="P31" s="14"/>
      <c r="Q31" s="22"/>
      <c r="R31" s="22"/>
      <c r="S31" s="14"/>
      <c r="T31" s="14"/>
      <c r="U31" s="14"/>
      <c r="V31" s="14"/>
      <c r="W31" s="22"/>
      <c r="X31" s="22"/>
      <c r="Y31" s="14"/>
      <c r="Z31" s="14"/>
      <c r="AA31" s="14"/>
      <c r="AB31" s="22"/>
      <c r="AC31" s="14"/>
      <c r="AD31" s="14"/>
      <c r="AE31" s="14"/>
      <c r="AF31" s="14"/>
      <c r="AG31" s="22"/>
      <c r="AH31" s="14"/>
      <c r="AI31" s="14"/>
      <c r="AJ31" s="14"/>
      <c r="AK31" s="14"/>
      <c r="AL31" s="14"/>
      <c r="AM31" s="14"/>
      <c r="AN31" s="256"/>
      <c r="AO31" s="261"/>
      <c r="AP31" s="261"/>
      <c r="AQ31" s="261"/>
      <c r="AR31" s="261"/>
      <c r="AS31" s="261"/>
      <c r="AT31" s="261"/>
      <c r="AU31" s="261"/>
      <c r="AV31" s="261"/>
      <c r="AW31" s="261"/>
      <c r="AX31" s="261"/>
      <c r="AY31" s="261"/>
      <c r="AZ31" s="261"/>
      <c r="BA31" s="261"/>
      <c r="BB31" s="261"/>
    </row>
    <row r="32" spans="1:54" ht="15" customHeight="1">
      <c r="A32" s="26">
        <f>'Base de donnée'!K3</f>
        <v>9</v>
      </c>
      <c r="B32" s="463">
        <f>SUM('Base de donnée'!K5:K7)</f>
        <v>1</v>
      </c>
      <c r="C32" s="448">
        <f>SUM('Base de donnée'!K$8)</f>
        <v>1</v>
      </c>
      <c r="D32" s="428">
        <f t="array" ref="D32">SUM(IF((WEEKDAY(J$5:AM$5,2)&lt;6)*(COUNTIF(fériés,J$5:AM$5)=0),COUNTIF(piquet,J32:AM32)))</f>
        <v>0</v>
      </c>
      <c r="E32" s="431">
        <f t="array" ref="E32">SUM(IF((WEEKDAY(J$5:AM$5,2)&gt;5)+(COUNTIF(fériés,J$5:AM$5)&gt;0),COUNTIF(piquet,J32:AM32)))</f>
        <v>0</v>
      </c>
      <c r="F32" s="416">
        <f>(D32*9)+(E32*24)</f>
        <v>0</v>
      </c>
      <c r="G32" s="419" t="e">
        <f ca="1">STATISTIQUE!V16</f>
        <v>#REF!</v>
      </c>
      <c r="H32" s="422">
        <f t="shared" ref="H32:I32" si="9">SUM(AV32:AV34)</f>
        <v>0</v>
      </c>
      <c r="I32" s="425">
        <f t="shared" si="9"/>
        <v>0</v>
      </c>
      <c r="J32" s="29" t="str">
        <f>IF('Base de donnée'!$K$4,("DISPONIBLE"),("INDISPONIBLE"))</f>
        <v>DISPONIBLE</v>
      </c>
      <c r="K32" s="29" t="str">
        <f>IF('Base de donnée'!$K$4,("DISPONIBLE"),("INDISPONIBLE"))</f>
        <v>DISPONIBLE</v>
      </c>
      <c r="L32" s="29" t="str">
        <f>IF('Base de donnée'!$K$4,("DISPONIBLE"),("INDISPONIBLE"))</f>
        <v>DISPONIBLE</v>
      </c>
      <c r="M32" s="29" t="str">
        <f>IF('Base de donnée'!$K$4,("DISPONIBLE"),("INDISPONIBLE"))</f>
        <v>DISPONIBLE</v>
      </c>
      <c r="N32" s="29" t="str">
        <f>IF('Base de donnée'!$K$4,("DISPONIBLE"),("INDISPONIBLE"))</f>
        <v>DISPONIBLE</v>
      </c>
      <c r="O32" s="29" t="str">
        <f>IF('Base de donnée'!$K$4,("DISPONIBLE"),("INDISPONIBLE"))</f>
        <v>DISPONIBLE</v>
      </c>
      <c r="P32" s="29" t="str">
        <f>IF('Base de donnée'!$K$4,("DISPONIBLE"),("INDISPONIBLE"))</f>
        <v>DISPONIBLE</v>
      </c>
      <c r="Q32" s="29" t="str">
        <f>IF('Base de donnée'!$K$4,("DISPONIBLE"),("INDISPONIBLE"))</f>
        <v>DISPONIBLE</v>
      </c>
      <c r="R32" s="29" t="str">
        <f>IF('Base de donnée'!$K$4,("DISPONIBLE"),("INDISPONIBLE"))</f>
        <v>DISPONIBLE</v>
      </c>
      <c r="S32" s="29" t="str">
        <f>IF('Base de donnée'!$K$4,("DISPONIBLE"),("INDISPONIBLE"))</f>
        <v>DISPONIBLE</v>
      </c>
      <c r="T32" s="29" t="str">
        <f>IF('Base de donnée'!$K$4,("DISPONIBLE"),("INDISPONIBLE"))</f>
        <v>DISPONIBLE</v>
      </c>
      <c r="U32" s="29" t="str">
        <f>IF('Base de donnée'!$K$4,("DISPONIBLE"),("INDISPONIBLE"))</f>
        <v>DISPONIBLE</v>
      </c>
      <c r="V32" s="29" t="str">
        <f>IF('Base de donnée'!$K$4,("DISPONIBLE"),("INDISPONIBLE"))</f>
        <v>DISPONIBLE</v>
      </c>
      <c r="W32" s="29" t="str">
        <f>IF('Base de donnée'!$K$4,("DISPONIBLE"),("INDISPONIBLE"))</f>
        <v>DISPONIBLE</v>
      </c>
      <c r="X32" s="29" t="str">
        <f>IF('Base de donnée'!$K$4,("DISPONIBLE"),("INDISPONIBLE"))</f>
        <v>DISPONIBLE</v>
      </c>
      <c r="Y32" s="29" t="str">
        <f>IF('Base de donnée'!$K$4,("DISPONIBLE"),("INDISPONIBLE"))</f>
        <v>DISPONIBLE</v>
      </c>
      <c r="Z32" s="29" t="str">
        <f>IF('Base de donnée'!$K$4,("DISPONIBLE"),("INDISPONIBLE"))</f>
        <v>DISPONIBLE</v>
      </c>
      <c r="AA32" s="29" t="str">
        <f>IF('Base de donnée'!$K$4,("DISPONIBLE"),("INDISPONIBLE"))</f>
        <v>DISPONIBLE</v>
      </c>
      <c r="AB32" s="29" t="str">
        <f>IF('Base de donnée'!$K$4,("DISPONIBLE"),("INDISPONIBLE"))</f>
        <v>DISPONIBLE</v>
      </c>
      <c r="AC32" s="29" t="str">
        <f>IF('Base de donnée'!$K$4,("DISPONIBLE"),("INDISPONIBLE"))</f>
        <v>DISPONIBLE</v>
      </c>
      <c r="AD32" s="29" t="str">
        <f>IF('Base de donnée'!$K$4,("DISPONIBLE"),("INDISPONIBLE"))</f>
        <v>DISPONIBLE</v>
      </c>
      <c r="AE32" s="29" t="str">
        <f>IF('Base de donnée'!$K$4,("DISPONIBLE"),("INDISPONIBLE"))</f>
        <v>DISPONIBLE</v>
      </c>
      <c r="AF32" s="29" t="str">
        <f>IF('Base de donnée'!$K$4,("DISPONIBLE"),("INDISPONIBLE"))</f>
        <v>DISPONIBLE</v>
      </c>
      <c r="AG32" s="29" t="str">
        <f>IF('Base de donnée'!$K$4,("DISPONIBLE"),("INDISPONIBLE"))</f>
        <v>DISPONIBLE</v>
      </c>
      <c r="AH32" s="29" t="str">
        <f>IF('Base de donnée'!$K$4,("DISPONIBLE"),("INDISPONIBLE"))</f>
        <v>DISPONIBLE</v>
      </c>
      <c r="AI32" s="29" t="str">
        <f>IF('Base de donnée'!$K$4,("DISPONIBLE"),("INDISPONIBLE"))</f>
        <v>DISPONIBLE</v>
      </c>
      <c r="AJ32" s="29" t="str">
        <f>IF('Base de donnée'!$K$4,("DISPONIBLE"),("INDISPONIBLE"))</f>
        <v>DISPONIBLE</v>
      </c>
      <c r="AK32" s="29" t="str">
        <f>IF('Base de donnée'!$K$4,("DISPONIBLE"),("INDISPONIBLE"))</f>
        <v>DISPONIBLE</v>
      </c>
      <c r="AL32" s="29" t="str">
        <f>IF('Base de donnée'!$K$4,("DISPONIBLE"),("INDISPONIBLE"))</f>
        <v>DISPONIBLE</v>
      </c>
      <c r="AM32" s="29" t="str">
        <f>IF('Base de donnée'!$K$4,("DISPONIBLE"),("INDISPONIBLE"))</f>
        <v>DISPONIBLE</v>
      </c>
      <c r="AN32" s="257" t="str">
        <f>IF('Base de donnée'!$K$4,("DISPONIBLE"),("INDISPONIBLE"))</f>
        <v>DISPONIBLE</v>
      </c>
      <c r="AO32" s="261"/>
      <c r="AP32" s="261"/>
      <c r="AQ32" s="261"/>
      <c r="AR32" s="261"/>
      <c r="AS32" s="261"/>
      <c r="AT32" s="261"/>
      <c r="AU32" s="261"/>
      <c r="AV32" s="261"/>
      <c r="AW32" s="261"/>
      <c r="AX32" s="261"/>
      <c r="AY32" s="261"/>
      <c r="AZ32" s="261"/>
      <c r="BA32" s="261"/>
      <c r="BB32" s="261"/>
    </row>
    <row r="33" spans="1:54" ht="15" customHeight="1">
      <c r="A33" s="24">
        <f>'Base de donnée'!K3</f>
        <v>9</v>
      </c>
      <c r="B33" s="464"/>
      <c r="C33" s="449"/>
      <c r="D33" s="429"/>
      <c r="E33" s="432"/>
      <c r="F33" s="417"/>
      <c r="G33" s="420"/>
      <c r="H33" s="423"/>
      <c r="I33" s="426"/>
      <c r="J33" s="18"/>
      <c r="K33" s="10"/>
      <c r="L33" s="10"/>
      <c r="M33" s="10"/>
      <c r="N33" s="10"/>
      <c r="O33" s="10"/>
      <c r="P33" s="10"/>
      <c r="Q33" s="10"/>
      <c r="R33" s="10"/>
      <c r="S33" s="10"/>
      <c r="T33" s="10"/>
      <c r="U33" s="10"/>
      <c r="V33" s="10"/>
      <c r="W33" s="10"/>
      <c r="X33" s="10"/>
      <c r="Y33" s="10"/>
      <c r="Z33" s="10"/>
      <c r="AA33" s="10"/>
      <c r="AB33" s="10"/>
      <c r="AC33" s="10"/>
      <c r="AD33" s="10"/>
      <c r="AE33" s="10"/>
      <c r="AF33" s="10"/>
      <c r="AG33" s="10"/>
      <c r="AH33" s="10"/>
      <c r="AI33" s="10"/>
      <c r="AJ33" s="10"/>
      <c r="AK33" s="19"/>
      <c r="AL33" s="10"/>
      <c r="AM33" s="10"/>
      <c r="AN33" s="255"/>
      <c r="AO33" s="261"/>
      <c r="AP33" s="261"/>
      <c r="AQ33" s="261"/>
      <c r="AR33" s="261"/>
      <c r="AS33" s="261"/>
      <c r="AT33" s="261"/>
      <c r="AU33" s="261"/>
      <c r="AV33" s="261"/>
      <c r="AW33" s="261"/>
      <c r="AX33" s="261"/>
      <c r="AY33" s="261"/>
      <c r="AZ33" s="261"/>
      <c r="BA33" s="261"/>
      <c r="BB33" s="261"/>
    </row>
    <row r="34" spans="1:54" ht="15.75" customHeight="1" thickBot="1">
      <c r="A34" s="25">
        <f>'Base de donnée'!K3</f>
        <v>9</v>
      </c>
      <c r="B34" s="465"/>
      <c r="C34" s="450"/>
      <c r="D34" s="430"/>
      <c r="E34" s="433"/>
      <c r="F34" s="418"/>
      <c r="G34" s="421"/>
      <c r="H34" s="424"/>
      <c r="I34" s="427"/>
      <c r="J34" s="28"/>
      <c r="K34" s="14"/>
      <c r="L34" s="14"/>
      <c r="M34" s="14"/>
      <c r="N34" s="14"/>
      <c r="O34" s="14"/>
      <c r="P34" s="14"/>
      <c r="Q34" s="14"/>
      <c r="R34" s="14"/>
      <c r="S34" s="14"/>
      <c r="T34" s="14"/>
      <c r="U34" s="14"/>
      <c r="V34" s="14"/>
      <c r="W34" s="14"/>
      <c r="X34" s="14"/>
      <c r="Y34" s="14"/>
      <c r="Z34" s="14"/>
      <c r="AA34" s="14"/>
      <c r="AB34" s="14"/>
      <c r="AC34" s="14"/>
      <c r="AD34" s="22"/>
      <c r="AE34" s="14"/>
      <c r="AF34" s="14"/>
      <c r="AG34" s="14"/>
      <c r="AH34" s="14"/>
      <c r="AI34" s="14"/>
      <c r="AJ34" s="14"/>
      <c r="AK34" s="14"/>
      <c r="AL34" s="14"/>
      <c r="AM34" s="14"/>
      <c r="AN34" s="256"/>
      <c r="AO34" s="261"/>
      <c r="AP34" s="261"/>
      <c r="AQ34" s="261"/>
      <c r="AR34" s="261"/>
      <c r="AS34" s="261"/>
      <c r="AT34" s="261"/>
      <c r="AU34" s="261"/>
      <c r="AV34" s="261"/>
      <c r="AW34" s="261"/>
      <c r="AX34" s="261"/>
      <c r="AY34" s="261"/>
      <c r="AZ34" s="261"/>
      <c r="BA34" s="261"/>
      <c r="BB34" s="261"/>
    </row>
    <row r="35" spans="1:54" ht="15" customHeight="1">
      <c r="A35" s="26">
        <f>'Base de donnée'!L3</f>
        <v>10</v>
      </c>
      <c r="B35" s="463">
        <f>SUM('Base de donnée'!L5:L7)</f>
        <v>2</v>
      </c>
      <c r="C35" s="448">
        <f>SUM('Base de donnée'!L$8)</f>
        <v>0</v>
      </c>
      <c r="D35" s="410">
        <f t="array" ref="D35">SUM(IF((WEEKDAY(J$5:AM$5,2)&lt;6)*(COUNTIF(fériés,J$5:AM$5)=0),COUNTIF(piquet,J35:AM35)))</f>
        <v>0</v>
      </c>
      <c r="E35" s="413">
        <f t="array" ref="E35">SUM(IF((WEEKDAY(J$5:AM$5,2)&gt;5)+(COUNTIF(fériés,J$5:AM$5)&gt;0),COUNTIF(piquet,J35:AM35)))</f>
        <v>0</v>
      </c>
      <c r="F35" s="416">
        <f>(D35*9)+(E35*24)</f>
        <v>0</v>
      </c>
      <c r="G35" s="419" t="e">
        <f ca="1">STATISTIQUE!V17</f>
        <v>#REF!</v>
      </c>
      <c r="H35" s="422">
        <f t="shared" ref="H35:I35" si="10">SUM(AV35:AV37)</f>
        <v>0</v>
      </c>
      <c r="I35" s="425">
        <f t="shared" si="10"/>
        <v>0</v>
      </c>
      <c r="J35" s="16" t="str">
        <f>IF('Base de donnée'!$L$4,("DISPONIBLE"),("INDISPONIBLE"))</f>
        <v>DISPONIBLE</v>
      </c>
      <c r="K35" s="16" t="str">
        <f>IF('Base de donnée'!$L$4,("DISPONIBLE"),("INDISPONIBLE"))</f>
        <v>DISPONIBLE</v>
      </c>
      <c r="L35" s="16" t="str">
        <f>IF('Base de donnée'!$L$4,("DISPONIBLE"),("INDISPONIBLE"))</f>
        <v>DISPONIBLE</v>
      </c>
      <c r="M35" s="16" t="str">
        <f>IF('Base de donnée'!$L$4,("DISPONIBLE"),("INDISPONIBLE"))</f>
        <v>DISPONIBLE</v>
      </c>
      <c r="N35" s="16" t="str">
        <f>IF('Base de donnée'!$L$4,("DISPONIBLE"),("INDISPONIBLE"))</f>
        <v>DISPONIBLE</v>
      </c>
      <c r="O35" s="16" t="str">
        <f>IF('Base de donnée'!$L$4,("DISPONIBLE"),("INDISPONIBLE"))</f>
        <v>DISPONIBLE</v>
      </c>
      <c r="P35" s="16" t="str">
        <f>IF('Base de donnée'!$L$4,("DISPONIBLE"),("INDISPONIBLE"))</f>
        <v>DISPONIBLE</v>
      </c>
      <c r="Q35" s="16" t="str">
        <f>IF('Base de donnée'!$L$4,("DISPONIBLE"),("INDISPONIBLE"))</f>
        <v>DISPONIBLE</v>
      </c>
      <c r="R35" s="16" t="str">
        <f>IF('Base de donnée'!$L$4,("DISPONIBLE"),("INDISPONIBLE"))</f>
        <v>DISPONIBLE</v>
      </c>
      <c r="S35" s="16" t="str">
        <f>IF('Base de donnée'!$L$4,("DISPONIBLE"),("INDISPONIBLE"))</f>
        <v>DISPONIBLE</v>
      </c>
      <c r="T35" s="16" t="str">
        <f>IF('Base de donnée'!$L$4,("DISPONIBLE"),("INDISPONIBLE"))</f>
        <v>DISPONIBLE</v>
      </c>
      <c r="U35" s="16" t="str">
        <f>IF('Base de donnée'!$L$4,("DISPONIBLE"),("INDISPONIBLE"))</f>
        <v>DISPONIBLE</v>
      </c>
      <c r="V35" s="16" t="str">
        <f>IF('Base de donnée'!$L$4,("DISPONIBLE"),("INDISPONIBLE"))</f>
        <v>DISPONIBLE</v>
      </c>
      <c r="W35" s="16" t="str">
        <f>IF('Base de donnée'!$L$4,("DISPONIBLE"),("INDISPONIBLE"))</f>
        <v>DISPONIBLE</v>
      </c>
      <c r="X35" s="16" t="str">
        <f>IF('Base de donnée'!$L$4,("DISPONIBLE"),("INDISPONIBLE"))</f>
        <v>DISPONIBLE</v>
      </c>
      <c r="Y35" s="16" t="str">
        <f>IF('Base de donnée'!$L$4,("DISPONIBLE"),("INDISPONIBLE"))</f>
        <v>DISPONIBLE</v>
      </c>
      <c r="Z35" s="16" t="str">
        <f>IF('Base de donnée'!$L$4,("DISPONIBLE"),("INDISPONIBLE"))</f>
        <v>DISPONIBLE</v>
      </c>
      <c r="AA35" s="16" t="str">
        <f>IF('Base de donnée'!$L$4,("DISPONIBLE"),("INDISPONIBLE"))</f>
        <v>DISPONIBLE</v>
      </c>
      <c r="AB35" s="16" t="str">
        <f>IF('Base de donnée'!$L$4,("DISPONIBLE"),("INDISPONIBLE"))</f>
        <v>DISPONIBLE</v>
      </c>
      <c r="AC35" s="16" t="str">
        <f>IF('Base de donnée'!$L$4,("DISPONIBLE"),("INDISPONIBLE"))</f>
        <v>DISPONIBLE</v>
      </c>
      <c r="AD35" s="16" t="str">
        <f>IF('Base de donnée'!$L$4,("DISPONIBLE"),("INDISPONIBLE"))</f>
        <v>DISPONIBLE</v>
      </c>
      <c r="AE35" s="16" t="str">
        <f>IF('Base de donnée'!$L$4,("DISPONIBLE"),("INDISPONIBLE"))</f>
        <v>DISPONIBLE</v>
      </c>
      <c r="AF35" s="16" t="str">
        <f>IF('Base de donnée'!$L$4,("DISPONIBLE"),("INDISPONIBLE"))</f>
        <v>DISPONIBLE</v>
      </c>
      <c r="AG35" s="16" t="str">
        <f>IF('Base de donnée'!$L$4,("DISPONIBLE"),("INDISPONIBLE"))</f>
        <v>DISPONIBLE</v>
      </c>
      <c r="AH35" s="16" t="str">
        <f>IF('Base de donnée'!$L$4,("DISPONIBLE"),("INDISPONIBLE"))</f>
        <v>DISPONIBLE</v>
      </c>
      <c r="AI35" s="16" t="str">
        <f>IF('Base de donnée'!$L$4,("DISPONIBLE"),("INDISPONIBLE"))</f>
        <v>DISPONIBLE</v>
      </c>
      <c r="AJ35" s="16" t="str">
        <f>IF('Base de donnée'!$L$4,("DISPONIBLE"),("INDISPONIBLE"))</f>
        <v>DISPONIBLE</v>
      </c>
      <c r="AK35" s="16" t="str">
        <f>IF('Base de donnée'!$L$4,("DISPONIBLE"),("INDISPONIBLE"))</f>
        <v>DISPONIBLE</v>
      </c>
      <c r="AL35" s="16" t="str">
        <f>IF('Base de donnée'!$L$4,("DISPONIBLE"),("INDISPONIBLE"))</f>
        <v>DISPONIBLE</v>
      </c>
      <c r="AM35" s="16" t="str">
        <f>IF('Base de donnée'!$L$4,("DISPONIBLE"),("INDISPONIBLE"))</f>
        <v>DISPONIBLE</v>
      </c>
      <c r="AN35" s="254" t="str">
        <f>IF('Base de donnée'!$L$4,("DISPONIBLE"),("INDISPONIBLE"))</f>
        <v>DISPONIBLE</v>
      </c>
      <c r="AO35" s="261"/>
      <c r="AP35" s="261"/>
      <c r="AQ35" s="261"/>
      <c r="AR35" s="261"/>
      <c r="AS35" s="261"/>
      <c r="AT35" s="261"/>
      <c r="AU35" s="261"/>
      <c r="AV35" s="261"/>
      <c r="AW35" s="261"/>
      <c r="AX35" s="261"/>
      <c r="AY35" s="261"/>
      <c r="AZ35" s="261"/>
      <c r="BA35" s="261"/>
      <c r="BB35" s="261"/>
    </row>
    <row r="36" spans="1:54" ht="15" customHeight="1">
      <c r="A36" s="24">
        <f>'Base de donnée'!L3</f>
        <v>10</v>
      </c>
      <c r="B36" s="464"/>
      <c r="C36" s="449"/>
      <c r="D36" s="411"/>
      <c r="E36" s="414"/>
      <c r="F36" s="417"/>
      <c r="G36" s="420"/>
      <c r="H36" s="423"/>
      <c r="I36" s="426"/>
      <c r="J36" s="18"/>
      <c r="K36" s="10"/>
      <c r="L36" s="19"/>
      <c r="M36" s="10"/>
      <c r="N36" s="10"/>
      <c r="O36" s="10"/>
      <c r="P36" s="19"/>
      <c r="Q36" s="10"/>
      <c r="R36" s="10"/>
      <c r="S36" s="10"/>
      <c r="T36" s="10"/>
      <c r="U36" s="10"/>
      <c r="V36" s="10"/>
      <c r="W36" s="10"/>
      <c r="X36" s="10"/>
      <c r="Y36" s="10"/>
      <c r="Z36" s="10"/>
      <c r="AA36" s="10"/>
      <c r="AB36" s="10"/>
      <c r="AC36" s="10"/>
      <c r="AD36" s="10"/>
      <c r="AE36" s="10"/>
      <c r="AF36" s="10"/>
      <c r="AG36" s="10"/>
      <c r="AH36" s="19"/>
      <c r="AI36" s="10"/>
      <c r="AJ36" s="10"/>
      <c r="AK36" s="10"/>
      <c r="AL36" s="10"/>
      <c r="AM36" s="10"/>
      <c r="AN36" s="255"/>
      <c r="AO36" s="261"/>
      <c r="AP36" s="261"/>
      <c r="AQ36" s="261"/>
      <c r="AR36" s="261"/>
      <c r="AS36" s="261"/>
      <c r="AT36" s="261"/>
      <c r="AU36" s="261"/>
      <c r="AV36" s="261"/>
      <c r="AW36" s="261"/>
      <c r="AX36" s="261"/>
      <c r="AY36" s="261"/>
      <c r="AZ36" s="261"/>
      <c r="BA36" s="261"/>
      <c r="BB36" s="261"/>
    </row>
    <row r="37" spans="1:54" ht="15.75" customHeight="1" thickBot="1">
      <c r="A37" s="25">
        <f>'Base de donnée'!L3</f>
        <v>10</v>
      </c>
      <c r="B37" s="465"/>
      <c r="C37" s="450"/>
      <c r="D37" s="412"/>
      <c r="E37" s="415"/>
      <c r="F37" s="418"/>
      <c r="G37" s="421"/>
      <c r="H37" s="424"/>
      <c r="I37" s="427"/>
      <c r="J37" s="21"/>
      <c r="K37" s="14"/>
      <c r="L37" s="22"/>
      <c r="M37" s="14"/>
      <c r="N37" s="14"/>
      <c r="O37" s="22"/>
      <c r="P37" s="14"/>
      <c r="Q37" s="14"/>
      <c r="R37" s="14"/>
      <c r="S37" s="14"/>
      <c r="T37" s="14"/>
      <c r="U37" s="14"/>
      <c r="V37" s="14"/>
      <c r="W37" s="14"/>
      <c r="X37" s="14"/>
      <c r="Y37" s="14"/>
      <c r="Z37" s="14"/>
      <c r="AA37" s="14"/>
      <c r="AB37" s="14"/>
      <c r="AC37" s="22"/>
      <c r="AD37" s="14"/>
      <c r="AE37" s="14"/>
      <c r="AF37" s="14"/>
      <c r="AG37" s="14"/>
      <c r="AH37" s="14"/>
      <c r="AI37" s="14"/>
      <c r="AJ37" s="14"/>
      <c r="AK37" s="14"/>
      <c r="AL37" s="14"/>
      <c r="AM37" s="14"/>
      <c r="AN37" s="256"/>
      <c r="AO37" s="261"/>
      <c r="AP37" s="261"/>
      <c r="AQ37" s="261"/>
      <c r="AR37" s="261"/>
      <c r="AS37" s="261"/>
      <c r="AT37" s="261"/>
      <c r="AU37" s="261"/>
      <c r="AV37" s="261"/>
      <c r="AW37" s="261"/>
      <c r="AX37" s="261"/>
      <c r="AY37" s="261"/>
      <c r="AZ37" s="261"/>
      <c r="BA37" s="261"/>
      <c r="BB37" s="261"/>
    </row>
    <row r="38" spans="1:54" ht="15" customHeight="1">
      <c r="A38" s="48">
        <f>'Base de donnée'!M3</f>
        <v>11</v>
      </c>
      <c r="B38" s="463">
        <f>SUM('Base de donnée'!M5:M7)</f>
        <v>1</v>
      </c>
      <c r="C38" s="448">
        <f>SUM('Base de donnée'!M$8)</f>
        <v>0</v>
      </c>
      <c r="D38" s="428">
        <f t="array" ref="D38">SUM(IF((WEEKDAY(J$5:AM$5,2)&lt;6)*(COUNTIF(fériés,J$5:AM$5)=0),COUNTIF(piquet,J38:AM38)))</f>
        <v>0</v>
      </c>
      <c r="E38" s="431">
        <f t="array" ref="E38">SUM(IF((WEEKDAY(J$5:AM$5,2)&gt;5)+(COUNTIF(fériés,J$5:AM$5)&gt;0),COUNTIF(piquet,J38:AM38)))</f>
        <v>0</v>
      </c>
      <c r="F38" s="416">
        <f>(D38*9)+(E38*24)</f>
        <v>0</v>
      </c>
      <c r="G38" s="419" t="e">
        <f ca="1">STATISTIQUE!V18</f>
        <v>#REF!</v>
      </c>
      <c r="H38" s="422">
        <f t="shared" ref="H38:I38" si="11">SUM(AV38:AV40)</f>
        <v>0</v>
      </c>
      <c r="I38" s="425">
        <f t="shared" si="11"/>
        <v>0</v>
      </c>
      <c r="J38" s="16" t="str">
        <f>IF('Base de donnée'!$M$4,("DISPONIBLE"),("INDISPONIBLE"))</f>
        <v>DISPONIBLE</v>
      </c>
      <c r="K38" s="16" t="str">
        <f>IF('Base de donnée'!$M$4,("DISPONIBLE"),("INDISPONIBLE"))</f>
        <v>DISPONIBLE</v>
      </c>
      <c r="L38" s="16" t="str">
        <f>IF('Base de donnée'!$M$4,("DISPONIBLE"),("INDISPONIBLE"))</f>
        <v>DISPONIBLE</v>
      </c>
      <c r="M38" s="16" t="str">
        <f>IF('Base de donnée'!$M$4,("DISPONIBLE"),("INDISPONIBLE"))</f>
        <v>DISPONIBLE</v>
      </c>
      <c r="N38" s="16" t="str">
        <f>IF('Base de donnée'!$M$4,("DISPONIBLE"),("INDISPONIBLE"))</f>
        <v>DISPONIBLE</v>
      </c>
      <c r="O38" s="16" t="str">
        <f>IF('Base de donnée'!$M$4,("DISPONIBLE"),("INDISPONIBLE"))</f>
        <v>DISPONIBLE</v>
      </c>
      <c r="P38" s="16" t="str">
        <f>IF('Base de donnée'!$M$4,("DISPONIBLE"),("INDISPONIBLE"))</f>
        <v>DISPONIBLE</v>
      </c>
      <c r="Q38" s="16" t="str">
        <f>IF('Base de donnée'!$M$4,("DISPONIBLE"),("INDISPONIBLE"))</f>
        <v>DISPONIBLE</v>
      </c>
      <c r="R38" s="16" t="str">
        <f>IF('Base de donnée'!$M$4,("DISPONIBLE"),("INDISPONIBLE"))</f>
        <v>DISPONIBLE</v>
      </c>
      <c r="S38" s="16" t="str">
        <f>IF('Base de donnée'!$M$4,("DISPONIBLE"),("INDISPONIBLE"))</f>
        <v>DISPONIBLE</v>
      </c>
      <c r="T38" s="16" t="str">
        <f>IF('Base de donnée'!$M$4,("DISPONIBLE"),("INDISPONIBLE"))</f>
        <v>DISPONIBLE</v>
      </c>
      <c r="U38" s="16" t="str">
        <f>IF('Base de donnée'!$M$4,("DISPONIBLE"),("INDISPONIBLE"))</f>
        <v>DISPONIBLE</v>
      </c>
      <c r="V38" s="16" t="str">
        <f>IF('Base de donnée'!$M$4,("DISPONIBLE"),("INDISPONIBLE"))</f>
        <v>DISPONIBLE</v>
      </c>
      <c r="W38" s="16" t="str">
        <f>IF('Base de donnée'!$M$4,("DISPONIBLE"),("INDISPONIBLE"))</f>
        <v>DISPONIBLE</v>
      </c>
      <c r="X38" s="16" t="str">
        <f>IF('Base de donnée'!$M$4,("DISPONIBLE"),("INDISPONIBLE"))</f>
        <v>DISPONIBLE</v>
      </c>
      <c r="Y38" s="16" t="str">
        <f>IF('Base de donnée'!$M$4,("DISPONIBLE"),("INDISPONIBLE"))</f>
        <v>DISPONIBLE</v>
      </c>
      <c r="Z38" s="16" t="str">
        <f>IF('Base de donnée'!$M$4,("DISPONIBLE"),("INDISPONIBLE"))</f>
        <v>DISPONIBLE</v>
      </c>
      <c r="AA38" s="16" t="str">
        <f>IF('Base de donnée'!$M$4,("DISPONIBLE"),("INDISPONIBLE"))</f>
        <v>DISPONIBLE</v>
      </c>
      <c r="AB38" s="16" t="str">
        <f>IF('Base de donnée'!$M$4,("DISPONIBLE"),("INDISPONIBLE"))</f>
        <v>DISPONIBLE</v>
      </c>
      <c r="AC38" s="16" t="str">
        <f>IF('Base de donnée'!$M$4,("DISPONIBLE"),("INDISPONIBLE"))</f>
        <v>DISPONIBLE</v>
      </c>
      <c r="AD38" s="16" t="str">
        <f>IF('Base de donnée'!$M$4,("DISPONIBLE"),("INDISPONIBLE"))</f>
        <v>DISPONIBLE</v>
      </c>
      <c r="AE38" s="16" t="str">
        <f>IF('Base de donnée'!$M$4,("DISPONIBLE"),("INDISPONIBLE"))</f>
        <v>DISPONIBLE</v>
      </c>
      <c r="AF38" s="16" t="str">
        <f>IF('Base de donnée'!$M$4,("DISPONIBLE"),("INDISPONIBLE"))</f>
        <v>DISPONIBLE</v>
      </c>
      <c r="AG38" s="16" t="str">
        <f>IF('Base de donnée'!$M$4,("DISPONIBLE"),("INDISPONIBLE"))</f>
        <v>DISPONIBLE</v>
      </c>
      <c r="AH38" s="16" t="str">
        <f>IF('Base de donnée'!$M$4,("DISPONIBLE"),("INDISPONIBLE"))</f>
        <v>DISPONIBLE</v>
      </c>
      <c r="AI38" s="16" t="str">
        <f>IF('Base de donnée'!$M$4,("DISPONIBLE"),("INDISPONIBLE"))</f>
        <v>DISPONIBLE</v>
      </c>
      <c r="AJ38" s="16" t="str">
        <f>IF('Base de donnée'!$M$4,("DISPONIBLE"),("INDISPONIBLE"))</f>
        <v>DISPONIBLE</v>
      </c>
      <c r="AK38" s="16" t="str">
        <f>IF('Base de donnée'!$M$4,("DISPONIBLE"),("INDISPONIBLE"))</f>
        <v>DISPONIBLE</v>
      </c>
      <c r="AL38" s="16" t="str">
        <f>IF('Base de donnée'!$M$4,("DISPONIBLE"),("INDISPONIBLE"))</f>
        <v>DISPONIBLE</v>
      </c>
      <c r="AM38" s="16" t="str">
        <f>IF('Base de donnée'!$M$4,("DISPONIBLE"),("INDISPONIBLE"))</f>
        <v>DISPONIBLE</v>
      </c>
      <c r="AN38" s="254" t="str">
        <f>IF('Base de donnée'!$M$4,("DISPONIBLE"),("INDISPONIBLE"))</f>
        <v>DISPONIBLE</v>
      </c>
      <c r="AO38" s="261"/>
      <c r="AP38" s="261"/>
      <c r="AQ38" s="261"/>
      <c r="AR38" s="261"/>
      <c r="AS38" s="261"/>
      <c r="AT38" s="261"/>
      <c r="AU38" s="261"/>
      <c r="AV38" s="261"/>
      <c r="AW38" s="261"/>
      <c r="AX38" s="261"/>
      <c r="AY38" s="261"/>
      <c r="AZ38" s="261"/>
      <c r="BA38" s="261"/>
      <c r="BB38" s="261"/>
    </row>
    <row r="39" spans="1:54" ht="15" customHeight="1">
      <c r="A39" s="49">
        <f>'Base de donnée'!M3</f>
        <v>11</v>
      </c>
      <c r="B39" s="464"/>
      <c r="C39" s="449"/>
      <c r="D39" s="429"/>
      <c r="E39" s="432"/>
      <c r="F39" s="417"/>
      <c r="G39" s="420"/>
      <c r="H39" s="423"/>
      <c r="I39" s="426"/>
      <c r="J39" s="18"/>
      <c r="K39" s="10"/>
      <c r="L39" s="10"/>
      <c r="M39" s="10"/>
      <c r="N39" s="10"/>
      <c r="O39" s="10"/>
      <c r="P39" s="10"/>
      <c r="Q39" s="10"/>
      <c r="R39" s="10"/>
      <c r="S39" s="10"/>
      <c r="T39" s="10"/>
      <c r="U39" s="10"/>
      <c r="V39" s="10"/>
      <c r="W39" s="10"/>
      <c r="X39" s="19"/>
      <c r="Y39" s="10"/>
      <c r="Z39" s="10"/>
      <c r="AA39" s="10"/>
      <c r="AB39" s="10"/>
      <c r="AC39" s="10"/>
      <c r="AD39" s="10"/>
      <c r="AE39" s="10"/>
      <c r="AF39" s="10"/>
      <c r="AG39" s="10"/>
      <c r="AH39" s="10"/>
      <c r="AI39" s="10"/>
      <c r="AJ39" s="10"/>
      <c r="AK39" s="10"/>
      <c r="AL39" s="10"/>
      <c r="AM39" s="10"/>
      <c r="AN39" s="255"/>
      <c r="AO39" s="261"/>
      <c r="AP39" s="261"/>
      <c r="AQ39" s="261"/>
      <c r="AR39" s="261"/>
      <c r="AS39" s="261"/>
      <c r="AT39" s="261"/>
      <c r="AU39" s="261"/>
      <c r="AV39" s="261"/>
      <c r="AW39" s="261"/>
      <c r="AX39" s="261"/>
      <c r="AY39" s="261"/>
      <c r="AZ39" s="261"/>
      <c r="BA39" s="261"/>
      <c r="BB39" s="261"/>
    </row>
    <row r="40" spans="1:54" ht="15.75" customHeight="1" thickBot="1">
      <c r="A40" s="50">
        <f>'Base de donnée'!M3</f>
        <v>11</v>
      </c>
      <c r="B40" s="465"/>
      <c r="C40" s="450"/>
      <c r="D40" s="430"/>
      <c r="E40" s="433"/>
      <c r="F40" s="418"/>
      <c r="G40" s="421"/>
      <c r="H40" s="424"/>
      <c r="I40" s="427"/>
      <c r="J40" s="21"/>
      <c r="K40" s="22"/>
      <c r="L40" s="22"/>
      <c r="M40" s="14"/>
      <c r="N40" s="14"/>
      <c r="O40" s="14"/>
      <c r="P40" s="14"/>
      <c r="Q40" s="14"/>
      <c r="R40" s="14"/>
      <c r="S40" s="14"/>
      <c r="T40" s="14"/>
      <c r="U40" s="14"/>
      <c r="V40" s="14"/>
      <c r="W40" s="14"/>
      <c r="X40" s="14"/>
      <c r="Y40" s="14"/>
      <c r="Z40" s="14"/>
      <c r="AA40" s="14"/>
      <c r="AB40" s="14"/>
      <c r="AC40" s="14"/>
      <c r="AD40" s="14"/>
      <c r="AE40" s="14"/>
      <c r="AF40" s="14"/>
      <c r="AG40" s="14"/>
      <c r="AH40" s="14"/>
      <c r="AI40" s="14"/>
      <c r="AJ40" s="14"/>
      <c r="AK40" s="14"/>
      <c r="AL40" s="14"/>
      <c r="AM40" s="14"/>
      <c r="AN40" s="256"/>
      <c r="AO40" s="261"/>
      <c r="AP40" s="261"/>
      <c r="AQ40" s="261"/>
      <c r="AR40" s="261"/>
      <c r="AS40" s="261"/>
      <c r="AT40" s="261"/>
      <c r="AU40" s="261"/>
      <c r="AV40" s="261"/>
      <c r="AW40" s="261"/>
      <c r="AX40" s="261"/>
      <c r="AY40" s="261"/>
      <c r="AZ40" s="261"/>
      <c r="BA40" s="261"/>
      <c r="BB40" s="261"/>
    </row>
    <row r="41" spans="1:54" ht="15" customHeight="1">
      <c r="A41" s="48">
        <f>'Base de donnée'!N3</f>
        <v>12</v>
      </c>
      <c r="B41" s="463">
        <f>SUM('Base de donnée'!N5:N7)</f>
        <v>1</v>
      </c>
      <c r="C41" s="448">
        <f>SUM('Base de donnée'!N$8)</f>
        <v>0</v>
      </c>
      <c r="D41" s="410">
        <f t="array" ref="D41">SUM(IF((WEEKDAY(J$5:AM$5,2)&lt;6)*(COUNTIF(fériés,J$5:AM$5)=0),COUNTIF(piquet,J41:AM41)))</f>
        <v>0</v>
      </c>
      <c r="E41" s="413">
        <f t="array" ref="E41">SUM(IF((WEEKDAY(J$5:AM$5,2)&gt;5)+(COUNTIF(fériés,J$5:AM$5)&gt;0),COUNTIF(piquet,J41:AM41)))</f>
        <v>0</v>
      </c>
      <c r="F41" s="416">
        <f>(D41*9)+(E41*24)</f>
        <v>0</v>
      </c>
      <c r="G41" s="419" t="e">
        <f ca="1">STATISTIQUE!V19</f>
        <v>#REF!</v>
      </c>
      <c r="H41" s="422">
        <f t="shared" ref="H41:I41" si="12">SUM(AV41:AV43)</f>
        <v>0</v>
      </c>
      <c r="I41" s="425">
        <f t="shared" si="12"/>
        <v>0</v>
      </c>
      <c r="J41" s="16" t="str">
        <f>IF('Base de donnée'!$N$4,("DISPONIBLE"),("INDISPONIBLE"))</f>
        <v>DISPONIBLE</v>
      </c>
      <c r="K41" s="16" t="str">
        <f>IF('Base de donnée'!$N$4,("DISPONIBLE"),("INDISPONIBLE"))</f>
        <v>DISPONIBLE</v>
      </c>
      <c r="L41" s="16" t="str">
        <f>IF('Base de donnée'!$N$4,("DISPONIBLE"),("INDISPONIBLE"))</f>
        <v>DISPONIBLE</v>
      </c>
      <c r="M41" s="16" t="str">
        <f>IF('Base de donnée'!$N$4,("DISPONIBLE"),("INDISPONIBLE"))</f>
        <v>DISPONIBLE</v>
      </c>
      <c r="N41" s="16" t="str">
        <f>IF('Base de donnée'!$N$4,("DISPONIBLE"),("INDISPONIBLE"))</f>
        <v>DISPONIBLE</v>
      </c>
      <c r="O41" s="16" t="str">
        <f>IF('Base de donnée'!$N$4,("DISPONIBLE"),("INDISPONIBLE"))</f>
        <v>DISPONIBLE</v>
      </c>
      <c r="P41" s="16" t="str">
        <f>IF('Base de donnée'!$N$4,("DISPONIBLE"),("INDISPONIBLE"))</f>
        <v>DISPONIBLE</v>
      </c>
      <c r="Q41" s="16" t="str">
        <f>IF('Base de donnée'!$N$4,("DISPONIBLE"),("INDISPONIBLE"))</f>
        <v>DISPONIBLE</v>
      </c>
      <c r="R41" s="16" t="str">
        <f>IF('Base de donnée'!$N$4,("DISPONIBLE"),("INDISPONIBLE"))</f>
        <v>DISPONIBLE</v>
      </c>
      <c r="S41" s="16" t="str">
        <f>IF('Base de donnée'!$N$4,("DISPONIBLE"),("INDISPONIBLE"))</f>
        <v>DISPONIBLE</v>
      </c>
      <c r="T41" s="16" t="str">
        <f>IF('Base de donnée'!$N$4,("DISPONIBLE"),("INDISPONIBLE"))</f>
        <v>DISPONIBLE</v>
      </c>
      <c r="U41" s="16" t="str">
        <f>IF('Base de donnée'!$N$4,("DISPONIBLE"),("INDISPONIBLE"))</f>
        <v>DISPONIBLE</v>
      </c>
      <c r="V41" s="16" t="str">
        <f>IF('Base de donnée'!$N$4,("DISPONIBLE"),("INDISPONIBLE"))</f>
        <v>DISPONIBLE</v>
      </c>
      <c r="W41" s="16" t="str">
        <f>IF('Base de donnée'!$N$4,("DISPONIBLE"),("INDISPONIBLE"))</f>
        <v>DISPONIBLE</v>
      </c>
      <c r="X41" s="16" t="str">
        <f>IF('Base de donnée'!$N$4,("DISPONIBLE"),("INDISPONIBLE"))</f>
        <v>DISPONIBLE</v>
      </c>
      <c r="Y41" s="16" t="str">
        <f>IF('Base de donnée'!$N$4,("DISPONIBLE"),("INDISPONIBLE"))</f>
        <v>DISPONIBLE</v>
      </c>
      <c r="Z41" s="16" t="str">
        <f>IF('Base de donnée'!$N$4,("DISPONIBLE"),("INDISPONIBLE"))</f>
        <v>DISPONIBLE</v>
      </c>
      <c r="AA41" s="16" t="str">
        <f>IF('Base de donnée'!$N$4,("DISPONIBLE"),("INDISPONIBLE"))</f>
        <v>DISPONIBLE</v>
      </c>
      <c r="AB41" s="16" t="str">
        <f>IF('Base de donnée'!$N$4,("DISPONIBLE"),("INDISPONIBLE"))</f>
        <v>DISPONIBLE</v>
      </c>
      <c r="AC41" s="16" t="str">
        <f>IF('Base de donnée'!$N$4,("DISPONIBLE"),("INDISPONIBLE"))</f>
        <v>DISPONIBLE</v>
      </c>
      <c r="AD41" s="16" t="str">
        <f>IF('Base de donnée'!$N$4,("DISPONIBLE"),("INDISPONIBLE"))</f>
        <v>DISPONIBLE</v>
      </c>
      <c r="AE41" s="16" t="str">
        <f>IF('Base de donnée'!$N$4,("DISPONIBLE"),("INDISPONIBLE"))</f>
        <v>DISPONIBLE</v>
      </c>
      <c r="AF41" s="16" t="str">
        <f>IF('Base de donnée'!$N$4,("DISPONIBLE"),("INDISPONIBLE"))</f>
        <v>DISPONIBLE</v>
      </c>
      <c r="AG41" s="16" t="str">
        <f>IF('Base de donnée'!$N$4,("DISPONIBLE"),("INDISPONIBLE"))</f>
        <v>DISPONIBLE</v>
      </c>
      <c r="AH41" s="16" t="str">
        <f>IF('Base de donnée'!$N$4,("DISPONIBLE"),("INDISPONIBLE"))</f>
        <v>DISPONIBLE</v>
      </c>
      <c r="AI41" s="16" t="str">
        <f>IF('Base de donnée'!$N$4,("DISPONIBLE"),("INDISPONIBLE"))</f>
        <v>DISPONIBLE</v>
      </c>
      <c r="AJ41" s="16" t="str">
        <f>IF('Base de donnée'!$N$4,("DISPONIBLE"),("INDISPONIBLE"))</f>
        <v>DISPONIBLE</v>
      </c>
      <c r="AK41" s="16" t="str">
        <f>IF('Base de donnée'!$N$4,("DISPONIBLE"),("INDISPONIBLE"))</f>
        <v>DISPONIBLE</v>
      </c>
      <c r="AL41" s="16" t="str">
        <f>IF('Base de donnée'!$N$4,("DISPONIBLE"),("INDISPONIBLE"))</f>
        <v>DISPONIBLE</v>
      </c>
      <c r="AM41" s="16" t="str">
        <f>IF('Base de donnée'!$N$4,("DISPONIBLE"),("INDISPONIBLE"))</f>
        <v>DISPONIBLE</v>
      </c>
      <c r="AN41" s="254" t="str">
        <f>IF('Base de donnée'!$N$4,("DISPONIBLE"),("INDISPONIBLE"))</f>
        <v>DISPONIBLE</v>
      </c>
      <c r="AO41" s="261"/>
      <c r="AP41" s="261"/>
      <c r="AQ41" s="261"/>
      <c r="AR41" s="261"/>
      <c r="AS41" s="261"/>
      <c r="AT41" s="261"/>
      <c r="AU41" s="261"/>
      <c r="AV41" s="261"/>
      <c r="AW41" s="261"/>
      <c r="AX41" s="261"/>
      <c r="AY41" s="261"/>
      <c r="AZ41" s="261"/>
      <c r="BA41" s="261"/>
      <c r="BB41" s="261"/>
    </row>
    <row r="42" spans="1:54" ht="15" customHeight="1">
      <c r="A42" s="49">
        <f>'Base de donnée'!N3</f>
        <v>12</v>
      </c>
      <c r="B42" s="464"/>
      <c r="C42" s="449"/>
      <c r="D42" s="411"/>
      <c r="E42" s="414"/>
      <c r="F42" s="417"/>
      <c r="G42" s="420"/>
      <c r="H42" s="423"/>
      <c r="I42" s="426"/>
      <c r="J42" s="18"/>
      <c r="K42" s="10"/>
      <c r="L42" s="19"/>
      <c r="M42" s="10"/>
      <c r="N42" s="10"/>
      <c r="O42" s="10"/>
      <c r="P42" s="10"/>
      <c r="Q42" s="10"/>
      <c r="R42" s="10"/>
      <c r="S42" s="10"/>
      <c r="T42" s="10"/>
      <c r="U42" s="10"/>
      <c r="V42" s="10"/>
      <c r="W42" s="10"/>
      <c r="X42" s="10"/>
      <c r="Y42" s="19"/>
      <c r="Z42" s="10"/>
      <c r="AA42" s="19"/>
      <c r="AB42" s="10"/>
      <c r="AC42" s="10"/>
      <c r="AD42" s="10"/>
      <c r="AE42" s="10"/>
      <c r="AF42" s="10"/>
      <c r="AG42" s="19"/>
      <c r="AH42" s="10"/>
      <c r="AI42" s="10"/>
      <c r="AJ42" s="10"/>
      <c r="AK42" s="10"/>
      <c r="AL42" s="10"/>
      <c r="AM42" s="10"/>
      <c r="AN42" s="255"/>
      <c r="AO42" s="261"/>
      <c r="AP42" s="261"/>
      <c r="AQ42" s="261"/>
      <c r="AR42" s="261"/>
      <c r="AS42" s="261"/>
      <c r="AT42" s="261"/>
      <c r="AU42" s="261"/>
      <c r="AV42" s="261"/>
      <c r="AW42" s="261"/>
      <c r="AX42" s="261"/>
      <c r="AY42" s="261"/>
      <c r="AZ42" s="261"/>
      <c r="BA42" s="261"/>
      <c r="BB42" s="261"/>
    </row>
    <row r="43" spans="1:54" ht="15.75" customHeight="1" thickBot="1">
      <c r="A43" s="50">
        <f>'Base de donnée'!N3</f>
        <v>12</v>
      </c>
      <c r="B43" s="465"/>
      <c r="C43" s="450"/>
      <c r="D43" s="412"/>
      <c r="E43" s="415"/>
      <c r="F43" s="418"/>
      <c r="G43" s="421"/>
      <c r="H43" s="424"/>
      <c r="I43" s="427"/>
      <c r="J43" s="21"/>
      <c r="K43" s="14"/>
      <c r="L43" s="14"/>
      <c r="M43" s="14"/>
      <c r="N43" s="14"/>
      <c r="O43" s="14"/>
      <c r="P43" s="14"/>
      <c r="Q43" s="14"/>
      <c r="R43" s="14"/>
      <c r="S43" s="14"/>
      <c r="T43" s="14"/>
      <c r="U43" s="14"/>
      <c r="V43" s="14"/>
      <c r="W43" s="14"/>
      <c r="X43" s="14"/>
      <c r="Y43" s="22"/>
      <c r="Z43" s="22"/>
      <c r="AA43" s="14"/>
      <c r="AB43" s="14"/>
      <c r="AC43" s="22"/>
      <c r="AD43" s="14"/>
      <c r="AE43" s="22"/>
      <c r="AF43" s="14"/>
      <c r="AG43" s="14"/>
      <c r="AH43" s="14"/>
      <c r="AI43" s="14"/>
      <c r="AJ43" s="14"/>
      <c r="AK43" s="14"/>
      <c r="AL43" s="14"/>
      <c r="AM43" s="14"/>
      <c r="AN43" s="256"/>
      <c r="AO43" s="261"/>
      <c r="AP43" s="261"/>
      <c r="AQ43" s="261"/>
      <c r="AR43" s="261"/>
      <c r="AS43" s="261"/>
      <c r="AT43" s="261"/>
      <c r="AU43" s="261"/>
      <c r="AV43" s="261"/>
      <c r="AW43" s="261"/>
      <c r="AX43" s="261"/>
      <c r="AY43" s="261"/>
      <c r="AZ43" s="261"/>
      <c r="BA43" s="261"/>
      <c r="BB43" s="261"/>
    </row>
    <row r="44" spans="1:54" ht="15" customHeight="1">
      <c r="A44" s="48">
        <f>'Base de donnée'!O3</f>
        <v>13</v>
      </c>
      <c r="B44" s="463">
        <f>SUM('Base de donnée'!O5:O7)</f>
        <v>1</v>
      </c>
      <c r="C44" s="448">
        <f>SUM('Base de donnée'!O$8)</f>
        <v>1</v>
      </c>
      <c r="D44" s="428">
        <f t="array" ref="D44">SUM(IF((WEEKDAY(J$5:AM$5,2)&lt;6)*(COUNTIF(fériés,J$5:AM$5)=0),COUNTIF(piquet,J44:AM44)))</f>
        <v>0</v>
      </c>
      <c r="E44" s="431">
        <f t="array" ref="E44">SUM(IF((WEEKDAY(J$5:AM$5,2)&gt;5)+(COUNTIF(fériés,J$5:AM$5)&gt;0),COUNTIF(piquet,J44:AM44)))</f>
        <v>0</v>
      </c>
      <c r="F44" s="416">
        <f>(D44*9)+(E44*24)</f>
        <v>0</v>
      </c>
      <c r="G44" s="419" t="e">
        <f ca="1">STATISTIQUE!V20</f>
        <v>#REF!</v>
      </c>
      <c r="H44" s="422">
        <f t="shared" ref="H44:I44" si="13">SUM(AV44:AV46)</f>
        <v>0</v>
      </c>
      <c r="I44" s="425">
        <f t="shared" si="13"/>
        <v>0</v>
      </c>
      <c r="J44" s="16" t="str">
        <f>IF('Base de donnée'!$O$4,("DISPONIBLE"),("INDISPONIBLE"))</f>
        <v>DISPONIBLE</v>
      </c>
      <c r="K44" s="16" t="str">
        <f>IF('Base de donnée'!$O$4,("DISPONIBLE"),("INDISPONIBLE"))</f>
        <v>DISPONIBLE</v>
      </c>
      <c r="L44" s="16" t="str">
        <f>IF('Base de donnée'!$O$4,("DISPONIBLE"),("INDISPONIBLE"))</f>
        <v>DISPONIBLE</v>
      </c>
      <c r="M44" s="16" t="str">
        <f>IF('Base de donnée'!$O$4,("DISPONIBLE"),("INDISPONIBLE"))</f>
        <v>DISPONIBLE</v>
      </c>
      <c r="N44" s="16" t="str">
        <f>IF('Base de donnée'!$O$4,("DISPONIBLE"),("INDISPONIBLE"))</f>
        <v>DISPONIBLE</v>
      </c>
      <c r="O44" s="16" t="str">
        <f>IF('Base de donnée'!$O$4,("DISPONIBLE"),("INDISPONIBLE"))</f>
        <v>DISPONIBLE</v>
      </c>
      <c r="P44" s="16" t="str">
        <f>IF('Base de donnée'!$O$4,("DISPONIBLE"),("INDISPONIBLE"))</f>
        <v>DISPONIBLE</v>
      </c>
      <c r="Q44" s="16" t="str">
        <f>IF('Base de donnée'!$O$4,("DISPONIBLE"),("INDISPONIBLE"))</f>
        <v>DISPONIBLE</v>
      </c>
      <c r="R44" s="16" t="str">
        <f>IF('Base de donnée'!$O$4,("DISPONIBLE"),("INDISPONIBLE"))</f>
        <v>DISPONIBLE</v>
      </c>
      <c r="S44" s="16" t="str">
        <f>IF('Base de donnée'!$O$4,("DISPONIBLE"),("INDISPONIBLE"))</f>
        <v>DISPONIBLE</v>
      </c>
      <c r="T44" s="16" t="str">
        <f>IF('Base de donnée'!$O$4,("DISPONIBLE"),("INDISPONIBLE"))</f>
        <v>DISPONIBLE</v>
      </c>
      <c r="U44" s="16" t="str">
        <f>IF('Base de donnée'!$O$4,("DISPONIBLE"),("INDISPONIBLE"))</f>
        <v>DISPONIBLE</v>
      </c>
      <c r="V44" s="16" t="str">
        <f>IF('Base de donnée'!$O$4,("DISPONIBLE"),("INDISPONIBLE"))</f>
        <v>DISPONIBLE</v>
      </c>
      <c r="W44" s="16" t="str">
        <f>IF('Base de donnée'!$O$4,("DISPONIBLE"),("INDISPONIBLE"))</f>
        <v>DISPONIBLE</v>
      </c>
      <c r="X44" s="16" t="str">
        <f>IF('Base de donnée'!$O$4,("DISPONIBLE"),("INDISPONIBLE"))</f>
        <v>DISPONIBLE</v>
      </c>
      <c r="Y44" s="16" t="str">
        <f>IF('Base de donnée'!$O$4,("DISPONIBLE"),("INDISPONIBLE"))</f>
        <v>DISPONIBLE</v>
      </c>
      <c r="Z44" s="16" t="str">
        <f>IF('Base de donnée'!$O$4,("DISPONIBLE"),("INDISPONIBLE"))</f>
        <v>DISPONIBLE</v>
      </c>
      <c r="AA44" s="16" t="str">
        <f>IF('Base de donnée'!$O$4,("DISPONIBLE"),("INDISPONIBLE"))</f>
        <v>DISPONIBLE</v>
      </c>
      <c r="AB44" s="16" t="str">
        <f>IF('Base de donnée'!$O$4,("DISPONIBLE"),("INDISPONIBLE"))</f>
        <v>DISPONIBLE</v>
      </c>
      <c r="AC44" s="16" t="str">
        <f>IF('Base de donnée'!$O$4,("DISPONIBLE"),("INDISPONIBLE"))</f>
        <v>DISPONIBLE</v>
      </c>
      <c r="AD44" s="16" t="str">
        <f>IF('Base de donnée'!$O$4,("DISPONIBLE"),("INDISPONIBLE"))</f>
        <v>DISPONIBLE</v>
      </c>
      <c r="AE44" s="16" t="str">
        <f>IF('Base de donnée'!$O$4,("DISPONIBLE"),("INDISPONIBLE"))</f>
        <v>DISPONIBLE</v>
      </c>
      <c r="AF44" s="16" t="str">
        <f>IF('Base de donnée'!$O$4,("DISPONIBLE"),("INDISPONIBLE"))</f>
        <v>DISPONIBLE</v>
      </c>
      <c r="AG44" s="16" t="str">
        <f>IF('Base de donnée'!$O$4,("DISPONIBLE"),("INDISPONIBLE"))</f>
        <v>DISPONIBLE</v>
      </c>
      <c r="AH44" s="16" t="str">
        <f>IF('Base de donnée'!$O$4,("DISPONIBLE"),("INDISPONIBLE"))</f>
        <v>DISPONIBLE</v>
      </c>
      <c r="AI44" s="16" t="str">
        <f>IF('Base de donnée'!$O$4,("DISPONIBLE"),("INDISPONIBLE"))</f>
        <v>DISPONIBLE</v>
      </c>
      <c r="AJ44" s="16" t="str">
        <f>IF('Base de donnée'!$O$4,("DISPONIBLE"),("INDISPONIBLE"))</f>
        <v>DISPONIBLE</v>
      </c>
      <c r="AK44" s="16" t="str">
        <f>IF('Base de donnée'!$O$4,("DISPONIBLE"),("INDISPONIBLE"))</f>
        <v>DISPONIBLE</v>
      </c>
      <c r="AL44" s="16" t="str">
        <f>IF('Base de donnée'!$O$4,("DISPONIBLE"),("INDISPONIBLE"))</f>
        <v>DISPONIBLE</v>
      </c>
      <c r="AM44" s="16" t="str">
        <f>IF('Base de donnée'!$O$4,("DISPONIBLE"),("INDISPONIBLE"))</f>
        <v>DISPONIBLE</v>
      </c>
      <c r="AN44" s="254" t="str">
        <f>IF('Base de donnée'!$O$4,("DISPONIBLE"),("INDISPONIBLE"))</f>
        <v>DISPONIBLE</v>
      </c>
      <c r="AO44" s="261"/>
      <c r="AP44" s="261"/>
      <c r="AQ44" s="261"/>
      <c r="AR44" s="261"/>
      <c r="AS44" s="261"/>
      <c r="AT44" s="261"/>
      <c r="AU44" s="261"/>
      <c r="AV44" s="261"/>
      <c r="AW44" s="261"/>
      <c r="AX44" s="261"/>
      <c r="AY44" s="261"/>
      <c r="AZ44" s="261"/>
      <c r="BA44" s="261"/>
      <c r="BB44" s="261"/>
    </row>
    <row r="45" spans="1:54" ht="15" customHeight="1">
      <c r="A45" s="49">
        <f>'Base de donnée'!O3</f>
        <v>13</v>
      </c>
      <c r="B45" s="464"/>
      <c r="C45" s="449"/>
      <c r="D45" s="429"/>
      <c r="E45" s="432"/>
      <c r="F45" s="417"/>
      <c r="G45" s="420"/>
      <c r="H45" s="423"/>
      <c r="I45" s="426"/>
      <c r="J45" s="18"/>
      <c r="K45" s="10"/>
      <c r="L45" s="10"/>
      <c r="M45" s="10"/>
      <c r="N45" s="10"/>
      <c r="O45" s="10"/>
      <c r="P45" s="10"/>
      <c r="Q45" s="10"/>
      <c r="R45" s="10"/>
      <c r="S45" s="10"/>
      <c r="T45" s="10"/>
      <c r="U45" s="10"/>
      <c r="V45" s="10"/>
      <c r="W45" s="10"/>
      <c r="X45" s="10"/>
      <c r="Y45" s="10"/>
      <c r="Z45" s="10"/>
      <c r="AA45" s="10"/>
      <c r="AB45" s="10"/>
      <c r="AC45" s="19"/>
      <c r="AD45" s="10"/>
      <c r="AE45" s="10"/>
      <c r="AF45" s="10"/>
      <c r="AG45" s="10"/>
      <c r="AH45" s="10"/>
      <c r="AI45" s="10"/>
      <c r="AJ45" s="10"/>
      <c r="AK45" s="19"/>
      <c r="AL45" s="10"/>
      <c r="AM45" s="10"/>
      <c r="AN45" s="255"/>
      <c r="AO45" s="261"/>
      <c r="AP45" s="261"/>
      <c r="AQ45" s="261"/>
      <c r="AR45" s="261"/>
      <c r="AS45" s="261"/>
      <c r="AT45" s="261"/>
      <c r="AU45" s="261"/>
      <c r="AV45" s="261"/>
      <c r="AW45" s="261"/>
      <c r="AX45" s="261"/>
      <c r="AY45" s="261"/>
      <c r="AZ45" s="261"/>
      <c r="BA45" s="261"/>
      <c r="BB45" s="261"/>
    </row>
    <row r="46" spans="1:54" ht="15.75" customHeight="1" thickBot="1">
      <c r="A46" s="50">
        <f>'Base de donnée'!O3</f>
        <v>13</v>
      </c>
      <c r="B46" s="465"/>
      <c r="C46" s="450"/>
      <c r="D46" s="430"/>
      <c r="E46" s="433"/>
      <c r="F46" s="418"/>
      <c r="G46" s="421"/>
      <c r="H46" s="424"/>
      <c r="I46" s="427"/>
      <c r="J46" s="21"/>
      <c r="K46" s="14"/>
      <c r="L46" s="14"/>
      <c r="M46" s="14"/>
      <c r="N46" s="14"/>
      <c r="O46" s="14"/>
      <c r="P46" s="14"/>
      <c r="Q46" s="14"/>
      <c r="R46" s="14"/>
      <c r="S46" s="14"/>
      <c r="T46" s="14"/>
      <c r="U46" s="14"/>
      <c r="V46" s="14"/>
      <c r="W46" s="14"/>
      <c r="X46" s="14"/>
      <c r="Y46" s="14"/>
      <c r="Z46" s="14"/>
      <c r="AA46" s="14"/>
      <c r="AB46" s="14"/>
      <c r="AC46" s="22"/>
      <c r="AD46" s="14"/>
      <c r="AE46" s="14"/>
      <c r="AF46" s="14"/>
      <c r="AG46" s="14"/>
      <c r="AH46" s="14"/>
      <c r="AI46" s="14"/>
      <c r="AJ46" s="14"/>
      <c r="AK46" s="22"/>
      <c r="AL46" s="22"/>
      <c r="AM46" s="14"/>
      <c r="AN46" s="256"/>
      <c r="AO46" s="261"/>
      <c r="AP46" s="261"/>
      <c r="AQ46" s="261"/>
      <c r="AR46" s="261"/>
      <c r="AS46" s="261"/>
      <c r="AT46" s="261"/>
      <c r="AU46" s="261"/>
      <c r="AV46" s="261"/>
      <c r="AW46" s="261"/>
      <c r="AX46" s="261"/>
      <c r="AY46" s="261"/>
      <c r="AZ46" s="261"/>
      <c r="BA46" s="261"/>
      <c r="BB46" s="261"/>
    </row>
    <row r="47" spans="1:54" ht="15" customHeight="1">
      <c r="A47" s="48">
        <f>'Base de donnée'!P3</f>
        <v>14</v>
      </c>
      <c r="B47" s="463">
        <f>SUM('Base de donnée'!P5:P7)</f>
        <v>1</v>
      </c>
      <c r="C47" s="448">
        <f>SUM('Base de donnée'!P$8)</f>
        <v>1</v>
      </c>
      <c r="D47" s="410">
        <f t="array" ref="D47">SUM(IF((WEEKDAY(J$5:AM$5,2)&lt;6)*(COUNTIF(fériés,J$5:AM$5)=0),COUNTIF(piquet,J47:AM47)))</f>
        <v>0</v>
      </c>
      <c r="E47" s="413">
        <f t="array" ref="E47">SUM(IF((WEEKDAY(J$5:AM$5,2)&gt;5)+(COUNTIF(fériés,J$5:AM$5)&gt;0),COUNTIF(piquet,J47:AM47)))</f>
        <v>0</v>
      </c>
      <c r="F47" s="416">
        <f>(D47*9)+(E47*24)</f>
        <v>0</v>
      </c>
      <c r="G47" s="419" t="e">
        <f ca="1">STATISTIQUE!V21</f>
        <v>#REF!</v>
      </c>
      <c r="H47" s="422">
        <f t="shared" ref="H47:I47" si="14">SUM(AV47:AV49)</f>
        <v>0</v>
      </c>
      <c r="I47" s="425">
        <f t="shared" si="14"/>
        <v>0</v>
      </c>
      <c r="J47" s="16" t="str">
        <f>IF('Base de donnée'!$P$4,("DISPONIBLE"),("INDISPONIBLE"))</f>
        <v>DISPONIBLE</v>
      </c>
      <c r="K47" s="16" t="str">
        <f>IF('Base de donnée'!$P$4,("DISPONIBLE"),("INDISPONIBLE"))</f>
        <v>DISPONIBLE</v>
      </c>
      <c r="L47" s="16" t="str">
        <f>IF('Base de donnée'!$P$4,("DISPONIBLE"),("INDISPONIBLE"))</f>
        <v>DISPONIBLE</v>
      </c>
      <c r="M47" s="16" t="str">
        <f>IF('Base de donnée'!$P$4,("DISPONIBLE"),("INDISPONIBLE"))</f>
        <v>DISPONIBLE</v>
      </c>
      <c r="N47" s="16" t="str">
        <f>IF('Base de donnée'!$P$4,("DISPONIBLE"),("INDISPONIBLE"))</f>
        <v>DISPONIBLE</v>
      </c>
      <c r="O47" s="16" t="str">
        <f>IF('Base de donnée'!$P$4,("DISPONIBLE"),("INDISPONIBLE"))</f>
        <v>DISPONIBLE</v>
      </c>
      <c r="P47" s="16" t="str">
        <f>IF('Base de donnée'!$P$4,("DISPONIBLE"),("INDISPONIBLE"))</f>
        <v>DISPONIBLE</v>
      </c>
      <c r="Q47" s="16" t="str">
        <f>IF('Base de donnée'!$P$4,("DISPONIBLE"),("INDISPONIBLE"))</f>
        <v>DISPONIBLE</v>
      </c>
      <c r="R47" s="16" t="str">
        <f>IF('Base de donnée'!$P$4,("DISPONIBLE"),("INDISPONIBLE"))</f>
        <v>DISPONIBLE</v>
      </c>
      <c r="S47" s="16" t="str">
        <f>IF('Base de donnée'!$P$4,("DISPONIBLE"),("INDISPONIBLE"))</f>
        <v>DISPONIBLE</v>
      </c>
      <c r="T47" s="16" t="str">
        <f>IF('Base de donnée'!$P$4,("DISPONIBLE"),("INDISPONIBLE"))</f>
        <v>DISPONIBLE</v>
      </c>
      <c r="U47" s="16" t="str">
        <f>IF('Base de donnée'!$P$4,("DISPONIBLE"),("INDISPONIBLE"))</f>
        <v>DISPONIBLE</v>
      </c>
      <c r="V47" s="16" t="str">
        <f>IF('Base de donnée'!$P$4,("DISPONIBLE"),("INDISPONIBLE"))</f>
        <v>DISPONIBLE</v>
      </c>
      <c r="W47" s="16" t="str">
        <f>IF('Base de donnée'!$P$4,("DISPONIBLE"),("INDISPONIBLE"))</f>
        <v>DISPONIBLE</v>
      </c>
      <c r="X47" s="16" t="str">
        <f>IF('Base de donnée'!$P$4,("DISPONIBLE"),("INDISPONIBLE"))</f>
        <v>DISPONIBLE</v>
      </c>
      <c r="Y47" s="16" t="str">
        <f>IF('Base de donnée'!$P$4,("DISPONIBLE"),("INDISPONIBLE"))</f>
        <v>DISPONIBLE</v>
      </c>
      <c r="Z47" s="16" t="str">
        <f>IF('Base de donnée'!$P$4,("DISPONIBLE"),("INDISPONIBLE"))</f>
        <v>DISPONIBLE</v>
      </c>
      <c r="AA47" s="16" t="str">
        <f>IF('Base de donnée'!$P$4,("DISPONIBLE"),("INDISPONIBLE"))</f>
        <v>DISPONIBLE</v>
      </c>
      <c r="AB47" s="16" t="str">
        <f>IF('Base de donnée'!$P$4,("DISPONIBLE"),("INDISPONIBLE"))</f>
        <v>DISPONIBLE</v>
      </c>
      <c r="AC47" s="16" t="str">
        <f>IF('Base de donnée'!$P$4,("DISPONIBLE"),("INDISPONIBLE"))</f>
        <v>DISPONIBLE</v>
      </c>
      <c r="AD47" s="16" t="str">
        <f>IF('Base de donnée'!$P$4,("DISPONIBLE"),("INDISPONIBLE"))</f>
        <v>DISPONIBLE</v>
      </c>
      <c r="AE47" s="16" t="str">
        <f>IF('Base de donnée'!$P$4,("DISPONIBLE"),("INDISPONIBLE"))</f>
        <v>DISPONIBLE</v>
      </c>
      <c r="AF47" s="16" t="str">
        <f>IF('Base de donnée'!$P$4,("DISPONIBLE"),("INDISPONIBLE"))</f>
        <v>DISPONIBLE</v>
      </c>
      <c r="AG47" s="16" t="str">
        <f>IF('Base de donnée'!$P$4,("DISPONIBLE"),("INDISPONIBLE"))</f>
        <v>DISPONIBLE</v>
      </c>
      <c r="AH47" s="16" t="str">
        <f>IF('Base de donnée'!$P$4,("DISPONIBLE"),("INDISPONIBLE"))</f>
        <v>DISPONIBLE</v>
      </c>
      <c r="AI47" s="16" t="str">
        <f>IF('Base de donnée'!$P$4,("DISPONIBLE"),("INDISPONIBLE"))</f>
        <v>DISPONIBLE</v>
      </c>
      <c r="AJ47" s="16" t="str">
        <f>IF('Base de donnée'!$P$4,("DISPONIBLE"),("INDISPONIBLE"))</f>
        <v>DISPONIBLE</v>
      </c>
      <c r="AK47" s="16" t="str">
        <f>IF('Base de donnée'!$P$4,("DISPONIBLE"),("INDISPONIBLE"))</f>
        <v>DISPONIBLE</v>
      </c>
      <c r="AL47" s="16" t="str">
        <f>IF('Base de donnée'!$P$4,("DISPONIBLE"),("INDISPONIBLE"))</f>
        <v>DISPONIBLE</v>
      </c>
      <c r="AM47" s="16" t="str">
        <f>IF('Base de donnée'!$P$4,("DISPONIBLE"),("INDISPONIBLE"))</f>
        <v>DISPONIBLE</v>
      </c>
      <c r="AN47" s="254" t="str">
        <f>IF('Base de donnée'!$P$4,("DISPONIBLE"),("INDISPONIBLE"))</f>
        <v>DISPONIBLE</v>
      </c>
      <c r="AO47" s="261"/>
      <c r="AP47" s="261"/>
      <c r="AQ47" s="261"/>
      <c r="AR47" s="261"/>
      <c r="AS47" s="261"/>
      <c r="AT47" s="261"/>
      <c r="AU47" s="261"/>
      <c r="AV47" s="261"/>
      <c r="AW47" s="261"/>
      <c r="AX47" s="261"/>
      <c r="AY47" s="261"/>
      <c r="AZ47" s="261"/>
      <c r="BA47" s="261"/>
      <c r="BB47" s="261"/>
    </row>
    <row r="48" spans="1:54" ht="15" customHeight="1">
      <c r="A48" s="49">
        <f>'Base de donnée'!P3</f>
        <v>14</v>
      </c>
      <c r="B48" s="464"/>
      <c r="C48" s="449"/>
      <c r="D48" s="411"/>
      <c r="E48" s="414"/>
      <c r="F48" s="417"/>
      <c r="G48" s="420"/>
      <c r="H48" s="423"/>
      <c r="I48" s="426"/>
      <c r="J48" s="18"/>
      <c r="K48" s="10"/>
      <c r="L48" s="19"/>
      <c r="M48" s="19"/>
      <c r="N48" s="10"/>
      <c r="O48" s="19"/>
      <c r="P48" s="19"/>
      <c r="Q48" s="10"/>
      <c r="R48" s="10"/>
      <c r="S48" s="10"/>
      <c r="T48" s="10"/>
      <c r="U48" s="10"/>
      <c r="V48" s="19"/>
      <c r="W48" s="10"/>
      <c r="X48" s="19"/>
      <c r="Y48" s="19"/>
      <c r="Z48" s="10"/>
      <c r="AA48" s="19"/>
      <c r="AB48" s="10"/>
      <c r="AC48" s="19"/>
      <c r="AD48" s="10"/>
      <c r="AE48" s="10"/>
      <c r="AF48" s="10"/>
      <c r="AG48" s="10"/>
      <c r="AH48" s="10"/>
      <c r="AI48" s="10"/>
      <c r="AJ48" s="10"/>
      <c r="AK48" s="10"/>
      <c r="AL48" s="10"/>
      <c r="AM48" s="10"/>
      <c r="AN48" s="255"/>
      <c r="AO48" s="261"/>
      <c r="AP48" s="261"/>
      <c r="AQ48" s="261"/>
      <c r="AR48" s="261"/>
      <c r="AS48" s="261"/>
      <c r="AT48" s="261"/>
      <c r="AU48" s="261"/>
      <c r="AV48" s="261"/>
      <c r="AW48" s="261"/>
      <c r="AX48" s="261"/>
      <c r="AY48" s="261"/>
      <c r="AZ48" s="261"/>
      <c r="BA48" s="261"/>
      <c r="BB48" s="261"/>
    </row>
    <row r="49" spans="1:54" ht="15.75" customHeight="1" thickBot="1">
      <c r="A49" s="50">
        <f>'Base de donnée'!P3</f>
        <v>14</v>
      </c>
      <c r="B49" s="465"/>
      <c r="C49" s="450"/>
      <c r="D49" s="412"/>
      <c r="E49" s="415"/>
      <c r="F49" s="418"/>
      <c r="G49" s="421"/>
      <c r="H49" s="424"/>
      <c r="I49" s="427"/>
      <c r="J49" s="21"/>
      <c r="K49" s="14"/>
      <c r="L49" s="14"/>
      <c r="M49" s="14"/>
      <c r="N49" s="14"/>
      <c r="O49" s="22"/>
      <c r="P49" s="14"/>
      <c r="Q49" s="14"/>
      <c r="R49" s="14"/>
      <c r="S49" s="14"/>
      <c r="T49" s="14"/>
      <c r="U49" s="22"/>
      <c r="V49" s="14"/>
      <c r="W49" s="14"/>
      <c r="X49" s="22"/>
      <c r="Y49" s="14"/>
      <c r="Z49" s="14"/>
      <c r="AA49" s="14"/>
      <c r="AB49" s="14"/>
      <c r="AC49" s="14"/>
      <c r="AD49" s="14"/>
      <c r="AE49" s="14"/>
      <c r="AF49" s="14"/>
      <c r="AG49" s="14"/>
      <c r="AH49" s="14"/>
      <c r="AI49" s="22"/>
      <c r="AJ49" s="14"/>
      <c r="AK49" s="14"/>
      <c r="AL49" s="14"/>
      <c r="AM49" s="14"/>
      <c r="AN49" s="256"/>
      <c r="AO49" s="261"/>
      <c r="AP49" s="261"/>
      <c r="AQ49" s="261"/>
      <c r="AR49" s="261"/>
      <c r="AS49" s="261"/>
      <c r="AT49" s="261"/>
      <c r="AU49" s="261"/>
      <c r="AV49" s="261"/>
      <c r="AW49" s="261"/>
      <c r="AX49" s="261"/>
      <c r="AY49" s="261"/>
      <c r="AZ49" s="261"/>
      <c r="BA49" s="261"/>
      <c r="BB49" s="261"/>
    </row>
    <row r="50" spans="1:54" ht="15" customHeight="1">
      <c r="A50" s="48">
        <f>'Base de donnée'!Q3</f>
        <v>15</v>
      </c>
      <c r="B50" s="463">
        <f>SUM('Base de donnée'!Q5:Q7)</f>
        <v>1</v>
      </c>
      <c r="C50" s="448">
        <f>SUM('Base de donnée'!Q$8)</f>
        <v>1</v>
      </c>
      <c r="D50" s="428">
        <f t="array" ref="D50">SUM(IF((WEEKDAY(J$5:AM$5,2)&lt;6)*(COUNTIF(fériés,J$5:AM$5)=0),COUNTIF(piquet,J50:AM50)))</f>
        <v>0</v>
      </c>
      <c r="E50" s="431">
        <f t="array" ref="E50">SUM(IF((WEEKDAY(J$5:AM$5,2)&gt;5)+(COUNTIF(fériés,J$5:AM$5)&gt;0),COUNTIF(piquet,J50:AM50)))</f>
        <v>0</v>
      </c>
      <c r="F50" s="416">
        <f>(D50*9)+(E50*24)</f>
        <v>0</v>
      </c>
      <c r="G50" s="419" t="e">
        <f ca="1">STATISTIQUE!V22</f>
        <v>#REF!</v>
      </c>
      <c r="H50" s="422">
        <f t="shared" ref="H50:I50" si="15">SUM(AV50:AV52)</f>
        <v>0</v>
      </c>
      <c r="I50" s="425">
        <f t="shared" si="15"/>
        <v>0</v>
      </c>
      <c r="J50" s="16" t="str">
        <f>IF('Base de donnée'!$Q$4,("DISPONIBLE"),("INDISPONIBLE"))</f>
        <v>DISPONIBLE</v>
      </c>
      <c r="K50" s="16" t="str">
        <f>IF('Base de donnée'!$Q$4,("DISPONIBLE"),("INDISPONIBLE"))</f>
        <v>DISPONIBLE</v>
      </c>
      <c r="L50" s="16" t="str">
        <f>IF('Base de donnée'!$Q$4,("DISPONIBLE"),("INDISPONIBLE"))</f>
        <v>DISPONIBLE</v>
      </c>
      <c r="M50" s="16" t="str">
        <f>IF('Base de donnée'!$Q$4,("DISPONIBLE"),("INDISPONIBLE"))</f>
        <v>DISPONIBLE</v>
      </c>
      <c r="N50" s="16" t="str">
        <f>IF('Base de donnée'!$Q$4,("DISPONIBLE"),("INDISPONIBLE"))</f>
        <v>DISPONIBLE</v>
      </c>
      <c r="O50" s="16" t="str">
        <f>IF('Base de donnée'!$Q$4,("DISPONIBLE"),("INDISPONIBLE"))</f>
        <v>DISPONIBLE</v>
      </c>
      <c r="P50" s="16" t="str">
        <f>IF('Base de donnée'!$Q$4,("DISPONIBLE"),("INDISPONIBLE"))</f>
        <v>DISPONIBLE</v>
      </c>
      <c r="Q50" s="16" t="str">
        <f>IF('Base de donnée'!$Q$4,("DISPONIBLE"),("INDISPONIBLE"))</f>
        <v>DISPONIBLE</v>
      </c>
      <c r="R50" s="16" t="str">
        <f>IF('Base de donnée'!$Q$4,("DISPONIBLE"),("INDISPONIBLE"))</f>
        <v>DISPONIBLE</v>
      </c>
      <c r="S50" s="16" t="str">
        <f>IF('Base de donnée'!$Q$4,("DISPONIBLE"),("INDISPONIBLE"))</f>
        <v>DISPONIBLE</v>
      </c>
      <c r="T50" s="16" t="str">
        <f>IF('Base de donnée'!$Q$4,("DISPONIBLE"),("INDISPONIBLE"))</f>
        <v>DISPONIBLE</v>
      </c>
      <c r="U50" s="16" t="str">
        <f>IF('Base de donnée'!$Q$4,("DISPONIBLE"),("INDISPONIBLE"))</f>
        <v>DISPONIBLE</v>
      </c>
      <c r="V50" s="16" t="str">
        <f>IF('Base de donnée'!$Q$4,("DISPONIBLE"),("INDISPONIBLE"))</f>
        <v>DISPONIBLE</v>
      </c>
      <c r="W50" s="16" t="str">
        <f>IF('Base de donnée'!$Q$4,("DISPONIBLE"),("INDISPONIBLE"))</f>
        <v>DISPONIBLE</v>
      </c>
      <c r="X50" s="16" t="str">
        <f>IF('Base de donnée'!$Q$4,("DISPONIBLE"),("INDISPONIBLE"))</f>
        <v>DISPONIBLE</v>
      </c>
      <c r="Y50" s="16" t="str">
        <f>IF('Base de donnée'!$Q$4,("DISPONIBLE"),("INDISPONIBLE"))</f>
        <v>DISPONIBLE</v>
      </c>
      <c r="Z50" s="16" t="str">
        <f>IF('Base de donnée'!$Q$4,("DISPONIBLE"),("INDISPONIBLE"))</f>
        <v>DISPONIBLE</v>
      </c>
      <c r="AA50" s="16" t="str">
        <f>IF('Base de donnée'!$Q$4,("DISPONIBLE"),("INDISPONIBLE"))</f>
        <v>DISPONIBLE</v>
      </c>
      <c r="AB50" s="16" t="str">
        <f>IF('Base de donnée'!$Q$4,("DISPONIBLE"),("INDISPONIBLE"))</f>
        <v>DISPONIBLE</v>
      </c>
      <c r="AC50" s="16" t="str">
        <f>IF('Base de donnée'!$Q$4,("DISPONIBLE"),("INDISPONIBLE"))</f>
        <v>DISPONIBLE</v>
      </c>
      <c r="AD50" s="16" t="str">
        <f>IF('Base de donnée'!$Q$4,("DISPONIBLE"),("INDISPONIBLE"))</f>
        <v>DISPONIBLE</v>
      </c>
      <c r="AE50" s="16" t="str">
        <f>IF('Base de donnée'!$Q$4,("DISPONIBLE"),("INDISPONIBLE"))</f>
        <v>DISPONIBLE</v>
      </c>
      <c r="AF50" s="16" t="str">
        <f>IF('Base de donnée'!$Q$4,("DISPONIBLE"),("INDISPONIBLE"))</f>
        <v>DISPONIBLE</v>
      </c>
      <c r="AG50" s="16" t="str">
        <f>IF('Base de donnée'!$Q$4,("DISPONIBLE"),("INDISPONIBLE"))</f>
        <v>DISPONIBLE</v>
      </c>
      <c r="AH50" s="16" t="str">
        <f>IF('Base de donnée'!$Q$4,("DISPONIBLE"),("INDISPONIBLE"))</f>
        <v>DISPONIBLE</v>
      </c>
      <c r="AI50" s="16" t="str">
        <f>IF('Base de donnée'!$Q$4,("DISPONIBLE"),("INDISPONIBLE"))</f>
        <v>DISPONIBLE</v>
      </c>
      <c r="AJ50" s="16" t="str">
        <f>IF('Base de donnée'!$Q$4,("DISPONIBLE"),("INDISPONIBLE"))</f>
        <v>DISPONIBLE</v>
      </c>
      <c r="AK50" s="16" t="str">
        <f>IF('Base de donnée'!$Q$4,("DISPONIBLE"),("INDISPONIBLE"))</f>
        <v>DISPONIBLE</v>
      </c>
      <c r="AL50" s="16" t="str">
        <f>IF('Base de donnée'!$Q$4,("DISPONIBLE"),("INDISPONIBLE"))</f>
        <v>DISPONIBLE</v>
      </c>
      <c r="AM50" s="16" t="str">
        <f>IF('Base de donnée'!$Q$4,("DISPONIBLE"),("INDISPONIBLE"))</f>
        <v>DISPONIBLE</v>
      </c>
      <c r="AN50" s="254" t="str">
        <f>IF('Base de donnée'!$Q$4,("DISPONIBLE"),("INDISPONIBLE"))</f>
        <v>DISPONIBLE</v>
      </c>
      <c r="AO50" s="261"/>
      <c r="AP50" s="261"/>
      <c r="AQ50" s="261"/>
      <c r="AR50" s="261"/>
      <c r="AS50" s="261"/>
      <c r="AT50" s="261"/>
      <c r="AU50" s="261"/>
      <c r="AV50" s="261"/>
      <c r="AW50" s="261"/>
      <c r="AX50" s="261"/>
      <c r="AY50" s="261"/>
      <c r="AZ50" s="261"/>
      <c r="BA50" s="261"/>
      <c r="BB50" s="261"/>
    </row>
    <row r="51" spans="1:54" ht="15" customHeight="1">
      <c r="A51" s="49">
        <f>'Base de donnée'!Q3</f>
        <v>15</v>
      </c>
      <c r="B51" s="464"/>
      <c r="C51" s="449"/>
      <c r="D51" s="429"/>
      <c r="E51" s="432"/>
      <c r="F51" s="417"/>
      <c r="G51" s="420"/>
      <c r="H51" s="423"/>
      <c r="I51" s="426"/>
      <c r="J51" s="18"/>
      <c r="K51" s="10"/>
      <c r="L51" s="10"/>
      <c r="M51" s="10"/>
      <c r="N51" s="10"/>
      <c r="O51" s="10"/>
      <c r="P51" s="19"/>
      <c r="Q51" s="10"/>
      <c r="R51" s="10"/>
      <c r="S51" s="10"/>
      <c r="T51" s="10"/>
      <c r="U51" s="10"/>
      <c r="V51" s="10"/>
      <c r="W51" s="19"/>
      <c r="X51" s="10"/>
      <c r="Y51" s="19"/>
      <c r="Z51" s="10"/>
      <c r="AA51" s="10"/>
      <c r="AB51" s="19"/>
      <c r="AC51" s="10"/>
      <c r="AD51" s="10"/>
      <c r="AE51" s="10"/>
      <c r="AF51" s="10"/>
      <c r="AG51" s="10"/>
      <c r="AH51" s="10"/>
      <c r="AI51" s="19"/>
      <c r="AJ51" s="10"/>
      <c r="AK51" s="10"/>
      <c r="AL51" s="10"/>
      <c r="AM51" s="10"/>
      <c r="AN51" s="255"/>
      <c r="AO51" s="261"/>
      <c r="AP51" s="261"/>
      <c r="AQ51" s="261"/>
      <c r="AR51" s="261"/>
      <c r="AS51" s="261"/>
      <c r="AT51" s="261"/>
      <c r="AU51" s="261"/>
      <c r="AV51" s="261"/>
      <c r="AW51" s="261"/>
      <c r="AX51" s="261"/>
      <c r="AY51" s="261"/>
      <c r="AZ51" s="261"/>
      <c r="BA51" s="261"/>
      <c r="BB51" s="261"/>
    </row>
    <row r="52" spans="1:54" ht="15.75" customHeight="1" thickBot="1">
      <c r="A52" s="50">
        <f>'Base de donnée'!Q3</f>
        <v>15</v>
      </c>
      <c r="B52" s="465"/>
      <c r="C52" s="450"/>
      <c r="D52" s="430"/>
      <c r="E52" s="433"/>
      <c r="F52" s="418"/>
      <c r="G52" s="421"/>
      <c r="H52" s="424"/>
      <c r="I52" s="427"/>
      <c r="J52" s="21"/>
      <c r="K52" s="14"/>
      <c r="L52" s="14"/>
      <c r="M52" s="14"/>
      <c r="N52" s="14"/>
      <c r="O52" s="14"/>
      <c r="P52" s="14"/>
      <c r="Q52" s="14"/>
      <c r="R52" s="14"/>
      <c r="S52" s="14"/>
      <c r="T52" s="14"/>
      <c r="U52" s="14"/>
      <c r="V52" s="22"/>
      <c r="W52" s="22"/>
      <c r="X52" s="14"/>
      <c r="Y52" s="14"/>
      <c r="Z52" s="14"/>
      <c r="AA52" s="22"/>
      <c r="AB52" s="14"/>
      <c r="AC52" s="14"/>
      <c r="AD52" s="14"/>
      <c r="AE52" s="14"/>
      <c r="AF52" s="14"/>
      <c r="AG52" s="14"/>
      <c r="AH52" s="14"/>
      <c r="AI52" s="14"/>
      <c r="AJ52" s="22"/>
      <c r="AK52" s="22"/>
      <c r="AL52" s="22"/>
      <c r="AM52" s="14"/>
      <c r="AN52" s="256"/>
      <c r="AO52" s="261"/>
      <c r="AP52" s="261"/>
      <c r="AQ52" s="261"/>
      <c r="AR52" s="261"/>
      <c r="AS52" s="261"/>
      <c r="AT52" s="261"/>
      <c r="AU52" s="261"/>
      <c r="AV52" s="261"/>
      <c r="AW52" s="261"/>
      <c r="AX52" s="261"/>
      <c r="AY52" s="261"/>
      <c r="AZ52" s="261"/>
      <c r="BA52" s="261"/>
      <c r="BB52" s="261"/>
    </row>
    <row r="53" spans="1:54" ht="15" customHeight="1">
      <c r="A53" s="48">
        <f>'Base de donnée'!R3</f>
        <v>16</v>
      </c>
      <c r="B53" s="463">
        <f>SUM('Base de donnée'!S5:S7)</f>
        <v>1</v>
      </c>
      <c r="C53" s="448">
        <f>SUM('Base de donnée'!R$8)</f>
        <v>1</v>
      </c>
      <c r="D53" s="410">
        <f t="array" ref="D53">SUM(IF((WEEKDAY(J$5:AM$5,2)&lt;6)*(COUNTIF(fériés,J$5:AM$5)=0),COUNTIF(piquet,J53:AM53)))</f>
        <v>0</v>
      </c>
      <c r="E53" s="413">
        <f t="array" ref="E53">SUM(IF((WEEKDAY(J$5:AM$5,2)&gt;5)+(COUNTIF(fériés,J$5:AM$5)&gt;0),COUNTIF(piquet,J53:AM53)))</f>
        <v>0</v>
      </c>
      <c r="F53" s="416">
        <f>(D53*9)+(E53*24)</f>
        <v>0</v>
      </c>
      <c r="G53" s="419" t="e">
        <f ca="1">STATISTIQUE!V23</f>
        <v>#REF!</v>
      </c>
      <c r="H53" s="422">
        <f t="shared" ref="H53:I53" si="16">SUM(AV53:AV55)</f>
        <v>0</v>
      </c>
      <c r="I53" s="425">
        <f t="shared" si="16"/>
        <v>0</v>
      </c>
      <c r="J53" s="16" t="str">
        <f>IF('Base de donnée'!$R$4,("DISPONIBLE"),("INDISPONIBLE"))</f>
        <v>DISPONIBLE</v>
      </c>
      <c r="K53" s="16" t="str">
        <f>IF('Base de donnée'!$R$4,("DISPONIBLE"),("INDISPONIBLE"))</f>
        <v>DISPONIBLE</v>
      </c>
      <c r="L53" s="16" t="str">
        <f>IF('Base de donnée'!$R$4,("DISPONIBLE"),("INDISPONIBLE"))</f>
        <v>DISPONIBLE</v>
      </c>
      <c r="M53" s="16" t="str">
        <f>IF('Base de donnée'!$R$4,("DISPONIBLE"),("INDISPONIBLE"))</f>
        <v>DISPONIBLE</v>
      </c>
      <c r="N53" s="16" t="str">
        <f>IF('Base de donnée'!$R$4,("DISPONIBLE"),("INDISPONIBLE"))</f>
        <v>DISPONIBLE</v>
      </c>
      <c r="O53" s="16" t="str">
        <f>IF('Base de donnée'!$R$4,("DISPONIBLE"),("INDISPONIBLE"))</f>
        <v>DISPONIBLE</v>
      </c>
      <c r="P53" s="16" t="str">
        <f>IF('Base de donnée'!$R$4,("DISPONIBLE"),("INDISPONIBLE"))</f>
        <v>DISPONIBLE</v>
      </c>
      <c r="Q53" s="16" t="str">
        <f>IF('Base de donnée'!$R$4,("DISPONIBLE"),("INDISPONIBLE"))</f>
        <v>DISPONIBLE</v>
      </c>
      <c r="R53" s="16" t="str">
        <f>IF('Base de donnée'!$R$4,("DISPONIBLE"),("INDISPONIBLE"))</f>
        <v>DISPONIBLE</v>
      </c>
      <c r="S53" s="16" t="str">
        <f>IF('Base de donnée'!$R$4,("DISPONIBLE"),("INDISPONIBLE"))</f>
        <v>DISPONIBLE</v>
      </c>
      <c r="T53" s="16" t="str">
        <f>IF('Base de donnée'!$R$4,("DISPONIBLE"),("INDISPONIBLE"))</f>
        <v>DISPONIBLE</v>
      </c>
      <c r="U53" s="16" t="str">
        <f>IF('Base de donnée'!$R$4,("DISPONIBLE"),("INDISPONIBLE"))</f>
        <v>DISPONIBLE</v>
      </c>
      <c r="V53" s="16" t="str">
        <f>IF('Base de donnée'!$R$4,("DISPONIBLE"),("INDISPONIBLE"))</f>
        <v>DISPONIBLE</v>
      </c>
      <c r="W53" s="16" t="str">
        <f>IF('Base de donnée'!$R$4,("DISPONIBLE"),("INDISPONIBLE"))</f>
        <v>DISPONIBLE</v>
      </c>
      <c r="X53" s="16" t="str">
        <f>IF('Base de donnée'!$R$4,("DISPONIBLE"),("INDISPONIBLE"))</f>
        <v>DISPONIBLE</v>
      </c>
      <c r="Y53" s="16" t="str">
        <f>IF('Base de donnée'!$R$4,("DISPONIBLE"),("INDISPONIBLE"))</f>
        <v>DISPONIBLE</v>
      </c>
      <c r="Z53" s="16" t="str">
        <f>IF('Base de donnée'!$R$4,("DISPONIBLE"),("INDISPONIBLE"))</f>
        <v>DISPONIBLE</v>
      </c>
      <c r="AA53" s="16" t="str">
        <f>IF('Base de donnée'!$R$4,("DISPONIBLE"),("INDISPONIBLE"))</f>
        <v>DISPONIBLE</v>
      </c>
      <c r="AB53" s="16" t="str">
        <f>IF('Base de donnée'!$R$4,("DISPONIBLE"),("INDISPONIBLE"))</f>
        <v>DISPONIBLE</v>
      </c>
      <c r="AC53" s="16" t="str">
        <f>IF('Base de donnée'!$R$4,("DISPONIBLE"),("INDISPONIBLE"))</f>
        <v>DISPONIBLE</v>
      </c>
      <c r="AD53" s="16" t="str">
        <f>IF('Base de donnée'!$R$4,("DISPONIBLE"),("INDISPONIBLE"))</f>
        <v>DISPONIBLE</v>
      </c>
      <c r="AE53" s="16" t="str">
        <f>IF('Base de donnée'!$R$4,("DISPONIBLE"),("INDISPONIBLE"))</f>
        <v>DISPONIBLE</v>
      </c>
      <c r="AF53" s="16" t="str">
        <f>IF('Base de donnée'!$R$4,("DISPONIBLE"),("INDISPONIBLE"))</f>
        <v>DISPONIBLE</v>
      </c>
      <c r="AG53" s="16" t="str">
        <f>IF('Base de donnée'!$R$4,("DISPONIBLE"),("INDISPONIBLE"))</f>
        <v>DISPONIBLE</v>
      </c>
      <c r="AH53" s="16" t="str">
        <f>IF('Base de donnée'!$R$4,("DISPONIBLE"),("INDISPONIBLE"))</f>
        <v>DISPONIBLE</v>
      </c>
      <c r="AI53" s="16" t="str">
        <f>IF('Base de donnée'!$R$4,("DISPONIBLE"),("INDISPONIBLE"))</f>
        <v>DISPONIBLE</v>
      </c>
      <c r="AJ53" s="16" t="str">
        <f>IF('Base de donnée'!$R$4,("DISPONIBLE"),("INDISPONIBLE"))</f>
        <v>DISPONIBLE</v>
      </c>
      <c r="AK53" s="16" t="str">
        <f>IF('Base de donnée'!$R$4,("DISPONIBLE"),("INDISPONIBLE"))</f>
        <v>DISPONIBLE</v>
      </c>
      <c r="AL53" s="16" t="str">
        <f>IF('Base de donnée'!$R$4,("DISPONIBLE"),("INDISPONIBLE"))</f>
        <v>DISPONIBLE</v>
      </c>
      <c r="AM53" s="16" t="str">
        <f>IF('Base de donnée'!$R$4,("DISPONIBLE"),("INDISPONIBLE"))</f>
        <v>DISPONIBLE</v>
      </c>
      <c r="AN53" s="254" t="str">
        <f>IF('Base de donnée'!$R$4,("DISPONIBLE"),("INDISPONIBLE"))</f>
        <v>DISPONIBLE</v>
      </c>
      <c r="AO53" s="261"/>
      <c r="AP53" s="261"/>
      <c r="AQ53" s="261"/>
      <c r="AR53" s="261"/>
      <c r="AS53" s="261"/>
      <c r="AT53" s="261"/>
      <c r="AU53" s="261"/>
      <c r="AV53" s="261"/>
      <c r="AW53" s="261"/>
      <c r="AX53" s="261"/>
      <c r="AY53" s="261"/>
      <c r="AZ53" s="261"/>
      <c r="BA53" s="261"/>
      <c r="BB53" s="261"/>
    </row>
    <row r="54" spans="1:54" ht="15" customHeight="1">
      <c r="A54" s="49">
        <f>'Base de donnée'!R3</f>
        <v>16</v>
      </c>
      <c r="B54" s="464"/>
      <c r="C54" s="449"/>
      <c r="D54" s="411"/>
      <c r="E54" s="414"/>
      <c r="F54" s="417"/>
      <c r="G54" s="420"/>
      <c r="H54" s="423"/>
      <c r="I54" s="426"/>
      <c r="J54" s="18"/>
      <c r="K54" s="10"/>
      <c r="L54" s="10"/>
      <c r="M54" s="19"/>
      <c r="N54" s="10"/>
      <c r="O54" s="10"/>
      <c r="P54" s="10"/>
      <c r="Q54" s="10"/>
      <c r="R54" s="10"/>
      <c r="S54" s="10"/>
      <c r="T54" s="19"/>
      <c r="U54" s="10"/>
      <c r="V54" s="10"/>
      <c r="W54" s="19"/>
      <c r="X54" s="10"/>
      <c r="Y54" s="10"/>
      <c r="Z54" s="10"/>
      <c r="AA54" s="19"/>
      <c r="AB54" s="10"/>
      <c r="AC54" s="10"/>
      <c r="AD54" s="10"/>
      <c r="AE54" s="19"/>
      <c r="AF54" s="10"/>
      <c r="AG54" s="19"/>
      <c r="AH54" s="10"/>
      <c r="AI54" s="10"/>
      <c r="AJ54" s="10"/>
      <c r="AK54" s="10"/>
      <c r="AL54" s="10"/>
      <c r="AM54" s="10"/>
      <c r="AN54" s="255"/>
      <c r="AO54" s="261"/>
      <c r="AP54" s="261"/>
      <c r="AQ54" s="261"/>
      <c r="AR54" s="261"/>
      <c r="AS54" s="261"/>
      <c r="AT54" s="261"/>
      <c r="AU54" s="261"/>
      <c r="AV54" s="261"/>
      <c r="AW54" s="261"/>
      <c r="AX54" s="261"/>
      <c r="AY54" s="261"/>
      <c r="AZ54" s="261"/>
      <c r="BA54" s="261"/>
      <c r="BB54" s="261"/>
    </row>
    <row r="55" spans="1:54" ht="15.75" customHeight="1" thickBot="1">
      <c r="A55" s="50">
        <f>'Base de donnée'!R3</f>
        <v>16</v>
      </c>
      <c r="B55" s="465"/>
      <c r="C55" s="450"/>
      <c r="D55" s="412"/>
      <c r="E55" s="415"/>
      <c r="F55" s="418"/>
      <c r="G55" s="421"/>
      <c r="H55" s="424"/>
      <c r="I55" s="427"/>
      <c r="J55" s="21"/>
      <c r="K55" s="14"/>
      <c r="L55" s="14"/>
      <c r="M55" s="14"/>
      <c r="N55" s="14"/>
      <c r="O55" s="14"/>
      <c r="P55" s="14"/>
      <c r="Q55" s="14"/>
      <c r="R55" s="14"/>
      <c r="S55" s="14"/>
      <c r="T55" s="14"/>
      <c r="U55" s="14"/>
      <c r="V55" s="14"/>
      <c r="W55" s="14"/>
      <c r="X55" s="14"/>
      <c r="Y55" s="22"/>
      <c r="Z55" s="14"/>
      <c r="AA55" s="14"/>
      <c r="AB55" s="22"/>
      <c r="AC55" s="14"/>
      <c r="AD55" s="14"/>
      <c r="AE55" s="22"/>
      <c r="AF55" s="22"/>
      <c r="AG55" s="14"/>
      <c r="AH55" s="14"/>
      <c r="AI55" s="14"/>
      <c r="AJ55" s="14"/>
      <c r="AK55" s="14"/>
      <c r="AL55" s="14"/>
      <c r="AM55" s="14"/>
      <c r="AN55" s="256"/>
      <c r="AO55" s="261"/>
      <c r="AP55" s="261"/>
      <c r="AQ55" s="261"/>
      <c r="AR55" s="261"/>
      <c r="AS55" s="261"/>
      <c r="AT55" s="261"/>
      <c r="AU55" s="261"/>
      <c r="AV55" s="261"/>
      <c r="AW55" s="261"/>
      <c r="AX55" s="261"/>
      <c r="AY55" s="261"/>
      <c r="AZ55" s="261"/>
      <c r="BA55" s="261"/>
      <c r="BB55" s="261"/>
    </row>
    <row r="56" spans="1:54" ht="15" customHeight="1">
      <c r="A56" s="51">
        <f>'Base de donnée'!S3</f>
        <v>17</v>
      </c>
      <c r="B56" s="463">
        <f>SUM('Base de donnée'!S5:S7)</f>
        <v>1</v>
      </c>
      <c r="C56" s="448">
        <f>SUM('Base de donnée'!S$8)</f>
        <v>0</v>
      </c>
      <c r="D56" s="428">
        <f t="array" ref="D56">SUM(IF((WEEKDAY(J$5:AM$5,2)&lt;6)*(COUNTIF(fériés,J$5:AM$5)=0),COUNTIF(piquet,J56:AM56)))</f>
        <v>0</v>
      </c>
      <c r="E56" s="431">
        <f t="array" ref="E56">SUM(IF((WEEKDAY(J$5:AM$5,2)&gt;5)+(COUNTIF(fériés,J$5:AM$5)&gt;0),COUNTIF(piquet,J56:AM56)))</f>
        <v>0</v>
      </c>
      <c r="F56" s="416">
        <f>(D56*9)+(E56*24)</f>
        <v>0</v>
      </c>
      <c r="G56" s="419" t="e">
        <f ca="1">STATISTIQUE!V24</f>
        <v>#REF!</v>
      </c>
      <c r="H56" s="422">
        <f t="shared" ref="H56:I56" si="17">SUM(AV56:AV58)</f>
        <v>0</v>
      </c>
      <c r="I56" s="425">
        <f t="shared" si="17"/>
        <v>0</v>
      </c>
      <c r="J56" s="16" t="str">
        <f>IF('Base de donnée'!$S$4,("DISPONIBLE"),("INDISPONIBLE"))</f>
        <v>DISPONIBLE</v>
      </c>
      <c r="K56" s="16" t="str">
        <f>IF('Base de donnée'!$S$4,("DISPONIBLE"),("INDISPONIBLE"))</f>
        <v>DISPONIBLE</v>
      </c>
      <c r="L56" s="16" t="str">
        <f>IF('Base de donnée'!$S$4,("DISPONIBLE"),("INDISPONIBLE"))</f>
        <v>DISPONIBLE</v>
      </c>
      <c r="M56" s="16" t="str">
        <f>IF('Base de donnée'!$S$4,("DISPONIBLE"),("INDISPONIBLE"))</f>
        <v>DISPONIBLE</v>
      </c>
      <c r="N56" s="16" t="str">
        <f>IF('Base de donnée'!$S$4,("DISPONIBLE"),("INDISPONIBLE"))</f>
        <v>DISPONIBLE</v>
      </c>
      <c r="O56" s="16" t="str">
        <f>IF('Base de donnée'!$S$4,("DISPONIBLE"),("INDISPONIBLE"))</f>
        <v>DISPONIBLE</v>
      </c>
      <c r="P56" s="16" t="str">
        <f>IF('Base de donnée'!$S$4,("DISPONIBLE"),("INDISPONIBLE"))</f>
        <v>DISPONIBLE</v>
      </c>
      <c r="Q56" s="16" t="str">
        <f>IF('Base de donnée'!$S$4,("DISPONIBLE"),("INDISPONIBLE"))</f>
        <v>DISPONIBLE</v>
      </c>
      <c r="R56" s="16" t="str">
        <f>IF('Base de donnée'!$S$4,("DISPONIBLE"),("INDISPONIBLE"))</f>
        <v>DISPONIBLE</v>
      </c>
      <c r="S56" s="16" t="str">
        <f>IF('Base de donnée'!$S$4,("DISPONIBLE"),("INDISPONIBLE"))</f>
        <v>DISPONIBLE</v>
      </c>
      <c r="T56" s="16" t="str">
        <f>IF('Base de donnée'!$S$4,("DISPONIBLE"),("INDISPONIBLE"))</f>
        <v>DISPONIBLE</v>
      </c>
      <c r="U56" s="16" t="str">
        <f>IF('Base de donnée'!$S$4,("DISPONIBLE"),("INDISPONIBLE"))</f>
        <v>DISPONIBLE</v>
      </c>
      <c r="V56" s="16" t="str">
        <f>IF('Base de donnée'!$S$4,("DISPONIBLE"),("INDISPONIBLE"))</f>
        <v>DISPONIBLE</v>
      </c>
      <c r="W56" s="16" t="str">
        <f>IF('Base de donnée'!$S$4,("DISPONIBLE"),("INDISPONIBLE"))</f>
        <v>DISPONIBLE</v>
      </c>
      <c r="X56" s="16" t="str">
        <f>IF('Base de donnée'!$S$4,("DISPONIBLE"),("INDISPONIBLE"))</f>
        <v>DISPONIBLE</v>
      </c>
      <c r="Y56" s="16" t="str">
        <f>IF('Base de donnée'!$S$4,("DISPONIBLE"),("INDISPONIBLE"))</f>
        <v>DISPONIBLE</v>
      </c>
      <c r="Z56" s="16" t="str">
        <f>IF('Base de donnée'!$S$4,("DISPONIBLE"),("INDISPONIBLE"))</f>
        <v>DISPONIBLE</v>
      </c>
      <c r="AA56" s="16" t="str">
        <f>IF('Base de donnée'!$S$4,("DISPONIBLE"),("INDISPONIBLE"))</f>
        <v>DISPONIBLE</v>
      </c>
      <c r="AB56" s="16" t="str">
        <f>IF('Base de donnée'!$S$4,("DISPONIBLE"),("INDISPONIBLE"))</f>
        <v>DISPONIBLE</v>
      </c>
      <c r="AC56" s="16" t="str">
        <f>IF('Base de donnée'!$S$4,("DISPONIBLE"),("INDISPONIBLE"))</f>
        <v>DISPONIBLE</v>
      </c>
      <c r="AD56" s="16" t="str">
        <f>IF('Base de donnée'!$S$4,("DISPONIBLE"),("INDISPONIBLE"))</f>
        <v>DISPONIBLE</v>
      </c>
      <c r="AE56" s="16" t="str">
        <f>IF('Base de donnée'!$S$4,("DISPONIBLE"),("INDISPONIBLE"))</f>
        <v>DISPONIBLE</v>
      </c>
      <c r="AF56" s="16" t="str">
        <f>IF('Base de donnée'!$S$4,("DISPONIBLE"),("INDISPONIBLE"))</f>
        <v>DISPONIBLE</v>
      </c>
      <c r="AG56" s="16" t="str">
        <f>IF('Base de donnée'!$S$4,("DISPONIBLE"),("INDISPONIBLE"))</f>
        <v>DISPONIBLE</v>
      </c>
      <c r="AH56" s="16" t="str">
        <f>IF('Base de donnée'!$S$4,("DISPONIBLE"),("INDISPONIBLE"))</f>
        <v>DISPONIBLE</v>
      </c>
      <c r="AI56" s="16" t="str">
        <f>IF('Base de donnée'!$S$4,("DISPONIBLE"),("INDISPONIBLE"))</f>
        <v>DISPONIBLE</v>
      </c>
      <c r="AJ56" s="16" t="str">
        <f>IF('Base de donnée'!$S$4,("DISPONIBLE"),("INDISPONIBLE"))</f>
        <v>DISPONIBLE</v>
      </c>
      <c r="AK56" s="16" t="str">
        <f>IF('Base de donnée'!$S$4,("DISPONIBLE"),("INDISPONIBLE"))</f>
        <v>DISPONIBLE</v>
      </c>
      <c r="AL56" s="16" t="str">
        <f>IF('Base de donnée'!$S$4,("DISPONIBLE"),("INDISPONIBLE"))</f>
        <v>DISPONIBLE</v>
      </c>
      <c r="AM56" s="16" t="str">
        <f>IF('Base de donnée'!$S$4,("DISPONIBLE"),("INDISPONIBLE"))</f>
        <v>DISPONIBLE</v>
      </c>
      <c r="AN56" s="254" t="str">
        <f>IF('Base de donnée'!$S$4,("DISPONIBLE"),("INDISPONIBLE"))</f>
        <v>DISPONIBLE</v>
      </c>
      <c r="AO56" s="261"/>
      <c r="AP56" s="261"/>
      <c r="AQ56" s="261"/>
      <c r="AR56" s="261"/>
      <c r="AS56" s="261"/>
      <c r="AT56" s="261"/>
      <c r="AU56" s="261"/>
      <c r="AV56" s="261"/>
      <c r="AW56" s="261"/>
      <c r="AX56" s="261"/>
      <c r="AY56" s="261"/>
      <c r="AZ56" s="261"/>
      <c r="BA56" s="261"/>
      <c r="BB56" s="261"/>
    </row>
    <row r="57" spans="1:54" ht="15" customHeight="1">
      <c r="A57" s="52">
        <f>'Base de donnée'!S3</f>
        <v>17</v>
      </c>
      <c r="B57" s="464"/>
      <c r="C57" s="449"/>
      <c r="D57" s="429"/>
      <c r="E57" s="432"/>
      <c r="F57" s="417"/>
      <c r="G57" s="420"/>
      <c r="H57" s="423"/>
      <c r="I57" s="426"/>
      <c r="J57" s="18"/>
      <c r="K57" s="10"/>
      <c r="L57" s="19"/>
      <c r="M57" s="10"/>
      <c r="N57" s="10"/>
      <c r="O57" s="10"/>
      <c r="P57" s="19"/>
      <c r="Q57" s="10"/>
      <c r="R57" s="10"/>
      <c r="S57" s="10"/>
      <c r="T57" s="10"/>
      <c r="U57" s="10"/>
      <c r="V57" s="10"/>
      <c r="W57" s="10"/>
      <c r="X57" s="10"/>
      <c r="Y57" s="19"/>
      <c r="Z57" s="10"/>
      <c r="AA57" s="10"/>
      <c r="AB57" s="10"/>
      <c r="AC57" s="10"/>
      <c r="AD57" s="10"/>
      <c r="AE57" s="10"/>
      <c r="AF57" s="10"/>
      <c r="AG57" s="19"/>
      <c r="AH57" s="19"/>
      <c r="AI57" s="10"/>
      <c r="AJ57" s="10"/>
      <c r="AK57" s="10"/>
      <c r="AL57" s="10"/>
      <c r="AM57" s="10"/>
      <c r="AN57" s="252"/>
      <c r="AO57" s="261"/>
      <c r="AP57" s="261"/>
      <c r="AQ57" s="261"/>
      <c r="AR57" s="261"/>
      <c r="AS57" s="261"/>
      <c r="AT57" s="261"/>
      <c r="AU57" s="261"/>
      <c r="AV57" s="261"/>
      <c r="AW57" s="261"/>
      <c r="AX57" s="261"/>
      <c r="AY57" s="261"/>
      <c r="AZ57" s="261"/>
      <c r="BA57" s="261"/>
      <c r="BB57" s="261"/>
    </row>
    <row r="58" spans="1:54" ht="15.75" customHeight="1" thickBot="1">
      <c r="A58" s="53">
        <f>'Base de donnée'!S3</f>
        <v>17</v>
      </c>
      <c r="B58" s="465"/>
      <c r="C58" s="450"/>
      <c r="D58" s="430"/>
      <c r="E58" s="433"/>
      <c r="F58" s="418"/>
      <c r="G58" s="421"/>
      <c r="H58" s="424"/>
      <c r="I58" s="427"/>
      <c r="J58" s="21"/>
      <c r="K58" s="14"/>
      <c r="L58" s="14"/>
      <c r="M58" s="14"/>
      <c r="N58" s="14"/>
      <c r="O58" s="14"/>
      <c r="P58" s="22"/>
      <c r="Q58" s="14"/>
      <c r="R58" s="14"/>
      <c r="S58" s="14"/>
      <c r="T58" s="14"/>
      <c r="U58" s="14"/>
      <c r="V58" s="14"/>
      <c r="W58" s="14"/>
      <c r="X58" s="14"/>
      <c r="Y58" s="14"/>
      <c r="Z58" s="14"/>
      <c r="AA58" s="14"/>
      <c r="AB58" s="14"/>
      <c r="AC58" s="14"/>
      <c r="AD58" s="14"/>
      <c r="AE58" s="14"/>
      <c r="AF58" s="14"/>
      <c r="AG58" s="14"/>
      <c r="AH58" s="22"/>
      <c r="AI58" s="14"/>
      <c r="AJ58" s="22"/>
      <c r="AK58" s="14"/>
      <c r="AL58" s="14"/>
      <c r="AM58" s="14"/>
      <c r="AN58" s="256"/>
      <c r="AO58" s="261"/>
      <c r="AP58" s="261"/>
      <c r="AQ58" s="261"/>
      <c r="AR58" s="261"/>
      <c r="AS58" s="261"/>
      <c r="AT58" s="261"/>
      <c r="AU58" s="261"/>
      <c r="AV58" s="261"/>
      <c r="AW58" s="261"/>
      <c r="AX58" s="261"/>
      <c r="AY58" s="261"/>
      <c r="AZ58" s="261"/>
      <c r="BA58" s="261"/>
      <c r="BB58" s="261"/>
    </row>
    <row r="59" spans="1:54" ht="15" customHeight="1">
      <c r="A59" s="51">
        <f>'Base de donnée'!T3</f>
        <v>18</v>
      </c>
      <c r="B59" s="463">
        <f>SUM('Base de donnée'!S5:S7)</f>
        <v>1</v>
      </c>
      <c r="C59" s="448">
        <f>SUM('Base de donnée'!T$8)</f>
        <v>0</v>
      </c>
      <c r="D59" s="410">
        <f t="array" ref="D59">SUM(IF((WEEKDAY(J$5:AM$5,2)&lt;6)*(COUNTIF(fériés,J$5:AM$5)=0),COUNTIF(piquet,J59:AM59)))</f>
        <v>0</v>
      </c>
      <c r="E59" s="413">
        <f t="array" ref="E59">SUM(IF((WEEKDAY(J$5:AM$5,2)&gt;5)+(COUNTIF(fériés,J$5:AM$5)&gt;0),COUNTIF(piquet,J59:AM59)))</f>
        <v>0</v>
      </c>
      <c r="F59" s="416">
        <f>(D59*9)+(E59*24)</f>
        <v>0</v>
      </c>
      <c r="G59" s="419" t="e">
        <f ca="1">STATISTIQUE!V25</f>
        <v>#REF!</v>
      </c>
      <c r="H59" s="422">
        <f t="shared" ref="H59:I59" si="18">SUM(AV59:AV61)</f>
        <v>0</v>
      </c>
      <c r="I59" s="425">
        <f t="shared" si="18"/>
        <v>0</v>
      </c>
      <c r="J59" s="16" t="str">
        <f>IF('Base de donnée'!$T$4,("DISPONIBLE"),("INDISPONIBLE"))</f>
        <v>DISPONIBLE</v>
      </c>
      <c r="K59" s="16" t="str">
        <f>IF('Base de donnée'!$T$4,("DISPONIBLE"),("INDISPONIBLE"))</f>
        <v>DISPONIBLE</v>
      </c>
      <c r="L59" s="16" t="str">
        <f>IF('Base de donnée'!$T$4,("DISPONIBLE"),("INDISPONIBLE"))</f>
        <v>DISPONIBLE</v>
      </c>
      <c r="M59" s="16" t="str">
        <f>IF('Base de donnée'!$T$4,("DISPONIBLE"),("INDISPONIBLE"))</f>
        <v>DISPONIBLE</v>
      </c>
      <c r="N59" s="16" t="str">
        <f>IF('Base de donnée'!$T$4,("DISPONIBLE"),("INDISPONIBLE"))</f>
        <v>DISPONIBLE</v>
      </c>
      <c r="O59" s="16" t="str">
        <f>IF('Base de donnée'!$T$4,("DISPONIBLE"),("INDISPONIBLE"))</f>
        <v>DISPONIBLE</v>
      </c>
      <c r="P59" s="16" t="str">
        <f>IF('Base de donnée'!$T$4,("DISPONIBLE"),("INDISPONIBLE"))</f>
        <v>DISPONIBLE</v>
      </c>
      <c r="Q59" s="16" t="str">
        <f>IF('Base de donnée'!$T$4,("DISPONIBLE"),("INDISPONIBLE"))</f>
        <v>DISPONIBLE</v>
      </c>
      <c r="R59" s="16" t="str">
        <f>IF('Base de donnée'!$T$4,("DISPONIBLE"),("INDISPONIBLE"))</f>
        <v>DISPONIBLE</v>
      </c>
      <c r="S59" s="16" t="str">
        <f>IF('Base de donnée'!$T$4,("DISPONIBLE"),("INDISPONIBLE"))</f>
        <v>DISPONIBLE</v>
      </c>
      <c r="T59" s="16" t="str">
        <f>IF('Base de donnée'!$T$4,("DISPONIBLE"),("INDISPONIBLE"))</f>
        <v>DISPONIBLE</v>
      </c>
      <c r="U59" s="16" t="str">
        <f>IF('Base de donnée'!$T$4,("DISPONIBLE"),("INDISPONIBLE"))</f>
        <v>DISPONIBLE</v>
      </c>
      <c r="V59" s="16" t="str">
        <f>IF('Base de donnée'!$T$4,("DISPONIBLE"),("INDISPONIBLE"))</f>
        <v>DISPONIBLE</v>
      </c>
      <c r="W59" s="16" t="str">
        <f>IF('Base de donnée'!$T$4,("DISPONIBLE"),("INDISPONIBLE"))</f>
        <v>DISPONIBLE</v>
      </c>
      <c r="X59" s="16" t="str">
        <f>IF('Base de donnée'!$T$4,("DISPONIBLE"),("INDISPONIBLE"))</f>
        <v>DISPONIBLE</v>
      </c>
      <c r="Y59" s="16" t="str">
        <f>IF('Base de donnée'!$T$4,("DISPONIBLE"),("INDISPONIBLE"))</f>
        <v>DISPONIBLE</v>
      </c>
      <c r="Z59" s="16" t="str">
        <f>IF('Base de donnée'!$T$4,("DISPONIBLE"),("INDISPONIBLE"))</f>
        <v>DISPONIBLE</v>
      </c>
      <c r="AA59" s="16" t="str">
        <f>IF('Base de donnée'!$T$4,("DISPONIBLE"),("INDISPONIBLE"))</f>
        <v>DISPONIBLE</v>
      </c>
      <c r="AB59" s="16" t="str">
        <f>IF('Base de donnée'!$T$4,("DISPONIBLE"),("INDISPONIBLE"))</f>
        <v>DISPONIBLE</v>
      </c>
      <c r="AC59" s="16" t="str">
        <f>IF('Base de donnée'!$T$4,("DISPONIBLE"),("INDISPONIBLE"))</f>
        <v>DISPONIBLE</v>
      </c>
      <c r="AD59" s="16" t="str">
        <f>IF('Base de donnée'!$T$4,("DISPONIBLE"),("INDISPONIBLE"))</f>
        <v>DISPONIBLE</v>
      </c>
      <c r="AE59" s="16" t="str">
        <f>IF('Base de donnée'!$T$4,("DISPONIBLE"),("INDISPONIBLE"))</f>
        <v>DISPONIBLE</v>
      </c>
      <c r="AF59" s="16" t="str">
        <f>IF('Base de donnée'!$T$4,("DISPONIBLE"),("INDISPONIBLE"))</f>
        <v>DISPONIBLE</v>
      </c>
      <c r="AG59" s="16" t="str">
        <f>IF('Base de donnée'!$T$4,("DISPONIBLE"),("INDISPONIBLE"))</f>
        <v>DISPONIBLE</v>
      </c>
      <c r="AH59" s="16" t="str">
        <f>IF('Base de donnée'!$T$4,("DISPONIBLE"),("INDISPONIBLE"))</f>
        <v>DISPONIBLE</v>
      </c>
      <c r="AI59" s="16" t="str">
        <f>IF('Base de donnée'!$T$4,("DISPONIBLE"),("INDISPONIBLE"))</f>
        <v>DISPONIBLE</v>
      </c>
      <c r="AJ59" s="16" t="str">
        <f>IF('Base de donnée'!$T$4,("DISPONIBLE"),("INDISPONIBLE"))</f>
        <v>DISPONIBLE</v>
      </c>
      <c r="AK59" s="16" t="str">
        <f>IF('Base de donnée'!$T$4,("DISPONIBLE"),("INDISPONIBLE"))</f>
        <v>DISPONIBLE</v>
      </c>
      <c r="AL59" s="16" t="str">
        <f>IF('Base de donnée'!$T$4,("DISPONIBLE"),("INDISPONIBLE"))</f>
        <v>DISPONIBLE</v>
      </c>
      <c r="AM59" s="16" t="str">
        <f>IF('Base de donnée'!$T$4,("DISPONIBLE"),("INDISPONIBLE"))</f>
        <v>DISPONIBLE</v>
      </c>
      <c r="AN59" s="254" t="str">
        <f>IF('Base de donnée'!$T$4,("DISPONIBLE"),("INDISPONIBLE"))</f>
        <v>DISPONIBLE</v>
      </c>
      <c r="AO59" s="261"/>
      <c r="AP59" s="261"/>
      <c r="AQ59" s="261"/>
      <c r="AR59" s="261"/>
      <c r="AS59" s="261"/>
      <c r="AT59" s="261"/>
      <c r="AU59" s="261"/>
      <c r="AV59" s="261"/>
      <c r="AW59" s="261"/>
      <c r="AX59" s="261"/>
      <c r="AY59" s="261"/>
      <c r="AZ59" s="261"/>
      <c r="BA59" s="261"/>
      <c r="BB59" s="261"/>
    </row>
    <row r="60" spans="1:54" ht="15" customHeight="1">
      <c r="A60" s="52">
        <f>'Base de donnée'!T3</f>
        <v>18</v>
      </c>
      <c r="B60" s="464"/>
      <c r="C60" s="449"/>
      <c r="D60" s="411"/>
      <c r="E60" s="414"/>
      <c r="F60" s="417"/>
      <c r="G60" s="420"/>
      <c r="H60" s="423"/>
      <c r="I60" s="426"/>
      <c r="J60" s="18"/>
      <c r="K60" s="10"/>
      <c r="L60" s="10"/>
      <c r="M60" s="10"/>
      <c r="N60" s="10"/>
      <c r="O60" s="10"/>
      <c r="P60" s="10"/>
      <c r="Q60" s="10"/>
      <c r="R60" s="10"/>
      <c r="S60" s="10"/>
      <c r="T60" s="10"/>
      <c r="U60" s="10"/>
      <c r="V60" s="10"/>
      <c r="W60" s="10"/>
      <c r="X60" s="10"/>
      <c r="Y60" s="10"/>
      <c r="Z60" s="10"/>
      <c r="AA60" s="10"/>
      <c r="AB60" s="10"/>
      <c r="AC60" s="10"/>
      <c r="AD60" s="10"/>
      <c r="AE60" s="10"/>
      <c r="AF60" s="10"/>
      <c r="AG60" s="10"/>
      <c r="AH60" s="10"/>
      <c r="AI60" s="10"/>
      <c r="AJ60" s="10"/>
      <c r="AK60" s="10"/>
      <c r="AL60" s="10"/>
      <c r="AM60" s="10"/>
      <c r="AN60" s="255"/>
      <c r="AO60" s="261"/>
      <c r="AP60" s="261"/>
      <c r="AQ60" s="261"/>
      <c r="AR60" s="261"/>
      <c r="AS60" s="261"/>
      <c r="AT60" s="261"/>
      <c r="AU60" s="261"/>
      <c r="AV60" s="261"/>
      <c r="AW60" s="261"/>
      <c r="AX60" s="261"/>
      <c r="AY60" s="261"/>
      <c r="AZ60" s="261"/>
      <c r="BA60" s="261"/>
      <c r="BB60" s="261"/>
    </row>
    <row r="61" spans="1:54" ht="15.75" customHeight="1" thickBot="1">
      <c r="A61" s="53">
        <f>'Base de donnée'!T3</f>
        <v>18</v>
      </c>
      <c r="B61" s="465"/>
      <c r="C61" s="450"/>
      <c r="D61" s="412"/>
      <c r="E61" s="415"/>
      <c r="F61" s="418"/>
      <c r="G61" s="421"/>
      <c r="H61" s="424"/>
      <c r="I61" s="427"/>
      <c r="J61" s="21"/>
      <c r="K61" s="22"/>
      <c r="L61" s="14"/>
      <c r="M61" s="14"/>
      <c r="N61" s="14"/>
      <c r="O61" s="14"/>
      <c r="P61" s="14"/>
      <c r="Q61" s="14"/>
      <c r="R61" s="14"/>
      <c r="S61" s="14"/>
      <c r="T61" s="14"/>
      <c r="U61" s="14"/>
      <c r="V61" s="14"/>
      <c r="W61" s="14"/>
      <c r="X61" s="14"/>
      <c r="Y61" s="14"/>
      <c r="Z61" s="14"/>
      <c r="AA61" s="14"/>
      <c r="AB61" s="14"/>
      <c r="AC61" s="14"/>
      <c r="AD61" s="14"/>
      <c r="AE61" s="14"/>
      <c r="AF61" s="22"/>
      <c r="AG61" s="14"/>
      <c r="AH61" s="14"/>
      <c r="AI61" s="14"/>
      <c r="AJ61" s="14"/>
      <c r="AK61" s="14"/>
      <c r="AL61" s="14"/>
      <c r="AM61" s="14"/>
      <c r="AN61" s="256"/>
      <c r="AO61" s="261"/>
      <c r="AP61" s="261"/>
      <c r="AQ61" s="261"/>
      <c r="AR61" s="261"/>
      <c r="AS61" s="261"/>
      <c r="AT61" s="261"/>
      <c r="AU61" s="261"/>
      <c r="AV61" s="261"/>
      <c r="AW61" s="261"/>
      <c r="AX61" s="261"/>
      <c r="AY61" s="261"/>
      <c r="AZ61" s="261"/>
      <c r="BA61" s="261"/>
      <c r="BB61" s="261"/>
    </row>
    <row r="62" spans="1:54" ht="15" customHeight="1">
      <c r="A62" s="51">
        <f>'Base de donnée'!U3</f>
        <v>19</v>
      </c>
      <c r="B62" s="463">
        <f>SUM('Base de donnée'!U5:U7)</f>
        <v>0</v>
      </c>
      <c r="C62" s="448">
        <f>SUM('Base de donnée'!U$8)</f>
        <v>0</v>
      </c>
      <c r="D62" s="428">
        <f t="array" ref="D62">SUM(IF((WEEKDAY(J$5:AM$5,2)&lt;6)*(COUNTIF(fériés,J$5:AM$5)=0),COUNTIF(piquet,J62:AM62)))</f>
        <v>0</v>
      </c>
      <c r="E62" s="431">
        <f t="array" ref="E62">SUM(IF((WEEKDAY(J$5:AM$5,2)&gt;5)+(COUNTIF(fériés,J$5:AM$5)&gt;0),COUNTIF(piquet,J62:AM62)))</f>
        <v>0</v>
      </c>
      <c r="F62" s="416">
        <f>(D62*9)+(E62*24)</f>
        <v>0</v>
      </c>
      <c r="G62" s="419" t="e">
        <f ca="1">STATISTIQUE!V26</f>
        <v>#REF!</v>
      </c>
      <c r="H62" s="422">
        <f t="shared" ref="H62:I62" si="19">SUM(AV62:AV64)</f>
        <v>0</v>
      </c>
      <c r="I62" s="425">
        <f t="shared" si="19"/>
        <v>0</v>
      </c>
      <c r="J62" s="16" t="str">
        <f>IF('Base de donnée'!$U$4,("DISPONIBLE"),("INDISPONIBLE"))</f>
        <v>DISPONIBLE</v>
      </c>
      <c r="K62" s="16" t="str">
        <f>IF('Base de donnée'!$U$4,("DISPONIBLE"),("INDISPONIBLE"))</f>
        <v>DISPONIBLE</v>
      </c>
      <c r="L62" s="16" t="str">
        <f>IF('Base de donnée'!$U$4,("DISPONIBLE"),("INDISPONIBLE"))</f>
        <v>DISPONIBLE</v>
      </c>
      <c r="M62" s="16" t="str">
        <f>IF('Base de donnée'!$U$4,("DISPONIBLE"),("INDISPONIBLE"))</f>
        <v>DISPONIBLE</v>
      </c>
      <c r="N62" s="16" t="str">
        <f>IF('Base de donnée'!$U$4,("DISPONIBLE"),("INDISPONIBLE"))</f>
        <v>DISPONIBLE</v>
      </c>
      <c r="O62" s="16" t="str">
        <f>IF('Base de donnée'!$U$4,("DISPONIBLE"),("INDISPONIBLE"))</f>
        <v>DISPONIBLE</v>
      </c>
      <c r="P62" s="16" t="str">
        <f>IF('Base de donnée'!$U$4,("DISPONIBLE"),("INDISPONIBLE"))</f>
        <v>DISPONIBLE</v>
      </c>
      <c r="Q62" s="16" t="str">
        <f>IF('Base de donnée'!$U$4,("DISPONIBLE"),("INDISPONIBLE"))</f>
        <v>DISPONIBLE</v>
      </c>
      <c r="R62" s="16" t="str">
        <f>IF('Base de donnée'!$U$4,("DISPONIBLE"),("INDISPONIBLE"))</f>
        <v>DISPONIBLE</v>
      </c>
      <c r="S62" s="16" t="str">
        <f>IF('Base de donnée'!$U$4,("DISPONIBLE"),("INDISPONIBLE"))</f>
        <v>DISPONIBLE</v>
      </c>
      <c r="T62" s="16" t="str">
        <f>IF('Base de donnée'!$U$4,("DISPONIBLE"),("INDISPONIBLE"))</f>
        <v>DISPONIBLE</v>
      </c>
      <c r="U62" s="16" t="str">
        <f>IF('Base de donnée'!$U$4,("DISPONIBLE"),("INDISPONIBLE"))</f>
        <v>DISPONIBLE</v>
      </c>
      <c r="V62" s="16" t="str">
        <f>IF('Base de donnée'!$U$4,("DISPONIBLE"),("INDISPONIBLE"))</f>
        <v>DISPONIBLE</v>
      </c>
      <c r="W62" s="16" t="str">
        <f>IF('Base de donnée'!$U$4,("DISPONIBLE"),("INDISPONIBLE"))</f>
        <v>DISPONIBLE</v>
      </c>
      <c r="X62" s="16" t="str">
        <f>IF('Base de donnée'!$U$4,("DISPONIBLE"),("INDISPONIBLE"))</f>
        <v>DISPONIBLE</v>
      </c>
      <c r="Y62" s="16" t="str">
        <f>IF('Base de donnée'!$U$4,("DISPONIBLE"),("INDISPONIBLE"))</f>
        <v>DISPONIBLE</v>
      </c>
      <c r="Z62" s="16" t="str">
        <f>IF('Base de donnée'!$U$4,("DISPONIBLE"),("INDISPONIBLE"))</f>
        <v>DISPONIBLE</v>
      </c>
      <c r="AA62" s="16" t="str">
        <f>IF('Base de donnée'!$U$4,("DISPONIBLE"),("INDISPONIBLE"))</f>
        <v>DISPONIBLE</v>
      </c>
      <c r="AB62" s="16" t="str">
        <f>IF('Base de donnée'!$U$4,("DISPONIBLE"),("INDISPONIBLE"))</f>
        <v>DISPONIBLE</v>
      </c>
      <c r="AC62" s="16" t="str">
        <f>IF('Base de donnée'!$U$4,("DISPONIBLE"),("INDISPONIBLE"))</f>
        <v>DISPONIBLE</v>
      </c>
      <c r="AD62" s="16" t="str">
        <f>IF('Base de donnée'!$U$4,("DISPONIBLE"),("INDISPONIBLE"))</f>
        <v>DISPONIBLE</v>
      </c>
      <c r="AE62" s="16" t="s">
        <v>25</v>
      </c>
      <c r="AF62" s="16" t="str">
        <f>IF('Base de donnée'!$U$4,("DISPONIBLE"),("INDISPONIBLE"))</f>
        <v>DISPONIBLE</v>
      </c>
      <c r="AG62" s="16" t="str">
        <f>IF('Base de donnée'!$U$4,("DISPONIBLE"),("INDISPONIBLE"))</f>
        <v>DISPONIBLE</v>
      </c>
      <c r="AH62" s="16" t="str">
        <f>IF('Base de donnée'!$U$4,("DISPONIBLE"),("INDISPONIBLE"))</f>
        <v>DISPONIBLE</v>
      </c>
      <c r="AI62" s="16" t="str">
        <f>IF('Base de donnée'!$U$4,("DISPONIBLE"),("INDISPONIBLE"))</f>
        <v>DISPONIBLE</v>
      </c>
      <c r="AJ62" s="16" t="str">
        <f>IF('Base de donnée'!$U$4,("DISPONIBLE"),("INDISPONIBLE"))</f>
        <v>DISPONIBLE</v>
      </c>
      <c r="AK62" s="16" t="str">
        <f>IF('Base de donnée'!$U$4,("DISPONIBLE"),("INDISPONIBLE"))</f>
        <v>DISPONIBLE</v>
      </c>
      <c r="AL62" s="16" t="str">
        <f>IF('Base de donnée'!$U$4,("DISPONIBLE"),("INDISPONIBLE"))</f>
        <v>DISPONIBLE</v>
      </c>
      <c r="AM62" s="16" t="str">
        <f>IF('Base de donnée'!$U$4,("DISPONIBLE"),("INDISPONIBLE"))</f>
        <v>DISPONIBLE</v>
      </c>
      <c r="AN62" s="254" t="str">
        <f>IF('Base de donnée'!$U$4,("DISPONIBLE"),("INDISPONIBLE"))</f>
        <v>DISPONIBLE</v>
      </c>
      <c r="AO62" s="261"/>
      <c r="AP62" s="261"/>
      <c r="AQ62" s="261"/>
      <c r="AR62" s="261"/>
      <c r="AS62" s="261"/>
      <c r="AT62" s="261"/>
      <c r="AU62" s="261"/>
      <c r="AV62" s="261"/>
      <c r="AW62" s="261"/>
      <c r="AX62" s="261"/>
      <c r="AY62" s="261"/>
      <c r="AZ62" s="261"/>
      <c r="BA62" s="261"/>
      <c r="BB62" s="261"/>
    </row>
    <row r="63" spans="1:54" ht="15" customHeight="1">
      <c r="A63" s="52">
        <f>'Base de donnée'!U3</f>
        <v>19</v>
      </c>
      <c r="B63" s="464"/>
      <c r="C63" s="449"/>
      <c r="D63" s="429"/>
      <c r="E63" s="432"/>
      <c r="F63" s="417"/>
      <c r="G63" s="420"/>
      <c r="H63" s="423"/>
      <c r="I63" s="426"/>
      <c r="J63" s="18"/>
      <c r="K63" s="10"/>
      <c r="L63" s="10"/>
      <c r="M63" s="10"/>
      <c r="N63" s="10"/>
      <c r="O63" s="10"/>
      <c r="P63" s="10"/>
      <c r="Q63" s="19"/>
      <c r="R63" s="19"/>
      <c r="S63" s="10"/>
      <c r="T63" s="10"/>
      <c r="U63" s="10"/>
      <c r="V63" s="19"/>
      <c r="W63" s="19"/>
      <c r="X63" s="19"/>
      <c r="Y63" s="19"/>
      <c r="Z63" s="10"/>
      <c r="AA63" s="10"/>
      <c r="AB63" s="19"/>
      <c r="AC63" s="19"/>
      <c r="AD63" s="10"/>
      <c r="AE63" s="19"/>
      <c r="AF63" s="10"/>
      <c r="AG63" s="10"/>
      <c r="AH63" s="10"/>
      <c r="AI63" s="19"/>
      <c r="AJ63" s="19"/>
      <c r="AK63" s="10"/>
      <c r="AL63" s="19"/>
      <c r="AM63" s="10"/>
      <c r="AN63" s="255"/>
      <c r="AO63" s="261"/>
      <c r="AP63" s="261"/>
      <c r="AQ63" s="261"/>
      <c r="AR63" s="261"/>
      <c r="AS63" s="261"/>
      <c r="AT63" s="261"/>
      <c r="AU63" s="261"/>
      <c r="AV63" s="261"/>
      <c r="AW63" s="261"/>
      <c r="AX63" s="261"/>
      <c r="AY63" s="261"/>
      <c r="AZ63" s="261"/>
      <c r="BA63" s="261"/>
      <c r="BB63" s="261"/>
    </row>
    <row r="64" spans="1:54" ht="15.75" customHeight="1" thickBot="1">
      <c r="A64" s="53">
        <f>'Base de donnée'!U3</f>
        <v>19</v>
      </c>
      <c r="B64" s="465"/>
      <c r="C64" s="450"/>
      <c r="D64" s="430"/>
      <c r="E64" s="433"/>
      <c r="F64" s="418"/>
      <c r="G64" s="421"/>
      <c r="H64" s="424"/>
      <c r="I64" s="427"/>
      <c r="J64" s="21"/>
      <c r="K64" s="14"/>
      <c r="L64" s="14"/>
      <c r="M64" s="14"/>
      <c r="N64" s="14"/>
      <c r="O64" s="14"/>
      <c r="P64" s="14"/>
      <c r="Q64" s="14"/>
      <c r="R64" s="14"/>
      <c r="S64" s="14"/>
      <c r="T64" s="14"/>
      <c r="U64" s="14"/>
      <c r="V64" s="22"/>
      <c r="W64" s="14"/>
      <c r="X64" s="22"/>
      <c r="Y64" s="14"/>
      <c r="Z64" s="14"/>
      <c r="AA64" s="14"/>
      <c r="AB64" s="22"/>
      <c r="AC64" s="14"/>
      <c r="AD64" s="14"/>
      <c r="AE64" s="14"/>
      <c r="AF64" s="14"/>
      <c r="AG64" s="14"/>
      <c r="AH64" s="14"/>
      <c r="AI64" s="22"/>
      <c r="AJ64" s="14"/>
      <c r="AK64" s="14"/>
      <c r="AL64" s="14"/>
      <c r="AM64" s="14"/>
      <c r="AN64" s="256"/>
      <c r="AO64" s="261"/>
      <c r="AP64" s="261"/>
      <c r="AQ64" s="261"/>
      <c r="AR64" s="261"/>
      <c r="AS64" s="261"/>
      <c r="AT64" s="261"/>
      <c r="AU64" s="261"/>
      <c r="AV64" s="261"/>
      <c r="AW64" s="261"/>
      <c r="AX64" s="261"/>
      <c r="AY64" s="261"/>
      <c r="AZ64" s="261"/>
      <c r="BA64" s="261"/>
      <c r="BB64" s="261"/>
    </row>
    <row r="65" spans="1:54" ht="15" customHeight="1">
      <c r="A65" s="51">
        <f>'Base de donnée'!V3</f>
        <v>20</v>
      </c>
      <c r="B65" s="466">
        <f>SUM('Base de donnée'!V5:V7)</f>
        <v>0</v>
      </c>
      <c r="C65" s="448">
        <f>SUM('Base de donnée'!V$8)</f>
        <v>0</v>
      </c>
      <c r="D65" s="410">
        <f t="array" ref="D65">SUM(IF((WEEKDAY(J$5:AM$5,2)&lt;6)*(COUNTIF(fériés,J$5:AM$5)=0),COUNTIF(piquet,J65:AM65)))</f>
        <v>0</v>
      </c>
      <c r="E65" s="413">
        <f t="array" ref="E65">SUM(IF((WEEKDAY(J$5:AM$5,2)&gt;5)+(COUNTIF(fériés,J$5:AM$5)&gt;0),COUNTIF(piquet,J65:AM65)))</f>
        <v>0</v>
      </c>
      <c r="F65" s="416">
        <f>(D65*9)+(E65*24)</f>
        <v>0</v>
      </c>
      <c r="G65" s="419" t="e">
        <f ca="1">STATISTIQUE!V27</f>
        <v>#REF!</v>
      </c>
      <c r="H65" s="422">
        <f t="shared" ref="H65:I65" si="20">SUM(AV65:AV67)</f>
        <v>0</v>
      </c>
      <c r="I65" s="425">
        <f t="shared" si="20"/>
        <v>0</v>
      </c>
      <c r="J65" s="16" t="str">
        <f>IF('Base de donnée'!$V$4,("DISPONIBLE"),("INDISPONIBLE"))</f>
        <v>DISPONIBLE</v>
      </c>
      <c r="K65" s="16" t="str">
        <f>IF('Base de donnée'!$V$4,("DISPONIBLE"),("INDISPONIBLE"))</f>
        <v>DISPONIBLE</v>
      </c>
      <c r="L65" s="16" t="str">
        <f>IF('Base de donnée'!$V$4,("DISPONIBLE"),("INDISPONIBLE"))</f>
        <v>DISPONIBLE</v>
      </c>
      <c r="M65" s="16" t="str">
        <f>IF('Base de donnée'!$V$4,("DISPONIBLE"),("INDISPONIBLE"))</f>
        <v>DISPONIBLE</v>
      </c>
      <c r="N65" s="16" t="str">
        <f>IF('Base de donnée'!$V$4,("DISPONIBLE"),("INDISPONIBLE"))</f>
        <v>DISPONIBLE</v>
      </c>
      <c r="O65" s="16" t="str">
        <f>IF('Base de donnée'!$V$4,("DISPONIBLE"),("INDISPONIBLE"))</f>
        <v>DISPONIBLE</v>
      </c>
      <c r="P65" s="16" t="str">
        <f>IF('Base de donnée'!$V$4,("DISPONIBLE"),("INDISPONIBLE"))</f>
        <v>DISPONIBLE</v>
      </c>
      <c r="Q65" s="16" t="str">
        <f>IF('Base de donnée'!$V$4,("DISPONIBLE"),("INDISPONIBLE"))</f>
        <v>DISPONIBLE</v>
      </c>
      <c r="R65" s="16" t="str">
        <f>IF('Base de donnée'!$V$4,("DISPONIBLE"),("INDISPONIBLE"))</f>
        <v>DISPONIBLE</v>
      </c>
      <c r="S65" s="16" t="str">
        <f>IF('Base de donnée'!$V$4,("DISPONIBLE"),("INDISPONIBLE"))</f>
        <v>DISPONIBLE</v>
      </c>
      <c r="T65" s="16" t="str">
        <f>IF('Base de donnée'!$V$4,("DISPONIBLE"),("INDISPONIBLE"))</f>
        <v>DISPONIBLE</v>
      </c>
      <c r="U65" s="16" t="str">
        <f>IF('Base de donnée'!$V$4,("DISPONIBLE"),("INDISPONIBLE"))</f>
        <v>DISPONIBLE</v>
      </c>
      <c r="V65" s="16" t="str">
        <f>IF('Base de donnée'!$V$4,("DISPONIBLE"),("INDISPONIBLE"))</f>
        <v>DISPONIBLE</v>
      </c>
      <c r="W65" s="16" t="str">
        <f>IF('Base de donnée'!$V$4,("DISPONIBLE"),("INDISPONIBLE"))</f>
        <v>DISPONIBLE</v>
      </c>
      <c r="X65" s="16" t="str">
        <f>IF('Base de donnée'!$V$4,("DISPONIBLE"),("INDISPONIBLE"))</f>
        <v>DISPONIBLE</v>
      </c>
      <c r="Y65" s="16" t="str">
        <f>IF('Base de donnée'!$V$4,("DISPONIBLE"),("INDISPONIBLE"))</f>
        <v>DISPONIBLE</v>
      </c>
      <c r="Z65" s="16" t="str">
        <f>IF('Base de donnée'!$V$4,("DISPONIBLE"),("INDISPONIBLE"))</f>
        <v>DISPONIBLE</v>
      </c>
      <c r="AA65" s="16" t="str">
        <f>IF('Base de donnée'!$V$4,("DISPONIBLE"),("INDISPONIBLE"))</f>
        <v>DISPONIBLE</v>
      </c>
      <c r="AB65" s="16" t="str">
        <f>IF('Base de donnée'!$V$4,("DISPONIBLE"),("INDISPONIBLE"))</f>
        <v>DISPONIBLE</v>
      </c>
      <c r="AC65" s="16" t="str">
        <f>IF('Base de donnée'!$V$4,("DISPONIBLE"),("INDISPONIBLE"))</f>
        <v>DISPONIBLE</v>
      </c>
      <c r="AD65" s="16" t="str">
        <f>IF('Base de donnée'!$V$4,("DISPONIBLE"),("INDISPONIBLE"))</f>
        <v>DISPONIBLE</v>
      </c>
      <c r="AE65" s="16" t="str">
        <f>IF('Base de donnée'!$V$4,("DISPONIBLE"),("INDISPONIBLE"))</f>
        <v>DISPONIBLE</v>
      </c>
      <c r="AF65" s="16" t="str">
        <f>IF('Base de donnée'!$V$4,("DISPONIBLE"),("INDISPONIBLE"))</f>
        <v>DISPONIBLE</v>
      </c>
      <c r="AG65" s="16" t="str">
        <f>IF('Base de donnée'!$V$4,("DISPONIBLE"),("INDISPONIBLE"))</f>
        <v>DISPONIBLE</v>
      </c>
      <c r="AH65" s="16" t="str">
        <f>IF('Base de donnée'!$V$4,("DISPONIBLE"),("INDISPONIBLE"))</f>
        <v>DISPONIBLE</v>
      </c>
      <c r="AI65" s="16" t="str">
        <f>IF('Base de donnée'!$V$4,("DISPONIBLE"),("INDISPONIBLE"))</f>
        <v>DISPONIBLE</v>
      </c>
      <c r="AJ65" s="16" t="str">
        <f>IF('Base de donnée'!$V$4,("DISPONIBLE"),("INDISPONIBLE"))</f>
        <v>DISPONIBLE</v>
      </c>
      <c r="AK65" s="16" t="str">
        <f>IF('Base de donnée'!$V$4,("DISPONIBLE"),("INDISPONIBLE"))</f>
        <v>DISPONIBLE</v>
      </c>
      <c r="AL65" s="16" t="str">
        <f>IF('Base de donnée'!$V$4,("DISPONIBLE"),("INDISPONIBLE"))</f>
        <v>DISPONIBLE</v>
      </c>
      <c r="AM65" s="16" t="str">
        <f>IF('Base de donnée'!$V$4,("DISPONIBLE"),("INDISPONIBLE"))</f>
        <v>DISPONIBLE</v>
      </c>
      <c r="AN65" s="254" t="str">
        <f>IF('Base de donnée'!$V$4,("DISPONIBLE"),("INDISPONIBLE"))</f>
        <v>DISPONIBLE</v>
      </c>
      <c r="AO65" s="261"/>
      <c r="AP65" s="261"/>
      <c r="AQ65" s="261"/>
      <c r="AR65" s="261"/>
      <c r="AS65" s="261"/>
      <c r="AT65" s="261"/>
      <c r="AU65" s="261"/>
      <c r="AV65" s="261"/>
      <c r="AW65" s="261"/>
      <c r="AX65" s="261"/>
      <c r="AY65" s="261"/>
      <c r="AZ65" s="261"/>
      <c r="BA65" s="261"/>
      <c r="BB65" s="261"/>
    </row>
    <row r="66" spans="1:54" ht="15" customHeight="1">
      <c r="A66" s="52">
        <f>'Base de donnée'!V3</f>
        <v>20</v>
      </c>
      <c r="B66" s="467"/>
      <c r="C66" s="449"/>
      <c r="D66" s="411"/>
      <c r="E66" s="414"/>
      <c r="F66" s="417"/>
      <c r="G66" s="420"/>
      <c r="H66" s="423"/>
      <c r="I66" s="426"/>
      <c r="J66" s="18"/>
      <c r="K66" s="19"/>
      <c r="L66" s="10"/>
      <c r="M66" s="10"/>
      <c r="N66" s="10"/>
      <c r="O66" s="10"/>
      <c r="P66" s="10"/>
      <c r="Q66" s="10"/>
      <c r="R66" s="10"/>
      <c r="S66" s="10"/>
      <c r="T66" s="10"/>
      <c r="U66" s="10"/>
      <c r="V66" s="10"/>
      <c r="W66" s="10"/>
      <c r="X66" s="10"/>
      <c r="Y66" s="10"/>
      <c r="Z66" s="10"/>
      <c r="AA66" s="10"/>
      <c r="AB66" s="10"/>
      <c r="AC66" s="10"/>
      <c r="AD66" s="10"/>
      <c r="AE66" s="10"/>
      <c r="AF66" s="19"/>
      <c r="AG66" s="10"/>
      <c r="AH66" s="10"/>
      <c r="AI66" s="10"/>
      <c r="AJ66" s="10"/>
      <c r="AK66" s="10"/>
      <c r="AL66" s="10"/>
      <c r="AM66" s="10"/>
      <c r="AN66" s="255"/>
      <c r="AO66" s="261"/>
      <c r="AP66" s="261"/>
      <c r="AQ66" s="261"/>
      <c r="AR66" s="261"/>
      <c r="AS66" s="261"/>
      <c r="AT66" s="261"/>
      <c r="AU66" s="261"/>
      <c r="AV66" s="261"/>
      <c r="AW66" s="261"/>
      <c r="AX66" s="261"/>
      <c r="AY66" s="261"/>
      <c r="AZ66" s="261"/>
      <c r="BA66" s="261"/>
      <c r="BB66" s="261"/>
    </row>
    <row r="67" spans="1:54" ht="15.75" customHeight="1" thickBot="1">
      <c r="A67" s="53">
        <f>'Base de donnée'!V3</f>
        <v>20</v>
      </c>
      <c r="B67" s="468"/>
      <c r="C67" s="450"/>
      <c r="D67" s="412"/>
      <c r="E67" s="415"/>
      <c r="F67" s="418"/>
      <c r="G67" s="421"/>
      <c r="H67" s="424"/>
      <c r="I67" s="427"/>
      <c r="J67" s="21"/>
      <c r="K67" s="22"/>
      <c r="L67" s="14"/>
      <c r="M67" s="14"/>
      <c r="N67" s="14"/>
      <c r="O67" s="14"/>
      <c r="P67" s="14"/>
      <c r="Q67" s="14"/>
      <c r="R67" s="14"/>
      <c r="S67" s="14"/>
      <c r="T67" s="14"/>
      <c r="U67" s="14"/>
      <c r="V67" s="14"/>
      <c r="W67" s="14"/>
      <c r="X67" s="14"/>
      <c r="Y67" s="14"/>
      <c r="Z67" s="14"/>
      <c r="AA67" s="22"/>
      <c r="AB67" s="14"/>
      <c r="AC67" s="14"/>
      <c r="AD67" s="14"/>
      <c r="AE67" s="14"/>
      <c r="AF67" s="14"/>
      <c r="AG67" s="14"/>
      <c r="AH67" s="14"/>
      <c r="AI67" s="22"/>
      <c r="AJ67" s="14"/>
      <c r="AK67" s="14"/>
      <c r="AL67" s="14"/>
      <c r="AM67" s="14"/>
      <c r="AN67" s="256"/>
      <c r="AO67" s="261"/>
      <c r="AP67" s="261"/>
      <c r="AQ67" s="261"/>
      <c r="AR67" s="261"/>
      <c r="AS67" s="261"/>
      <c r="AT67" s="261"/>
      <c r="AU67" s="261"/>
      <c r="AV67" s="261"/>
      <c r="AW67" s="261"/>
      <c r="AX67" s="261"/>
      <c r="AY67" s="261"/>
      <c r="AZ67" s="261"/>
      <c r="BA67" s="261"/>
      <c r="BB67" s="261"/>
    </row>
    <row r="68" spans="1:54" ht="15" customHeight="1">
      <c r="A68" s="51">
        <f>'Base de donnée'!W3</f>
        <v>21</v>
      </c>
      <c r="B68" s="466">
        <f>SUM('Base de donnée'!W5:W7)</f>
        <v>0</v>
      </c>
      <c r="C68" s="448">
        <f>SUM('Base de donnée'!W$8)</f>
        <v>0</v>
      </c>
      <c r="D68" s="428">
        <f t="array" ref="D68">SUM(IF((WEEKDAY(J$5:AM$5,2)&lt;6)*(COUNTIF(fériés,J$5:AM$5)=0),COUNTIF(piquet,J68:AM68)))</f>
        <v>0</v>
      </c>
      <c r="E68" s="431">
        <f t="array" ref="E68">SUM(IF((WEEKDAY(J$5:AM$5,2)&gt;5)+(COUNTIF(fériés,J$5:AM$5)&gt;0),COUNTIF(piquet,J68:AM68)))</f>
        <v>0</v>
      </c>
      <c r="F68" s="416">
        <f>(D68*9)+(E68*24)</f>
        <v>0</v>
      </c>
      <c r="G68" s="419" t="e">
        <f ca="1">STATISTIQUE!V28</f>
        <v>#REF!</v>
      </c>
      <c r="H68" s="422">
        <f t="shared" ref="H68:I68" si="21">SUM(AV68:AV70)</f>
        <v>0</v>
      </c>
      <c r="I68" s="425">
        <f t="shared" si="21"/>
        <v>0</v>
      </c>
      <c r="J68" s="16" t="str">
        <f>IF('Base de donnée'!$W$4,("DISPONIBLE"),("INDISPONIBLE"))</f>
        <v>DISPONIBLE</v>
      </c>
      <c r="K68" s="16" t="str">
        <f>IF('Base de donnée'!$W$4,("DISPONIBLE"),("INDISPONIBLE"))</f>
        <v>DISPONIBLE</v>
      </c>
      <c r="L68" s="16" t="str">
        <f>IF('Base de donnée'!$W$4,("DISPONIBLE"),("INDISPONIBLE"))</f>
        <v>DISPONIBLE</v>
      </c>
      <c r="M68" s="16" t="str">
        <f>IF('Base de donnée'!$W$4,("DISPONIBLE"),("INDISPONIBLE"))</f>
        <v>DISPONIBLE</v>
      </c>
      <c r="N68" s="16" t="str">
        <f>IF('Base de donnée'!$W$4,("DISPONIBLE"),("INDISPONIBLE"))</f>
        <v>DISPONIBLE</v>
      </c>
      <c r="O68" s="16" t="str">
        <f>IF('Base de donnée'!$W$4,("DISPONIBLE"),("INDISPONIBLE"))</f>
        <v>DISPONIBLE</v>
      </c>
      <c r="P68" s="16" t="str">
        <f>IF('Base de donnée'!$W$4,("DISPONIBLE"),("INDISPONIBLE"))</f>
        <v>DISPONIBLE</v>
      </c>
      <c r="Q68" s="16" t="str">
        <f>IF('Base de donnée'!$W$4,("DISPONIBLE"),("INDISPONIBLE"))</f>
        <v>DISPONIBLE</v>
      </c>
      <c r="R68" s="16" t="str">
        <f>IF('Base de donnée'!$W$4,("DISPONIBLE"),("INDISPONIBLE"))</f>
        <v>DISPONIBLE</v>
      </c>
      <c r="S68" s="16" t="str">
        <f>IF('Base de donnée'!$W$4,("DISPONIBLE"),("INDISPONIBLE"))</f>
        <v>DISPONIBLE</v>
      </c>
      <c r="T68" s="16" t="str">
        <f>IF('Base de donnée'!$W$4,("DISPONIBLE"),("INDISPONIBLE"))</f>
        <v>DISPONIBLE</v>
      </c>
      <c r="U68" s="16" t="str">
        <f>IF('Base de donnée'!$W$4,("DISPONIBLE"),("INDISPONIBLE"))</f>
        <v>DISPONIBLE</v>
      </c>
      <c r="V68" s="16" t="str">
        <f>IF('Base de donnée'!$W$4,("DISPONIBLE"),("INDISPONIBLE"))</f>
        <v>DISPONIBLE</v>
      </c>
      <c r="W68" s="16" t="str">
        <f>IF('Base de donnée'!$W$4,("DISPONIBLE"),("INDISPONIBLE"))</f>
        <v>DISPONIBLE</v>
      </c>
      <c r="X68" s="16" t="str">
        <f>IF('Base de donnée'!$W$4,("DISPONIBLE"),("INDISPONIBLE"))</f>
        <v>DISPONIBLE</v>
      </c>
      <c r="Y68" s="16" t="str">
        <f>IF('Base de donnée'!$W$4,("DISPONIBLE"),("INDISPONIBLE"))</f>
        <v>DISPONIBLE</v>
      </c>
      <c r="Z68" s="16" t="str">
        <f>IF('Base de donnée'!$W$4,("DISPONIBLE"),("INDISPONIBLE"))</f>
        <v>DISPONIBLE</v>
      </c>
      <c r="AA68" s="16" t="str">
        <f>IF('Base de donnée'!$W$4,("DISPONIBLE"),("INDISPONIBLE"))</f>
        <v>DISPONIBLE</v>
      </c>
      <c r="AB68" s="16" t="str">
        <f>IF('Base de donnée'!$W$4,("DISPONIBLE"),("INDISPONIBLE"))</f>
        <v>DISPONIBLE</v>
      </c>
      <c r="AC68" s="16" t="str">
        <f>IF('Base de donnée'!$W$4,("DISPONIBLE"),("INDISPONIBLE"))</f>
        <v>DISPONIBLE</v>
      </c>
      <c r="AD68" s="16" t="str">
        <f>IF('Base de donnée'!$W$4,("DISPONIBLE"),("INDISPONIBLE"))</f>
        <v>DISPONIBLE</v>
      </c>
      <c r="AE68" s="16" t="str">
        <f>IF('Base de donnée'!$W$4,("DISPONIBLE"),("INDISPONIBLE"))</f>
        <v>DISPONIBLE</v>
      </c>
      <c r="AF68" s="16" t="str">
        <f>IF('Base de donnée'!$W$4,("DISPONIBLE"),("INDISPONIBLE"))</f>
        <v>DISPONIBLE</v>
      </c>
      <c r="AG68" s="16" t="str">
        <f>IF('Base de donnée'!$W$4,("DISPONIBLE"),("INDISPONIBLE"))</f>
        <v>DISPONIBLE</v>
      </c>
      <c r="AH68" s="16" t="str">
        <f>IF('Base de donnée'!$W$4,("DISPONIBLE"),("INDISPONIBLE"))</f>
        <v>DISPONIBLE</v>
      </c>
      <c r="AI68" s="16" t="str">
        <f>IF('Base de donnée'!$W$4,("DISPONIBLE"),("INDISPONIBLE"))</f>
        <v>DISPONIBLE</v>
      </c>
      <c r="AJ68" s="16" t="str">
        <f>IF('Base de donnée'!$W$4,("DISPONIBLE"),("INDISPONIBLE"))</f>
        <v>DISPONIBLE</v>
      </c>
      <c r="AK68" s="16" t="str">
        <f>IF('Base de donnée'!$W$4,("DISPONIBLE"),("INDISPONIBLE"))</f>
        <v>DISPONIBLE</v>
      </c>
      <c r="AL68" s="16" t="str">
        <f>IF('Base de donnée'!$W$4,("DISPONIBLE"),("INDISPONIBLE"))</f>
        <v>DISPONIBLE</v>
      </c>
      <c r="AM68" s="16" t="str">
        <f>IF('Base de donnée'!$W$4,("DISPONIBLE"),("INDISPONIBLE"))</f>
        <v>DISPONIBLE</v>
      </c>
      <c r="AN68" s="254" t="str">
        <f>IF('Base de donnée'!$W$4,("DISPONIBLE"),("INDISPONIBLE"))</f>
        <v>DISPONIBLE</v>
      </c>
      <c r="AO68" s="261"/>
      <c r="AP68" s="261"/>
      <c r="AQ68" s="261"/>
      <c r="AR68" s="261"/>
      <c r="AS68" s="261"/>
      <c r="AT68" s="261"/>
      <c r="AU68" s="261"/>
      <c r="AV68" s="261"/>
      <c r="AW68" s="261"/>
      <c r="AX68" s="261"/>
      <c r="AY68" s="261"/>
      <c r="AZ68" s="261"/>
      <c r="BA68" s="261"/>
      <c r="BB68" s="261"/>
    </row>
    <row r="69" spans="1:54" ht="15" customHeight="1">
      <c r="A69" s="52">
        <f>'Base de donnée'!W3</f>
        <v>21</v>
      </c>
      <c r="B69" s="467"/>
      <c r="C69" s="449"/>
      <c r="D69" s="429"/>
      <c r="E69" s="432"/>
      <c r="F69" s="417"/>
      <c r="G69" s="420"/>
      <c r="H69" s="423"/>
      <c r="I69" s="426"/>
      <c r="J69" s="18"/>
      <c r="K69" s="10"/>
      <c r="L69" s="10"/>
      <c r="M69" s="10"/>
      <c r="N69" s="19"/>
      <c r="O69" s="10"/>
      <c r="P69" s="10"/>
      <c r="Q69" s="10"/>
      <c r="R69" s="10"/>
      <c r="S69" s="10"/>
      <c r="T69" s="10"/>
      <c r="U69" s="10"/>
      <c r="V69" s="10"/>
      <c r="W69" s="10"/>
      <c r="X69" s="10"/>
      <c r="Y69" s="10"/>
      <c r="Z69" s="10"/>
      <c r="AA69" s="10"/>
      <c r="AB69" s="10"/>
      <c r="AC69" s="10"/>
      <c r="AD69" s="10"/>
      <c r="AE69" s="10"/>
      <c r="AF69" s="10"/>
      <c r="AG69" s="10"/>
      <c r="AH69" s="10"/>
      <c r="AI69" s="19"/>
      <c r="AJ69" s="19"/>
      <c r="AK69" s="10"/>
      <c r="AL69" s="10"/>
      <c r="AM69" s="10"/>
      <c r="AN69" s="255"/>
      <c r="AO69" s="261"/>
      <c r="AP69" s="261"/>
      <c r="AQ69" s="261"/>
      <c r="AR69" s="261"/>
      <c r="AS69" s="261"/>
      <c r="AT69" s="261"/>
      <c r="AU69" s="261"/>
      <c r="AV69" s="261"/>
      <c r="AW69" s="261"/>
      <c r="AX69" s="261"/>
      <c r="AY69" s="261"/>
      <c r="AZ69" s="261"/>
      <c r="BA69" s="261"/>
      <c r="BB69" s="261"/>
    </row>
    <row r="70" spans="1:54" ht="15.75" customHeight="1" thickBot="1">
      <c r="A70" s="53">
        <f>'Base de donnée'!W3</f>
        <v>21</v>
      </c>
      <c r="B70" s="468"/>
      <c r="C70" s="450"/>
      <c r="D70" s="430"/>
      <c r="E70" s="433"/>
      <c r="F70" s="418"/>
      <c r="G70" s="421"/>
      <c r="H70" s="424"/>
      <c r="I70" s="427"/>
      <c r="J70" s="28"/>
      <c r="K70" s="14"/>
      <c r="L70" s="14"/>
      <c r="M70" s="14"/>
      <c r="N70" s="22"/>
      <c r="O70" s="14"/>
      <c r="P70" s="14"/>
      <c r="Q70" s="14"/>
      <c r="R70" s="14"/>
      <c r="S70" s="14"/>
      <c r="T70" s="14"/>
      <c r="U70" s="14"/>
      <c r="V70" s="14"/>
      <c r="W70" s="14"/>
      <c r="X70" s="14"/>
      <c r="Y70" s="14"/>
      <c r="Z70" s="14"/>
      <c r="AA70" s="14"/>
      <c r="AB70" s="14"/>
      <c r="AC70" s="14"/>
      <c r="AD70" s="14"/>
      <c r="AE70" s="14"/>
      <c r="AF70" s="14"/>
      <c r="AG70" s="14"/>
      <c r="AH70" s="14"/>
      <c r="AI70" s="14"/>
      <c r="AJ70" s="14"/>
      <c r="AK70" s="14"/>
      <c r="AL70" s="14"/>
      <c r="AM70" s="14"/>
      <c r="AN70" s="256"/>
      <c r="AO70" s="261"/>
      <c r="AP70" s="261"/>
      <c r="AQ70" s="261"/>
      <c r="AR70" s="261"/>
      <c r="AS70" s="261"/>
      <c r="AT70" s="261"/>
      <c r="AU70" s="261"/>
      <c r="AV70" s="261"/>
      <c r="AW70" s="261"/>
      <c r="AX70" s="261"/>
      <c r="AY70" s="261"/>
      <c r="AZ70" s="261"/>
      <c r="BA70" s="261"/>
      <c r="BB70" s="261"/>
    </row>
    <row r="71" spans="1:54" ht="15" customHeight="1">
      <c r="A71" s="51">
        <f>'Base de donnée'!X3</f>
        <v>22</v>
      </c>
      <c r="B71" s="466">
        <f>SUM('Base de donnée'!X5:X7)</f>
        <v>0</v>
      </c>
      <c r="C71" s="448">
        <f>SUM('Base de donnée'!X$8)</f>
        <v>0</v>
      </c>
      <c r="D71" s="410">
        <f t="array" ref="D71">SUM(IF((WEEKDAY(J$5:AM$5,2)&lt;6)*(COUNTIF(fériés,J$5:AM$5)=0),COUNTIF(piquet,J71:AM71)))</f>
        <v>0</v>
      </c>
      <c r="E71" s="413">
        <f t="array" ref="E71">SUM(IF((WEEKDAY(J$5:AM$5,2)&gt;5)+(COUNTIF(fériés,J$5:AM$5)&gt;0),COUNTIF(piquet,J71:AM71)))</f>
        <v>0</v>
      </c>
      <c r="F71" s="416">
        <f>(D71*9)+(E71*24)</f>
        <v>0</v>
      </c>
      <c r="G71" s="419" t="e">
        <f ca="1">STATISTIQUE!V29</f>
        <v>#REF!</v>
      </c>
      <c r="H71" s="422">
        <f t="shared" ref="H71:I71" si="22">SUM(AV71:AV73)</f>
        <v>0</v>
      </c>
      <c r="I71" s="425">
        <f t="shared" si="22"/>
        <v>0</v>
      </c>
      <c r="J71" s="29" t="str">
        <f>IF('Base de donnée'!$X$4,("DISPONIBLE"),("INDISPONIBLE"))</f>
        <v>DISPONIBLE</v>
      </c>
      <c r="K71" s="29" t="str">
        <f>IF('Base de donnée'!$X$4,("DISPONIBLE"),("INDISPONIBLE"))</f>
        <v>DISPONIBLE</v>
      </c>
      <c r="L71" s="29" t="str">
        <f>IF('Base de donnée'!$X$4,("DISPONIBLE"),("INDISPONIBLE"))</f>
        <v>DISPONIBLE</v>
      </c>
      <c r="M71" s="29" t="str">
        <f>IF('Base de donnée'!$X$4,("DISPONIBLE"),("INDISPONIBLE"))</f>
        <v>DISPONIBLE</v>
      </c>
      <c r="N71" s="29" t="str">
        <f>IF('Base de donnée'!$X$4,("DISPONIBLE"),("INDISPONIBLE"))</f>
        <v>DISPONIBLE</v>
      </c>
      <c r="O71" s="29" t="str">
        <f>IF('Base de donnée'!$X$4,("DISPONIBLE"),("INDISPONIBLE"))</f>
        <v>DISPONIBLE</v>
      </c>
      <c r="P71" s="29" t="str">
        <f>IF('Base de donnée'!$X$4,("DISPONIBLE"),("INDISPONIBLE"))</f>
        <v>DISPONIBLE</v>
      </c>
      <c r="Q71" s="29" t="str">
        <f>IF('Base de donnée'!$X$4,("DISPONIBLE"),("INDISPONIBLE"))</f>
        <v>DISPONIBLE</v>
      </c>
      <c r="R71" s="29" t="str">
        <f>IF('Base de donnée'!$X$4,("DISPONIBLE"),("INDISPONIBLE"))</f>
        <v>DISPONIBLE</v>
      </c>
      <c r="S71" s="29" t="str">
        <f>IF('Base de donnée'!$X$4,("DISPONIBLE"),("INDISPONIBLE"))</f>
        <v>DISPONIBLE</v>
      </c>
      <c r="T71" s="29" t="str">
        <f>IF('Base de donnée'!$X$4,("DISPONIBLE"),("INDISPONIBLE"))</f>
        <v>DISPONIBLE</v>
      </c>
      <c r="U71" s="29" t="str">
        <f>IF('Base de donnée'!$X$4,("DISPONIBLE"),("INDISPONIBLE"))</f>
        <v>DISPONIBLE</v>
      </c>
      <c r="V71" s="29" t="str">
        <f>IF('Base de donnée'!$X$4,("DISPONIBLE"),("INDISPONIBLE"))</f>
        <v>DISPONIBLE</v>
      </c>
      <c r="W71" s="29" t="str">
        <f>IF('Base de donnée'!$X$4,("DISPONIBLE"),("INDISPONIBLE"))</f>
        <v>DISPONIBLE</v>
      </c>
      <c r="X71" s="29" t="str">
        <f>IF('Base de donnée'!$X$4,("DISPONIBLE"),("INDISPONIBLE"))</f>
        <v>DISPONIBLE</v>
      </c>
      <c r="Y71" s="29" t="str">
        <f>IF('Base de donnée'!$X$4,("DISPONIBLE"),("INDISPONIBLE"))</f>
        <v>DISPONIBLE</v>
      </c>
      <c r="Z71" s="29" t="str">
        <f>IF('Base de donnée'!$X$4,("DISPONIBLE"),("INDISPONIBLE"))</f>
        <v>DISPONIBLE</v>
      </c>
      <c r="AA71" s="29" t="str">
        <f>IF('Base de donnée'!$X$4,("DISPONIBLE"),("INDISPONIBLE"))</f>
        <v>DISPONIBLE</v>
      </c>
      <c r="AB71" s="29" t="str">
        <f>IF('Base de donnée'!$X$4,("DISPONIBLE"),("INDISPONIBLE"))</f>
        <v>DISPONIBLE</v>
      </c>
      <c r="AC71" s="29" t="str">
        <f>IF('Base de donnée'!$X$4,("DISPONIBLE"),("INDISPONIBLE"))</f>
        <v>DISPONIBLE</v>
      </c>
      <c r="AD71" s="29" t="str">
        <f>IF('Base de donnée'!$X$4,("DISPONIBLE"),("INDISPONIBLE"))</f>
        <v>DISPONIBLE</v>
      </c>
      <c r="AE71" s="29" t="str">
        <f>IF('Base de donnée'!$X$4,("DISPONIBLE"),("INDISPONIBLE"))</f>
        <v>DISPONIBLE</v>
      </c>
      <c r="AF71" s="29" t="str">
        <f>IF('Base de donnée'!$X$4,("DISPONIBLE"),("INDISPONIBLE"))</f>
        <v>DISPONIBLE</v>
      </c>
      <c r="AG71" s="29" t="str">
        <f>IF('Base de donnée'!$X$4,("DISPONIBLE"),("INDISPONIBLE"))</f>
        <v>DISPONIBLE</v>
      </c>
      <c r="AH71" s="29" t="str">
        <f>IF('Base de donnée'!$X$4,("DISPONIBLE"),("INDISPONIBLE"))</f>
        <v>DISPONIBLE</v>
      </c>
      <c r="AI71" s="29" t="str">
        <f>IF('Base de donnée'!$X$4,("DISPONIBLE"),("INDISPONIBLE"))</f>
        <v>DISPONIBLE</v>
      </c>
      <c r="AJ71" s="29" t="str">
        <f>IF('Base de donnée'!$X$4,("DISPONIBLE"),("INDISPONIBLE"))</f>
        <v>DISPONIBLE</v>
      </c>
      <c r="AK71" s="29" t="str">
        <f>IF('Base de donnée'!$X$4,("DISPONIBLE"),("INDISPONIBLE"))</f>
        <v>DISPONIBLE</v>
      </c>
      <c r="AL71" s="29" t="str">
        <f>IF('Base de donnée'!$X$4,("DISPONIBLE"),("INDISPONIBLE"))</f>
        <v>DISPONIBLE</v>
      </c>
      <c r="AM71" s="29" t="str">
        <f>IF('Base de donnée'!$X$4,("DISPONIBLE"),("INDISPONIBLE"))</f>
        <v>DISPONIBLE</v>
      </c>
      <c r="AN71" s="257" t="str">
        <f>IF('Base de donnée'!$X$4,("DISPONIBLE"),("INDISPONIBLE"))</f>
        <v>DISPONIBLE</v>
      </c>
      <c r="AO71" s="261"/>
      <c r="AP71" s="261"/>
      <c r="AQ71" s="261"/>
      <c r="AR71" s="261"/>
      <c r="AS71" s="261"/>
      <c r="AT71" s="261"/>
      <c r="AU71" s="261"/>
      <c r="AV71" s="261"/>
      <c r="AW71" s="261"/>
      <c r="AX71" s="261"/>
      <c r="AY71" s="261"/>
      <c r="AZ71" s="261"/>
      <c r="BA71" s="261"/>
      <c r="BB71" s="261"/>
    </row>
    <row r="72" spans="1:54" ht="15" customHeight="1">
      <c r="A72" s="52">
        <f>'Base de donnée'!X3</f>
        <v>22</v>
      </c>
      <c r="B72" s="467"/>
      <c r="C72" s="449"/>
      <c r="D72" s="411"/>
      <c r="E72" s="414"/>
      <c r="F72" s="417"/>
      <c r="G72" s="420"/>
      <c r="H72" s="423"/>
      <c r="I72" s="426"/>
      <c r="J72" s="30"/>
      <c r="K72" s="10"/>
      <c r="L72" s="10"/>
      <c r="M72" s="10"/>
      <c r="N72" s="10"/>
      <c r="O72" s="19"/>
      <c r="P72" s="10"/>
      <c r="Q72" s="19"/>
      <c r="R72" s="10"/>
      <c r="S72" s="10"/>
      <c r="T72" s="10"/>
      <c r="U72" s="10"/>
      <c r="V72" s="10"/>
      <c r="W72" s="10"/>
      <c r="X72" s="10"/>
      <c r="Y72" s="19"/>
      <c r="Z72" s="19"/>
      <c r="AA72" s="19"/>
      <c r="AB72" s="19"/>
      <c r="AC72" s="19"/>
      <c r="AD72" s="19"/>
      <c r="AE72" s="10"/>
      <c r="AF72" s="19"/>
      <c r="AG72" s="10"/>
      <c r="AH72" s="10"/>
      <c r="AI72" s="10"/>
      <c r="AJ72" s="10"/>
      <c r="AK72" s="10"/>
      <c r="AL72" s="10"/>
      <c r="AM72" s="10"/>
      <c r="AN72" s="255"/>
      <c r="AO72" s="261"/>
      <c r="AP72" s="261"/>
      <c r="AQ72" s="261"/>
      <c r="AR72" s="261"/>
      <c r="AS72" s="261"/>
      <c r="AT72" s="261"/>
      <c r="AU72" s="261"/>
      <c r="AV72" s="261"/>
      <c r="AW72" s="261"/>
      <c r="AX72" s="261"/>
      <c r="AY72" s="261"/>
      <c r="AZ72" s="261"/>
      <c r="BA72" s="261"/>
      <c r="BB72" s="261"/>
    </row>
    <row r="73" spans="1:54" ht="15.75" customHeight="1" thickBot="1">
      <c r="A73" s="53">
        <f>'Base de donnée'!X3</f>
        <v>22</v>
      </c>
      <c r="B73" s="468"/>
      <c r="C73" s="450"/>
      <c r="D73" s="412"/>
      <c r="E73" s="415"/>
      <c r="F73" s="418"/>
      <c r="G73" s="421"/>
      <c r="H73" s="424"/>
      <c r="I73" s="427"/>
      <c r="J73" s="28"/>
      <c r="K73" s="22"/>
      <c r="L73" s="14"/>
      <c r="M73" s="14"/>
      <c r="N73" s="14"/>
      <c r="O73" s="14"/>
      <c r="P73" s="14"/>
      <c r="Q73" s="14"/>
      <c r="R73" s="14"/>
      <c r="S73" s="14"/>
      <c r="T73" s="14"/>
      <c r="U73" s="14"/>
      <c r="V73" s="14"/>
      <c r="W73" s="14"/>
      <c r="X73" s="14"/>
      <c r="Y73" s="22"/>
      <c r="Z73" s="22"/>
      <c r="AA73" s="22"/>
      <c r="AB73" s="22"/>
      <c r="AC73" s="22"/>
      <c r="AD73" s="22"/>
      <c r="AE73" s="14"/>
      <c r="AF73" s="14"/>
      <c r="AG73" s="14"/>
      <c r="AH73" s="14"/>
      <c r="AI73" s="14"/>
      <c r="AJ73" s="14"/>
      <c r="AK73" s="14"/>
      <c r="AL73" s="14"/>
      <c r="AM73" s="14"/>
      <c r="AN73" s="256"/>
      <c r="AO73" s="261"/>
      <c r="AP73" s="261"/>
      <c r="AQ73" s="261"/>
      <c r="AR73" s="261"/>
      <c r="AS73" s="261"/>
      <c r="AT73" s="261"/>
      <c r="AU73" s="261"/>
      <c r="AV73" s="261"/>
      <c r="AW73" s="261"/>
      <c r="AX73" s="261"/>
      <c r="AY73" s="261"/>
      <c r="AZ73" s="261"/>
      <c r="BA73" s="261"/>
      <c r="BB73" s="261"/>
    </row>
    <row r="74" spans="1:54" ht="15" customHeight="1">
      <c r="A74" s="51">
        <f>'Base de donnée'!Y3</f>
        <v>23</v>
      </c>
      <c r="B74" s="466">
        <f>SUM('Base de donnée'!Y5:Y7)</f>
        <v>0</v>
      </c>
      <c r="C74" s="448">
        <f>SUM('Base de donnée'!Y$8)</f>
        <v>0</v>
      </c>
      <c r="D74" s="428">
        <f t="array" ref="D74">SUM(IF((WEEKDAY(J$5:AM$5,2)&lt;6)*(COUNTIF(fériés,J$5:AM$5)=0),COUNTIF(piquet,J74:AM74)))</f>
        <v>0</v>
      </c>
      <c r="E74" s="431">
        <f t="array" ref="E74">SUM(IF((WEEKDAY(J$5:AM$5,2)&gt;5)+(COUNTIF(fériés,J$5:AM$5)&gt;0),COUNTIF(piquet,J74:AM74)))</f>
        <v>0</v>
      </c>
      <c r="F74" s="416">
        <f>(D74*9)+(E74*24)</f>
        <v>0</v>
      </c>
      <c r="G74" s="419" t="e">
        <f ca="1">STATISTIQUE!V30</f>
        <v>#REF!</v>
      </c>
      <c r="H74" s="422">
        <f t="shared" ref="H74:I74" si="23">SUM(AV74:AV76)</f>
        <v>0</v>
      </c>
      <c r="I74" s="425">
        <f t="shared" si="23"/>
        <v>0</v>
      </c>
      <c r="J74" s="29" t="str">
        <f>IF('Base de donnée'!$Y$4,("DISPONIBLE"),("INDISPONIBLE"))</f>
        <v>DISPONIBLE</v>
      </c>
      <c r="K74" s="29" t="str">
        <f>IF('Base de donnée'!$Y$4,("DISPONIBLE"),("INDISPONIBLE"))</f>
        <v>DISPONIBLE</v>
      </c>
      <c r="L74" s="29" t="str">
        <f>IF('Base de donnée'!$Y$4,("DISPONIBLE"),("INDISPONIBLE"))</f>
        <v>DISPONIBLE</v>
      </c>
      <c r="M74" s="29" t="str">
        <f>IF('Base de donnée'!$Y$4,("DISPONIBLE"),("INDISPONIBLE"))</f>
        <v>DISPONIBLE</v>
      </c>
      <c r="N74" s="29" t="str">
        <f>IF('Base de donnée'!$Y$4,("DISPONIBLE"),("INDISPONIBLE"))</f>
        <v>DISPONIBLE</v>
      </c>
      <c r="O74" s="29" t="str">
        <f>IF('Base de donnée'!$Y$4,("DISPONIBLE"),("INDISPONIBLE"))</f>
        <v>DISPONIBLE</v>
      </c>
      <c r="P74" s="29" t="str">
        <f>IF('Base de donnée'!$Y$4,("DISPONIBLE"),("INDISPONIBLE"))</f>
        <v>DISPONIBLE</v>
      </c>
      <c r="Q74" s="29" t="str">
        <f>IF('Base de donnée'!$Y$4,("DISPONIBLE"),("INDISPONIBLE"))</f>
        <v>DISPONIBLE</v>
      </c>
      <c r="R74" s="29" t="str">
        <f>IF('Base de donnée'!$Y$4,("DISPONIBLE"),("INDISPONIBLE"))</f>
        <v>DISPONIBLE</v>
      </c>
      <c r="S74" s="29" t="str">
        <f>IF('Base de donnée'!$Y$4,("DISPONIBLE"),("INDISPONIBLE"))</f>
        <v>DISPONIBLE</v>
      </c>
      <c r="T74" s="29" t="str">
        <f>IF('Base de donnée'!$Y$4,("DISPONIBLE"),("INDISPONIBLE"))</f>
        <v>DISPONIBLE</v>
      </c>
      <c r="U74" s="29" t="str">
        <f>IF('Base de donnée'!$Y$4,("DISPONIBLE"),("INDISPONIBLE"))</f>
        <v>DISPONIBLE</v>
      </c>
      <c r="V74" s="29" t="str">
        <f>IF('Base de donnée'!$Y$4,("DISPONIBLE"),("INDISPONIBLE"))</f>
        <v>DISPONIBLE</v>
      </c>
      <c r="W74" s="29" t="str">
        <f>IF('Base de donnée'!$Y$4,("DISPONIBLE"),("INDISPONIBLE"))</f>
        <v>DISPONIBLE</v>
      </c>
      <c r="X74" s="29" t="str">
        <f>IF('Base de donnée'!$Y$4,("DISPONIBLE"),("INDISPONIBLE"))</f>
        <v>DISPONIBLE</v>
      </c>
      <c r="Y74" s="29" t="str">
        <f>IF('Base de donnée'!$Y$4,("DISPONIBLE"),("INDISPONIBLE"))</f>
        <v>DISPONIBLE</v>
      </c>
      <c r="Z74" s="29" t="str">
        <f>IF('Base de donnée'!$Y$4,("DISPONIBLE"),("INDISPONIBLE"))</f>
        <v>DISPONIBLE</v>
      </c>
      <c r="AA74" s="29" t="str">
        <f>IF('Base de donnée'!$Y$4,("DISPONIBLE"),("INDISPONIBLE"))</f>
        <v>DISPONIBLE</v>
      </c>
      <c r="AB74" s="29" t="str">
        <f>IF('Base de donnée'!$Y$4,("DISPONIBLE"),("INDISPONIBLE"))</f>
        <v>DISPONIBLE</v>
      </c>
      <c r="AC74" s="29" t="str">
        <f>IF('Base de donnée'!$Y$4,("DISPONIBLE"),("INDISPONIBLE"))</f>
        <v>DISPONIBLE</v>
      </c>
      <c r="AD74" s="29" t="str">
        <f>IF('Base de donnée'!$Y$4,("DISPONIBLE"),("INDISPONIBLE"))</f>
        <v>DISPONIBLE</v>
      </c>
      <c r="AE74" s="29" t="str">
        <f>IF('Base de donnée'!$Y$4,("DISPONIBLE"),("INDISPONIBLE"))</f>
        <v>DISPONIBLE</v>
      </c>
      <c r="AF74" s="29" t="str">
        <f>IF('Base de donnée'!$Y$4,("DISPONIBLE"),("INDISPONIBLE"))</f>
        <v>DISPONIBLE</v>
      </c>
      <c r="AG74" s="29" t="str">
        <f>IF('Base de donnée'!$Y$4,("DISPONIBLE"),("INDISPONIBLE"))</f>
        <v>DISPONIBLE</v>
      </c>
      <c r="AH74" s="29" t="str">
        <f>IF('Base de donnée'!$Y$4,("DISPONIBLE"),("INDISPONIBLE"))</f>
        <v>DISPONIBLE</v>
      </c>
      <c r="AI74" s="29" t="str">
        <f>IF('Base de donnée'!$Y$4,("DISPONIBLE"),("INDISPONIBLE"))</f>
        <v>DISPONIBLE</v>
      </c>
      <c r="AJ74" s="29" t="str">
        <f>IF('Base de donnée'!$Y$4,("DISPONIBLE"),("INDISPONIBLE"))</f>
        <v>DISPONIBLE</v>
      </c>
      <c r="AK74" s="29" t="str">
        <f>IF('Base de donnée'!$Y$4,("DISPONIBLE"),("INDISPONIBLE"))</f>
        <v>DISPONIBLE</v>
      </c>
      <c r="AL74" s="29" t="str">
        <f>IF('Base de donnée'!$Y$4,("DISPONIBLE"),("INDISPONIBLE"))</f>
        <v>DISPONIBLE</v>
      </c>
      <c r="AM74" s="29" t="str">
        <f>IF('Base de donnée'!$Y$4,("DISPONIBLE"),("INDISPONIBLE"))</f>
        <v>DISPONIBLE</v>
      </c>
      <c r="AN74" s="257" t="str">
        <f>IF('Base de donnée'!$Y$4,("DISPONIBLE"),("INDISPONIBLE"))</f>
        <v>DISPONIBLE</v>
      </c>
      <c r="AO74" s="261"/>
      <c r="AP74" s="261"/>
      <c r="AQ74" s="261"/>
      <c r="AR74" s="261"/>
      <c r="AS74" s="261"/>
      <c r="AT74" s="261"/>
      <c r="AU74" s="261"/>
      <c r="AV74" s="261"/>
      <c r="AW74" s="261"/>
      <c r="AX74" s="261"/>
      <c r="AY74" s="261"/>
      <c r="AZ74" s="261"/>
      <c r="BA74" s="261"/>
      <c r="BB74" s="261"/>
    </row>
    <row r="75" spans="1:54" ht="15" customHeight="1">
      <c r="A75" s="52">
        <f>'Base de donnée'!Y3</f>
        <v>23</v>
      </c>
      <c r="B75" s="467"/>
      <c r="C75" s="449"/>
      <c r="D75" s="429"/>
      <c r="E75" s="432"/>
      <c r="F75" s="417"/>
      <c r="G75" s="420"/>
      <c r="H75" s="423"/>
      <c r="I75" s="426"/>
      <c r="J75" s="30"/>
      <c r="K75" s="10"/>
      <c r="L75" s="10"/>
      <c r="M75" s="10"/>
      <c r="N75" s="10"/>
      <c r="O75" s="10"/>
      <c r="P75" s="10"/>
      <c r="Q75" s="19"/>
      <c r="R75" s="10"/>
      <c r="S75" s="10"/>
      <c r="T75" s="10"/>
      <c r="U75" s="10"/>
      <c r="V75" s="10"/>
      <c r="W75" s="10"/>
      <c r="X75" s="10"/>
      <c r="Y75" s="10"/>
      <c r="Z75" s="10"/>
      <c r="AA75" s="10"/>
      <c r="AB75" s="10"/>
      <c r="AC75" s="10"/>
      <c r="AD75" s="10"/>
      <c r="AE75" s="10"/>
      <c r="AF75" s="10"/>
      <c r="AG75" s="19"/>
      <c r="AH75" s="19"/>
      <c r="AI75" s="10"/>
      <c r="AJ75" s="10"/>
      <c r="AK75" s="10"/>
      <c r="AL75" s="10"/>
      <c r="AM75" s="10"/>
      <c r="AN75" s="255"/>
      <c r="AO75" s="261"/>
      <c r="AP75" s="261"/>
      <c r="AQ75" s="261"/>
      <c r="AR75" s="261"/>
      <c r="AS75" s="261"/>
      <c r="AT75" s="261"/>
      <c r="AU75" s="261"/>
      <c r="AV75" s="261"/>
      <c r="AW75" s="261"/>
      <c r="AX75" s="261"/>
      <c r="AY75" s="261"/>
      <c r="AZ75" s="261"/>
      <c r="BA75" s="261"/>
      <c r="BB75" s="261"/>
    </row>
    <row r="76" spans="1:54" ht="15.75" customHeight="1" thickBot="1">
      <c r="A76" s="53">
        <f>'Base de donnée'!Y3</f>
        <v>23</v>
      </c>
      <c r="B76" s="468"/>
      <c r="C76" s="450"/>
      <c r="D76" s="430"/>
      <c r="E76" s="433"/>
      <c r="F76" s="418"/>
      <c r="G76" s="421"/>
      <c r="H76" s="424"/>
      <c r="I76" s="427"/>
      <c r="J76" s="28"/>
      <c r="K76" s="14"/>
      <c r="L76" s="14"/>
      <c r="M76" s="14"/>
      <c r="N76" s="14"/>
      <c r="O76" s="22"/>
      <c r="P76" s="14"/>
      <c r="Q76" s="14"/>
      <c r="R76" s="14"/>
      <c r="S76" s="14"/>
      <c r="T76" s="14"/>
      <c r="U76" s="14"/>
      <c r="V76" s="14"/>
      <c r="W76" s="14"/>
      <c r="X76" s="14"/>
      <c r="Y76" s="14"/>
      <c r="Z76" s="14"/>
      <c r="AA76" s="14"/>
      <c r="AB76" s="14"/>
      <c r="AC76" s="14"/>
      <c r="AD76" s="14"/>
      <c r="AE76" s="14"/>
      <c r="AF76" s="14"/>
      <c r="AG76" s="14"/>
      <c r="AH76" s="14"/>
      <c r="AI76" s="14"/>
      <c r="AJ76" s="14"/>
      <c r="AK76" s="14"/>
      <c r="AL76" s="14"/>
      <c r="AM76" s="14"/>
      <c r="AN76" s="256"/>
      <c r="AO76" s="261"/>
      <c r="AP76" s="261"/>
      <c r="AQ76" s="261"/>
      <c r="AR76" s="261"/>
      <c r="AS76" s="261"/>
      <c r="AT76" s="261"/>
      <c r="AU76" s="261"/>
      <c r="AV76" s="261"/>
      <c r="AW76" s="261"/>
      <c r="AX76" s="261"/>
      <c r="AY76" s="261"/>
      <c r="AZ76" s="261"/>
      <c r="BA76" s="261"/>
      <c r="BB76" s="261"/>
    </row>
    <row r="77" spans="1:54" ht="15" customHeight="1">
      <c r="A77" s="51">
        <f>'Base de donnée'!Z3</f>
        <v>24</v>
      </c>
      <c r="B77" s="466">
        <f>SUM('Base de donnée'!Z5:Z7)</f>
        <v>0</v>
      </c>
      <c r="C77" s="448">
        <f>SUM('Base de donnée'!Z$8)</f>
        <v>0</v>
      </c>
      <c r="D77" s="410">
        <f t="array" ref="D77">SUM(IF((WEEKDAY(J$5:AM$5,2)&lt;6)*(COUNTIF(fériés,J$5:AM$5)=0),COUNTIF(piquet,J77:AM77)))</f>
        <v>0</v>
      </c>
      <c r="E77" s="413">
        <f t="array" ref="E77">SUM(IF((WEEKDAY(J$5:AM$5,2)&gt;5)+(COUNTIF(fériés,J$5:AM$5)&gt;0),COUNTIF(piquet,J77:AM77)))</f>
        <v>0</v>
      </c>
      <c r="F77" s="416">
        <f>(D77*9)+(E77*24)</f>
        <v>0</v>
      </c>
      <c r="G77" s="419" t="e">
        <f ca="1">STATISTIQUE!V31</f>
        <v>#REF!</v>
      </c>
      <c r="H77" s="422">
        <f t="shared" ref="H77:I77" si="24">SUM(AV77:AV79)</f>
        <v>0</v>
      </c>
      <c r="I77" s="425">
        <f t="shared" si="24"/>
        <v>0</v>
      </c>
      <c r="J77" s="29" t="str">
        <f>IF('Base de donnée'!$Z$4,("DISPONIBLE"),("INDISPONIBLE"))</f>
        <v>DISPONIBLE</v>
      </c>
      <c r="K77" s="29" t="str">
        <f>IF('Base de donnée'!$Z$4,("DISPONIBLE"),("INDISPONIBLE"))</f>
        <v>DISPONIBLE</v>
      </c>
      <c r="L77" s="29" t="str">
        <f>IF('Base de donnée'!$Z$4,("DISPONIBLE"),("INDISPONIBLE"))</f>
        <v>DISPONIBLE</v>
      </c>
      <c r="M77" s="29" t="str">
        <f>IF('Base de donnée'!$Z$4,("DISPONIBLE"),("INDISPONIBLE"))</f>
        <v>DISPONIBLE</v>
      </c>
      <c r="N77" s="29" t="str">
        <f>IF('Base de donnée'!$Z$4,("DISPONIBLE"),("INDISPONIBLE"))</f>
        <v>DISPONIBLE</v>
      </c>
      <c r="O77" s="29" t="str">
        <f>IF('Base de donnée'!$Z$4,("DISPONIBLE"),("INDISPONIBLE"))</f>
        <v>DISPONIBLE</v>
      </c>
      <c r="P77" s="29" t="str">
        <f>IF('Base de donnée'!$Z$4,("DISPONIBLE"),("INDISPONIBLE"))</f>
        <v>DISPONIBLE</v>
      </c>
      <c r="Q77" s="29" t="str">
        <f>IF('Base de donnée'!$Z$4,("DISPONIBLE"),("INDISPONIBLE"))</f>
        <v>DISPONIBLE</v>
      </c>
      <c r="R77" s="29" t="str">
        <f>IF('Base de donnée'!$Z$4,("DISPONIBLE"),("INDISPONIBLE"))</f>
        <v>DISPONIBLE</v>
      </c>
      <c r="S77" s="29" t="str">
        <f>IF('Base de donnée'!$Z$4,("DISPONIBLE"),("INDISPONIBLE"))</f>
        <v>DISPONIBLE</v>
      </c>
      <c r="T77" s="29" t="str">
        <f>IF('Base de donnée'!$Z$4,("DISPONIBLE"),("INDISPONIBLE"))</f>
        <v>DISPONIBLE</v>
      </c>
      <c r="U77" s="29" t="str">
        <f>IF('Base de donnée'!$Z$4,("DISPONIBLE"),("INDISPONIBLE"))</f>
        <v>DISPONIBLE</v>
      </c>
      <c r="V77" s="29" t="str">
        <f>IF('Base de donnée'!$Z$4,("DISPONIBLE"),("INDISPONIBLE"))</f>
        <v>DISPONIBLE</v>
      </c>
      <c r="W77" s="29" t="str">
        <f>IF('Base de donnée'!$Z$4,("DISPONIBLE"),("INDISPONIBLE"))</f>
        <v>DISPONIBLE</v>
      </c>
      <c r="X77" s="29" t="str">
        <f>IF('Base de donnée'!$Z$4,("DISPONIBLE"),("INDISPONIBLE"))</f>
        <v>DISPONIBLE</v>
      </c>
      <c r="Y77" s="29" t="str">
        <f>IF('Base de donnée'!$Z$4,("DISPONIBLE"),("INDISPONIBLE"))</f>
        <v>DISPONIBLE</v>
      </c>
      <c r="Z77" s="29" t="str">
        <f>IF('Base de donnée'!$Z$4,("DISPONIBLE"),("INDISPONIBLE"))</f>
        <v>DISPONIBLE</v>
      </c>
      <c r="AA77" s="29" t="str">
        <f>IF('Base de donnée'!$Z$4,("DISPONIBLE"),("INDISPONIBLE"))</f>
        <v>DISPONIBLE</v>
      </c>
      <c r="AB77" s="29" t="str">
        <f>IF('Base de donnée'!$Z$4,("DISPONIBLE"),("INDISPONIBLE"))</f>
        <v>DISPONIBLE</v>
      </c>
      <c r="AC77" s="29" t="str">
        <f>IF('Base de donnée'!$Z$4,("DISPONIBLE"),("INDISPONIBLE"))</f>
        <v>DISPONIBLE</v>
      </c>
      <c r="AD77" s="29" t="str">
        <f>IF('Base de donnée'!$Z$4,("DISPONIBLE"),("INDISPONIBLE"))</f>
        <v>DISPONIBLE</v>
      </c>
      <c r="AE77" s="29" t="str">
        <f>IF('Base de donnée'!$Z$4,("DISPONIBLE"),("INDISPONIBLE"))</f>
        <v>DISPONIBLE</v>
      </c>
      <c r="AF77" s="29" t="str">
        <f>IF('Base de donnée'!$Z$4,("DISPONIBLE"),("INDISPONIBLE"))</f>
        <v>DISPONIBLE</v>
      </c>
      <c r="AG77" s="29" t="str">
        <f>IF('Base de donnée'!$Z$4,("DISPONIBLE"),("INDISPONIBLE"))</f>
        <v>DISPONIBLE</v>
      </c>
      <c r="AH77" s="29" t="str">
        <f>IF('Base de donnée'!$Z$4,("DISPONIBLE"),("INDISPONIBLE"))</f>
        <v>DISPONIBLE</v>
      </c>
      <c r="AI77" s="29" t="str">
        <f>IF('Base de donnée'!$Z$4,("DISPONIBLE"),("INDISPONIBLE"))</f>
        <v>DISPONIBLE</v>
      </c>
      <c r="AJ77" s="29" t="str">
        <f>IF('Base de donnée'!$Z$4,("DISPONIBLE"),("INDISPONIBLE"))</f>
        <v>DISPONIBLE</v>
      </c>
      <c r="AK77" s="29" t="str">
        <f>IF('Base de donnée'!$Z$4,("DISPONIBLE"),("INDISPONIBLE"))</f>
        <v>DISPONIBLE</v>
      </c>
      <c r="AL77" s="29" t="str">
        <f>IF('Base de donnée'!$Z$4,("DISPONIBLE"),("INDISPONIBLE"))</f>
        <v>DISPONIBLE</v>
      </c>
      <c r="AM77" s="29" t="str">
        <f>IF('Base de donnée'!$Z$4,("DISPONIBLE"),("INDISPONIBLE"))</f>
        <v>DISPONIBLE</v>
      </c>
      <c r="AN77" s="257" t="str">
        <f>IF('Base de donnée'!$Z$4,("DISPONIBLE"),("INDISPONIBLE"))</f>
        <v>DISPONIBLE</v>
      </c>
      <c r="AO77" s="261"/>
      <c r="AP77" s="261"/>
      <c r="AQ77" s="261"/>
      <c r="AR77" s="261"/>
      <c r="AS77" s="261"/>
      <c r="AT77" s="261"/>
      <c r="AU77" s="261"/>
      <c r="AV77" s="261"/>
      <c r="AW77" s="261"/>
      <c r="AX77" s="261"/>
      <c r="AY77" s="261"/>
      <c r="AZ77" s="261"/>
      <c r="BA77" s="261"/>
      <c r="BB77" s="261"/>
    </row>
    <row r="78" spans="1:54" ht="15" customHeight="1">
      <c r="A78" s="52">
        <f>'Base de donnée'!Z3</f>
        <v>24</v>
      </c>
      <c r="B78" s="467"/>
      <c r="C78" s="449"/>
      <c r="D78" s="411"/>
      <c r="E78" s="414"/>
      <c r="F78" s="417"/>
      <c r="G78" s="420"/>
      <c r="H78" s="423"/>
      <c r="I78" s="426"/>
      <c r="J78" s="30"/>
      <c r="K78" s="10"/>
      <c r="L78" s="10"/>
      <c r="M78" s="10"/>
      <c r="N78" s="10"/>
      <c r="O78" s="10"/>
      <c r="P78" s="10"/>
      <c r="Q78" s="10"/>
      <c r="R78" s="10"/>
      <c r="S78" s="10"/>
      <c r="T78" s="10"/>
      <c r="U78" s="10"/>
      <c r="V78" s="10"/>
      <c r="W78" s="10"/>
      <c r="X78" s="10"/>
      <c r="Y78" s="10"/>
      <c r="Z78" s="10"/>
      <c r="AA78" s="10"/>
      <c r="AB78" s="10"/>
      <c r="AC78" s="19"/>
      <c r="AD78" s="10"/>
      <c r="AE78" s="10"/>
      <c r="AF78" s="19"/>
      <c r="AG78" s="10"/>
      <c r="AH78" s="10"/>
      <c r="AI78" s="10"/>
      <c r="AJ78" s="10"/>
      <c r="AK78" s="10"/>
      <c r="AL78" s="10"/>
      <c r="AM78" s="10"/>
      <c r="AN78" s="255"/>
      <c r="AO78" s="261"/>
      <c r="AP78" s="261"/>
      <c r="AQ78" s="261"/>
      <c r="AR78" s="261"/>
      <c r="AS78" s="261"/>
      <c r="AT78" s="261"/>
      <c r="AU78" s="261"/>
      <c r="AV78" s="261"/>
      <c r="AW78" s="261"/>
      <c r="AX78" s="261"/>
      <c r="AY78" s="261"/>
      <c r="AZ78" s="261"/>
      <c r="BA78" s="261"/>
      <c r="BB78" s="261"/>
    </row>
    <row r="79" spans="1:54" ht="15.75" customHeight="1" thickBot="1">
      <c r="A79" s="53">
        <f>'Base de donnée'!Z3</f>
        <v>24</v>
      </c>
      <c r="B79" s="468"/>
      <c r="C79" s="450"/>
      <c r="D79" s="412"/>
      <c r="E79" s="415"/>
      <c r="F79" s="418"/>
      <c r="G79" s="421"/>
      <c r="H79" s="424"/>
      <c r="I79" s="427"/>
      <c r="J79" s="28"/>
      <c r="K79" s="14"/>
      <c r="L79" s="14"/>
      <c r="M79" s="14"/>
      <c r="N79" s="22"/>
      <c r="O79" s="14"/>
      <c r="P79" s="14"/>
      <c r="Q79" s="14"/>
      <c r="R79" s="14"/>
      <c r="S79" s="14"/>
      <c r="T79" s="14"/>
      <c r="U79" s="14"/>
      <c r="V79" s="14"/>
      <c r="W79" s="14"/>
      <c r="X79" s="14"/>
      <c r="Y79" s="14"/>
      <c r="Z79" s="14"/>
      <c r="AA79" s="14"/>
      <c r="AB79" s="14"/>
      <c r="AC79" s="14"/>
      <c r="AD79" s="14"/>
      <c r="AE79" s="22"/>
      <c r="AF79" s="14"/>
      <c r="AG79" s="14"/>
      <c r="AH79" s="14"/>
      <c r="AI79" s="14"/>
      <c r="AJ79" s="14"/>
      <c r="AK79" s="14"/>
      <c r="AL79" s="14"/>
      <c r="AM79" s="14"/>
      <c r="AN79" s="256"/>
      <c r="AO79" s="261"/>
      <c r="AP79" s="261"/>
      <c r="AQ79" s="261"/>
      <c r="AR79" s="261"/>
      <c r="AS79" s="261"/>
      <c r="AT79" s="261"/>
      <c r="AU79" s="261"/>
      <c r="AV79" s="261"/>
      <c r="AW79" s="261"/>
      <c r="AX79" s="261"/>
      <c r="AY79" s="261"/>
      <c r="AZ79" s="261"/>
      <c r="BA79" s="261"/>
      <c r="BB79" s="261"/>
    </row>
    <row r="80" spans="1:54" ht="15" customHeight="1">
      <c r="A80" s="51">
        <f>'Base de donnée'!AA3</f>
        <v>25</v>
      </c>
      <c r="B80" s="466">
        <f>SUM('Base de donnée'!Z5:Z7)</f>
        <v>0</v>
      </c>
      <c r="C80" s="448">
        <f>SUM('Base de donnée'!AA$8)</f>
        <v>0</v>
      </c>
      <c r="D80" s="428">
        <f t="array" ref="D80">SUM(IF((WEEKDAY(J$5:AM$5,2)&lt;6)*(COUNTIF(fériés,J$5:AM$5)=0),COUNTIF(piquet,J80:AM80)))</f>
        <v>0</v>
      </c>
      <c r="E80" s="431">
        <f t="array" ref="E80">SUM(IF((WEEKDAY(J$5:AM$5,2)&gt;5)+(COUNTIF(fériés,J$5:AM$5)&gt;0),COUNTIF(piquet,J80:AM80)))</f>
        <v>0</v>
      </c>
      <c r="F80" s="416">
        <f>(D80*9)+(E80*24)</f>
        <v>0</v>
      </c>
      <c r="G80" s="419" t="e">
        <f ca="1">STATISTIQUE!V32</f>
        <v>#REF!</v>
      </c>
      <c r="H80" s="422">
        <f t="shared" ref="H80:I80" si="25">SUM(AV80:AV82)</f>
        <v>0</v>
      </c>
      <c r="I80" s="425">
        <f t="shared" si="25"/>
        <v>0</v>
      </c>
      <c r="J80" s="16" t="str">
        <f>IF('Base de donnée'!$AA$4,("DISPONIBLE"),("INDISPONIBLE"))</f>
        <v>DISPONIBLE</v>
      </c>
      <c r="K80" s="16" t="str">
        <f>IF('Base de donnée'!$AA$4,("DISPONIBLE"),("INDISPONIBLE"))</f>
        <v>DISPONIBLE</v>
      </c>
      <c r="L80" s="16" t="str">
        <f>IF('Base de donnée'!$AA$4,("DISPONIBLE"),("INDISPONIBLE"))</f>
        <v>DISPONIBLE</v>
      </c>
      <c r="M80" s="16" t="str">
        <f>IF('Base de donnée'!$AA$4,("DISPONIBLE"),("INDISPONIBLE"))</f>
        <v>DISPONIBLE</v>
      </c>
      <c r="N80" s="16" t="str">
        <f>IF('Base de donnée'!$AA$4,("DISPONIBLE"),("INDISPONIBLE"))</f>
        <v>DISPONIBLE</v>
      </c>
      <c r="O80" s="16" t="str">
        <f>IF('Base de donnée'!$AA$4,("DISPONIBLE"),("INDISPONIBLE"))</f>
        <v>DISPONIBLE</v>
      </c>
      <c r="P80" s="16" t="str">
        <f>IF('Base de donnée'!$AA$4,("DISPONIBLE"),("INDISPONIBLE"))</f>
        <v>DISPONIBLE</v>
      </c>
      <c r="Q80" s="16" t="str">
        <f>IF('Base de donnée'!$AA$4,("DISPONIBLE"),("INDISPONIBLE"))</f>
        <v>DISPONIBLE</v>
      </c>
      <c r="R80" s="16" t="str">
        <f>IF('Base de donnée'!$AA$4,("DISPONIBLE"),("INDISPONIBLE"))</f>
        <v>DISPONIBLE</v>
      </c>
      <c r="S80" s="16" t="str">
        <f>IF('Base de donnée'!$AA$4,("DISPONIBLE"),("INDISPONIBLE"))</f>
        <v>DISPONIBLE</v>
      </c>
      <c r="T80" s="16" t="str">
        <f>IF('Base de donnée'!$AA$4,("DISPONIBLE"),("INDISPONIBLE"))</f>
        <v>DISPONIBLE</v>
      </c>
      <c r="U80" s="16" t="str">
        <f>IF('Base de donnée'!$AA$4,("DISPONIBLE"),("INDISPONIBLE"))</f>
        <v>DISPONIBLE</v>
      </c>
      <c r="V80" s="16" t="str">
        <f>IF('Base de donnée'!$AA$4,("DISPONIBLE"),("INDISPONIBLE"))</f>
        <v>DISPONIBLE</v>
      </c>
      <c r="W80" s="16" t="str">
        <f>IF('Base de donnée'!$AA$4,("DISPONIBLE"),("INDISPONIBLE"))</f>
        <v>DISPONIBLE</v>
      </c>
      <c r="X80" s="16" t="str">
        <f>IF('Base de donnée'!$AA$4,("DISPONIBLE"),("INDISPONIBLE"))</f>
        <v>DISPONIBLE</v>
      </c>
      <c r="Y80" s="16" t="str">
        <f>IF('Base de donnée'!$AA$4,("DISPONIBLE"),("INDISPONIBLE"))</f>
        <v>DISPONIBLE</v>
      </c>
      <c r="Z80" s="16" t="str">
        <f>IF('Base de donnée'!$AA$4,("DISPONIBLE"),("INDISPONIBLE"))</f>
        <v>DISPONIBLE</v>
      </c>
      <c r="AA80" s="16" t="str">
        <f>IF('Base de donnée'!$AA$4,("DISPONIBLE"),("INDISPONIBLE"))</f>
        <v>DISPONIBLE</v>
      </c>
      <c r="AB80" s="16" t="str">
        <f>IF('Base de donnée'!$AA$4,("DISPONIBLE"),("INDISPONIBLE"))</f>
        <v>DISPONIBLE</v>
      </c>
      <c r="AC80" s="16" t="str">
        <f>IF('Base de donnée'!$AA$4,("DISPONIBLE"),("INDISPONIBLE"))</f>
        <v>DISPONIBLE</v>
      </c>
      <c r="AD80" s="16" t="str">
        <f>IF('Base de donnée'!$AA$4,("DISPONIBLE"),("INDISPONIBLE"))</f>
        <v>DISPONIBLE</v>
      </c>
      <c r="AE80" s="16" t="str">
        <f>IF('Base de donnée'!$AA$4,("DISPONIBLE"),("INDISPONIBLE"))</f>
        <v>DISPONIBLE</v>
      </c>
      <c r="AF80" s="16" t="str">
        <f>IF('Base de donnée'!$AA$4,("DISPONIBLE"),("INDISPONIBLE"))</f>
        <v>DISPONIBLE</v>
      </c>
      <c r="AG80" s="16" t="str">
        <f>IF('Base de donnée'!$AA$4,("DISPONIBLE"),("INDISPONIBLE"))</f>
        <v>DISPONIBLE</v>
      </c>
      <c r="AH80" s="16" t="str">
        <f>IF('Base de donnée'!$AA$4,("DISPONIBLE"),("INDISPONIBLE"))</f>
        <v>DISPONIBLE</v>
      </c>
      <c r="AI80" s="16" t="str">
        <f>IF('Base de donnée'!$AA$4,("DISPONIBLE"),("INDISPONIBLE"))</f>
        <v>DISPONIBLE</v>
      </c>
      <c r="AJ80" s="16" t="str">
        <f>IF('Base de donnée'!$AA$4,("DISPONIBLE"),("INDISPONIBLE"))</f>
        <v>DISPONIBLE</v>
      </c>
      <c r="AK80" s="16" t="str">
        <f>IF('Base de donnée'!$AA$4,("DISPONIBLE"),("INDISPONIBLE"))</f>
        <v>DISPONIBLE</v>
      </c>
      <c r="AL80" s="16" t="str">
        <f>IF('Base de donnée'!$AA$4,("DISPONIBLE"),("INDISPONIBLE"))</f>
        <v>DISPONIBLE</v>
      </c>
      <c r="AM80" s="16" t="str">
        <f>IF('Base de donnée'!$AA$4,("DISPONIBLE"),("INDISPONIBLE"))</f>
        <v>DISPONIBLE</v>
      </c>
      <c r="AN80" s="254" t="str">
        <f>IF('Base de donnée'!$AA$4,("DISPONIBLE"),("INDISPONIBLE"))</f>
        <v>DISPONIBLE</v>
      </c>
      <c r="AO80" s="261"/>
      <c r="AP80" s="261"/>
      <c r="AQ80" s="261"/>
      <c r="AR80" s="261"/>
      <c r="AS80" s="261"/>
      <c r="AT80" s="261"/>
      <c r="AU80" s="261"/>
      <c r="AV80" s="261"/>
      <c r="AW80" s="261"/>
      <c r="AX80" s="261"/>
      <c r="AY80" s="261"/>
      <c r="AZ80" s="261"/>
      <c r="BA80" s="261"/>
      <c r="BB80" s="261"/>
    </row>
    <row r="81" spans="1:54" ht="15" customHeight="1">
      <c r="A81" s="52">
        <f>'Base de donnée'!AA3</f>
        <v>25</v>
      </c>
      <c r="B81" s="467"/>
      <c r="C81" s="449"/>
      <c r="D81" s="429"/>
      <c r="E81" s="432"/>
      <c r="F81" s="417"/>
      <c r="G81" s="420"/>
      <c r="H81" s="423"/>
      <c r="I81" s="426"/>
      <c r="J81" s="30"/>
      <c r="K81" s="10"/>
      <c r="L81" s="10"/>
      <c r="M81" s="10"/>
      <c r="N81" s="10"/>
      <c r="O81" s="10"/>
      <c r="P81" s="10"/>
      <c r="Q81" s="10"/>
      <c r="R81" s="10"/>
      <c r="S81" s="10"/>
      <c r="T81" s="10"/>
      <c r="U81" s="10"/>
      <c r="V81" s="10"/>
      <c r="W81" s="10"/>
      <c r="X81" s="10"/>
      <c r="Y81" s="10"/>
      <c r="Z81" s="10"/>
      <c r="AA81" s="10"/>
      <c r="AB81" s="10"/>
      <c r="AC81" s="10"/>
      <c r="AD81" s="10"/>
      <c r="AE81" s="10"/>
      <c r="AF81" s="10"/>
      <c r="AG81" s="10"/>
      <c r="AH81" s="10"/>
      <c r="AI81" s="10"/>
      <c r="AJ81" s="10"/>
      <c r="AK81" s="10"/>
      <c r="AL81" s="10"/>
      <c r="AM81" s="10"/>
      <c r="AN81" s="255"/>
      <c r="AO81" s="261"/>
      <c r="AP81" s="261"/>
      <c r="AQ81" s="261"/>
      <c r="AR81" s="261"/>
      <c r="AS81" s="261"/>
      <c r="AT81" s="261"/>
      <c r="AU81" s="261"/>
      <c r="AV81" s="261"/>
      <c r="AW81" s="261"/>
      <c r="AX81" s="261"/>
      <c r="AY81" s="261"/>
      <c r="AZ81" s="261"/>
      <c r="BA81" s="261"/>
      <c r="BB81" s="261"/>
    </row>
    <row r="82" spans="1:54" ht="15.75" customHeight="1" thickBot="1">
      <c r="A82" s="53">
        <f>'Base de donnée'!AA3</f>
        <v>25</v>
      </c>
      <c r="B82" s="468"/>
      <c r="C82" s="450"/>
      <c r="D82" s="430"/>
      <c r="E82" s="433"/>
      <c r="F82" s="418"/>
      <c r="G82" s="421"/>
      <c r="H82" s="424"/>
      <c r="I82" s="427"/>
      <c r="J82" s="28"/>
      <c r="K82" s="14"/>
      <c r="L82" s="14"/>
      <c r="M82" s="14"/>
      <c r="N82" s="14"/>
      <c r="O82" s="14"/>
      <c r="P82" s="14"/>
      <c r="Q82" s="14"/>
      <c r="R82" s="14"/>
      <c r="S82" s="14"/>
      <c r="T82" s="14"/>
      <c r="U82" s="14"/>
      <c r="V82" s="14"/>
      <c r="W82" s="14"/>
      <c r="X82" s="14"/>
      <c r="Y82" s="14"/>
      <c r="Z82" s="14"/>
      <c r="AA82" s="14"/>
      <c r="AB82" s="14"/>
      <c r="AC82" s="14"/>
      <c r="AD82" s="14"/>
      <c r="AE82" s="14"/>
      <c r="AF82" s="22"/>
      <c r="AG82" s="14"/>
      <c r="AH82" s="14"/>
      <c r="AI82" s="14"/>
      <c r="AJ82" s="14"/>
      <c r="AK82" s="14"/>
      <c r="AL82" s="22"/>
      <c r="AM82" s="14"/>
      <c r="AN82" s="256"/>
      <c r="AO82" s="261"/>
      <c r="AP82" s="261"/>
      <c r="AQ82" s="261"/>
      <c r="AR82" s="261"/>
      <c r="AS82" s="261"/>
      <c r="AT82" s="261"/>
      <c r="AU82" s="261"/>
      <c r="AV82" s="261"/>
      <c r="AW82" s="261"/>
      <c r="AX82" s="261"/>
      <c r="AY82" s="261"/>
      <c r="AZ82" s="261"/>
      <c r="BA82" s="261"/>
      <c r="BB82" s="261"/>
    </row>
    <row r="83" spans="1:54" ht="15" customHeight="1">
      <c r="A83" s="51">
        <f>'Base de donnée'!AB3</f>
        <v>26</v>
      </c>
      <c r="B83" s="466">
        <f>SUM('Base de donnée'!AB5:AB7)</f>
        <v>0</v>
      </c>
      <c r="C83" s="448">
        <f>SUM('Base de donnée'!AB$8)</f>
        <v>0</v>
      </c>
      <c r="D83" s="410">
        <f t="array" ref="D83">SUM(IF((WEEKDAY(J$5:AM$5,2)&lt;6)*(COUNTIF(fériés,J$5:AM$5)=0),COUNTIF(piquet,J83:AM83)))</f>
        <v>0</v>
      </c>
      <c r="E83" s="413">
        <f t="array" ref="E83">SUM(IF((WEEKDAY(J$5:AM$5,2)&gt;5)+(COUNTIF(fériés,J$5:AM$5)&gt;0),COUNTIF(piquet,J83:AM83)))</f>
        <v>0</v>
      </c>
      <c r="F83" s="416">
        <f>(D83*9)+(E83*24)</f>
        <v>0</v>
      </c>
      <c r="G83" s="419" t="e">
        <f ca="1">STATISTIQUE!V33</f>
        <v>#REF!</v>
      </c>
      <c r="H83" s="422">
        <f t="shared" ref="H83:I83" si="26">SUM(AV83:AV85)</f>
        <v>0</v>
      </c>
      <c r="I83" s="425">
        <f t="shared" si="26"/>
        <v>0</v>
      </c>
      <c r="J83" s="16" t="str">
        <f>IF('Base de donnée'!$AB$4,("DISPONIBLE"),("INDISPONIBLE"))</f>
        <v>DISPONIBLE</v>
      </c>
      <c r="K83" s="16" t="str">
        <f>IF('Base de donnée'!$AB$4,("DISPONIBLE"),("INDISPONIBLE"))</f>
        <v>DISPONIBLE</v>
      </c>
      <c r="L83" s="16" t="str">
        <f>IF('Base de donnée'!$AB$4,("DISPONIBLE"),("INDISPONIBLE"))</f>
        <v>DISPONIBLE</v>
      </c>
      <c r="M83" s="16" t="str">
        <f>IF('Base de donnée'!$AB$4,("DISPONIBLE"),("INDISPONIBLE"))</f>
        <v>DISPONIBLE</v>
      </c>
      <c r="N83" s="16" t="str">
        <f>IF('Base de donnée'!$AB$4,("DISPONIBLE"),("INDISPONIBLE"))</f>
        <v>DISPONIBLE</v>
      </c>
      <c r="O83" s="16" t="str">
        <f>IF('Base de donnée'!$AB$4,("DISPONIBLE"),("INDISPONIBLE"))</f>
        <v>DISPONIBLE</v>
      </c>
      <c r="P83" s="16" t="str">
        <f>IF('Base de donnée'!$AB$4,("DISPONIBLE"),("INDISPONIBLE"))</f>
        <v>DISPONIBLE</v>
      </c>
      <c r="Q83" s="16" t="str">
        <f>IF('Base de donnée'!$AB$4,("DISPONIBLE"),("INDISPONIBLE"))</f>
        <v>DISPONIBLE</v>
      </c>
      <c r="R83" s="16" t="str">
        <f>IF('Base de donnée'!$AB$4,("DISPONIBLE"),("INDISPONIBLE"))</f>
        <v>DISPONIBLE</v>
      </c>
      <c r="S83" s="16" t="str">
        <f>IF('Base de donnée'!$AB$4,("DISPONIBLE"),("INDISPONIBLE"))</f>
        <v>DISPONIBLE</v>
      </c>
      <c r="T83" s="16" t="str">
        <f>IF('Base de donnée'!$AB$4,("DISPONIBLE"),("INDISPONIBLE"))</f>
        <v>DISPONIBLE</v>
      </c>
      <c r="U83" s="16" t="str">
        <f>IF('Base de donnée'!$AB$4,("DISPONIBLE"),("INDISPONIBLE"))</f>
        <v>DISPONIBLE</v>
      </c>
      <c r="V83" s="16" t="str">
        <f>IF('Base de donnée'!$AB$4,("DISPONIBLE"),("INDISPONIBLE"))</f>
        <v>DISPONIBLE</v>
      </c>
      <c r="W83" s="16" t="str">
        <f>IF('Base de donnée'!$AB$4,("DISPONIBLE"),("INDISPONIBLE"))</f>
        <v>DISPONIBLE</v>
      </c>
      <c r="X83" s="16" t="str">
        <f>IF('Base de donnée'!$AB$4,("DISPONIBLE"),("INDISPONIBLE"))</f>
        <v>DISPONIBLE</v>
      </c>
      <c r="Y83" s="16" t="str">
        <f>IF('Base de donnée'!$AB$4,("DISPONIBLE"),("INDISPONIBLE"))</f>
        <v>DISPONIBLE</v>
      </c>
      <c r="Z83" s="16" t="str">
        <f>IF('Base de donnée'!$AB$4,("DISPONIBLE"),("INDISPONIBLE"))</f>
        <v>DISPONIBLE</v>
      </c>
      <c r="AA83" s="16" t="str">
        <f>IF('Base de donnée'!$AB$4,("DISPONIBLE"),("INDISPONIBLE"))</f>
        <v>DISPONIBLE</v>
      </c>
      <c r="AB83" s="16" t="str">
        <f>IF('Base de donnée'!$AB$4,("DISPONIBLE"),("INDISPONIBLE"))</f>
        <v>DISPONIBLE</v>
      </c>
      <c r="AC83" s="16" t="str">
        <f>IF('Base de donnée'!$AB$4,("DISPONIBLE"),("INDISPONIBLE"))</f>
        <v>DISPONIBLE</v>
      </c>
      <c r="AD83" s="16" t="str">
        <f>IF('Base de donnée'!$AB$4,("DISPONIBLE"),("INDISPONIBLE"))</f>
        <v>DISPONIBLE</v>
      </c>
      <c r="AE83" s="16" t="str">
        <f>IF('Base de donnée'!$AB$4,("DISPONIBLE"),("INDISPONIBLE"))</f>
        <v>DISPONIBLE</v>
      </c>
      <c r="AF83" s="16" t="str">
        <f>IF('Base de donnée'!$AB$4,("DISPONIBLE"),("INDISPONIBLE"))</f>
        <v>DISPONIBLE</v>
      </c>
      <c r="AG83" s="16" t="str">
        <f>IF('Base de donnée'!$AB$4,("DISPONIBLE"),("INDISPONIBLE"))</f>
        <v>DISPONIBLE</v>
      </c>
      <c r="AH83" s="16" t="str">
        <f>IF('Base de donnée'!$AB$4,("DISPONIBLE"),("INDISPONIBLE"))</f>
        <v>DISPONIBLE</v>
      </c>
      <c r="AI83" s="16" t="str">
        <f>IF('Base de donnée'!$AB$4,("DISPONIBLE"),("INDISPONIBLE"))</f>
        <v>DISPONIBLE</v>
      </c>
      <c r="AJ83" s="16" t="str">
        <f>IF('Base de donnée'!$AB$4,("DISPONIBLE"),("INDISPONIBLE"))</f>
        <v>DISPONIBLE</v>
      </c>
      <c r="AK83" s="16" t="str">
        <f>IF('Base de donnée'!$AB$4,("DISPONIBLE"),("INDISPONIBLE"))</f>
        <v>DISPONIBLE</v>
      </c>
      <c r="AL83" s="16" t="str">
        <f>IF('Base de donnée'!$AB$4,("DISPONIBLE"),("INDISPONIBLE"))</f>
        <v>DISPONIBLE</v>
      </c>
      <c r="AM83" s="16" t="str">
        <f>IF('Base de donnée'!$AB$4,("DISPONIBLE"),("INDISPONIBLE"))</f>
        <v>DISPONIBLE</v>
      </c>
      <c r="AN83" s="254" t="str">
        <f>IF('Base de donnée'!$AB$4,("DISPONIBLE"),("INDISPONIBLE"))</f>
        <v>DISPONIBLE</v>
      </c>
      <c r="AO83" s="261"/>
      <c r="AP83" s="261"/>
      <c r="AQ83" s="261"/>
      <c r="AR83" s="261"/>
      <c r="AS83" s="261"/>
      <c r="AT83" s="261"/>
      <c r="AU83" s="261"/>
      <c r="AV83" s="261"/>
      <c r="AW83" s="261"/>
      <c r="AX83" s="261"/>
      <c r="AY83" s="261"/>
      <c r="AZ83" s="261"/>
      <c r="BA83" s="261"/>
      <c r="BB83" s="261"/>
    </row>
    <row r="84" spans="1:54" ht="15" customHeight="1">
      <c r="A84" s="52">
        <f>'Base de donnée'!AB3</f>
        <v>26</v>
      </c>
      <c r="B84" s="467"/>
      <c r="C84" s="449"/>
      <c r="D84" s="411"/>
      <c r="E84" s="414"/>
      <c r="F84" s="417"/>
      <c r="G84" s="420"/>
      <c r="H84" s="423"/>
      <c r="I84" s="426"/>
      <c r="J84" s="30"/>
      <c r="K84" s="10"/>
      <c r="L84" s="10"/>
      <c r="M84" s="10"/>
      <c r="N84" s="10"/>
      <c r="O84" s="10"/>
      <c r="P84" s="10"/>
      <c r="Q84" s="10"/>
      <c r="R84" s="10"/>
      <c r="S84" s="10"/>
      <c r="T84" s="10"/>
      <c r="U84" s="10"/>
      <c r="V84" s="10"/>
      <c r="W84" s="10"/>
      <c r="X84" s="10"/>
      <c r="Y84" s="10"/>
      <c r="Z84" s="10"/>
      <c r="AA84" s="10"/>
      <c r="AB84" s="10"/>
      <c r="AC84" s="10"/>
      <c r="AD84" s="10"/>
      <c r="AE84" s="10"/>
      <c r="AF84" s="10"/>
      <c r="AG84" s="10"/>
      <c r="AH84" s="10"/>
      <c r="AI84" s="10"/>
      <c r="AJ84" s="10"/>
      <c r="AK84" s="10"/>
      <c r="AL84" s="10"/>
      <c r="AM84" s="10"/>
      <c r="AN84" s="255"/>
      <c r="AO84" s="261"/>
      <c r="AP84" s="261"/>
      <c r="AQ84" s="261"/>
      <c r="AR84" s="261"/>
      <c r="AS84" s="261"/>
      <c r="AT84" s="261"/>
      <c r="AU84" s="261"/>
      <c r="AV84" s="261"/>
      <c r="AW84" s="261"/>
      <c r="AX84" s="261"/>
      <c r="AY84" s="261"/>
      <c r="AZ84" s="261"/>
      <c r="BA84" s="261"/>
      <c r="BB84" s="261"/>
    </row>
    <row r="85" spans="1:54" ht="15.75" customHeight="1" thickBot="1">
      <c r="A85" s="53">
        <f>'Base de donnée'!AB3</f>
        <v>26</v>
      </c>
      <c r="B85" s="468"/>
      <c r="C85" s="450"/>
      <c r="D85" s="412"/>
      <c r="E85" s="415"/>
      <c r="F85" s="418"/>
      <c r="G85" s="421"/>
      <c r="H85" s="424"/>
      <c r="I85" s="427"/>
      <c r="J85" s="28"/>
      <c r="K85" s="14"/>
      <c r="L85" s="14"/>
      <c r="M85" s="14"/>
      <c r="N85" s="14"/>
      <c r="O85" s="14"/>
      <c r="P85" s="14"/>
      <c r="Q85" s="14"/>
      <c r="R85" s="14"/>
      <c r="S85" s="14"/>
      <c r="T85" s="14"/>
      <c r="U85" s="14"/>
      <c r="V85" s="14"/>
      <c r="W85" s="14"/>
      <c r="X85" s="14"/>
      <c r="Y85" s="14"/>
      <c r="Z85" s="14"/>
      <c r="AA85" s="14"/>
      <c r="AB85" s="14"/>
      <c r="AC85" s="14"/>
      <c r="AD85" s="14"/>
      <c r="AE85" s="14"/>
      <c r="AF85" s="14"/>
      <c r="AG85" s="14"/>
      <c r="AH85" s="14"/>
      <c r="AI85" s="14"/>
      <c r="AJ85" s="14"/>
      <c r="AK85" s="14"/>
      <c r="AL85" s="14"/>
      <c r="AM85" s="14"/>
      <c r="AN85" s="256"/>
      <c r="AO85" s="261"/>
      <c r="AP85" s="261"/>
      <c r="AQ85" s="261"/>
      <c r="AR85" s="261"/>
      <c r="AS85" s="261"/>
      <c r="AT85" s="261"/>
      <c r="AU85" s="261"/>
      <c r="AV85" s="261"/>
      <c r="AW85" s="261"/>
      <c r="AX85" s="261"/>
      <c r="AY85" s="261"/>
      <c r="AZ85" s="261"/>
      <c r="BA85" s="261"/>
      <c r="BB85" s="261"/>
    </row>
    <row r="86" spans="1:54" ht="15" customHeight="1">
      <c r="A86" s="51">
        <f>'Base de donnée'!AC3</f>
        <v>27</v>
      </c>
      <c r="B86" s="466">
        <f>SUM('Base de donnée'!AC5:AC7)</f>
        <v>0</v>
      </c>
      <c r="C86" s="448">
        <f>SUM('Base de donnée'!AC$8)</f>
        <v>0</v>
      </c>
      <c r="D86" s="428">
        <f t="array" ref="D86">SUM(IF((WEEKDAY(J$5:AM$5,2)&lt;6)*(COUNTIF(fériés,J$5:AM$5)=0),COUNTIF(piquet,J86:AM86)))</f>
        <v>0</v>
      </c>
      <c r="E86" s="431">
        <f t="array" ref="E86">SUM(IF((WEEKDAY(J$5:AM$5,2)&gt;5)+(COUNTIF(fériés,J$5:AM$5)&gt;0),COUNTIF(piquet,J86:AM86)))</f>
        <v>0</v>
      </c>
      <c r="F86" s="416">
        <f>(D86*9)+(E86*24)</f>
        <v>0</v>
      </c>
      <c r="G86" s="419" t="e">
        <f ca="1">STATISTIQUE!V34</f>
        <v>#REF!</v>
      </c>
      <c r="H86" s="422">
        <f t="shared" ref="H86:I86" si="27">SUM(AV86:AV88)</f>
        <v>0</v>
      </c>
      <c r="I86" s="425">
        <f t="shared" si="27"/>
        <v>0</v>
      </c>
      <c r="J86" s="16" t="str">
        <f>IF('Base de donnée'!$AC$4,("DISPONIBLE"),("INDISPONIBLE"))</f>
        <v>INDISPONIBLE</v>
      </c>
      <c r="K86" s="16" t="str">
        <f>IF('Base de donnée'!$AC$4,("DISPONIBLE"),("INDISPONIBLE"))</f>
        <v>INDISPONIBLE</v>
      </c>
      <c r="L86" s="16" t="str">
        <f>IF('Base de donnée'!$AC$4,("DISPONIBLE"),("INDISPONIBLE"))</f>
        <v>INDISPONIBLE</v>
      </c>
      <c r="M86" s="16" t="str">
        <f>IF('Base de donnée'!$AC$4,("DISPONIBLE"),("INDISPONIBLE"))</f>
        <v>INDISPONIBLE</v>
      </c>
      <c r="N86" s="16" t="str">
        <f>IF('Base de donnée'!$AC$4,("DISPONIBLE"),("INDISPONIBLE"))</f>
        <v>INDISPONIBLE</v>
      </c>
      <c r="O86" s="16" t="str">
        <f>IF('Base de donnée'!$AC$4,("DISPONIBLE"),("INDISPONIBLE"))</f>
        <v>INDISPONIBLE</v>
      </c>
      <c r="P86" s="16" t="str">
        <f>IF('Base de donnée'!$AC$4,("DISPONIBLE"),("INDISPONIBLE"))</f>
        <v>INDISPONIBLE</v>
      </c>
      <c r="Q86" s="16" t="str">
        <f>IF('Base de donnée'!$AC$4,("DISPONIBLE"),("INDISPONIBLE"))</f>
        <v>INDISPONIBLE</v>
      </c>
      <c r="R86" s="16" t="str">
        <f>IF('Base de donnée'!$AC$4,("DISPONIBLE"),("INDISPONIBLE"))</f>
        <v>INDISPONIBLE</v>
      </c>
      <c r="S86" s="16" t="str">
        <f>IF('Base de donnée'!$AC$4,("DISPONIBLE"),("INDISPONIBLE"))</f>
        <v>INDISPONIBLE</v>
      </c>
      <c r="T86" s="16" t="str">
        <f>IF('Base de donnée'!$AC$4,("DISPONIBLE"),("INDISPONIBLE"))</f>
        <v>INDISPONIBLE</v>
      </c>
      <c r="U86" s="16" t="str">
        <f>IF('Base de donnée'!$AC$4,("DISPONIBLE"),("INDISPONIBLE"))</f>
        <v>INDISPONIBLE</v>
      </c>
      <c r="V86" s="16" t="str">
        <f>IF('Base de donnée'!$AC$4,("DISPONIBLE"),("INDISPONIBLE"))</f>
        <v>INDISPONIBLE</v>
      </c>
      <c r="W86" s="16" t="str">
        <f>IF('Base de donnée'!$AC$4,("DISPONIBLE"),("INDISPONIBLE"))</f>
        <v>INDISPONIBLE</v>
      </c>
      <c r="X86" s="16" t="str">
        <f>IF('Base de donnée'!$AC$4,("DISPONIBLE"),("INDISPONIBLE"))</f>
        <v>INDISPONIBLE</v>
      </c>
      <c r="Y86" s="16" t="str">
        <f>IF('Base de donnée'!$AC$4,("DISPONIBLE"),("INDISPONIBLE"))</f>
        <v>INDISPONIBLE</v>
      </c>
      <c r="Z86" s="16" t="str">
        <f>IF('Base de donnée'!$AC$4,("DISPONIBLE"),("INDISPONIBLE"))</f>
        <v>INDISPONIBLE</v>
      </c>
      <c r="AA86" s="16" t="str">
        <f>IF('Base de donnée'!$AC$4,("DISPONIBLE"),("INDISPONIBLE"))</f>
        <v>INDISPONIBLE</v>
      </c>
      <c r="AB86" s="16" t="str">
        <f>IF('Base de donnée'!$AC$4,("DISPONIBLE"),("INDISPONIBLE"))</f>
        <v>INDISPONIBLE</v>
      </c>
      <c r="AC86" s="16" t="str">
        <f>IF('Base de donnée'!$AC$4,("DISPONIBLE"),("INDISPONIBLE"))</f>
        <v>INDISPONIBLE</v>
      </c>
      <c r="AD86" s="16" t="str">
        <f>IF('Base de donnée'!$AC$4,("DISPONIBLE"),("INDISPONIBLE"))</f>
        <v>INDISPONIBLE</v>
      </c>
      <c r="AE86" s="16" t="str">
        <f>IF('Base de donnée'!$AC$4,("DISPONIBLE"),("INDISPONIBLE"))</f>
        <v>INDISPONIBLE</v>
      </c>
      <c r="AF86" s="16" t="str">
        <f>IF('Base de donnée'!$AC$4,("DISPONIBLE"),("INDISPONIBLE"))</f>
        <v>INDISPONIBLE</v>
      </c>
      <c r="AG86" s="16" t="str">
        <f>IF('Base de donnée'!$AC$4,("DISPONIBLE"),("INDISPONIBLE"))</f>
        <v>INDISPONIBLE</v>
      </c>
      <c r="AH86" s="16" t="str">
        <f>IF('Base de donnée'!$AC$4,("DISPONIBLE"),("INDISPONIBLE"))</f>
        <v>INDISPONIBLE</v>
      </c>
      <c r="AI86" s="16" t="str">
        <f>IF('Base de donnée'!$AC$4,("DISPONIBLE"),("INDISPONIBLE"))</f>
        <v>INDISPONIBLE</v>
      </c>
      <c r="AJ86" s="16" t="str">
        <f>IF('Base de donnée'!$AC$4,("DISPONIBLE"),("INDISPONIBLE"))</f>
        <v>INDISPONIBLE</v>
      </c>
      <c r="AK86" s="16" t="str">
        <f>IF('Base de donnée'!$AC$4,("DISPONIBLE"),("INDISPONIBLE"))</f>
        <v>INDISPONIBLE</v>
      </c>
      <c r="AL86" s="16" t="str">
        <f>IF('Base de donnée'!$AC$4,("DISPONIBLE"),("INDISPONIBLE"))</f>
        <v>INDISPONIBLE</v>
      </c>
      <c r="AM86" s="16" t="str">
        <f>IF('Base de donnée'!$AC$4,("DISPONIBLE"),("INDISPONIBLE"))</f>
        <v>INDISPONIBLE</v>
      </c>
      <c r="AN86" s="254" t="str">
        <f>IF('Base de donnée'!$AC$4,("DISPONIBLE"),("INDISPONIBLE"))</f>
        <v>INDISPONIBLE</v>
      </c>
      <c r="AO86" s="261"/>
      <c r="AP86" s="261"/>
      <c r="AQ86" s="261"/>
      <c r="AR86" s="261"/>
      <c r="AS86" s="261"/>
      <c r="AT86" s="261"/>
      <c r="AU86" s="261"/>
      <c r="AV86" s="261"/>
      <c r="AW86" s="261"/>
      <c r="AX86" s="261"/>
      <c r="AY86" s="261"/>
      <c r="AZ86" s="261"/>
      <c r="BA86" s="261"/>
      <c r="BB86" s="261"/>
    </row>
    <row r="87" spans="1:54" ht="13.5" customHeight="1">
      <c r="A87" s="52">
        <f>'Base de donnée'!AC3</f>
        <v>27</v>
      </c>
      <c r="B87" s="467"/>
      <c r="C87" s="449"/>
      <c r="D87" s="429"/>
      <c r="E87" s="432"/>
      <c r="F87" s="417"/>
      <c r="G87" s="420"/>
      <c r="H87" s="423"/>
      <c r="I87" s="426"/>
      <c r="J87" s="30"/>
      <c r="K87" s="10"/>
      <c r="L87" s="10"/>
      <c r="M87" s="10"/>
      <c r="N87" s="10"/>
      <c r="O87" s="10"/>
      <c r="P87" s="10"/>
      <c r="Q87" s="10"/>
      <c r="R87" s="10"/>
      <c r="S87" s="10"/>
      <c r="T87" s="10"/>
      <c r="U87" s="10"/>
      <c r="V87" s="10"/>
      <c r="W87" s="10"/>
      <c r="X87" s="10"/>
      <c r="Y87" s="10"/>
      <c r="Z87" s="10"/>
      <c r="AA87" s="10"/>
      <c r="AB87" s="10"/>
      <c r="AC87" s="19"/>
      <c r="AD87" s="10"/>
      <c r="AE87" s="10"/>
      <c r="AF87" s="10"/>
      <c r="AG87" s="10"/>
      <c r="AH87" s="10"/>
      <c r="AI87" s="10"/>
      <c r="AJ87" s="10"/>
      <c r="AK87" s="10"/>
      <c r="AL87" s="10"/>
      <c r="AM87" s="10"/>
      <c r="AN87" s="255"/>
      <c r="AO87" s="261"/>
      <c r="AP87" s="261"/>
      <c r="AQ87" s="261"/>
      <c r="AR87" s="261"/>
      <c r="AS87" s="261"/>
      <c r="AT87" s="261"/>
      <c r="AU87" s="261"/>
      <c r="AV87" s="261"/>
      <c r="AW87" s="261"/>
      <c r="AX87" s="261"/>
      <c r="AY87" s="261"/>
      <c r="AZ87" s="261"/>
      <c r="BA87" s="261"/>
      <c r="BB87" s="261"/>
    </row>
    <row r="88" spans="1:54" ht="15.75" customHeight="1" thickBot="1">
      <c r="A88" s="52">
        <f>'Base de donnée'!AC3</f>
        <v>27</v>
      </c>
      <c r="B88" s="468"/>
      <c r="C88" s="450"/>
      <c r="D88" s="430"/>
      <c r="E88" s="433"/>
      <c r="F88" s="418"/>
      <c r="G88" s="421"/>
      <c r="H88" s="424"/>
      <c r="I88" s="427"/>
      <c r="J88" s="28"/>
      <c r="K88" s="14"/>
      <c r="L88" s="14"/>
      <c r="M88" s="14"/>
      <c r="N88" s="14"/>
      <c r="O88" s="14"/>
      <c r="P88" s="14"/>
      <c r="Q88" s="14"/>
      <c r="R88" s="14"/>
      <c r="S88" s="14"/>
      <c r="T88" s="14"/>
      <c r="U88" s="14"/>
      <c r="V88" s="14"/>
      <c r="W88" s="14"/>
      <c r="X88" s="14"/>
      <c r="Y88" s="14"/>
      <c r="Z88" s="14"/>
      <c r="AA88" s="14"/>
      <c r="AB88" s="14"/>
      <c r="AC88" s="22"/>
      <c r="AD88" s="14"/>
      <c r="AE88" s="14"/>
      <c r="AF88" s="14"/>
      <c r="AG88" s="14"/>
      <c r="AH88" s="14"/>
      <c r="AI88" s="14"/>
      <c r="AJ88" s="14"/>
      <c r="AK88" s="14"/>
      <c r="AL88" s="14"/>
      <c r="AM88" s="14"/>
      <c r="AN88" s="256"/>
      <c r="AO88" s="261"/>
      <c r="AP88" s="261"/>
      <c r="AQ88" s="261"/>
      <c r="AR88" s="261"/>
      <c r="AS88" s="261"/>
      <c r="AT88" s="261"/>
      <c r="AU88" s="261"/>
      <c r="AV88" s="261"/>
      <c r="AW88" s="261"/>
      <c r="AX88" s="261"/>
      <c r="AY88" s="261"/>
      <c r="AZ88" s="261"/>
      <c r="BA88" s="261"/>
      <c r="BB88" s="261"/>
    </row>
    <row r="89" spans="1:54" ht="15" customHeight="1">
      <c r="A89" s="52">
        <f>'Base de donnée'!AD3</f>
        <v>28</v>
      </c>
      <c r="B89" s="466">
        <f>SUM('Base de donnée'!C$5:C$8)</f>
        <v>4</v>
      </c>
      <c r="C89" s="469">
        <f>SUM('Base de donnée'!C89)</f>
        <v>0</v>
      </c>
      <c r="D89" s="410">
        <f t="array" ref="D89">SUM(IF((WEEKDAY(J$5:AM$5,2)&lt;6)*(COUNTIF(fériés,J$5:AM$5)=0),COUNTIF(piquet,J89:AM89)))</f>
        <v>0</v>
      </c>
      <c r="E89" s="413">
        <f t="array" ref="E89">SUM(IF((WEEKDAY(J$5:AM$5,2)&gt;5)+(COUNTIF(fériés,J$5:AM$5)&gt;0),COUNTIF(piquet,J89:AM89)))</f>
        <v>0</v>
      </c>
      <c r="F89" s="416">
        <f>(D89*9)+(E89*24)</f>
        <v>0</v>
      </c>
      <c r="G89" s="419" t="e">
        <f ca="1">STATISTIQUE!V35</f>
        <v>#REF!</v>
      </c>
      <c r="H89" s="422">
        <f t="shared" ref="H89:I89" si="28">SUM(AV89:AV91)</f>
        <v>0</v>
      </c>
      <c r="I89" s="425">
        <f t="shared" si="28"/>
        <v>0</v>
      </c>
      <c r="J89" s="16" t="str">
        <f>IF('Base de donnée'!$AD$4,("DISPONIBLE"),("INDISPONIBLE"))</f>
        <v>INDISPONIBLE</v>
      </c>
      <c r="K89" s="16" t="str">
        <f>IF('Base de donnée'!$AD$4,("DISPONIBLE"),("INDISPONIBLE"))</f>
        <v>INDISPONIBLE</v>
      </c>
      <c r="L89" s="16" t="str">
        <f>IF('Base de donnée'!$AD$4,("DISPONIBLE"),("INDISPONIBLE"))</f>
        <v>INDISPONIBLE</v>
      </c>
      <c r="M89" s="16" t="str">
        <f>IF('Base de donnée'!$AD$4,("DISPONIBLE"),("INDISPONIBLE"))</f>
        <v>INDISPONIBLE</v>
      </c>
      <c r="N89" s="16" t="str">
        <f>IF('Base de donnée'!$AD$4,("DISPONIBLE"),("INDISPONIBLE"))</f>
        <v>INDISPONIBLE</v>
      </c>
      <c r="O89" s="16" t="str">
        <f>IF('Base de donnée'!$AD$4,("DISPONIBLE"),("INDISPONIBLE"))</f>
        <v>INDISPONIBLE</v>
      </c>
      <c r="P89" s="16" t="str">
        <f>IF('Base de donnée'!$AD$4,("DISPONIBLE"),("INDISPONIBLE"))</f>
        <v>INDISPONIBLE</v>
      </c>
      <c r="Q89" s="16" t="str">
        <f>IF('Base de donnée'!$AD$4,("DISPONIBLE"),("INDISPONIBLE"))</f>
        <v>INDISPONIBLE</v>
      </c>
      <c r="R89" s="16" t="str">
        <f>IF('Base de donnée'!$AD$4,("DISPONIBLE"),("INDISPONIBLE"))</f>
        <v>INDISPONIBLE</v>
      </c>
      <c r="S89" s="16" t="str">
        <f>IF('Base de donnée'!$AD$4,("DISPONIBLE"),("INDISPONIBLE"))</f>
        <v>INDISPONIBLE</v>
      </c>
      <c r="T89" s="16" t="str">
        <f>IF('Base de donnée'!$AD$4,("DISPONIBLE"),("INDISPONIBLE"))</f>
        <v>INDISPONIBLE</v>
      </c>
      <c r="U89" s="16" t="str">
        <f>IF('Base de donnée'!$AD$4,("DISPONIBLE"),("INDISPONIBLE"))</f>
        <v>INDISPONIBLE</v>
      </c>
      <c r="V89" s="16" t="str">
        <f>IF('Base de donnée'!$AD$4,("DISPONIBLE"),("INDISPONIBLE"))</f>
        <v>INDISPONIBLE</v>
      </c>
      <c r="W89" s="16" t="str">
        <f>IF('Base de donnée'!$AD$4,("DISPONIBLE"),("INDISPONIBLE"))</f>
        <v>INDISPONIBLE</v>
      </c>
      <c r="X89" s="16" t="str">
        <f>IF('Base de donnée'!$AD$4,("DISPONIBLE"),("INDISPONIBLE"))</f>
        <v>INDISPONIBLE</v>
      </c>
      <c r="Y89" s="16" t="str">
        <f>IF('Base de donnée'!$AD$4,("DISPONIBLE"),("INDISPONIBLE"))</f>
        <v>INDISPONIBLE</v>
      </c>
      <c r="Z89" s="16" t="str">
        <f>IF('Base de donnée'!$AD$4,("DISPONIBLE"),("INDISPONIBLE"))</f>
        <v>INDISPONIBLE</v>
      </c>
      <c r="AA89" s="16" t="str">
        <f>IF('Base de donnée'!$AD$4,("DISPONIBLE"),("INDISPONIBLE"))</f>
        <v>INDISPONIBLE</v>
      </c>
      <c r="AB89" s="16" t="str">
        <f>IF('Base de donnée'!$AD$4,("DISPONIBLE"),("INDISPONIBLE"))</f>
        <v>INDISPONIBLE</v>
      </c>
      <c r="AC89" s="16" t="str">
        <f>IF('Base de donnée'!$AD$4,("DISPONIBLE"),("INDISPONIBLE"))</f>
        <v>INDISPONIBLE</v>
      </c>
      <c r="AD89" s="16" t="str">
        <f>IF('Base de donnée'!$AD$4,("DISPONIBLE"),("INDISPONIBLE"))</f>
        <v>INDISPONIBLE</v>
      </c>
      <c r="AE89" s="16" t="str">
        <f>IF('Base de donnée'!$AD$4,("DISPONIBLE"),("INDISPONIBLE"))</f>
        <v>INDISPONIBLE</v>
      </c>
      <c r="AF89" s="16" t="str">
        <f>IF('Base de donnée'!$AD$4,("DISPONIBLE"),("INDISPONIBLE"))</f>
        <v>INDISPONIBLE</v>
      </c>
      <c r="AG89" s="16" t="str">
        <f>IF('Base de donnée'!$AD$4,("DISPONIBLE"),("INDISPONIBLE"))</f>
        <v>INDISPONIBLE</v>
      </c>
      <c r="AH89" s="16" t="str">
        <f>IF('Base de donnée'!$AD$4,("DISPONIBLE"),("INDISPONIBLE"))</f>
        <v>INDISPONIBLE</v>
      </c>
      <c r="AI89" s="16" t="str">
        <f>IF('Base de donnée'!$AD$4,("DISPONIBLE"),("INDISPONIBLE"))</f>
        <v>INDISPONIBLE</v>
      </c>
      <c r="AJ89" s="16" t="str">
        <f>IF('Base de donnée'!$AD$4,("DISPONIBLE"),("INDISPONIBLE"))</f>
        <v>INDISPONIBLE</v>
      </c>
      <c r="AK89" s="16" t="str">
        <f>IF('Base de donnée'!$AD$4,("DISPONIBLE"),("INDISPONIBLE"))</f>
        <v>INDISPONIBLE</v>
      </c>
      <c r="AL89" s="16" t="str">
        <f>IF('Base de donnée'!$AD$4,("DISPONIBLE"),("INDISPONIBLE"))</f>
        <v>INDISPONIBLE</v>
      </c>
      <c r="AM89" s="16" t="str">
        <f>IF('Base de donnée'!$AD$4,("DISPONIBLE"),("INDISPONIBLE"))</f>
        <v>INDISPONIBLE</v>
      </c>
      <c r="AN89" s="254" t="str">
        <f>IF('Base de donnée'!$AD$4,("DISPONIBLE"),("INDISPONIBLE"))</f>
        <v>INDISPONIBLE</v>
      </c>
      <c r="AO89" s="261"/>
      <c r="AP89" s="261"/>
      <c r="AQ89" s="261"/>
      <c r="AR89" s="261"/>
      <c r="AS89" s="261"/>
      <c r="AT89" s="261"/>
      <c r="AU89" s="261"/>
      <c r="AV89" s="261"/>
      <c r="AW89" s="261"/>
      <c r="AX89" s="261"/>
      <c r="AY89" s="261"/>
      <c r="AZ89" s="261"/>
      <c r="BA89" s="261"/>
      <c r="BB89" s="261"/>
    </row>
    <row r="90" spans="1:54" ht="15" customHeight="1">
      <c r="A90" s="52">
        <f>'Base de donnée'!AD3</f>
        <v>28</v>
      </c>
      <c r="B90" s="467"/>
      <c r="C90" s="470"/>
      <c r="D90" s="411"/>
      <c r="E90" s="414"/>
      <c r="F90" s="417"/>
      <c r="G90" s="420"/>
      <c r="H90" s="423"/>
      <c r="I90" s="426"/>
      <c r="J90" s="144"/>
      <c r="K90" s="30"/>
      <c r="L90" s="30"/>
      <c r="M90" s="30"/>
      <c r="N90" s="30"/>
      <c r="O90" s="30"/>
      <c r="P90" s="30"/>
      <c r="Q90" s="30"/>
      <c r="R90" s="30"/>
      <c r="S90" s="30"/>
      <c r="T90" s="30"/>
      <c r="U90" s="30"/>
      <c r="V90" s="30"/>
      <c r="W90" s="30"/>
      <c r="X90" s="30"/>
      <c r="Y90" s="30"/>
      <c r="Z90" s="30"/>
      <c r="AA90" s="30"/>
      <c r="AB90" s="30"/>
      <c r="AC90" s="18"/>
      <c r="AD90" s="30"/>
      <c r="AE90" s="30"/>
      <c r="AF90" s="30"/>
      <c r="AG90" s="30"/>
      <c r="AH90" s="30"/>
      <c r="AI90" s="30"/>
      <c r="AJ90" s="30"/>
      <c r="AK90" s="30"/>
      <c r="AL90" s="30"/>
      <c r="AM90" s="30"/>
      <c r="AN90" s="258"/>
      <c r="AO90" s="261"/>
      <c r="AP90" s="261"/>
      <c r="AQ90" s="261"/>
      <c r="AR90" s="261"/>
      <c r="AS90" s="261"/>
      <c r="AT90" s="261"/>
      <c r="AU90" s="261"/>
      <c r="AV90" s="261"/>
      <c r="AW90" s="261"/>
      <c r="AX90" s="261"/>
      <c r="AY90" s="261"/>
      <c r="AZ90" s="261"/>
      <c r="BA90" s="261"/>
      <c r="BB90" s="261"/>
    </row>
    <row r="91" spans="1:54" ht="15.75" customHeight="1" thickBot="1">
      <c r="A91" s="52">
        <f>'Base de donnée'!AD3</f>
        <v>28</v>
      </c>
      <c r="B91" s="468"/>
      <c r="C91" s="471"/>
      <c r="D91" s="412"/>
      <c r="E91" s="415"/>
      <c r="F91" s="418"/>
      <c r="G91" s="421"/>
      <c r="H91" s="424"/>
      <c r="I91" s="427"/>
      <c r="J91" s="140"/>
      <c r="K91" s="140"/>
      <c r="L91" s="140"/>
      <c r="M91" s="140"/>
      <c r="N91" s="140"/>
      <c r="O91" s="140"/>
      <c r="P91" s="140"/>
      <c r="Q91" s="140"/>
      <c r="R91" s="140"/>
      <c r="S91" s="140"/>
      <c r="T91" s="140"/>
      <c r="U91" s="140"/>
      <c r="V91" s="140"/>
      <c r="W91" s="140"/>
      <c r="X91" s="140"/>
      <c r="Y91" s="140"/>
      <c r="Z91" s="140"/>
      <c r="AA91" s="140"/>
      <c r="AB91" s="140"/>
      <c r="AC91" s="141"/>
      <c r="AD91" s="140"/>
      <c r="AE91" s="140"/>
      <c r="AF91" s="140"/>
      <c r="AG91" s="140"/>
      <c r="AH91" s="140"/>
      <c r="AI91" s="140"/>
      <c r="AJ91" s="140"/>
      <c r="AK91" s="140"/>
      <c r="AL91" s="140"/>
      <c r="AM91" s="140"/>
      <c r="AN91" s="259"/>
      <c r="AO91" s="261"/>
      <c r="AP91" s="261"/>
      <c r="AQ91" s="261"/>
      <c r="AR91" s="261"/>
      <c r="AS91" s="261"/>
      <c r="AT91" s="261"/>
      <c r="AU91" s="261"/>
      <c r="AV91" s="261"/>
      <c r="AW91" s="261"/>
      <c r="AX91" s="261"/>
      <c r="AY91" s="261"/>
      <c r="AZ91" s="261"/>
      <c r="BA91" s="261"/>
      <c r="BB91" s="261"/>
    </row>
    <row r="92" spans="1:54" ht="15" hidden="1" customHeight="1">
      <c r="A92" s="52">
        <f>'Base de donnée'!AE3</f>
        <v>29</v>
      </c>
      <c r="B92" s="466">
        <f>SUM('Base de donnée'!C$5:C$8)</f>
        <v>4</v>
      </c>
      <c r="C92" s="448">
        <f>SUM('Base de donnée'!C92)</f>
        <v>0</v>
      </c>
      <c r="D92" s="428" t="e">
        <f t="array" ref="D92">SUM(IF((WEEKDAY(J$5:AN$5,2)&lt;6)*(COUNTIF(fériés,J$5:AN$5)=0),COUNTIF(piquet,J92:AN92)))</f>
        <v>#VALUE!</v>
      </c>
      <c r="E92" s="431" t="e">
        <f t="array" ref="E92">SUM(IF((WEEKDAY(J$5:AN$5,2)&gt;5)+(COUNTIF(fériés,J$5:AN$5)&gt;0),COUNTIF(piquet,J92:AN92)))</f>
        <v>#VALUE!</v>
      </c>
      <c r="F92" s="416" t="e">
        <f>(D92*9)+(E92*24)</f>
        <v>#VALUE!</v>
      </c>
      <c r="G92" s="419">
        <f>STATISTIQUE!V92</f>
        <v>0</v>
      </c>
      <c r="H92" s="422">
        <f t="shared" ref="H92:I92" si="29">SUM(AV92:AV94)</f>
        <v>0</v>
      </c>
      <c r="I92" s="483">
        <f t="shared" si="29"/>
        <v>0</v>
      </c>
      <c r="J92" s="16"/>
      <c r="K92" s="16"/>
      <c r="L92" s="16"/>
      <c r="M92" s="16"/>
      <c r="N92" s="16"/>
      <c r="O92" s="16"/>
      <c r="P92" s="16"/>
      <c r="Q92" s="16"/>
      <c r="R92" s="16"/>
      <c r="S92" s="16"/>
      <c r="T92" s="16"/>
      <c r="U92" s="16"/>
      <c r="V92" s="16"/>
      <c r="W92" s="16"/>
      <c r="X92" s="16"/>
      <c r="Y92" s="16"/>
      <c r="Z92" s="16"/>
      <c r="AA92" s="16"/>
      <c r="AB92" s="16"/>
      <c r="AC92" s="16"/>
      <c r="AD92" s="16"/>
      <c r="AE92" s="16"/>
      <c r="AF92" s="16"/>
      <c r="AG92" s="16"/>
      <c r="AH92" s="16"/>
      <c r="AI92" s="16"/>
      <c r="AJ92" s="16"/>
      <c r="AK92" s="16"/>
      <c r="AL92" s="16"/>
      <c r="AM92" s="16"/>
      <c r="AN92" s="16"/>
      <c r="AV92">
        <f t="array" ref="AV92">SUM(IF((WEEKDAY(J$5:AM$5,2)&lt;6)*(COUNTIF(fériés,J$5:AM$5)=0),COUNTIF(vsav, J92:AM92)))</f>
        <v>0</v>
      </c>
      <c r="AW92">
        <f t="array" ref="AW92">SUM(IF((WEEKDAY(J$5:AM$5,2)&gt;5)+(COUNTIF(fériés,J$5:AM$5)&gt;0),COUNTIF(vsav, J92:AM92)))</f>
        <v>0</v>
      </c>
    </row>
    <row r="93" spans="1:54" ht="15" hidden="1" customHeight="1">
      <c r="A93" s="52">
        <f>'Base de donnée'!AE3</f>
        <v>29</v>
      </c>
      <c r="B93" s="467"/>
      <c r="C93" s="449"/>
      <c r="D93" s="429"/>
      <c r="E93" s="432"/>
      <c r="F93" s="417"/>
      <c r="G93" s="420"/>
      <c r="H93" s="423"/>
      <c r="I93" s="484"/>
      <c r="J93" s="144"/>
      <c r="K93" s="30"/>
      <c r="L93" s="30"/>
      <c r="M93" s="30"/>
      <c r="N93" s="30"/>
      <c r="O93" s="30"/>
      <c r="P93" s="30"/>
      <c r="Q93" s="30"/>
      <c r="R93" s="30"/>
      <c r="S93" s="30"/>
      <c r="T93" s="30"/>
      <c r="U93" s="30"/>
      <c r="V93" s="30"/>
      <c r="W93" s="30"/>
      <c r="X93" s="30"/>
      <c r="Y93" s="30"/>
      <c r="Z93" s="30"/>
      <c r="AA93" s="30"/>
      <c r="AB93" s="30"/>
      <c r="AC93" s="18"/>
      <c r="AD93" s="30"/>
      <c r="AE93" s="30"/>
      <c r="AF93" s="30"/>
      <c r="AG93" s="30"/>
      <c r="AH93" s="30"/>
      <c r="AI93" s="30"/>
      <c r="AJ93" s="30"/>
      <c r="AK93" s="30"/>
      <c r="AL93" s="30"/>
      <c r="AM93" s="30"/>
      <c r="AN93" s="30"/>
      <c r="AV93">
        <f t="array" ref="AV93">SUM(IF((WEEKDAY(J$5:AM$5,2)&lt;6)*(COUNTIF(fériés,J$5:AM$5)=0),COUNTIF(vsav, J93:AM93)))</f>
        <v>0</v>
      </c>
      <c r="AW93">
        <f t="array" ref="AW93">SUM(IF((WEEKDAY(J$5:AM$5,2)&gt;5)+(COUNTIF(fériés,J$5:AM$5)&gt;0),COUNTIF(vsav, J93:AM93)))</f>
        <v>0</v>
      </c>
    </row>
    <row r="94" spans="1:54" ht="15.75" hidden="1" customHeight="1" thickBot="1">
      <c r="A94" s="52">
        <f>'Base de donnée'!AE3</f>
        <v>29</v>
      </c>
      <c r="B94" s="468"/>
      <c r="C94" s="450"/>
      <c r="D94" s="430"/>
      <c r="E94" s="433"/>
      <c r="F94" s="418"/>
      <c r="G94" s="421"/>
      <c r="H94" s="424"/>
      <c r="I94" s="485"/>
      <c r="J94" s="140"/>
      <c r="K94" s="140"/>
      <c r="L94" s="140"/>
      <c r="M94" s="140"/>
      <c r="N94" s="140"/>
      <c r="O94" s="140"/>
      <c r="P94" s="140"/>
      <c r="Q94" s="140"/>
      <c r="R94" s="140"/>
      <c r="S94" s="140"/>
      <c r="T94" s="140"/>
      <c r="U94" s="140"/>
      <c r="V94" s="140"/>
      <c r="W94" s="140"/>
      <c r="X94" s="140"/>
      <c r="Y94" s="140"/>
      <c r="Z94" s="140"/>
      <c r="AA94" s="140"/>
      <c r="AB94" s="140"/>
      <c r="AC94" s="141"/>
      <c r="AD94" s="140"/>
      <c r="AE94" s="140"/>
      <c r="AF94" s="140"/>
      <c r="AG94" s="140"/>
      <c r="AH94" s="140"/>
      <c r="AI94" s="140"/>
      <c r="AJ94" s="140"/>
      <c r="AK94" s="140"/>
      <c r="AL94" s="140"/>
      <c r="AM94" s="140"/>
      <c r="AN94" s="140"/>
      <c r="AV94">
        <f t="array" ref="AV94">SUM(IF((WEEKDAY(J$5:AM$5,2)&lt;6)*(COUNTIF(fériés,J$5:AM$5)=0),COUNTIF(vsav, J94:AM94)))</f>
        <v>0</v>
      </c>
      <c r="AW94">
        <f t="array" ref="AW94">SUM(IF((WEEKDAY(J$5:AM$5,2)&gt;5)+(COUNTIF(fériés,J$5:AM$5)&gt;0),COUNTIF(vsav, J94:AM94)))</f>
        <v>0</v>
      </c>
    </row>
    <row r="95" spans="1:54" ht="15" hidden="1" customHeight="1">
      <c r="A95" s="52">
        <f>'Base de donnée'!AF3</f>
        <v>30</v>
      </c>
      <c r="B95" s="466">
        <f>SUM('Base de donnée'!C$5:C$8)</f>
        <v>4</v>
      </c>
      <c r="C95" s="448">
        <f>SUM('Base de donnée'!C95)</f>
        <v>0</v>
      </c>
      <c r="D95" s="428" t="e">
        <f t="array" ref="D95">SUM(IF((WEEKDAY(J$5:AN$5,2)&lt;6)*(COUNTIF(fériés,J$5:AN$5)=0),COUNTIF(piquet,J95:AN95)))</f>
        <v>#VALUE!</v>
      </c>
      <c r="E95" s="431" t="e">
        <f t="array" ref="E95">SUM(IF((WEEKDAY(J$5:AN$5,2)&gt;5)+(COUNTIF(fériés,J$5:AN$5)&gt;0),COUNTIF(piquet,J95:AN95)))</f>
        <v>#VALUE!</v>
      </c>
      <c r="F95" s="416" t="e">
        <f>(D95*9)+(E95*24)</f>
        <v>#VALUE!</v>
      </c>
      <c r="G95" s="419">
        <f>STATISTIQUE!V95</f>
        <v>0</v>
      </c>
      <c r="H95" s="422">
        <f t="shared" ref="H95:I95" si="30">SUM(AV95:AV97)</f>
        <v>0</v>
      </c>
      <c r="I95" s="483">
        <f t="shared" si="30"/>
        <v>0</v>
      </c>
      <c r="J95" s="138"/>
      <c r="K95" s="138"/>
      <c r="L95" s="138"/>
      <c r="M95" s="138"/>
      <c r="N95" s="138"/>
      <c r="O95" s="138"/>
      <c r="P95" s="138"/>
      <c r="Q95" s="138"/>
      <c r="R95" s="138"/>
      <c r="S95" s="138"/>
      <c r="T95" s="138"/>
      <c r="U95" s="138"/>
      <c r="V95" s="138"/>
      <c r="W95" s="138"/>
      <c r="X95" s="138"/>
      <c r="Y95" s="138"/>
      <c r="Z95" s="138"/>
      <c r="AA95" s="138"/>
      <c r="AB95" s="138"/>
      <c r="AC95" s="139"/>
      <c r="AD95" s="138"/>
      <c r="AE95" s="138"/>
      <c r="AF95" s="138"/>
      <c r="AG95" s="138"/>
      <c r="AH95" s="138"/>
      <c r="AI95" s="138"/>
      <c r="AJ95" s="138"/>
      <c r="AK95" s="138"/>
      <c r="AL95" s="138"/>
      <c r="AM95" s="138"/>
      <c r="AN95" s="138"/>
      <c r="AV95">
        <f t="array" ref="AV95">SUM(IF((WEEKDAY(J$5:AM$5,2)&lt;6)*(COUNTIF(fériés,J$5:AM$5)=0),COUNTIF(vsav, J95:AM95)))</f>
        <v>0</v>
      </c>
      <c r="AW95">
        <f t="array" ref="AW95">SUM(IF((WEEKDAY(J$5:AM$5,2)&gt;5)+(COUNTIF(fériés,J$5:AM$5)&gt;0),COUNTIF(vsav, J95:AM95)))</f>
        <v>0</v>
      </c>
    </row>
    <row r="96" spans="1:54" ht="15" hidden="1" customHeight="1">
      <c r="A96" s="52">
        <f>'Base de donnée'!AF3</f>
        <v>30</v>
      </c>
      <c r="B96" s="467"/>
      <c r="C96" s="449"/>
      <c r="D96" s="429"/>
      <c r="E96" s="432"/>
      <c r="F96" s="417"/>
      <c r="G96" s="420"/>
      <c r="H96" s="423"/>
      <c r="I96" s="484"/>
      <c r="J96" s="144"/>
      <c r="K96" s="30"/>
      <c r="L96" s="30"/>
      <c r="M96" s="30"/>
      <c r="N96" s="30"/>
      <c r="O96" s="30"/>
      <c r="P96" s="30"/>
      <c r="Q96" s="30"/>
      <c r="R96" s="30"/>
      <c r="S96" s="30"/>
      <c r="T96" s="30"/>
      <c r="U96" s="30"/>
      <c r="V96" s="30"/>
      <c r="W96" s="30"/>
      <c r="X96" s="30"/>
      <c r="Y96" s="30"/>
      <c r="Z96" s="30"/>
      <c r="AA96" s="30"/>
      <c r="AB96" s="30"/>
      <c r="AC96" s="18"/>
      <c r="AD96" s="30"/>
      <c r="AE96" s="30"/>
      <c r="AF96" s="30"/>
      <c r="AG96" s="30"/>
      <c r="AH96" s="30"/>
      <c r="AI96" s="30"/>
      <c r="AJ96" s="30"/>
      <c r="AK96" s="30"/>
      <c r="AL96" s="30"/>
      <c r="AM96" s="30"/>
      <c r="AN96" s="30"/>
      <c r="AV96">
        <f t="array" ref="AV96">SUM(IF((WEEKDAY(J$5:AM$5,2)&lt;6)*(COUNTIF(fériés,J$5:AM$5)=0),COUNTIF(vsav, J96:AM96)))</f>
        <v>0</v>
      </c>
      <c r="AW96">
        <f t="array" ref="AW96">SUM(IF((WEEKDAY(J$5:AM$5,2)&gt;5)+(COUNTIF(fériés,J$5:AM$5)&gt;0),COUNTIF(vsav, J96:AM96)))</f>
        <v>0</v>
      </c>
    </row>
    <row r="97" spans="1:49" ht="15.75" hidden="1" customHeight="1" thickBot="1">
      <c r="A97" s="52">
        <f>'Base de donnée'!AF3</f>
        <v>30</v>
      </c>
      <c r="B97" s="468"/>
      <c r="C97" s="450"/>
      <c r="D97" s="430"/>
      <c r="E97" s="433"/>
      <c r="F97" s="418"/>
      <c r="G97" s="421"/>
      <c r="H97" s="424"/>
      <c r="I97" s="485"/>
      <c r="J97" s="140"/>
      <c r="K97" s="140"/>
      <c r="L97" s="140"/>
      <c r="M97" s="140"/>
      <c r="N97" s="140"/>
      <c r="O97" s="140"/>
      <c r="P97" s="140"/>
      <c r="Q97" s="140"/>
      <c r="R97" s="140"/>
      <c r="S97" s="140"/>
      <c r="T97" s="140"/>
      <c r="U97" s="140"/>
      <c r="V97" s="140"/>
      <c r="W97" s="140"/>
      <c r="X97" s="140"/>
      <c r="Y97" s="140"/>
      <c r="Z97" s="140"/>
      <c r="AA97" s="140"/>
      <c r="AB97" s="140"/>
      <c r="AC97" s="141"/>
      <c r="AD97" s="140"/>
      <c r="AE97" s="140"/>
      <c r="AF97" s="140"/>
      <c r="AG97" s="140"/>
      <c r="AH97" s="140"/>
      <c r="AI97" s="140"/>
      <c r="AJ97" s="140"/>
      <c r="AK97" s="140"/>
      <c r="AL97" s="140"/>
      <c r="AM97" s="140"/>
      <c r="AN97" s="140"/>
      <c r="AV97">
        <f t="array" ref="AV97">SUM(IF((WEEKDAY(J$5:AM$5,2)&lt;6)*(COUNTIF(fériés,J$5:AM$5)=0),COUNTIF(vsav, J97:AM97)))</f>
        <v>0</v>
      </c>
      <c r="AW97">
        <f t="array" ref="AW97">SUM(IF((WEEKDAY(J$5:AM$5,2)&gt;5)+(COUNTIF(fériés,J$5:AM$5)&gt;0),COUNTIF(vsav, J97:AM97)))</f>
        <v>0</v>
      </c>
    </row>
    <row r="98" spans="1:49" ht="15" hidden="1" customHeight="1">
      <c r="A98" s="52">
        <f>'Base de donnée'!AG3</f>
        <v>31</v>
      </c>
      <c r="B98" s="445">
        <f>SUM('Base de donnée'!C$5:C$8)</f>
        <v>4</v>
      </c>
      <c r="C98" s="448">
        <f>SUM('Base de donnée'!C98)</f>
        <v>0</v>
      </c>
      <c r="D98" s="428" t="e">
        <f t="array" ref="D98">SUM(IF((WEEKDAY(J$5:AN$5,2)&lt;6)*(COUNTIF(fériés,J$5:AN$5)=0),COUNTIF(piquet,J98:AN98)))</f>
        <v>#VALUE!</v>
      </c>
      <c r="E98" s="431" t="e">
        <f t="array" ref="E98">SUM(IF((WEEKDAY(J$5:AN$5,2)&gt;5)+(COUNTIF(fériés,J$5:AN$5)&gt;0),COUNTIF(piquet,J98:AN98)))</f>
        <v>#VALUE!</v>
      </c>
      <c r="F98" s="416" t="e">
        <f>(D98*9)+(E98*24)</f>
        <v>#VALUE!</v>
      </c>
      <c r="G98" s="419">
        <f>STATISTIQUE!V98</f>
        <v>0</v>
      </c>
      <c r="H98" s="422">
        <f t="shared" ref="H98:I98" si="31">SUM(AV98:AV100)</f>
        <v>0</v>
      </c>
      <c r="I98" s="483">
        <f t="shared" si="31"/>
        <v>0</v>
      </c>
      <c r="J98" s="138"/>
      <c r="K98" s="138"/>
      <c r="L98" s="138"/>
      <c r="M98" s="138"/>
      <c r="N98" s="138"/>
      <c r="O98" s="138"/>
      <c r="P98" s="138"/>
      <c r="Q98" s="138"/>
      <c r="R98" s="138"/>
      <c r="S98" s="138"/>
      <c r="T98" s="138"/>
      <c r="U98" s="138"/>
      <c r="V98" s="138"/>
      <c r="W98" s="138"/>
      <c r="X98" s="138"/>
      <c r="Y98" s="138"/>
      <c r="Z98" s="138"/>
      <c r="AA98" s="138"/>
      <c r="AB98" s="138"/>
      <c r="AC98" s="139"/>
      <c r="AD98" s="138"/>
      <c r="AE98" s="138"/>
      <c r="AF98" s="138"/>
      <c r="AG98" s="138"/>
      <c r="AH98" s="138"/>
      <c r="AI98" s="138"/>
      <c r="AJ98" s="138"/>
      <c r="AK98" s="138"/>
      <c r="AL98" s="138"/>
      <c r="AM98" s="138"/>
      <c r="AN98" s="138"/>
      <c r="AV98">
        <f t="array" ref="AV98">SUM(IF((WEEKDAY(J$5:AM$5,2)&lt;6)*(COUNTIF(fériés,J$5:AM$5)=0),COUNTIF(vsav, J98:AM98)))</f>
        <v>0</v>
      </c>
      <c r="AW98">
        <f t="array" ref="AW98">SUM(IF((WEEKDAY(J$5:AM$5,2)&gt;5)+(COUNTIF(fériés,J$5:AM$5)&gt;0),COUNTIF(vsav, J98:AM98)))</f>
        <v>0</v>
      </c>
    </row>
    <row r="99" spans="1:49" ht="15" hidden="1" customHeight="1">
      <c r="A99" s="137">
        <f>'Base de donnée'!AG3</f>
        <v>31</v>
      </c>
      <c r="B99" s="446"/>
      <c r="C99" s="449"/>
      <c r="D99" s="429"/>
      <c r="E99" s="432"/>
      <c r="F99" s="417"/>
      <c r="G99" s="420"/>
      <c r="H99" s="423"/>
      <c r="I99" s="484"/>
      <c r="J99" s="10"/>
      <c r="K99" s="30"/>
      <c r="L99" s="30"/>
      <c r="M99" s="30"/>
      <c r="N99" s="30"/>
      <c r="O99" s="30"/>
      <c r="P99" s="30"/>
      <c r="Q99" s="30"/>
      <c r="R99" s="30"/>
      <c r="S99" s="30"/>
      <c r="T99" s="30"/>
      <c r="U99" s="30"/>
      <c r="V99" s="30"/>
      <c r="W99" s="30"/>
      <c r="X99" s="30"/>
      <c r="Y99" s="30"/>
      <c r="Z99" s="30"/>
      <c r="AA99" s="30"/>
      <c r="AB99" s="30"/>
      <c r="AC99" s="18"/>
      <c r="AD99" s="30"/>
      <c r="AE99" s="30"/>
      <c r="AF99" s="30"/>
      <c r="AG99" s="30"/>
      <c r="AH99" s="30"/>
      <c r="AI99" s="30"/>
      <c r="AJ99" s="30"/>
      <c r="AK99" s="30"/>
      <c r="AL99" s="30"/>
      <c r="AM99" s="30"/>
      <c r="AN99" s="30"/>
      <c r="AV99">
        <f t="array" ref="AV99">SUM(IF((WEEKDAY(J$5:AM$5,2)&lt;6)*(COUNTIF(fériés,J$5:AM$5)=0),COUNTIF(vsav, J99:AM99)))</f>
        <v>0</v>
      </c>
      <c r="AW99">
        <f t="array" ref="AW99">SUM(IF((WEEKDAY(J$5:AM$5,2)&gt;5)+(COUNTIF(fériés,J$5:AM$5)&gt;0),COUNTIF(vsav, J99:AM99)))</f>
        <v>0</v>
      </c>
    </row>
    <row r="100" spans="1:49" ht="15.75" hidden="1" customHeight="1" thickBot="1">
      <c r="A100" s="52">
        <f>'Base de donnée'!AG3</f>
        <v>31</v>
      </c>
      <c r="B100" s="447"/>
      <c r="C100" s="450"/>
      <c r="D100" s="430"/>
      <c r="E100" s="433"/>
      <c r="F100" s="418"/>
      <c r="G100" s="421"/>
      <c r="H100" s="424"/>
      <c r="I100" s="485"/>
      <c r="J100" s="140"/>
      <c r="K100" s="140"/>
      <c r="L100" s="140"/>
      <c r="M100" s="140"/>
      <c r="N100" s="140"/>
      <c r="O100" s="140"/>
      <c r="P100" s="140"/>
      <c r="Q100" s="140"/>
      <c r="R100" s="140"/>
      <c r="S100" s="140"/>
      <c r="T100" s="140"/>
      <c r="U100" s="140"/>
      <c r="V100" s="140"/>
      <c r="W100" s="140"/>
      <c r="X100" s="140"/>
      <c r="Y100" s="140"/>
      <c r="Z100" s="140"/>
      <c r="AA100" s="140"/>
      <c r="AB100" s="140"/>
      <c r="AC100" s="141"/>
      <c r="AD100" s="140"/>
      <c r="AE100" s="140"/>
      <c r="AF100" s="140"/>
      <c r="AG100" s="140"/>
      <c r="AH100" s="140"/>
      <c r="AI100" s="140"/>
      <c r="AJ100" s="140"/>
      <c r="AK100" s="140"/>
      <c r="AL100" s="140"/>
      <c r="AM100" s="140"/>
      <c r="AN100" s="140"/>
      <c r="AV100">
        <f t="array" ref="AV100">SUM(IF((WEEKDAY(J$5:AM$5,2)&lt;6)*(COUNTIF(fériés,J$5:AM$5)=0),COUNTIF(vsav, J100:AM100)))</f>
        <v>0</v>
      </c>
      <c r="AW100">
        <f t="array" ref="AW100">SUM(IF((WEEKDAY(J$5:AM$5,2)&gt;5)+(COUNTIF(fériés,J$5:AM$5)&gt;0),COUNTIF(vsav, J100:AM100)))</f>
        <v>0</v>
      </c>
    </row>
    <row r="101" spans="1:49" ht="15" hidden="1" customHeight="1">
      <c r="A101" s="52">
        <f>'Base de donnée'!AH3</f>
        <v>32</v>
      </c>
      <c r="B101" s="466">
        <f>SUM('Base de donnée'!C$5:C$8)</f>
        <v>4</v>
      </c>
      <c r="C101" s="448">
        <f>SUM('Base de donnée'!C101)</f>
        <v>0</v>
      </c>
      <c r="D101" s="428" t="e">
        <f t="array" ref="D101">SUM(IF((WEEKDAY(J$5:AN$5,2)&lt;6)*(COUNTIF(fériés,J$5:AN$5)=0),COUNTIF(piquet,J101:AN101)))</f>
        <v>#VALUE!</v>
      </c>
      <c r="E101" s="431" t="e">
        <f t="array" ref="E101">SUM(IF((WEEKDAY(J$5:AN$5,2)&gt;5)+(COUNTIF(fériés,J$5:AN$5)&gt;0),COUNTIF(piquet,J101:AN101)))</f>
        <v>#VALUE!</v>
      </c>
      <c r="F101" s="416" t="e">
        <f>(D101*9)+(E101*24)</f>
        <v>#VALUE!</v>
      </c>
      <c r="G101" s="419">
        <f>STATISTIQUE!V101</f>
        <v>0</v>
      </c>
      <c r="H101" s="422">
        <f t="shared" ref="H101:I101" si="32">SUM(AV101:AV103)</f>
        <v>0</v>
      </c>
      <c r="I101" s="483">
        <f t="shared" si="32"/>
        <v>0</v>
      </c>
      <c r="J101" s="138"/>
      <c r="K101" s="138"/>
      <c r="L101" s="138"/>
      <c r="M101" s="138"/>
      <c r="N101" s="138"/>
      <c r="O101" s="138"/>
      <c r="P101" s="138"/>
      <c r="Q101" s="138"/>
      <c r="R101" s="138"/>
      <c r="S101" s="138"/>
      <c r="T101" s="138"/>
      <c r="U101" s="138"/>
      <c r="V101" s="138"/>
      <c r="W101" s="138"/>
      <c r="X101" s="138"/>
      <c r="Y101" s="138"/>
      <c r="Z101" s="138"/>
      <c r="AA101" s="138"/>
      <c r="AB101" s="138"/>
      <c r="AC101" s="139"/>
      <c r="AD101" s="138"/>
      <c r="AE101" s="138"/>
      <c r="AF101" s="138"/>
      <c r="AG101" s="138"/>
      <c r="AH101" s="138"/>
      <c r="AI101" s="138"/>
      <c r="AJ101" s="138"/>
      <c r="AK101" s="138"/>
      <c r="AL101" s="138"/>
      <c r="AM101" s="138"/>
      <c r="AN101" s="138"/>
      <c r="AV101">
        <f t="array" ref="AV101">SUM(IF((WEEKDAY(J$5:AM$5,2)&lt;6)*(COUNTIF(fériés,J$5:AM$5)=0),COUNTIF(vsav, J101:AM101)))</f>
        <v>0</v>
      </c>
      <c r="AW101">
        <f t="array" ref="AW101">SUM(IF((WEEKDAY(J$5:AM$5,2)&gt;5)+(COUNTIF(fériés,J$5:AM$5)&gt;0),COUNTIF(vsav, J101:AM101)))</f>
        <v>0</v>
      </c>
    </row>
    <row r="102" spans="1:49" ht="15" hidden="1" customHeight="1">
      <c r="A102" s="52">
        <f>'Base de donnée'!AH3</f>
        <v>32</v>
      </c>
      <c r="B102" s="467"/>
      <c r="C102" s="449"/>
      <c r="D102" s="429"/>
      <c r="E102" s="432"/>
      <c r="F102" s="417"/>
      <c r="G102" s="420"/>
      <c r="H102" s="423"/>
      <c r="I102" s="484"/>
      <c r="J102" s="144"/>
      <c r="K102" s="30"/>
      <c r="L102" s="30"/>
      <c r="M102" s="30"/>
      <c r="N102" s="30"/>
      <c r="O102" s="30"/>
      <c r="P102" s="30"/>
      <c r="Q102" s="30"/>
      <c r="R102" s="30"/>
      <c r="S102" s="30"/>
      <c r="T102" s="30"/>
      <c r="U102" s="30"/>
      <c r="V102" s="30"/>
      <c r="W102" s="30"/>
      <c r="X102" s="30"/>
      <c r="Y102" s="30"/>
      <c r="Z102" s="30"/>
      <c r="AA102" s="30"/>
      <c r="AB102" s="30"/>
      <c r="AC102" s="18"/>
      <c r="AD102" s="30"/>
      <c r="AE102" s="30"/>
      <c r="AF102" s="30"/>
      <c r="AG102" s="30"/>
      <c r="AH102" s="30"/>
      <c r="AI102" s="30"/>
      <c r="AJ102" s="30"/>
      <c r="AK102" s="30"/>
      <c r="AL102" s="30"/>
      <c r="AM102" s="30"/>
      <c r="AN102" s="30"/>
      <c r="AV102">
        <f t="array" ref="AV102">SUM(IF((WEEKDAY(J$5:AM$5,2)&lt;6)*(COUNTIF(fériés,J$5:AM$5)=0),COUNTIF(vsav, J102:AM102)))</f>
        <v>0</v>
      </c>
      <c r="AW102">
        <f t="array" ref="AW102">SUM(IF((WEEKDAY(J$5:AM$5,2)&gt;5)+(COUNTIF(fériés,J$5:AM$5)&gt;0),COUNTIF(vsav, J102:AM102)))</f>
        <v>0</v>
      </c>
    </row>
    <row r="103" spans="1:49" ht="15.75" hidden="1" customHeight="1" thickBot="1">
      <c r="A103" s="52">
        <f>'Base de donnée'!AH3</f>
        <v>32</v>
      </c>
      <c r="B103" s="468"/>
      <c r="C103" s="450"/>
      <c r="D103" s="430"/>
      <c r="E103" s="433"/>
      <c r="F103" s="418"/>
      <c r="G103" s="421"/>
      <c r="H103" s="424"/>
      <c r="I103" s="485"/>
      <c r="J103" s="140"/>
      <c r="K103" s="140"/>
      <c r="L103" s="140"/>
      <c r="M103" s="140"/>
      <c r="N103" s="140"/>
      <c r="O103" s="140"/>
      <c r="P103" s="140"/>
      <c r="Q103" s="140"/>
      <c r="R103" s="140"/>
      <c r="S103" s="140"/>
      <c r="T103" s="140"/>
      <c r="U103" s="140"/>
      <c r="V103" s="140"/>
      <c r="W103" s="140"/>
      <c r="X103" s="140"/>
      <c r="Y103" s="140"/>
      <c r="Z103" s="140"/>
      <c r="AA103" s="140"/>
      <c r="AB103" s="140"/>
      <c r="AC103" s="141"/>
      <c r="AD103" s="140"/>
      <c r="AE103" s="140"/>
      <c r="AF103" s="140"/>
      <c r="AG103" s="140"/>
      <c r="AH103" s="140"/>
      <c r="AI103" s="140"/>
      <c r="AJ103" s="140"/>
      <c r="AK103" s="140"/>
      <c r="AL103" s="140"/>
      <c r="AM103" s="140"/>
      <c r="AN103" s="140"/>
      <c r="AV103">
        <f t="array" ref="AV103">SUM(IF((WEEKDAY(J$5:AM$5,2)&lt;6)*(COUNTIF(fériés,J$5:AM$5)=0),COUNTIF(vsav, J103:AM103)))</f>
        <v>0</v>
      </c>
      <c r="AW103">
        <f t="array" ref="AW103">SUM(IF((WEEKDAY(J$5:AM$5,2)&gt;5)+(COUNTIF(fériés,J$5:AM$5)&gt;0),COUNTIF(vsav, J103:AM103)))</f>
        <v>0</v>
      </c>
    </row>
    <row r="104" spans="1:49" ht="15" hidden="1" customHeight="1">
      <c r="A104" s="52">
        <f>'Base de donnée'!AI3</f>
        <v>33</v>
      </c>
      <c r="B104" s="445">
        <f>SUM('Base de donnée'!C$5:C$8)</f>
        <v>4</v>
      </c>
      <c r="C104" s="448">
        <f>SUM('Base de donnée'!C104)</f>
        <v>0</v>
      </c>
      <c r="D104" s="428" t="e">
        <f t="array" ref="D104">SUM(IF((WEEKDAY(J$5:AN$5,2)&lt;6)*(COUNTIF(fériés,J$5:AN$5)=0),COUNTIF(piquet,J104:AN104)))</f>
        <v>#VALUE!</v>
      </c>
      <c r="E104" s="431" t="e">
        <f t="array" ref="E104">SUM(IF((WEEKDAY(J$5:AN$5,2)&gt;5)+(COUNTIF(fériés,J$5:AN$5)&gt;0),COUNTIF(piquet,J104:AN104)))</f>
        <v>#VALUE!</v>
      </c>
      <c r="F104" s="416" t="e">
        <f>(D104*9)+(E104*24)</f>
        <v>#VALUE!</v>
      </c>
      <c r="G104" s="419">
        <f>STATISTIQUE!V104</f>
        <v>0</v>
      </c>
      <c r="H104" s="422">
        <f t="shared" ref="H104:I104" si="33">SUM(AV104:AV106)</f>
        <v>0</v>
      </c>
      <c r="I104" s="483">
        <f t="shared" si="33"/>
        <v>0</v>
      </c>
      <c r="J104" s="138"/>
      <c r="K104" s="138"/>
      <c r="L104" s="138"/>
      <c r="M104" s="138"/>
      <c r="N104" s="138"/>
      <c r="O104" s="138"/>
      <c r="P104" s="138"/>
      <c r="Q104" s="138"/>
      <c r="R104" s="138"/>
      <c r="S104" s="138"/>
      <c r="T104" s="138"/>
      <c r="U104" s="138"/>
      <c r="V104" s="138"/>
      <c r="W104" s="138"/>
      <c r="X104" s="138"/>
      <c r="Y104" s="138"/>
      <c r="Z104" s="138"/>
      <c r="AA104" s="138"/>
      <c r="AB104" s="138"/>
      <c r="AC104" s="139"/>
      <c r="AD104" s="138"/>
      <c r="AE104" s="138"/>
      <c r="AF104" s="138"/>
      <c r="AG104" s="138"/>
      <c r="AH104" s="138"/>
      <c r="AI104" s="138"/>
      <c r="AJ104" s="138"/>
      <c r="AK104" s="138"/>
      <c r="AL104" s="138"/>
      <c r="AM104" s="138"/>
      <c r="AN104" s="138"/>
      <c r="AV104">
        <f t="array" ref="AV104">SUM(IF((WEEKDAY(J$5:AM$5,2)&lt;6)*(COUNTIF(fériés,J$5:AM$5)=0),COUNTIF(vsav, J104:AM104)))</f>
        <v>0</v>
      </c>
      <c r="AW104">
        <f t="array" ref="AW104">SUM(IF((WEEKDAY(J$5:AM$5,2)&gt;5)+(COUNTIF(fériés,J$5:AM$5)&gt;0),COUNTIF(vsav, J104:AM104)))</f>
        <v>0</v>
      </c>
    </row>
    <row r="105" spans="1:49" ht="15" hidden="1" customHeight="1">
      <c r="A105" s="137">
        <f>'Base de donnée'!AI3</f>
        <v>33</v>
      </c>
      <c r="B105" s="446"/>
      <c r="C105" s="449"/>
      <c r="D105" s="429"/>
      <c r="E105" s="432"/>
      <c r="F105" s="417"/>
      <c r="G105" s="420"/>
      <c r="H105" s="423"/>
      <c r="I105" s="484"/>
      <c r="J105" s="10"/>
      <c r="K105" s="30"/>
      <c r="L105" s="30"/>
      <c r="M105" s="30"/>
      <c r="N105" s="30"/>
      <c r="O105" s="30"/>
      <c r="P105" s="30"/>
      <c r="Q105" s="30"/>
      <c r="R105" s="30"/>
      <c r="S105" s="30"/>
      <c r="T105" s="30"/>
      <c r="U105" s="30"/>
      <c r="V105" s="30"/>
      <c r="W105" s="30"/>
      <c r="X105" s="30"/>
      <c r="Y105" s="30"/>
      <c r="Z105" s="30"/>
      <c r="AA105" s="30"/>
      <c r="AB105" s="30"/>
      <c r="AC105" s="18"/>
      <c r="AD105" s="30"/>
      <c r="AE105" s="30"/>
      <c r="AF105" s="30"/>
      <c r="AG105" s="30"/>
      <c r="AH105" s="30"/>
      <c r="AI105" s="30"/>
      <c r="AJ105" s="30"/>
      <c r="AK105" s="30"/>
      <c r="AL105" s="30"/>
      <c r="AM105" s="30"/>
      <c r="AN105" s="30"/>
      <c r="AV105">
        <f t="array" ref="AV105">SUM(IF((WEEKDAY(J$5:AM$5,2)&lt;6)*(COUNTIF(fériés,J$5:AM$5)=0),COUNTIF(vsav, J105:AM105)))</f>
        <v>0</v>
      </c>
      <c r="AW105">
        <f t="array" ref="AW105">SUM(IF((WEEKDAY(J$5:AM$5,2)&gt;5)+(COUNTIF(fériés,J$5:AM$5)&gt;0),COUNTIF(vsav, J105:AM105)))</f>
        <v>0</v>
      </c>
    </row>
    <row r="106" spans="1:49" ht="15.75" hidden="1" customHeight="1" thickBot="1">
      <c r="A106" s="52">
        <f>'Base de donnée'!AI3</f>
        <v>33</v>
      </c>
      <c r="B106" s="447"/>
      <c r="C106" s="450"/>
      <c r="D106" s="430"/>
      <c r="E106" s="433"/>
      <c r="F106" s="418"/>
      <c r="G106" s="421"/>
      <c r="H106" s="424"/>
      <c r="I106" s="485"/>
      <c r="J106" s="140"/>
      <c r="K106" s="140"/>
      <c r="L106" s="140"/>
      <c r="M106" s="140"/>
      <c r="N106" s="140"/>
      <c r="O106" s="140"/>
      <c r="P106" s="140"/>
      <c r="Q106" s="140"/>
      <c r="R106" s="140"/>
      <c r="S106" s="140"/>
      <c r="T106" s="140"/>
      <c r="U106" s="140"/>
      <c r="V106" s="140"/>
      <c r="W106" s="140"/>
      <c r="X106" s="140"/>
      <c r="Y106" s="140"/>
      <c r="Z106" s="140"/>
      <c r="AA106" s="140"/>
      <c r="AB106" s="140"/>
      <c r="AC106" s="141"/>
      <c r="AD106" s="140"/>
      <c r="AE106" s="140"/>
      <c r="AF106" s="140"/>
      <c r="AG106" s="140"/>
      <c r="AH106" s="140"/>
      <c r="AI106" s="140"/>
      <c r="AJ106" s="140"/>
      <c r="AK106" s="140"/>
      <c r="AL106" s="140"/>
      <c r="AM106" s="140"/>
      <c r="AN106" s="140"/>
      <c r="AV106">
        <f t="array" ref="AV106">SUM(IF((WEEKDAY(J$5:AM$5,2)&lt;6)*(COUNTIF(fériés,J$5:AM$5)=0),COUNTIF(vsav, J106:AM106)))</f>
        <v>0</v>
      </c>
      <c r="AW106">
        <f t="array" ref="AW106">SUM(IF((WEEKDAY(J$5:AM$5,2)&gt;5)+(COUNTIF(fériés,J$5:AM$5)&gt;0),COUNTIF(vsav, J106:AM106)))</f>
        <v>0</v>
      </c>
    </row>
    <row r="107" spans="1:49" ht="15" hidden="1" customHeight="1">
      <c r="A107" s="52">
        <f>'Base de donnée'!AJ3</f>
        <v>34</v>
      </c>
      <c r="B107" s="445">
        <f>SUM('Base de donnée'!C$5:C$8)</f>
        <v>4</v>
      </c>
      <c r="C107" s="448">
        <f>SUM('Base de donnée'!C107)</f>
        <v>0</v>
      </c>
      <c r="D107" s="428" t="e">
        <f t="array" ref="D107">SUM(IF((WEEKDAY(J$5:AN$5,2)&lt;6)*(COUNTIF(fériés,J$5:AN$5)=0),COUNTIF(piquet,J107:AN107)))</f>
        <v>#VALUE!</v>
      </c>
      <c r="E107" s="431" t="e">
        <f t="array" ref="E107">SUM(IF((WEEKDAY(J$5:AN$5,2)&gt;5)+(COUNTIF(fériés,J$5:AN$5)&gt;0),COUNTIF(piquet,J107:AN107)))</f>
        <v>#VALUE!</v>
      </c>
      <c r="F107" s="416" t="e">
        <f>(D107*9)+(E107*24)</f>
        <v>#VALUE!</v>
      </c>
      <c r="G107" s="419">
        <f>STATISTIQUE!V107</f>
        <v>0</v>
      </c>
      <c r="H107" s="422">
        <f t="shared" ref="H107:I107" si="34">SUM(AV107:AV109)</f>
        <v>0</v>
      </c>
      <c r="I107" s="483">
        <f t="shared" si="34"/>
        <v>0</v>
      </c>
      <c r="J107" s="138"/>
      <c r="K107" s="138"/>
      <c r="L107" s="138"/>
      <c r="M107" s="138"/>
      <c r="N107" s="138"/>
      <c r="O107" s="138"/>
      <c r="P107" s="138"/>
      <c r="Q107" s="138"/>
      <c r="R107" s="138"/>
      <c r="S107" s="138"/>
      <c r="T107" s="138"/>
      <c r="U107" s="138"/>
      <c r="V107" s="138"/>
      <c r="W107" s="138"/>
      <c r="X107" s="138"/>
      <c r="Y107" s="138"/>
      <c r="Z107" s="138"/>
      <c r="AA107" s="138"/>
      <c r="AB107" s="138"/>
      <c r="AC107" s="139"/>
      <c r="AD107" s="138"/>
      <c r="AE107" s="138"/>
      <c r="AF107" s="138"/>
      <c r="AG107" s="138"/>
      <c r="AH107" s="138"/>
      <c r="AI107" s="138"/>
      <c r="AJ107" s="138"/>
      <c r="AK107" s="138"/>
      <c r="AL107" s="138"/>
      <c r="AM107" s="138"/>
      <c r="AN107" s="138"/>
      <c r="AV107">
        <f t="array" ref="AV107">SUM(IF((WEEKDAY(J$5:AM$5,2)&lt;6)*(COUNTIF(fériés,J$5:AM$5)=0),COUNTIF(vsav, J107:AM107)))</f>
        <v>0</v>
      </c>
      <c r="AW107">
        <f t="array" ref="AW107">SUM(IF((WEEKDAY(J$5:AM$5,2)&gt;5)+(COUNTIF(fériés,J$5:AM$5)&gt;0),COUNTIF(vsav, J107:AM107)))</f>
        <v>0</v>
      </c>
    </row>
    <row r="108" spans="1:49" ht="15" hidden="1" customHeight="1">
      <c r="A108" s="137">
        <f>'Base de donnée'!AJ3</f>
        <v>34</v>
      </c>
      <c r="B108" s="446"/>
      <c r="C108" s="449"/>
      <c r="D108" s="429"/>
      <c r="E108" s="432"/>
      <c r="F108" s="417"/>
      <c r="G108" s="420"/>
      <c r="H108" s="423"/>
      <c r="I108" s="484"/>
      <c r="J108" s="10"/>
      <c r="K108" s="30"/>
      <c r="L108" s="30"/>
      <c r="M108" s="30"/>
      <c r="N108" s="30"/>
      <c r="O108" s="30"/>
      <c r="P108" s="30"/>
      <c r="Q108" s="30"/>
      <c r="R108" s="30"/>
      <c r="S108" s="30"/>
      <c r="T108" s="30"/>
      <c r="U108" s="30"/>
      <c r="V108" s="30"/>
      <c r="W108" s="30"/>
      <c r="X108" s="30"/>
      <c r="Y108" s="30"/>
      <c r="Z108" s="30"/>
      <c r="AA108" s="30"/>
      <c r="AB108" s="30"/>
      <c r="AC108" s="18"/>
      <c r="AD108" s="30"/>
      <c r="AE108" s="30"/>
      <c r="AF108" s="30"/>
      <c r="AG108" s="30"/>
      <c r="AH108" s="30"/>
      <c r="AI108" s="30"/>
      <c r="AJ108" s="30"/>
      <c r="AK108" s="30"/>
      <c r="AL108" s="30"/>
      <c r="AM108" s="30"/>
      <c r="AN108" s="30"/>
      <c r="AV108">
        <f t="array" ref="AV108">SUM(IF((WEEKDAY(J$5:AM$5,2)&lt;6)*(COUNTIF(fériés,J$5:AM$5)=0),COUNTIF(vsav, J108:AM108)))</f>
        <v>0</v>
      </c>
      <c r="AW108">
        <f t="array" ref="AW108">SUM(IF((WEEKDAY(J$5:AM$5,2)&gt;5)+(COUNTIF(fériés,J$5:AM$5)&gt;0),COUNTIF(vsav, J108:AM108)))</f>
        <v>0</v>
      </c>
    </row>
    <row r="109" spans="1:49" ht="15.75" hidden="1" customHeight="1" thickBot="1">
      <c r="A109" s="52">
        <f>'Base de donnée'!AJ3</f>
        <v>34</v>
      </c>
      <c r="B109" s="447"/>
      <c r="C109" s="450"/>
      <c r="D109" s="430"/>
      <c r="E109" s="433"/>
      <c r="F109" s="418"/>
      <c r="G109" s="421"/>
      <c r="H109" s="424"/>
      <c r="I109" s="485"/>
      <c r="J109" s="140"/>
      <c r="K109" s="140"/>
      <c r="L109" s="140"/>
      <c r="M109" s="140"/>
      <c r="N109" s="140"/>
      <c r="O109" s="140"/>
      <c r="P109" s="140"/>
      <c r="Q109" s="140"/>
      <c r="R109" s="140"/>
      <c r="S109" s="140"/>
      <c r="T109" s="140"/>
      <c r="U109" s="140"/>
      <c r="V109" s="140"/>
      <c r="W109" s="140"/>
      <c r="X109" s="140"/>
      <c r="Y109" s="140"/>
      <c r="Z109" s="140"/>
      <c r="AA109" s="140"/>
      <c r="AB109" s="140"/>
      <c r="AC109" s="141"/>
      <c r="AD109" s="140"/>
      <c r="AE109" s="140"/>
      <c r="AF109" s="140"/>
      <c r="AG109" s="140"/>
      <c r="AH109" s="140"/>
      <c r="AI109" s="140"/>
      <c r="AJ109" s="140"/>
      <c r="AK109" s="140"/>
      <c r="AL109" s="140"/>
      <c r="AM109" s="140"/>
      <c r="AN109" s="140"/>
      <c r="AV109">
        <f t="array" ref="AV109">SUM(IF((WEEKDAY(J$5:AM$5,2)&lt;6)*(COUNTIF(fériés,J$5:AM$5)=0),COUNTIF(vsav, J109:AM109)))</f>
        <v>0</v>
      </c>
      <c r="AW109">
        <f t="array" ref="AW109">SUM(IF((WEEKDAY(J$5:AM$5,2)&gt;5)+(COUNTIF(fériés,J$5:AM$5)&gt;0),COUNTIF(vsav, J109:AM109)))</f>
        <v>0</v>
      </c>
    </row>
    <row r="110" spans="1:49" ht="15" hidden="1" customHeight="1">
      <c r="A110" s="52">
        <f>'Base de donnée'!AK3</f>
        <v>35</v>
      </c>
      <c r="B110" s="445">
        <f>SUM('Base de donnée'!C$5:C$8)</f>
        <v>4</v>
      </c>
      <c r="C110" s="448">
        <f>SUM('Base de donnée'!C110)</f>
        <v>0</v>
      </c>
      <c r="D110" s="410" t="e">
        <f t="array" ref="D110">SUM(IF((WEEKDAY(J$5:AN$5,2)&lt;6)*(COUNTIF(fériés,J$5:AN$5)=0),COUNTIF(piquet,J110:AN110)))</f>
        <v>#VALUE!</v>
      </c>
      <c r="E110" s="413" t="e">
        <f t="array" ref="E110">SUM(IF((WEEKDAY(J$5:AN$5,2)&gt;5)+(COUNTIF(fériés,J$5:AN$5)&gt;0),COUNTIF(piquet,J110:AN110)))</f>
        <v>#VALUE!</v>
      </c>
      <c r="F110" s="416" t="e">
        <f>(D110*9)+(E110*24)</f>
        <v>#VALUE!</v>
      </c>
      <c r="G110" s="419">
        <f>STATISTIQUE!V110</f>
        <v>0</v>
      </c>
      <c r="H110" s="422">
        <f t="shared" ref="H110:I110" si="35">SUM(AV110:AV112)</f>
        <v>0</v>
      </c>
      <c r="I110" s="483">
        <f t="shared" si="35"/>
        <v>0</v>
      </c>
      <c r="J110" s="139"/>
      <c r="K110" s="138"/>
      <c r="L110" s="138"/>
      <c r="M110" s="138"/>
      <c r="N110" s="138"/>
      <c r="O110" s="138"/>
      <c r="P110" s="138"/>
      <c r="Q110" s="138"/>
      <c r="R110" s="138"/>
      <c r="S110" s="138"/>
      <c r="T110" s="138"/>
      <c r="U110" s="138"/>
      <c r="V110" s="138"/>
      <c r="W110" s="138"/>
      <c r="X110" s="138"/>
      <c r="Y110" s="138"/>
      <c r="Z110" s="138"/>
      <c r="AA110" s="138"/>
      <c r="AB110" s="138"/>
      <c r="AC110" s="139"/>
      <c r="AD110" s="138"/>
      <c r="AE110" s="138"/>
      <c r="AF110" s="138"/>
      <c r="AG110" s="138"/>
      <c r="AH110" s="138"/>
      <c r="AI110" s="138"/>
      <c r="AJ110" s="138"/>
      <c r="AK110" s="139"/>
      <c r="AL110" s="138"/>
      <c r="AM110" s="138"/>
      <c r="AN110" s="138"/>
      <c r="AV110">
        <f t="array" ref="AV110">SUM(IF((WEEKDAY(J$5:AM$5,2)&lt;6)*(COUNTIF(fériés,J$5:AM$5)=0),COUNTIF(vsav, J110:AM110)))</f>
        <v>0</v>
      </c>
      <c r="AW110">
        <f t="array" ref="AW110">SUM(IF((WEEKDAY(J$5:AM$5,2)&gt;5)+(COUNTIF(fériés,J$5:AM$5)&gt;0),COUNTIF(vsav, J110:AM110)))</f>
        <v>0</v>
      </c>
    </row>
    <row r="111" spans="1:49" ht="15" hidden="1" customHeight="1">
      <c r="A111" s="137">
        <f>'Base de donnée'!AK3</f>
        <v>35</v>
      </c>
      <c r="B111" s="446"/>
      <c r="C111" s="449"/>
      <c r="D111" s="411"/>
      <c r="E111" s="414"/>
      <c r="F111" s="417"/>
      <c r="G111" s="420"/>
      <c r="H111" s="423"/>
      <c r="I111" s="484"/>
      <c r="J111" s="10"/>
      <c r="K111" s="30"/>
      <c r="L111" s="30"/>
      <c r="M111" s="30"/>
      <c r="N111" s="30"/>
      <c r="O111" s="30"/>
      <c r="P111" s="30"/>
      <c r="Q111" s="30"/>
      <c r="R111" s="30"/>
      <c r="S111" s="30"/>
      <c r="T111" s="30"/>
      <c r="U111" s="30"/>
      <c r="V111" s="30"/>
      <c r="W111" s="30"/>
      <c r="X111" s="30"/>
      <c r="Y111" s="30"/>
      <c r="Z111" s="30"/>
      <c r="AA111" s="30"/>
      <c r="AB111" s="30"/>
      <c r="AC111" s="18"/>
      <c r="AD111" s="30"/>
      <c r="AE111" s="30"/>
      <c r="AF111" s="30"/>
      <c r="AG111" s="30"/>
      <c r="AH111" s="30"/>
      <c r="AI111" s="30"/>
      <c r="AJ111" s="30"/>
      <c r="AK111" s="30"/>
      <c r="AL111" s="30"/>
      <c r="AM111" s="30"/>
      <c r="AN111" s="30"/>
      <c r="AV111">
        <f t="array" ref="AV111">SUM(IF((WEEKDAY(J$5:AM$5,2)&lt;6)*(COUNTIF(fériés,J$5:AM$5)=0),COUNTIF(vsav, J111:AM111)))</f>
        <v>0</v>
      </c>
      <c r="AW111">
        <f t="array" ref="AW111">SUM(IF((WEEKDAY(J$5:AM$5,2)&gt;5)+(COUNTIF(fériés,J$5:AM$5)&gt;0),COUNTIF(vsav, J111:AM111)))</f>
        <v>0</v>
      </c>
    </row>
    <row r="112" spans="1:49" ht="15.75" hidden="1" customHeight="1" thickBot="1">
      <c r="A112" s="52">
        <f>'Base de donnée'!AK3</f>
        <v>35</v>
      </c>
      <c r="B112" s="447"/>
      <c r="C112" s="450"/>
      <c r="D112" s="412"/>
      <c r="E112" s="415"/>
      <c r="F112" s="418"/>
      <c r="G112" s="421"/>
      <c r="H112" s="424"/>
      <c r="I112" s="485"/>
      <c r="J112" s="140"/>
      <c r="K112" s="140"/>
      <c r="L112" s="140"/>
      <c r="M112" s="140"/>
      <c r="N112" s="140"/>
      <c r="O112" s="140"/>
      <c r="P112" s="140"/>
      <c r="Q112" s="140"/>
      <c r="R112" s="140"/>
      <c r="S112" s="140"/>
      <c r="T112" s="140"/>
      <c r="U112" s="140"/>
      <c r="V112" s="140"/>
      <c r="W112" s="140"/>
      <c r="X112" s="140"/>
      <c r="Y112" s="140"/>
      <c r="Z112" s="140"/>
      <c r="AA112" s="140"/>
      <c r="AB112" s="140"/>
      <c r="AC112" s="141"/>
      <c r="AD112" s="140"/>
      <c r="AE112" s="140"/>
      <c r="AF112" s="140"/>
      <c r="AG112" s="140"/>
      <c r="AH112" s="140"/>
      <c r="AI112" s="140"/>
      <c r="AJ112" s="140"/>
      <c r="AK112" s="140"/>
      <c r="AL112" s="140"/>
      <c r="AM112" s="140"/>
      <c r="AN112" s="140"/>
      <c r="AV112">
        <f t="array" ref="AV112">SUM(IF((WEEKDAY(J$5:AM$5,2)&lt;6)*(COUNTIF(fériés,J$5:AM$5)=0),COUNTIF(vsav, J112:AM112)))</f>
        <v>0</v>
      </c>
      <c r="AW112">
        <f t="array" ref="AW112">SUM(IF((WEEKDAY(J$5:AM$5,2)&gt;5)+(COUNTIF(fériés,J$5:AM$5)&gt;0),COUNTIF(vsav, J112:AM112)))</f>
        <v>0</v>
      </c>
    </row>
    <row r="113" spans="1:49" ht="15.75" thickBot="1">
      <c r="A113" s="172" t="s">
        <v>25</v>
      </c>
      <c r="B113" s="191"/>
      <c r="C113" s="192"/>
      <c r="J113" s="81">
        <f t="shared" ref="J113:AN113" ca="1" si="36">EFFTOTAL-J$115</f>
        <v>24</v>
      </c>
      <c r="K113" s="81">
        <f t="shared" ca="1" si="36"/>
        <v>24</v>
      </c>
      <c r="L113" s="81">
        <f t="shared" ca="1" si="36"/>
        <v>24</v>
      </c>
      <c r="M113" s="81">
        <f t="shared" ca="1" si="36"/>
        <v>24</v>
      </c>
      <c r="N113" s="81">
        <f t="shared" ca="1" si="36"/>
        <v>24</v>
      </c>
      <c r="O113" s="81">
        <f t="shared" ca="1" si="36"/>
        <v>24</v>
      </c>
      <c r="P113" s="81">
        <f t="shared" ca="1" si="36"/>
        <v>24</v>
      </c>
      <c r="Q113" s="81">
        <f t="shared" ca="1" si="36"/>
        <v>24</v>
      </c>
      <c r="R113" s="81">
        <f t="shared" ca="1" si="36"/>
        <v>24</v>
      </c>
      <c r="S113" s="81">
        <f t="shared" ca="1" si="36"/>
        <v>24</v>
      </c>
      <c r="T113" s="81">
        <f t="shared" ca="1" si="36"/>
        <v>24</v>
      </c>
      <c r="U113" s="81">
        <f t="shared" ca="1" si="36"/>
        <v>24</v>
      </c>
      <c r="V113" s="81">
        <f t="shared" ca="1" si="36"/>
        <v>24</v>
      </c>
      <c r="W113" s="81">
        <f t="shared" ca="1" si="36"/>
        <v>24</v>
      </c>
      <c r="X113" s="81">
        <f t="shared" ca="1" si="36"/>
        <v>24</v>
      </c>
      <c r="Y113" s="81">
        <f t="shared" ca="1" si="36"/>
        <v>24</v>
      </c>
      <c r="Z113" s="81">
        <f t="shared" ca="1" si="36"/>
        <v>24</v>
      </c>
      <c r="AA113" s="81">
        <f t="shared" ca="1" si="36"/>
        <v>24</v>
      </c>
      <c r="AB113" s="81">
        <f t="shared" ca="1" si="36"/>
        <v>24</v>
      </c>
      <c r="AC113" s="81">
        <f t="shared" ca="1" si="36"/>
        <v>24</v>
      </c>
      <c r="AD113" s="81">
        <f t="shared" ca="1" si="36"/>
        <v>24</v>
      </c>
      <c r="AE113" s="81">
        <f t="shared" ca="1" si="36"/>
        <v>24</v>
      </c>
      <c r="AF113" s="81">
        <f t="shared" ca="1" si="36"/>
        <v>24</v>
      </c>
      <c r="AG113" s="81">
        <f t="shared" ca="1" si="36"/>
        <v>24</v>
      </c>
      <c r="AH113" s="81">
        <f t="shared" ca="1" si="36"/>
        <v>24</v>
      </c>
      <c r="AI113" s="81">
        <f t="shared" ca="1" si="36"/>
        <v>24</v>
      </c>
      <c r="AJ113" s="81">
        <f t="shared" ca="1" si="36"/>
        <v>24</v>
      </c>
      <c r="AK113" s="81">
        <f t="shared" ca="1" si="36"/>
        <v>24</v>
      </c>
      <c r="AL113" s="81">
        <f t="shared" ca="1" si="36"/>
        <v>24</v>
      </c>
      <c r="AM113" s="81">
        <f t="shared" ca="1" si="36"/>
        <v>24</v>
      </c>
      <c r="AN113" s="81">
        <f t="shared" ca="1" si="36"/>
        <v>24</v>
      </c>
      <c r="AV113">
        <f t="array" aca="1" ref="AV113" ca="1">SUM(IF((WEEKDAY(J$5:AM$5,2)&lt;6)*(COUNTIF(fériés,J$5:AM$5)=0),COUNTIF(vsav, J113:AM113)))</f>
        <v>0</v>
      </c>
      <c r="AW113">
        <f t="array" aca="1" ref="AW113" ca="1">SUM(IF((WEEKDAY(J$5:AM$5,2)&gt;5)+(COUNTIF(fériés,J$5:AM$5)&gt;0),COUNTIF(vsav, J113:AM113)))</f>
        <v>0</v>
      </c>
    </row>
    <row r="114" spans="1:49" ht="16.5" thickTop="1" thickBot="1">
      <c r="A114" s="112" t="s">
        <v>74</v>
      </c>
      <c r="B114" s="193"/>
      <c r="C114" s="194"/>
      <c r="J114" s="178" t="str">
        <f t="array" ref="J114">IF(SUMPRODUCT((J5&gt;=debut)*(J5&lt;=fin))&gt;0,INDEX(equipe,MIN(IF((J5&gt;=debut)*(J5&lt;=fin),ROW(equipe)))-1),"")</f>
        <v>EQUIPE 2</v>
      </c>
      <c r="K114" s="113" t="str">
        <f t="array" ref="K114">IF(SUMPRODUCT((K5&gt;=debut)*(K5&lt;=fin))&gt;0,INDEX(equipe,MIN(IF((K5&gt;=debut)*(K5&lt;=fin),ROW(equipe)))-1),"")</f>
        <v>EQUIPE 2</v>
      </c>
      <c r="L114" s="113" t="str">
        <f t="array" ref="L114">IF(SUMPRODUCT((L5&gt;=debut)*(L5&lt;=fin))&gt;0,INDEX(equipe,MIN(IF((L5&gt;=debut)*(L5&lt;=fin),ROW(equipe)))-1),"")</f>
        <v>EQUIPE 3</v>
      </c>
      <c r="M114" s="113" t="str">
        <f t="array" ref="M114">IF(SUMPRODUCT((M5&gt;=debut)*(M5&lt;=fin))&gt;0,INDEX(equipe,MIN(IF((M5&gt;=debut)*(M5&lt;=fin),ROW(equipe)))-1),"")</f>
        <v>EQUIPE 3</v>
      </c>
      <c r="N114" s="113" t="str">
        <f t="array" ref="N114">IF(SUMPRODUCT((N5&gt;=debut)*(N5&lt;=fin))&gt;0,INDEX(equipe,MIN(IF((N5&gt;=debut)*(N5&lt;=fin),ROW(equipe)))-1),"")</f>
        <v>EQUIPE 3</v>
      </c>
      <c r="O114" s="113" t="str">
        <f t="array" ref="O114">IF(SUMPRODUCT((O5&gt;=debut)*(O5&lt;=fin))&gt;0,INDEX(equipe,MIN(IF((O5&gt;=debut)*(O5&lt;=fin),ROW(equipe)))-1),"")</f>
        <v>EQUIPE 3</v>
      </c>
      <c r="P114" s="113" t="str">
        <f t="array" ref="P114">IF(SUMPRODUCT((P5&gt;=debut)*(P5&lt;=fin))&gt;0,INDEX(equipe,MIN(IF((P5&gt;=debut)*(P5&lt;=fin),ROW(equipe)))-1),"")</f>
        <v>EQUIPE 3</v>
      </c>
      <c r="Q114" s="113" t="str">
        <f t="array" ref="Q114">IF(SUMPRODUCT((Q5&gt;=debut)*(Q5&lt;=fin))&gt;0,INDEX(equipe,MIN(IF((Q5&gt;=debut)*(Q5&lt;=fin),ROW(equipe)))-1),"")</f>
        <v>EQUIPE 3</v>
      </c>
      <c r="R114" s="113" t="str">
        <f t="array" ref="R114">IF(SUMPRODUCT((R5&gt;=debut)*(R5&lt;=fin))&gt;0,INDEX(equipe,MIN(IF((R5&gt;=debut)*(R5&lt;=fin),ROW(equipe)))-1),"")</f>
        <v>EQUIPE 3</v>
      </c>
      <c r="S114" s="113" t="str">
        <f t="array" ref="S114">IF(SUMPRODUCT((S5&gt;=debut)*(S5&lt;=fin))&gt;0,INDEX(equipe,MIN(IF((S5&gt;=debut)*(S5&lt;=fin),ROW(equipe)))-1),"")</f>
        <v>EQUIPE 1</v>
      </c>
      <c r="T114" s="113" t="str">
        <f t="array" ref="T114">IF(SUMPRODUCT((T5&gt;=debut)*(T5&lt;=fin))&gt;0,INDEX(equipe,MIN(IF((T5&gt;=debut)*(T5&lt;=fin),ROW(equipe)))-1),"")</f>
        <v>EQUIPE 1</v>
      </c>
      <c r="U114" s="113" t="str">
        <f t="array" ref="U114">IF(SUMPRODUCT((U5&gt;=debut)*(U5&lt;=fin))&gt;0,INDEX(equipe,MIN(IF((U5&gt;=debut)*(U5&lt;=fin),ROW(equipe)))-1),"")</f>
        <v>EQUIPE 1</v>
      </c>
      <c r="V114" s="113" t="str">
        <f t="array" ref="V114">IF(SUMPRODUCT((V5&gt;=debut)*(V5&lt;=fin))&gt;0,INDEX(equipe,MIN(IF((V5&gt;=debut)*(V5&lt;=fin),ROW(equipe)))-1),"")</f>
        <v>EQUIPE 1</v>
      </c>
      <c r="W114" s="113" t="str">
        <f t="array" ref="W114">IF(SUMPRODUCT((W5&gt;=debut)*(W5&lt;=fin))&gt;0,INDEX(equipe,MIN(IF((W5&gt;=debut)*(W5&lt;=fin),ROW(equipe)))-1),"")</f>
        <v>EQUIPE 1</v>
      </c>
      <c r="X114" s="113" t="str">
        <f t="array" ref="X114">IF(SUMPRODUCT((X5&gt;=debut)*(X5&lt;=fin))&gt;0,INDEX(equipe,MIN(IF((X5&gt;=debut)*(X5&lt;=fin),ROW(equipe)))-1),"")</f>
        <v>EQUIPE 1</v>
      </c>
      <c r="Y114" s="113" t="str">
        <f t="array" ref="Y114">IF(SUMPRODUCT((Y5&gt;=debut)*(Y5&lt;=fin))&gt;0,INDEX(equipe,MIN(IF((Y5&gt;=debut)*(Y5&lt;=fin),ROW(equipe)))-1),"")</f>
        <v>EQUIPE 1</v>
      </c>
      <c r="Z114" s="113" t="str">
        <f t="array" ref="Z114">IF(SUMPRODUCT((Z5&gt;=debut)*(Z5&lt;=fin))&gt;0,INDEX(equipe,MIN(IF((Z5&gt;=debut)*(Z5&lt;=fin),ROW(equipe)))-1),"")</f>
        <v>EQUIPE 2</v>
      </c>
      <c r="AA114" s="113" t="str">
        <f t="array" ref="AA114">IF(SUMPRODUCT((AA5&gt;=debut)*(AA5&lt;=fin))&gt;0,INDEX(equipe,MIN(IF((AA5&gt;=debut)*(AA5&lt;=fin),ROW(equipe)))-1),"")</f>
        <v>EQUIPE 2</v>
      </c>
      <c r="AB114" s="113" t="str">
        <f t="array" ref="AB114">IF(SUMPRODUCT((AB5&gt;=debut)*(AB5&lt;=fin))&gt;0,INDEX(equipe,MIN(IF((AB5&gt;=debut)*(AB5&lt;=fin),ROW(equipe)))-1),"")</f>
        <v>EQUIPE 2</v>
      </c>
      <c r="AC114" s="113" t="str">
        <f t="array" ref="AC114">IF(SUMPRODUCT((AC5&gt;=debut)*(AC5&lt;=fin))&gt;0,INDEX(equipe,MIN(IF((AC5&gt;=debut)*(AC5&lt;=fin),ROW(equipe)))-1),"")</f>
        <v>EQUIPE 2</v>
      </c>
      <c r="AD114" s="113" t="str">
        <f t="array" ref="AD114">IF(SUMPRODUCT((AD5&gt;=debut)*(AD5&lt;=fin))&gt;0,INDEX(equipe,MIN(IF((AD5&gt;=debut)*(AD5&lt;=fin),ROW(equipe)))-1),"")</f>
        <v>EQUIPE 2</v>
      </c>
      <c r="AE114" s="113" t="str">
        <f t="array" ref="AE114">IF(SUMPRODUCT((AE5&gt;=debut)*(AE5&lt;=fin))&gt;0,INDEX(equipe,MIN(IF((AE5&gt;=debut)*(AE5&lt;=fin),ROW(equipe)))-1),"")</f>
        <v>EQUIPE 2</v>
      </c>
      <c r="AF114" s="113" t="str">
        <f t="array" ref="AF114">IF(SUMPRODUCT((AF5&gt;=debut)*(AF5&lt;=fin))&gt;0,INDEX(equipe,MIN(IF((AF5&gt;=debut)*(AF5&lt;=fin),ROW(equipe)))-1),"")</f>
        <v>EQUIPE 2</v>
      </c>
      <c r="AG114" s="113" t="str">
        <f t="array" ref="AG114">IF(SUMPRODUCT((AG5&gt;=debut)*(AG5&lt;=fin))&gt;0,INDEX(equipe,MIN(IF((AG5&gt;=debut)*(AG5&lt;=fin),ROW(equipe)))-1),"")</f>
        <v>EQUIPE 3</v>
      </c>
      <c r="AH114" s="113" t="str">
        <f t="array" ref="AH114">IF(SUMPRODUCT((AH5&gt;=debut)*(AH5&lt;=fin))&gt;0,INDEX(equipe,MIN(IF((AH5&gt;=debut)*(AH5&lt;=fin),ROW(equipe)))-1),"")</f>
        <v>EQUIPE 3</v>
      </c>
      <c r="AI114" s="113" t="str">
        <f t="array" ref="AI114">IF(SUMPRODUCT((AI5&gt;=debut)*(AI5&lt;=fin))&gt;0,INDEX(equipe,MIN(IF((AI5&gt;=debut)*(AI5&lt;=fin),ROW(equipe)))-1),"")</f>
        <v>EQUIPE 3</v>
      </c>
      <c r="AJ114" s="113" t="str">
        <f t="array" ref="AJ114">IF(SUMPRODUCT((AJ5&gt;=debut)*(AJ5&lt;=fin))&gt;0,INDEX(equipe,MIN(IF((AJ5&gt;=debut)*(AJ5&lt;=fin),ROW(equipe)))-1),"")</f>
        <v>EQUIPE 3</v>
      </c>
      <c r="AK114" s="113" t="str">
        <f t="array" ref="AK114">IF(SUMPRODUCT((AK5&gt;=debut)*(AK5&lt;=fin))&gt;0,INDEX(equipe,MIN(IF((AK5&gt;=debut)*(AK5&lt;=fin),ROW(equipe)))-1),"")</f>
        <v>EQUIPE 3</v>
      </c>
      <c r="AL114" s="113" t="str">
        <f t="array" ref="AL114">IF(SUMPRODUCT((AL5&gt;=debut)*(AL5&lt;=fin))&gt;0,INDEX(equipe,MIN(IF((AL5&gt;=debut)*(AL5&lt;=fin),ROW(equipe)))-1),"")</f>
        <v>EQUIPE 3</v>
      </c>
      <c r="AM114" s="113" t="str">
        <f t="array" ref="AM114">IF(SUMPRODUCT((AM5&gt;=debut)*(AM5&lt;=fin))&gt;0,INDEX(equipe,MIN(IF((AM5&gt;=debut)*(AM5&lt;=fin),ROW(equipe)))-1),"")</f>
        <v>EQUIPE 3</v>
      </c>
      <c r="AN114" s="113" t="str">
        <f t="array" ref="AN114">IF(SUMPRODUCT((AN5&gt;=debut)*(AN5&lt;=fin))&gt;0,INDEX(equipe,MIN(IF((AN5&gt;=debut)*(AN5&lt;=fin),ROW(equipe)))-1),"")</f>
        <v/>
      </c>
    </row>
    <row r="115" spans="1:49" ht="16.5" thickTop="1" thickBot="1">
      <c r="A115" s="197" t="s">
        <v>6</v>
      </c>
      <c r="B115" s="193"/>
      <c r="C115" s="194"/>
      <c r="J115" s="198">
        <f ca="1">SUMPRODUCT(COUNTIF(OFFSET(J8:J8,{0,3,6,9,12,15,18,21,24,27,30,33,36,39,42,45,48,51,54,57,60,63,66,69,72,75,78,81.84,87,90,93,96,99,102},),"indisponible"))</f>
        <v>3</v>
      </c>
      <c r="K115" s="198">
        <f ca="1">SUMPRODUCT(COUNTIF(OFFSET(K8:K8,{0,3,6,9,12,15,18,21,24,27,30,33,36,39,42,45,48,51,54,57,60,63,66,69,72,75,78,81.84,87,90,93,96,99,102},),"indisponible"))</f>
        <v>3</v>
      </c>
      <c r="L115" s="198">
        <f ca="1">SUMPRODUCT(COUNTIF(OFFSET(L8:L8,{0,3,6,9,12,15,18,21,24,27,30,33,36,39,42,45,48,51,54,57,60,63,66,69,72,75,78,81.84,87,90,93,96,99,102},),"indisponible"))</f>
        <v>3</v>
      </c>
      <c r="M115" s="198">
        <f ca="1">SUMPRODUCT(COUNTIF(OFFSET(M8:M8,{0,3,6,9,12,15,18,21,24,27,30,33,36,39,42,45,48,51,54,57,60,63,66,69,72,75,78,81.84,87,90,93,96,99,102},),"indisponible"))</f>
        <v>3</v>
      </c>
      <c r="N115" s="198">
        <f ca="1">SUMPRODUCT(COUNTIF(OFFSET(N8:N8,{0,3,6,9,12,15,18,21,24,27,30,33,36,39,42,45,48,51,54,57,60,63,66,69,72,75,78,81.84,87,90,93,96,99,102},),"indisponible"))</f>
        <v>3</v>
      </c>
      <c r="O115" s="198">
        <f ca="1">SUMPRODUCT(COUNTIF(OFFSET(O8:O8,{0,3,6,9,12,15,18,21,24,27,30,33,36,39,42,45,48,51,54,57,60,63,66,69,72,75,78,81.84,87,90,93,96,99,102},),"indisponible"))</f>
        <v>3</v>
      </c>
      <c r="P115" s="198">
        <f ca="1">SUMPRODUCT(COUNTIF(OFFSET(P8:P8,{0,3,6,9,12,15,18,21,24,27,30,33,36,39,42,45,48,51,54,57,60,63,66,69,72,75,78,81.84,87,90,93,96,99,102},),"indisponible"))</f>
        <v>3</v>
      </c>
      <c r="Q115" s="198">
        <f ca="1">SUMPRODUCT(COUNTIF(OFFSET(Q8:Q8,{0,3,6,9,12,15,18,21,24,27,30,33,36,39,42,45,48,51,54,57,60,63,66,69,72,75,78,81.84,87,90,93,96,99,102},),"indisponible"))</f>
        <v>3</v>
      </c>
      <c r="R115" s="198">
        <f ca="1">SUMPRODUCT(COUNTIF(OFFSET(R8:R8,{0,3,6,9,12,15,18,21,24,27,30,33,36,39,42,45,48,51,54,57,60,63,66,69,72,75,78,81.84,87,90,93,96,99,102},),"indisponible"))</f>
        <v>3</v>
      </c>
      <c r="S115" s="198">
        <f ca="1">SUMPRODUCT(COUNTIF(OFFSET(S8:S8,{0,3,6,9,12,15,18,21,24,27,30,33,36,39,42,45,48,51,54,57,60,63,66,69,72,75,78,81.84,87,90,93,96,99,102},),"indisponible"))</f>
        <v>3</v>
      </c>
      <c r="T115" s="198">
        <f ca="1">SUMPRODUCT(COUNTIF(OFFSET(T8:T8,{0,3,6,9,12,15,18,21,24,27,30,33,36,39,42,45,48,51,54,57,60,63,66,69,72,75,78,81.84,87,90,93,96,99,102},),"indisponible"))</f>
        <v>3</v>
      </c>
      <c r="U115" s="198">
        <f ca="1">SUMPRODUCT(COUNTIF(OFFSET(U8:U8,{0,3,6,9,12,15,18,21,24,27,30,33,36,39,42,45,48,51,54,57,60,63,66,69,72,75,78,81.84,87,90,93,96,99,102},),"indisponible"))</f>
        <v>3</v>
      </c>
      <c r="V115" s="198">
        <f ca="1">SUMPRODUCT(COUNTIF(OFFSET(V8:V8,{0,3,6,9,12,15,18,21,24,27,30,33,36,39,42,45,48,51,54,57,60,63,66,69,72,75,78,81.84,87,90,93,96,99,102},),"indisponible"))</f>
        <v>3</v>
      </c>
      <c r="W115" s="198">
        <f ca="1">SUMPRODUCT(COUNTIF(OFFSET(W8:W8,{0,3,6,9,12,15,18,21,24,27,30,33,36,39,42,45,48,51,54,57,60,63,66,69,72,75,78,81.84,87,90,93,96,99,102},),"indisponible"))</f>
        <v>3</v>
      </c>
      <c r="X115" s="198">
        <f ca="1">SUMPRODUCT(COUNTIF(OFFSET(X8:X8,{0,3,6,9,12,15,18,21,24,27,30,33,36,39,42,45,48,51,54,57,60,63,66,69,72,75,78,81.84,87,90,93,96,99,102},),"indisponible"))</f>
        <v>3</v>
      </c>
      <c r="Y115" s="198">
        <f ca="1">SUMPRODUCT(COUNTIF(OFFSET(Y8:Y8,{0,3,6,9,12,15,18,21,24,27,30,33,36,39,42,45,48,51,54,57,60,63,66,69,72,75,78,81.84,87,90,93,96,99,102},),"indisponible"))</f>
        <v>3</v>
      </c>
      <c r="Z115" s="198">
        <f ca="1">SUMPRODUCT(COUNTIF(OFFSET(Z8:Z8,{0,3,6,9,12,15,18,21,24,27,30,33,36,39,42,45,48,51,54,57,60,63,66,69,72,75,78,81.84,87,90,93,96,99,102},),"indisponible"))</f>
        <v>3</v>
      </c>
      <c r="AA115" s="198">
        <f ca="1">SUMPRODUCT(COUNTIF(OFFSET(AA8:AA8,{0,3,6,9,12,15,18,21,24,27,30,33,36,39,42,45,48,51,54,57,60,63,66,69,72,75,78,81.84,87,90,93,96,99,102},),"indisponible"))</f>
        <v>3</v>
      </c>
      <c r="AB115" s="198">
        <f ca="1">SUMPRODUCT(COUNTIF(OFFSET(AB8:AB8,{0,3,6,9,12,15,18,21,24,27,30,33,36,39,42,45,48,51,54,57,60,63,66,69,72,75,78,81.84,87,90,93,96,99,102},),"indisponible"))</f>
        <v>3</v>
      </c>
      <c r="AC115" s="198">
        <f ca="1">SUMPRODUCT(COUNTIF(OFFSET(AC8:AC8,{0,3,6,9,12,15,18,21,24,27,30,33,36,39,42,45,48,51,54,57,60,63,66,69,72,75,78,81.84,87,90,93,96,99,102},),"indisponible"))</f>
        <v>3</v>
      </c>
      <c r="AD115" s="198">
        <f ca="1">SUMPRODUCT(COUNTIF(OFFSET(AD8:AD8,{0,3,6,9,12,15,18,21,24,27,30,33,36,39,42,45,48,51,54,57,60,63,66,69,72,75,78,81.84,87,90,93,96,99,102},),"indisponible"))</f>
        <v>3</v>
      </c>
      <c r="AE115" s="198">
        <f ca="1">SUMPRODUCT(COUNTIF(OFFSET(AE8:AE8,{0,3,6,9,12,15,18,21,24,27,30,33,36,39,42,45,48,51,54,57,60,63,66,69,72,75,78,81.84,87,90,93,96,99,102},),"indisponible"))</f>
        <v>3</v>
      </c>
      <c r="AF115" s="198">
        <f ca="1">SUMPRODUCT(COUNTIF(OFFSET(AF8:AF8,{0,3,6,9,12,15,18,21,24,27,30,33,36,39,42,45,48,51,54,57,60,63,66,69,72,75,78,81.84,87,90,93,96,99,102},),"indisponible"))</f>
        <v>3</v>
      </c>
      <c r="AG115" s="198">
        <f ca="1">SUMPRODUCT(COUNTIF(OFFSET(AG8:AG8,{0,3,6,9,12,15,18,21,24,27,30,33,36,39,42,45,48,51,54,57,60,63,66,69,72,75,78,81.84,87,90,93,96,99,102},),"indisponible"))</f>
        <v>3</v>
      </c>
      <c r="AH115" s="198">
        <f ca="1">SUMPRODUCT(COUNTIF(OFFSET(AH8:AH8,{0,3,6,9,12,15,18,21,24,27,30,33,36,39,42,45,48,51,54,57,60,63,66,69,72,75,78,81.84,87,90,93,96,99,102},),"indisponible"))</f>
        <v>3</v>
      </c>
      <c r="AI115" s="198">
        <f ca="1">SUMPRODUCT(COUNTIF(OFFSET(AI8:AI8,{0,3,6,9,12,15,18,21,24,27,30,33,36,39,42,45,48,51,54,57,60,63,66,69,72,75,78,81.84,87,90,93,96,99,102},),"indisponible"))</f>
        <v>3</v>
      </c>
      <c r="AJ115" s="198">
        <f ca="1">SUMPRODUCT(COUNTIF(OFFSET(AJ8:AJ8,{0,3,6,9,12,15,18,21,24,27,30,33,36,39,42,45,48,51,54,57,60,63,66,69,72,75,78,81.84,87,90,93,96,99,102},),"indisponible"))</f>
        <v>3</v>
      </c>
      <c r="AK115" s="198">
        <f ca="1">SUMPRODUCT(COUNTIF(OFFSET(AK8:AK8,{0,3,6,9,12,15,18,21,24,27,30,33,36,39,42,45,48,51,54,57,60,63,66,69,72,75,78,81.84,87,90,93,96,99,102},),"indisponible"))</f>
        <v>3</v>
      </c>
      <c r="AL115" s="198">
        <f ca="1">SUMPRODUCT(COUNTIF(OFFSET(AL8:AL8,{0,3,6,9,12,15,18,21,24,27,30,33,36,39,42,45,48,51,54,57,60,63,66,69,72,75,78,81.84,87,90,93,96,99,102},),"indisponible"))</f>
        <v>3</v>
      </c>
      <c r="AM115" s="198">
        <f ca="1">SUMPRODUCT(COUNTIF(OFFSET(AM8:AM8,{0,3,6,9,12,15,18,21,24,27,30,33,36,39,42,45,48,51,54,57,60,63,66,69,72,75,78,81.84,87,90,93,96,99,102},),"indisponible"))</f>
        <v>3</v>
      </c>
      <c r="AN115" s="198">
        <f ca="1">SUMPRODUCT(COUNTIF(OFFSET(AN8:AN8,{0,3,6,9,12,15,18,21,24,27,30,33,36,39,42,45,48,51,54,57,60,63,66,69,72,75,78,81.84,87,90,93,96,99,102},),"indisponible"))</f>
        <v>3</v>
      </c>
    </row>
    <row r="116" spans="1:49" ht="15.75" thickBot="1">
      <c r="A116" s="175" t="s">
        <v>78</v>
      </c>
      <c r="B116" s="193"/>
      <c r="C116" s="194"/>
      <c r="J116" s="155">
        <f>COUNTIF(J8:J112,"*CA FPTHR*")</f>
        <v>0</v>
      </c>
      <c r="K116" s="155">
        <f t="shared" ref="K116:AM116" si="37">COUNTIF(K8:K112,"*CA FPTHR*")</f>
        <v>0</v>
      </c>
      <c r="L116" s="155">
        <f t="shared" si="37"/>
        <v>0</v>
      </c>
      <c r="M116" s="155">
        <f t="shared" si="37"/>
        <v>0</v>
      </c>
      <c r="N116" s="155">
        <f t="shared" si="37"/>
        <v>0</v>
      </c>
      <c r="O116" s="155">
        <f t="shared" si="37"/>
        <v>0</v>
      </c>
      <c r="P116" s="155">
        <f t="shared" si="37"/>
        <v>0</v>
      </c>
      <c r="Q116" s="155">
        <f t="shared" si="37"/>
        <v>0</v>
      </c>
      <c r="R116" s="155">
        <f t="shared" si="37"/>
        <v>0</v>
      </c>
      <c r="S116" s="155">
        <f t="shared" si="37"/>
        <v>0</v>
      </c>
      <c r="T116" s="155">
        <f t="shared" si="37"/>
        <v>0</v>
      </c>
      <c r="U116" s="155">
        <f t="shared" si="37"/>
        <v>0</v>
      </c>
      <c r="V116" s="155">
        <f t="shared" si="37"/>
        <v>0</v>
      </c>
      <c r="W116" s="155">
        <f t="shared" si="37"/>
        <v>0</v>
      </c>
      <c r="X116" s="155">
        <f t="shared" si="37"/>
        <v>0</v>
      </c>
      <c r="Y116" s="155">
        <f t="shared" si="37"/>
        <v>0</v>
      </c>
      <c r="Z116" s="155">
        <f t="shared" si="37"/>
        <v>0</v>
      </c>
      <c r="AA116" s="155">
        <f t="shared" si="37"/>
        <v>0</v>
      </c>
      <c r="AB116" s="155">
        <f t="shared" si="37"/>
        <v>0</v>
      </c>
      <c r="AC116" s="155">
        <f t="shared" si="37"/>
        <v>0</v>
      </c>
      <c r="AD116" s="155">
        <f t="shared" si="37"/>
        <v>0</v>
      </c>
      <c r="AE116" s="155">
        <f t="shared" si="37"/>
        <v>0</v>
      </c>
      <c r="AF116" s="155">
        <f t="shared" si="37"/>
        <v>0</v>
      </c>
      <c r="AG116" s="155">
        <f t="shared" si="37"/>
        <v>0</v>
      </c>
      <c r="AH116" s="155">
        <f t="shared" si="37"/>
        <v>0</v>
      </c>
      <c r="AI116" s="155">
        <f t="shared" si="37"/>
        <v>0</v>
      </c>
      <c r="AJ116" s="155">
        <f t="shared" si="37"/>
        <v>0</v>
      </c>
      <c r="AK116" s="155">
        <f t="shared" si="37"/>
        <v>0</v>
      </c>
      <c r="AL116" s="155">
        <f t="shared" si="37"/>
        <v>0</v>
      </c>
      <c r="AM116" s="155">
        <f t="shared" si="37"/>
        <v>0</v>
      </c>
      <c r="AN116" s="155">
        <f t="shared" ref="AN116" si="38">COUNTIF(AN8:AN112,"*CA FPTSR INC*")</f>
        <v>0</v>
      </c>
    </row>
    <row r="117" spans="1:49" ht="16.5" thickTop="1" thickBot="1">
      <c r="A117" s="176" t="s">
        <v>9</v>
      </c>
      <c r="B117" s="193"/>
      <c r="C117" s="194"/>
      <c r="J117" s="155">
        <f t="shared" ref="J117:AM117" si="39">COUNTIF(J8:J112,"*CA FPTSR SR*")</f>
        <v>0</v>
      </c>
      <c r="K117" s="155">
        <f t="shared" si="39"/>
        <v>0</v>
      </c>
      <c r="L117" s="155">
        <f t="shared" si="39"/>
        <v>0</v>
      </c>
      <c r="M117" s="155">
        <f t="shared" si="39"/>
        <v>0</v>
      </c>
      <c r="N117" s="155">
        <f t="shared" si="39"/>
        <v>0</v>
      </c>
      <c r="O117" s="155">
        <f t="shared" si="39"/>
        <v>0</v>
      </c>
      <c r="P117" s="155">
        <f t="shared" si="39"/>
        <v>0</v>
      </c>
      <c r="Q117" s="155">
        <f t="shared" si="39"/>
        <v>0</v>
      </c>
      <c r="R117" s="155">
        <f t="shared" si="39"/>
        <v>0</v>
      </c>
      <c r="S117" s="155">
        <f t="shared" si="39"/>
        <v>0</v>
      </c>
      <c r="T117" s="155">
        <f t="shared" si="39"/>
        <v>0</v>
      </c>
      <c r="U117" s="155">
        <f t="shared" si="39"/>
        <v>0</v>
      </c>
      <c r="V117" s="155">
        <f t="shared" si="39"/>
        <v>0</v>
      </c>
      <c r="W117" s="155">
        <f t="shared" si="39"/>
        <v>0</v>
      </c>
      <c r="X117" s="155">
        <f t="shared" si="39"/>
        <v>0</v>
      </c>
      <c r="Y117" s="155">
        <f t="shared" si="39"/>
        <v>0</v>
      </c>
      <c r="Z117" s="155">
        <f t="shared" si="39"/>
        <v>0</v>
      </c>
      <c r="AA117" s="155">
        <f t="shared" si="39"/>
        <v>0</v>
      </c>
      <c r="AB117" s="155">
        <f t="shared" si="39"/>
        <v>0</v>
      </c>
      <c r="AC117" s="155">
        <f t="shared" si="39"/>
        <v>0</v>
      </c>
      <c r="AD117" s="155">
        <f t="shared" si="39"/>
        <v>0</v>
      </c>
      <c r="AE117" s="155">
        <f t="shared" si="39"/>
        <v>0</v>
      </c>
      <c r="AF117" s="155">
        <f t="shared" si="39"/>
        <v>0</v>
      </c>
      <c r="AG117" s="155">
        <f t="shared" si="39"/>
        <v>0</v>
      </c>
      <c r="AH117" s="155">
        <f t="shared" si="39"/>
        <v>0</v>
      </c>
      <c r="AI117" s="155">
        <f t="shared" si="39"/>
        <v>0</v>
      </c>
      <c r="AJ117" s="155">
        <f t="shared" si="39"/>
        <v>0</v>
      </c>
      <c r="AK117" s="155">
        <f t="shared" si="39"/>
        <v>0</v>
      </c>
      <c r="AL117" s="155">
        <f t="shared" si="39"/>
        <v>0</v>
      </c>
      <c r="AM117" s="155">
        <f t="shared" si="39"/>
        <v>0</v>
      </c>
      <c r="AN117" s="155">
        <f t="shared" ref="AN117" si="40">COUNTIF(AN8:AN112,"*CA FPTSR SR*")</f>
        <v>0</v>
      </c>
    </row>
    <row r="118" spans="1:49" ht="16.5" thickTop="1" thickBot="1">
      <c r="A118" s="176" t="s">
        <v>10</v>
      </c>
      <c r="B118" s="193"/>
      <c r="C118" s="194"/>
      <c r="J118" s="114">
        <f t="shared" ref="J118:AM118" si="41">COUNTIF(J8:J112,"*CA VSAV*")</f>
        <v>0</v>
      </c>
      <c r="K118" s="114">
        <f t="shared" si="41"/>
        <v>0</v>
      </c>
      <c r="L118" s="114">
        <f t="shared" si="41"/>
        <v>0</v>
      </c>
      <c r="M118" s="114">
        <f t="shared" si="41"/>
        <v>0</v>
      </c>
      <c r="N118" s="114">
        <f t="shared" si="41"/>
        <v>0</v>
      </c>
      <c r="O118" s="114">
        <f t="shared" si="41"/>
        <v>0</v>
      </c>
      <c r="P118" s="114">
        <f t="shared" si="41"/>
        <v>0</v>
      </c>
      <c r="Q118" s="114">
        <f t="shared" si="41"/>
        <v>0</v>
      </c>
      <c r="R118" s="114">
        <f t="shared" si="41"/>
        <v>0</v>
      </c>
      <c r="S118" s="114">
        <f t="shared" si="41"/>
        <v>0</v>
      </c>
      <c r="T118" s="114">
        <f t="shared" si="41"/>
        <v>0</v>
      </c>
      <c r="U118" s="114">
        <f t="shared" si="41"/>
        <v>0</v>
      </c>
      <c r="V118" s="114">
        <f t="shared" si="41"/>
        <v>0</v>
      </c>
      <c r="W118" s="114">
        <f t="shared" si="41"/>
        <v>0</v>
      </c>
      <c r="X118" s="114">
        <f t="shared" si="41"/>
        <v>0</v>
      </c>
      <c r="Y118" s="114">
        <f t="shared" si="41"/>
        <v>0</v>
      </c>
      <c r="Z118" s="114">
        <f t="shared" si="41"/>
        <v>0</v>
      </c>
      <c r="AA118" s="114">
        <f t="shared" si="41"/>
        <v>0</v>
      </c>
      <c r="AB118" s="114">
        <f t="shared" si="41"/>
        <v>0</v>
      </c>
      <c r="AC118" s="114">
        <f t="shared" si="41"/>
        <v>0</v>
      </c>
      <c r="AD118" s="114">
        <f t="shared" si="41"/>
        <v>0</v>
      </c>
      <c r="AE118" s="114">
        <f t="shared" si="41"/>
        <v>0</v>
      </c>
      <c r="AF118" s="114">
        <f t="shared" si="41"/>
        <v>0</v>
      </c>
      <c r="AG118" s="114">
        <f t="shared" si="41"/>
        <v>0</v>
      </c>
      <c r="AH118" s="114">
        <f t="shared" si="41"/>
        <v>0</v>
      </c>
      <c r="AI118" s="114">
        <f t="shared" si="41"/>
        <v>0</v>
      </c>
      <c r="AJ118" s="114">
        <f t="shared" si="41"/>
        <v>0</v>
      </c>
      <c r="AK118" s="114">
        <f t="shared" si="41"/>
        <v>0</v>
      </c>
      <c r="AL118" s="114">
        <f t="shared" si="41"/>
        <v>0</v>
      </c>
      <c r="AM118" s="114">
        <f t="shared" si="41"/>
        <v>0</v>
      </c>
      <c r="AN118" s="114">
        <f t="shared" ref="AN118" si="42">COUNTIF(AN8:AN112,"*CA VSAV*")</f>
        <v>0</v>
      </c>
    </row>
    <row r="119" spans="1:49" ht="16.5" thickTop="1" thickBot="1">
      <c r="A119" s="176" t="s">
        <v>79</v>
      </c>
      <c r="B119" s="193"/>
      <c r="C119" s="194"/>
      <c r="J119" s="114">
        <f>COUNTIF(J8:J112,"*COND FPTHR*")</f>
        <v>0</v>
      </c>
      <c r="K119" s="114">
        <f t="shared" ref="K119:AM119" si="43">COUNTIF(K8:K112,"*COND FPTHR*")</f>
        <v>0</v>
      </c>
      <c r="L119" s="114">
        <f t="shared" si="43"/>
        <v>0</v>
      </c>
      <c r="M119" s="114">
        <f t="shared" si="43"/>
        <v>0</v>
      </c>
      <c r="N119" s="114">
        <f t="shared" si="43"/>
        <v>0</v>
      </c>
      <c r="O119" s="114">
        <f t="shared" si="43"/>
        <v>0</v>
      </c>
      <c r="P119" s="114">
        <f t="shared" si="43"/>
        <v>0</v>
      </c>
      <c r="Q119" s="114">
        <f t="shared" si="43"/>
        <v>0</v>
      </c>
      <c r="R119" s="114">
        <f t="shared" si="43"/>
        <v>0</v>
      </c>
      <c r="S119" s="114">
        <f t="shared" si="43"/>
        <v>0</v>
      </c>
      <c r="T119" s="114">
        <f t="shared" si="43"/>
        <v>0</v>
      </c>
      <c r="U119" s="114">
        <f t="shared" si="43"/>
        <v>0</v>
      </c>
      <c r="V119" s="114">
        <f t="shared" si="43"/>
        <v>0</v>
      </c>
      <c r="W119" s="114">
        <f t="shared" si="43"/>
        <v>0</v>
      </c>
      <c r="X119" s="114">
        <f t="shared" si="43"/>
        <v>0</v>
      </c>
      <c r="Y119" s="114">
        <f t="shared" si="43"/>
        <v>0</v>
      </c>
      <c r="Z119" s="114">
        <f t="shared" si="43"/>
        <v>0</v>
      </c>
      <c r="AA119" s="114">
        <f t="shared" si="43"/>
        <v>0</v>
      </c>
      <c r="AB119" s="114">
        <f t="shared" si="43"/>
        <v>0</v>
      </c>
      <c r="AC119" s="114">
        <f t="shared" si="43"/>
        <v>0</v>
      </c>
      <c r="AD119" s="114">
        <f t="shared" si="43"/>
        <v>0</v>
      </c>
      <c r="AE119" s="114">
        <f t="shared" si="43"/>
        <v>0</v>
      </c>
      <c r="AF119" s="114">
        <f t="shared" si="43"/>
        <v>0</v>
      </c>
      <c r="AG119" s="114">
        <f t="shared" si="43"/>
        <v>0</v>
      </c>
      <c r="AH119" s="114">
        <f t="shared" si="43"/>
        <v>0</v>
      </c>
      <c r="AI119" s="114">
        <f t="shared" si="43"/>
        <v>0</v>
      </c>
      <c r="AJ119" s="114">
        <f t="shared" si="43"/>
        <v>0</v>
      </c>
      <c r="AK119" s="114">
        <f t="shared" si="43"/>
        <v>0</v>
      </c>
      <c r="AL119" s="114">
        <f t="shared" si="43"/>
        <v>0</v>
      </c>
      <c r="AM119" s="114">
        <f t="shared" si="43"/>
        <v>0</v>
      </c>
      <c r="AN119" s="114">
        <f t="shared" ref="AN119" si="44">COUNTIF(AN8:AN112,"*COND FPTSR INC*")</f>
        <v>0</v>
      </c>
    </row>
    <row r="120" spans="1:49" ht="16.5" thickTop="1" thickBot="1">
      <c r="A120" s="176" t="s">
        <v>12</v>
      </c>
      <c r="B120" s="193"/>
      <c r="C120" s="194"/>
      <c r="J120" s="114">
        <f t="shared" ref="J120:AM120" si="45">COUNTIF(J8:J112,"*COND FPTSR SR*")</f>
        <v>0</v>
      </c>
      <c r="K120" s="114">
        <f t="shared" si="45"/>
        <v>0</v>
      </c>
      <c r="L120" s="114">
        <f t="shared" si="45"/>
        <v>0</v>
      </c>
      <c r="M120" s="114">
        <f t="shared" si="45"/>
        <v>0</v>
      </c>
      <c r="N120" s="114">
        <f t="shared" si="45"/>
        <v>0</v>
      </c>
      <c r="O120" s="114">
        <f t="shared" si="45"/>
        <v>0</v>
      </c>
      <c r="P120" s="114">
        <f t="shared" si="45"/>
        <v>0</v>
      </c>
      <c r="Q120" s="114">
        <f t="shared" si="45"/>
        <v>0</v>
      </c>
      <c r="R120" s="114">
        <f t="shared" si="45"/>
        <v>0</v>
      </c>
      <c r="S120" s="114">
        <f t="shared" si="45"/>
        <v>0</v>
      </c>
      <c r="T120" s="114">
        <f t="shared" si="45"/>
        <v>0</v>
      </c>
      <c r="U120" s="114">
        <f t="shared" si="45"/>
        <v>0</v>
      </c>
      <c r="V120" s="114">
        <f t="shared" si="45"/>
        <v>0</v>
      </c>
      <c r="W120" s="114">
        <f t="shared" si="45"/>
        <v>0</v>
      </c>
      <c r="X120" s="114">
        <f t="shared" si="45"/>
        <v>0</v>
      </c>
      <c r="Y120" s="114">
        <f t="shared" si="45"/>
        <v>0</v>
      </c>
      <c r="Z120" s="114">
        <f t="shared" si="45"/>
        <v>0</v>
      </c>
      <c r="AA120" s="114">
        <f t="shared" si="45"/>
        <v>0</v>
      </c>
      <c r="AB120" s="114">
        <f t="shared" si="45"/>
        <v>0</v>
      </c>
      <c r="AC120" s="114">
        <f t="shared" si="45"/>
        <v>0</v>
      </c>
      <c r="AD120" s="114">
        <f t="shared" si="45"/>
        <v>0</v>
      </c>
      <c r="AE120" s="114">
        <f t="shared" si="45"/>
        <v>0</v>
      </c>
      <c r="AF120" s="114">
        <f t="shared" si="45"/>
        <v>0</v>
      </c>
      <c r="AG120" s="114">
        <f t="shared" si="45"/>
        <v>0</v>
      </c>
      <c r="AH120" s="114">
        <f t="shared" si="45"/>
        <v>0</v>
      </c>
      <c r="AI120" s="114">
        <f t="shared" si="45"/>
        <v>0</v>
      </c>
      <c r="AJ120" s="114">
        <f t="shared" si="45"/>
        <v>0</v>
      </c>
      <c r="AK120" s="114">
        <f t="shared" si="45"/>
        <v>0</v>
      </c>
      <c r="AL120" s="114">
        <f t="shared" si="45"/>
        <v>0</v>
      </c>
      <c r="AM120" s="114">
        <f t="shared" si="45"/>
        <v>0</v>
      </c>
      <c r="AN120" s="114">
        <f t="shared" ref="AN120" si="46">COUNTIF(AN8:AN112,"*COND FPTSR SR*")</f>
        <v>0</v>
      </c>
    </row>
    <row r="121" spans="1:49" ht="16.5" thickTop="1" thickBot="1">
      <c r="A121" s="176" t="s">
        <v>13</v>
      </c>
      <c r="B121" s="193"/>
      <c r="C121" s="194"/>
      <c r="J121" s="114">
        <f t="shared" ref="J121:AM121" si="47">COUNTIF(J8:J112,"*COND VSAV*")</f>
        <v>0</v>
      </c>
      <c r="K121" s="114">
        <f t="shared" si="47"/>
        <v>0</v>
      </c>
      <c r="L121" s="114">
        <f t="shared" si="47"/>
        <v>0</v>
      </c>
      <c r="M121" s="114">
        <f t="shared" si="47"/>
        <v>0</v>
      </c>
      <c r="N121" s="114">
        <f t="shared" si="47"/>
        <v>0</v>
      </c>
      <c r="O121" s="114">
        <f t="shared" si="47"/>
        <v>0</v>
      </c>
      <c r="P121" s="114">
        <f t="shared" si="47"/>
        <v>0</v>
      </c>
      <c r="Q121" s="114">
        <f t="shared" si="47"/>
        <v>0</v>
      </c>
      <c r="R121" s="114">
        <f t="shared" si="47"/>
        <v>0</v>
      </c>
      <c r="S121" s="114">
        <f t="shared" si="47"/>
        <v>0</v>
      </c>
      <c r="T121" s="114">
        <f t="shared" si="47"/>
        <v>0</v>
      </c>
      <c r="U121" s="114">
        <f t="shared" si="47"/>
        <v>0</v>
      </c>
      <c r="V121" s="114">
        <f t="shared" si="47"/>
        <v>0</v>
      </c>
      <c r="W121" s="114">
        <f t="shared" si="47"/>
        <v>0</v>
      </c>
      <c r="X121" s="114">
        <f t="shared" si="47"/>
        <v>0</v>
      </c>
      <c r="Y121" s="114">
        <f t="shared" si="47"/>
        <v>0</v>
      </c>
      <c r="Z121" s="114">
        <f t="shared" si="47"/>
        <v>0</v>
      </c>
      <c r="AA121" s="114">
        <f t="shared" si="47"/>
        <v>0</v>
      </c>
      <c r="AB121" s="114">
        <f t="shared" si="47"/>
        <v>0</v>
      </c>
      <c r="AC121" s="114">
        <f t="shared" si="47"/>
        <v>0</v>
      </c>
      <c r="AD121" s="114">
        <f t="shared" si="47"/>
        <v>0</v>
      </c>
      <c r="AE121" s="114">
        <f t="shared" si="47"/>
        <v>0</v>
      </c>
      <c r="AF121" s="114">
        <f t="shared" si="47"/>
        <v>0</v>
      </c>
      <c r="AG121" s="114">
        <f t="shared" si="47"/>
        <v>0</v>
      </c>
      <c r="AH121" s="114">
        <f t="shared" si="47"/>
        <v>0</v>
      </c>
      <c r="AI121" s="114">
        <f t="shared" si="47"/>
        <v>0</v>
      </c>
      <c r="AJ121" s="114">
        <f t="shared" si="47"/>
        <v>0</v>
      </c>
      <c r="AK121" s="114">
        <f t="shared" si="47"/>
        <v>0</v>
      </c>
      <c r="AL121" s="114">
        <f t="shared" si="47"/>
        <v>0</v>
      </c>
      <c r="AM121" s="114">
        <f t="shared" si="47"/>
        <v>0</v>
      </c>
      <c r="AN121" s="114">
        <f t="shared" ref="AN121" si="48">COUNTIF(AN8:AN112,"*COND VSAV*")</f>
        <v>0</v>
      </c>
    </row>
    <row r="122" spans="1:49" ht="16.5" thickTop="1" thickBot="1">
      <c r="A122" s="176" t="s">
        <v>15</v>
      </c>
      <c r="B122" s="193"/>
      <c r="C122" s="194"/>
      <c r="J122" s="114">
        <f t="shared" ref="J122:AM122" si="49">COUNTIF(J8:J112,"*CE BAT INC*")</f>
        <v>0</v>
      </c>
      <c r="K122" s="114">
        <f t="shared" si="49"/>
        <v>0</v>
      </c>
      <c r="L122" s="114">
        <f t="shared" si="49"/>
        <v>0</v>
      </c>
      <c r="M122" s="114">
        <f t="shared" si="49"/>
        <v>0</v>
      </c>
      <c r="N122" s="114">
        <f t="shared" si="49"/>
        <v>0</v>
      </c>
      <c r="O122" s="114">
        <f t="shared" si="49"/>
        <v>0</v>
      </c>
      <c r="P122" s="114">
        <f t="shared" si="49"/>
        <v>0</v>
      </c>
      <c r="Q122" s="114">
        <f t="shared" si="49"/>
        <v>0</v>
      </c>
      <c r="R122" s="114">
        <f t="shared" si="49"/>
        <v>0</v>
      </c>
      <c r="S122" s="114">
        <f t="shared" si="49"/>
        <v>0</v>
      </c>
      <c r="T122" s="114">
        <f t="shared" si="49"/>
        <v>0</v>
      </c>
      <c r="U122" s="114">
        <f t="shared" si="49"/>
        <v>0</v>
      </c>
      <c r="V122" s="114">
        <f t="shared" si="49"/>
        <v>0</v>
      </c>
      <c r="W122" s="114">
        <f t="shared" si="49"/>
        <v>0</v>
      </c>
      <c r="X122" s="114">
        <f t="shared" si="49"/>
        <v>0</v>
      </c>
      <c r="Y122" s="114">
        <f t="shared" si="49"/>
        <v>0</v>
      </c>
      <c r="Z122" s="114">
        <f t="shared" si="49"/>
        <v>0</v>
      </c>
      <c r="AA122" s="114">
        <f t="shared" si="49"/>
        <v>0</v>
      </c>
      <c r="AB122" s="114">
        <f t="shared" si="49"/>
        <v>0</v>
      </c>
      <c r="AC122" s="114">
        <f t="shared" si="49"/>
        <v>0</v>
      </c>
      <c r="AD122" s="114">
        <f t="shared" si="49"/>
        <v>0</v>
      </c>
      <c r="AE122" s="114">
        <f t="shared" si="49"/>
        <v>0</v>
      </c>
      <c r="AF122" s="114">
        <f t="shared" si="49"/>
        <v>0</v>
      </c>
      <c r="AG122" s="114">
        <f t="shared" si="49"/>
        <v>0</v>
      </c>
      <c r="AH122" s="114">
        <f t="shared" si="49"/>
        <v>0</v>
      </c>
      <c r="AI122" s="114">
        <f t="shared" si="49"/>
        <v>0</v>
      </c>
      <c r="AJ122" s="114">
        <f t="shared" si="49"/>
        <v>0</v>
      </c>
      <c r="AK122" s="114">
        <f t="shared" si="49"/>
        <v>0</v>
      </c>
      <c r="AL122" s="114">
        <f t="shared" si="49"/>
        <v>0</v>
      </c>
      <c r="AM122" s="114">
        <f t="shared" si="49"/>
        <v>0</v>
      </c>
      <c r="AN122" s="114">
        <f t="shared" ref="AN122" si="50">COUNTIF(AN8:AN112,"*CE BAT INC*")</f>
        <v>0</v>
      </c>
    </row>
    <row r="123" spans="1:49" ht="16.5" thickTop="1" thickBot="1">
      <c r="A123" s="176" t="s">
        <v>16</v>
      </c>
      <c r="B123" s="193"/>
      <c r="C123" s="194"/>
      <c r="J123" s="114">
        <f t="shared" ref="J123:AM123" si="51">COUNTIF(J8:J112,"*CE BAL INC*")</f>
        <v>0</v>
      </c>
      <c r="K123" s="114">
        <f t="shared" si="51"/>
        <v>0</v>
      </c>
      <c r="L123" s="114">
        <f t="shared" si="51"/>
        <v>0</v>
      </c>
      <c r="M123" s="114">
        <f t="shared" si="51"/>
        <v>0</v>
      </c>
      <c r="N123" s="114">
        <f t="shared" si="51"/>
        <v>0</v>
      </c>
      <c r="O123" s="114">
        <f t="shared" si="51"/>
        <v>0</v>
      </c>
      <c r="P123" s="114">
        <f t="shared" si="51"/>
        <v>0</v>
      </c>
      <c r="Q123" s="114">
        <f t="shared" si="51"/>
        <v>0</v>
      </c>
      <c r="R123" s="114">
        <f t="shared" si="51"/>
        <v>0</v>
      </c>
      <c r="S123" s="114">
        <f t="shared" si="51"/>
        <v>0</v>
      </c>
      <c r="T123" s="114">
        <f t="shared" si="51"/>
        <v>0</v>
      </c>
      <c r="U123" s="114">
        <f t="shared" si="51"/>
        <v>0</v>
      </c>
      <c r="V123" s="114">
        <f t="shared" si="51"/>
        <v>0</v>
      </c>
      <c r="W123" s="114">
        <f t="shared" si="51"/>
        <v>0</v>
      </c>
      <c r="X123" s="114">
        <f t="shared" si="51"/>
        <v>0</v>
      </c>
      <c r="Y123" s="114">
        <f t="shared" si="51"/>
        <v>0</v>
      </c>
      <c r="Z123" s="114">
        <f t="shared" si="51"/>
        <v>0</v>
      </c>
      <c r="AA123" s="114">
        <f t="shared" si="51"/>
        <v>0</v>
      </c>
      <c r="AB123" s="114">
        <f t="shared" si="51"/>
        <v>0</v>
      </c>
      <c r="AC123" s="114">
        <f t="shared" si="51"/>
        <v>0</v>
      </c>
      <c r="AD123" s="114">
        <f t="shared" si="51"/>
        <v>0</v>
      </c>
      <c r="AE123" s="114">
        <f t="shared" si="51"/>
        <v>0</v>
      </c>
      <c r="AF123" s="114">
        <f t="shared" si="51"/>
        <v>0</v>
      </c>
      <c r="AG123" s="114">
        <f t="shared" si="51"/>
        <v>0</v>
      </c>
      <c r="AH123" s="114">
        <f t="shared" si="51"/>
        <v>0</v>
      </c>
      <c r="AI123" s="114">
        <f t="shared" si="51"/>
        <v>0</v>
      </c>
      <c r="AJ123" s="114">
        <f t="shared" si="51"/>
        <v>0</v>
      </c>
      <c r="AK123" s="114">
        <f t="shared" si="51"/>
        <v>0</v>
      </c>
      <c r="AL123" s="114">
        <f t="shared" si="51"/>
        <v>0</v>
      </c>
      <c r="AM123" s="114">
        <f t="shared" si="51"/>
        <v>0</v>
      </c>
      <c r="AN123" s="114">
        <f t="shared" ref="AN123" si="52">COUNTIF(AN8:AN112,"*CE BAL INC*")</f>
        <v>0</v>
      </c>
    </row>
    <row r="124" spans="1:49" ht="16.5" thickTop="1" thickBot="1">
      <c r="A124" s="176" t="s">
        <v>17</v>
      </c>
      <c r="B124" s="193"/>
      <c r="C124" s="194"/>
      <c r="J124" s="114">
        <f t="shared" ref="J124:AM124" si="53">COUNTIF(J8:J112,"*EQ BAT INC*")</f>
        <v>0</v>
      </c>
      <c r="K124" s="114">
        <f t="shared" si="53"/>
        <v>0</v>
      </c>
      <c r="L124" s="114">
        <f t="shared" si="53"/>
        <v>0</v>
      </c>
      <c r="M124" s="114">
        <f t="shared" si="53"/>
        <v>0</v>
      </c>
      <c r="N124" s="114">
        <f t="shared" si="53"/>
        <v>0</v>
      </c>
      <c r="O124" s="114">
        <f t="shared" si="53"/>
        <v>0</v>
      </c>
      <c r="P124" s="114">
        <f t="shared" si="53"/>
        <v>0</v>
      </c>
      <c r="Q124" s="114">
        <f t="shared" si="53"/>
        <v>0</v>
      </c>
      <c r="R124" s="114">
        <f t="shared" si="53"/>
        <v>0</v>
      </c>
      <c r="S124" s="114">
        <f t="shared" si="53"/>
        <v>0</v>
      </c>
      <c r="T124" s="114">
        <f t="shared" si="53"/>
        <v>0</v>
      </c>
      <c r="U124" s="114">
        <f t="shared" si="53"/>
        <v>0</v>
      </c>
      <c r="V124" s="114">
        <f t="shared" si="53"/>
        <v>0</v>
      </c>
      <c r="W124" s="114">
        <f t="shared" si="53"/>
        <v>0</v>
      </c>
      <c r="X124" s="114">
        <f t="shared" si="53"/>
        <v>0</v>
      </c>
      <c r="Y124" s="114">
        <f t="shared" si="53"/>
        <v>0</v>
      </c>
      <c r="Z124" s="114">
        <f t="shared" si="53"/>
        <v>0</v>
      </c>
      <c r="AA124" s="114">
        <f t="shared" si="53"/>
        <v>0</v>
      </c>
      <c r="AB124" s="114">
        <f t="shared" si="53"/>
        <v>0</v>
      </c>
      <c r="AC124" s="114">
        <f t="shared" si="53"/>
        <v>0</v>
      </c>
      <c r="AD124" s="114">
        <f t="shared" si="53"/>
        <v>0</v>
      </c>
      <c r="AE124" s="114">
        <f t="shared" si="53"/>
        <v>0</v>
      </c>
      <c r="AF124" s="114">
        <f t="shared" si="53"/>
        <v>0</v>
      </c>
      <c r="AG124" s="114">
        <f t="shared" si="53"/>
        <v>0</v>
      </c>
      <c r="AH124" s="114">
        <f t="shared" si="53"/>
        <v>0</v>
      </c>
      <c r="AI124" s="114">
        <f t="shared" si="53"/>
        <v>0</v>
      </c>
      <c r="AJ124" s="114">
        <f t="shared" si="53"/>
        <v>0</v>
      </c>
      <c r="AK124" s="114">
        <f t="shared" si="53"/>
        <v>0</v>
      </c>
      <c r="AL124" s="114">
        <f t="shared" si="53"/>
        <v>0</v>
      </c>
      <c r="AM124" s="114">
        <f t="shared" si="53"/>
        <v>0</v>
      </c>
      <c r="AN124" s="114">
        <f t="shared" ref="AN124" si="54">COUNTIF(AN8:AN112,"*EQ BAT INC*")</f>
        <v>0</v>
      </c>
    </row>
    <row r="125" spans="1:49" ht="16.5" thickTop="1" thickBot="1">
      <c r="A125" s="176" t="s">
        <v>18</v>
      </c>
      <c r="B125" s="193"/>
      <c r="C125" s="194"/>
      <c r="J125" s="114">
        <f t="shared" ref="J125:AM125" si="55">COUNTIF(J8:J112,"*EQ BAL INC*")</f>
        <v>0</v>
      </c>
      <c r="K125" s="114">
        <f t="shared" si="55"/>
        <v>0</v>
      </c>
      <c r="L125" s="114">
        <f t="shared" si="55"/>
        <v>0</v>
      </c>
      <c r="M125" s="114">
        <f t="shared" si="55"/>
        <v>0</v>
      </c>
      <c r="N125" s="114">
        <f t="shared" si="55"/>
        <v>0</v>
      </c>
      <c r="O125" s="114">
        <f t="shared" si="55"/>
        <v>0</v>
      </c>
      <c r="P125" s="114">
        <f t="shared" si="55"/>
        <v>0</v>
      </c>
      <c r="Q125" s="114">
        <f t="shared" si="55"/>
        <v>0</v>
      </c>
      <c r="R125" s="114">
        <f t="shared" si="55"/>
        <v>0</v>
      </c>
      <c r="S125" s="114">
        <f t="shared" si="55"/>
        <v>0</v>
      </c>
      <c r="T125" s="114">
        <f t="shared" si="55"/>
        <v>0</v>
      </c>
      <c r="U125" s="114">
        <f t="shared" si="55"/>
        <v>0</v>
      </c>
      <c r="V125" s="114">
        <f t="shared" si="55"/>
        <v>0</v>
      </c>
      <c r="W125" s="114">
        <f t="shared" si="55"/>
        <v>0</v>
      </c>
      <c r="X125" s="114">
        <f t="shared" si="55"/>
        <v>0</v>
      </c>
      <c r="Y125" s="114">
        <f t="shared" si="55"/>
        <v>0</v>
      </c>
      <c r="Z125" s="114">
        <f t="shared" si="55"/>
        <v>0</v>
      </c>
      <c r="AA125" s="114">
        <f t="shared" si="55"/>
        <v>0</v>
      </c>
      <c r="AB125" s="114">
        <f t="shared" si="55"/>
        <v>0</v>
      </c>
      <c r="AC125" s="114">
        <f t="shared" si="55"/>
        <v>0</v>
      </c>
      <c r="AD125" s="114">
        <f t="shared" si="55"/>
        <v>0</v>
      </c>
      <c r="AE125" s="114">
        <f t="shared" si="55"/>
        <v>0</v>
      </c>
      <c r="AF125" s="114">
        <f t="shared" si="55"/>
        <v>0</v>
      </c>
      <c r="AG125" s="114">
        <f t="shared" si="55"/>
        <v>0</v>
      </c>
      <c r="AH125" s="114">
        <f t="shared" si="55"/>
        <v>0</v>
      </c>
      <c r="AI125" s="114">
        <f t="shared" si="55"/>
        <v>0</v>
      </c>
      <c r="AJ125" s="114">
        <f t="shared" si="55"/>
        <v>0</v>
      </c>
      <c r="AK125" s="114">
        <f t="shared" si="55"/>
        <v>0</v>
      </c>
      <c r="AL125" s="114">
        <f t="shared" si="55"/>
        <v>0</v>
      </c>
      <c r="AM125" s="114">
        <f t="shared" si="55"/>
        <v>0</v>
      </c>
      <c r="AN125" s="114">
        <f t="shared" ref="AN125" si="56">COUNTIF(AN8:AN112,"*EQ BAL INC*")</f>
        <v>0</v>
      </c>
    </row>
    <row r="126" spans="1:49" ht="16.5" thickTop="1" thickBot="1">
      <c r="A126" s="176" t="s">
        <v>19</v>
      </c>
      <c r="B126" s="193"/>
      <c r="C126" s="194"/>
      <c r="J126" s="114">
        <f t="shared" ref="J126:AM126" si="57">COUNTIF(J8:J112,"*CE SR*")</f>
        <v>0</v>
      </c>
      <c r="K126" s="114">
        <f t="shared" si="57"/>
        <v>0</v>
      </c>
      <c r="L126" s="114">
        <f t="shared" si="57"/>
        <v>0</v>
      </c>
      <c r="M126" s="114">
        <f t="shared" si="57"/>
        <v>0</v>
      </c>
      <c r="N126" s="114">
        <f t="shared" si="57"/>
        <v>0</v>
      </c>
      <c r="O126" s="114">
        <f t="shared" si="57"/>
        <v>0</v>
      </c>
      <c r="P126" s="114">
        <f t="shared" si="57"/>
        <v>0</v>
      </c>
      <c r="Q126" s="114">
        <f t="shared" si="57"/>
        <v>0</v>
      </c>
      <c r="R126" s="114">
        <f t="shared" si="57"/>
        <v>0</v>
      </c>
      <c r="S126" s="114">
        <f t="shared" si="57"/>
        <v>0</v>
      </c>
      <c r="T126" s="114">
        <f t="shared" si="57"/>
        <v>0</v>
      </c>
      <c r="U126" s="114">
        <f t="shared" si="57"/>
        <v>0</v>
      </c>
      <c r="V126" s="114">
        <f t="shared" si="57"/>
        <v>0</v>
      </c>
      <c r="W126" s="114">
        <f t="shared" si="57"/>
        <v>0</v>
      </c>
      <c r="X126" s="114">
        <f t="shared" si="57"/>
        <v>0</v>
      </c>
      <c r="Y126" s="114">
        <f t="shared" si="57"/>
        <v>0</v>
      </c>
      <c r="Z126" s="114">
        <f t="shared" si="57"/>
        <v>0</v>
      </c>
      <c r="AA126" s="114">
        <f t="shared" si="57"/>
        <v>0</v>
      </c>
      <c r="AB126" s="114">
        <f t="shared" si="57"/>
        <v>0</v>
      </c>
      <c r="AC126" s="114">
        <f t="shared" si="57"/>
        <v>0</v>
      </c>
      <c r="AD126" s="114">
        <f t="shared" si="57"/>
        <v>0</v>
      </c>
      <c r="AE126" s="114">
        <f t="shared" si="57"/>
        <v>0</v>
      </c>
      <c r="AF126" s="114">
        <f t="shared" si="57"/>
        <v>0</v>
      </c>
      <c r="AG126" s="114">
        <f t="shared" si="57"/>
        <v>0</v>
      </c>
      <c r="AH126" s="114">
        <f t="shared" si="57"/>
        <v>0</v>
      </c>
      <c r="AI126" s="114">
        <f t="shared" si="57"/>
        <v>0</v>
      </c>
      <c r="AJ126" s="114">
        <f t="shared" si="57"/>
        <v>0</v>
      </c>
      <c r="AK126" s="114">
        <f t="shared" si="57"/>
        <v>0</v>
      </c>
      <c r="AL126" s="114">
        <f t="shared" si="57"/>
        <v>0</v>
      </c>
      <c r="AM126" s="114">
        <f t="shared" si="57"/>
        <v>0</v>
      </c>
      <c r="AN126" s="114">
        <f t="shared" ref="AN126" si="58">COUNTIF(AN8:AN112,"*CE SR*")</f>
        <v>0</v>
      </c>
    </row>
    <row r="127" spans="1:49" ht="16.5" thickTop="1" thickBot="1">
      <c r="A127" s="176" t="s">
        <v>20</v>
      </c>
      <c r="B127" s="193"/>
      <c r="C127" s="194"/>
      <c r="J127" s="114">
        <f t="shared" ref="J127:AM127" si="59">COUNTIF(J8:J112,"*EQ SR*")</f>
        <v>0</v>
      </c>
      <c r="K127" s="114">
        <f t="shared" si="59"/>
        <v>0</v>
      </c>
      <c r="L127" s="114">
        <f t="shared" si="59"/>
        <v>0</v>
      </c>
      <c r="M127" s="114">
        <f t="shared" si="59"/>
        <v>0</v>
      </c>
      <c r="N127" s="114">
        <f t="shared" si="59"/>
        <v>0</v>
      </c>
      <c r="O127" s="114">
        <f t="shared" si="59"/>
        <v>0</v>
      </c>
      <c r="P127" s="114">
        <f t="shared" si="59"/>
        <v>0</v>
      </c>
      <c r="Q127" s="114">
        <f t="shared" si="59"/>
        <v>0</v>
      </c>
      <c r="R127" s="114">
        <f t="shared" si="59"/>
        <v>0</v>
      </c>
      <c r="S127" s="114">
        <f t="shared" si="59"/>
        <v>0</v>
      </c>
      <c r="T127" s="114">
        <f t="shared" si="59"/>
        <v>0</v>
      </c>
      <c r="U127" s="114">
        <f t="shared" si="59"/>
        <v>0</v>
      </c>
      <c r="V127" s="114">
        <f t="shared" si="59"/>
        <v>0</v>
      </c>
      <c r="W127" s="114">
        <f t="shared" si="59"/>
        <v>0</v>
      </c>
      <c r="X127" s="114">
        <f t="shared" si="59"/>
        <v>0</v>
      </c>
      <c r="Y127" s="114">
        <f t="shared" si="59"/>
        <v>0</v>
      </c>
      <c r="Z127" s="114">
        <f t="shared" si="59"/>
        <v>0</v>
      </c>
      <c r="AA127" s="114">
        <f t="shared" si="59"/>
        <v>0</v>
      </c>
      <c r="AB127" s="114">
        <f t="shared" si="59"/>
        <v>0</v>
      </c>
      <c r="AC127" s="114">
        <f t="shared" si="59"/>
        <v>0</v>
      </c>
      <c r="AD127" s="114">
        <f t="shared" si="59"/>
        <v>0</v>
      </c>
      <c r="AE127" s="114">
        <f t="shared" si="59"/>
        <v>0</v>
      </c>
      <c r="AF127" s="114">
        <f t="shared" si="59"/>
        <v>0</v>
      </c>
      <c r="AG127" s="114">
        <f t="shared" si="59"/>
        <v>0</v>
      </c>
      <c r="AH127" s="114">
        <f t="shared" si="59"/>
        <v>0</v>
      </c>
      <c r="AI127" s="114">
        <f t="shared" si="59"/>
        <v>0</v>
      </c>
      <c r="AJ127" s="114">
        <f t="shared" si="59"/>
        <v>0</v>
      </c>
      <c r="AK127" s="114">
        <f t="shared" si="59"/>
        <v>0</v>
      </c>
      <c r="AL127" s="114">
        <f t="shared" si="59"/>
        <v>0</v>
      </c>
      <c r="AM127" s="114">
        <f t="shared" si="59"/>
        <v>0</v>
      </c>
      <c r="AN127" s="114">
        <f t="shared" ref="AN127" si="60">COUNTIF(AN8:AN112,"*EQ SR*")</f>
        <v>0</v>
      </c>
    </row>
    <row r="128" spans="1:49" ht="16.5" thickTop="1" thickBot="1">
      <c r="A128" s="176" t="s">
        <v>21</v>
      </c>
      <c r="B128" s="193"/>
      <c r="C128" s="194"/>
      <c r="J128" s="114">
        <f t="shared" ref="J128:AM128" si="61">COUNTIF(J8:J112,"*EQ 1 VSAV*")</f>
        <v>0</v>
      </c>
      <c r="K128" s="114">
        <f t="shared" si="61"/>
        <v>0</v>
      </c>
      <c r="L128" s="114">
        <f t="shared" si="61"/>
        <v>0</v>
      </c>
      <c r="M128" s="114">
        <f t="shared" si="61"/>
        <v>0</v>
      </c>
      <c r="N128" s="114">
        <f t="shared" si="61"/>
        <v>0</v>
      </c>
      <c r="O128" s="114">
        <f t="shared" si="61"/>
        <v>0</v>
      </c>
      <c r="P128" s="114">
        <f t="shared" si="61"/>
        <v>0</v>
      </c>
      <c r="Q128" s="114">
        <f t="shared" si="61"/>
        <v>0</v>
      </c>
      <c r="R128" s="114">
        <f t="shared" si="61"/>
        <v>0</v>
      </c>
      <c r="S128" s="114">
        <f t="shared" si="61"/>
        <v>0</v>
      </c>
      <c r="T128" s="114">
        <f t="shared" si="61"/>
        <v>0</v>
      </c>
      <c r="U128" s="114">
        <f t="shared" si="61"/>
        <v>0</v>
      </c>
      <c r="V128" s="114">
        <f t="shared" si="61"/>
        <v>0</v>
      </c>
      <c r="W128" s="114">
        <f t="shared" si="61"/>
        <v>0</v>
      </c>
      <c r="X128" s="114">
        <f t="shared" si="61"/>
        <v>0</v>
      </c>
      <c r="Y128" s="114">
        <f t="shared" si="61"/>
        <v>0</v>
      </c>
      <c r="Z128" s="114">
        <f t="shared" si="61"/>
        <v>0</v>
      </c>
      <c r="AA128" s="114">
        <f t="shared" si="61"/>
        <v>0</v>
      </c>
      <c r="AB128" s="114">
        <f t="shared" si="61"/>
        <v>0</v>
      </c>
      <c r="AC128" s="114">
        <f t="shared" si="61"/>
        <v>0</v>
      </c>
      <c r="AD128" s="114">
        <f t="shared" si="61"/>
        <v>0</v>
      </c>
      <c r="AE128" s="114">
        <f t="shared" si="61"/>
        <v>0</v>
      </c>
      <c r="AF128" s="114">
        <f t="shared" si="61"/>
        <v>0</v>
      </c>
      <c r="AG128" s="114">
        <f t="shared" si="61"/>
        <v>0</v>
      </c>
      <c r="AH128" s="114">
        <f t="shared" si="61"/>
        <v>0</v>
      </c>
      <c r="AI128" s="114">
        <f t="shared" si="61"/>
        <v>0</v>
      </c>
      <c r="AJ128" s="114">
        <f t="shared" si="61"/>
        <v>0</v>
      </c>
      <c r="AK128" s="114">
        <f t="shared" si="61"/>
        <v>0</v>
      </c>
      <c r="AL128" s="114">
        <f t="shared" si="61"/>
        <v>0</v>
      </c>
      <c r="AM128" s="114">
        <f t="shared" si="61"/>
        <v>0</v>
      </c>
      <c r="AN128" s="114">
        <f t="shared" ref="AN128" si="62">COUNTIF(AN8:AN112,"*EQ 1 VSAV*")</f>
        <v>0</v>
      </c>
    </row>
    <row r="129" spans="1:40" ht="16.5" thickTop="1" thickBot="1">
      <c r="A129" s="176" t="s">
        <v>22</v>
      </c>
      <c r="B129" s="193"/>
      <c r="C129" s="194"/>
      <c r="J129" s="114">
        <f t="shared" ref="J129:AM129" si="63">COUNTIF(J8:J112,"*EQ 2 VSAV*")</f>
        <v>0</v>
      </c>
      <c r="K129" s="114">
        <f t="shared" si="63"/>
        <v>0</v>
      </c>
      <c r="L129" s="114">
        <f t="shared" si="63"/>
        <v>0</v>
      </c>
      <c r="M129" s="114">
        <f t="shared" si="63"/>
        <v>0</v>
      </c>
      <c r="N129" s="114">
        <f t="shared" si="63"/>
        <v>0</v>
      </c>
      <c r="O129" s="114">
        <f t="shared" si="63"/>
        <v>0</v>
      </c>
      <c r="P129" s="114">
        <f t="shared" si="63"/>
        <v>0</v>
      </c>
      <c r="Q129" s="114">
        <f t="shared" si="63"/>
        <v>0</v>
      </c>
      <c r="R129" s="114">
        <f t="shared" si="63"/>
        <v>0</v>
      </c>
      <c r="S129" s="114">
        <f t="shared" si="63"/>
        <v>0</v>
      </c>
      <c r="T129" s="114">
        <f t="shared" si="63"/>
        <v>0</v>
      </c>
      <c r="U129" s="114">
        <f t="shared" si="63"/>
        <v>0</v>
      </c>
      <c r="V129" s="114">
        <f t="shared" si="63"/>
        <v>0</v>
      </c>
      <c r="W129" s="114">
        <f t="shared" si="63"/>
        <v>0</v>
      </c>
      <c r="X129" s="114">
        <f t="shared" si="63"/>
        <v>0</v>
      </c>
      <c r="Y129" s="114">
        <f t="shared" si="63"/>
        <v>0</v>
      </c>
      <c r="Z129" s="114">
        <f t="shared" si="63"/>
        <v>0</v>
      </c>
      <c r="AA129" s="114">
        <f t="shared" si="63"/>
        <v>0</v>
      </c>
      <c r="AB129" s="114">
        <f t="shared" si="63"/>
        <v>0</v>
      </c>
      <c r="AC129" s="114">
        <f t="shared" si="63"/>
        <v>0</v>
      </c>
      <c r="AD129" s="114">
        <f t="shared" si="63"/>
        <v>0</v>
      </c>
      <c r="AE129" s="114">
        <f t="shared" si="63"/>
        <v>0</v>
      </c>
      <c r="AF129" s="114">
        <f t="shared" si="63"/>
        <v>0</v>
      </c>
      <c r="AG129" s="114">
        <f t="shared" si="63"/>
        <v>0</v>
      </c>
      <c r="AH129" s="114">
        <f t="shared" si="63"/>
        <v>0</v>
      </c>
      <c r="AI129" s="114">
        <f t="shared" si="63"/>
        <v>0</v>
      </c>
      <c r="AJ129" s="114">
        <f t="shared" si="63"/>
        <v>0</v>
      </c>
      <c r="AK129" s="114">
        <f t="shared" si="63"/>
        <v>0</v>
      </c>
      <c r="AL129" s="114">
        <f t="shared" si="63"/>
        <v>0</v>
      </c>
      <c r="AM129" s="114">
        <f t="shared" si="63"/>
        <v>0</v>
      </c>
      <c r="AN129" s="114">
        <f t="shared" ref="AN129" si="64">COUNTIF(AN8:AN112,"*EQ 2 VSAV*")</f>
        <v>0</v>
      </c>
    </row>
    <row r="130" spans="1:40" ht="16.5" thickTop="1" thickBot="1">
      <c r="A130" s="177" t="s">
        <v>26</v>
      </c>
      <c r="B130" s="195"/>
      <c r="C130" s="196"/>
      <c r="J130" s="114">
        <f t="shared" ref="J130:AM130" si="65">COUNTIF(J8:J112,"*GARDE*")</f>
        <v>0</v>
      </c>
      <c r="K130" s="114">
        <f t="shared" si="65"/>
        <v>0</v>
      </c>
      <c r="L130" s="114">
        <f t="shared" si="65"/>
        <v>0</v>
      </c>
      <c r="M130" s="114">
        <f t="shared" si="65"/>
        <v>0</v>
      </c>
      <c r="N130" s="114">
        <f t="shared" si="65"/>
        <v>0</v>
      </c>
      <c r="O130" s="114">
        <f t="shared" si="65"/>
        <v>0</v>
      </c>
      <c r="P130" s="114">
        <f t="shared" si="65"/>
        <v>0</v>
      </c>
      <c r="Q130" s="114">
        <f t="shared" si="65"/>
        <v>0</v>
      </c>
      <c r="R130" s="114">
        <f t="shared" si="65"/>
        <v>0</v>
      </c>
      <c r="S130" s="114">
        <f t="shared" si="65"/>
        <v>0</v>
      </c>
      <c r="T130" s="114">
        <f t="shared" si="65"/>
        <v>0</v>
      </c>
      <c r="U130" s="114">
        <f t="shared" si="65"/>
        <v>0</v>
      </c>
      <c r="V130" s="114">
        <f t="shared" si="65"/>
        <v>0</v>
      </c>
      <c r="W130" s="114">
        <f t="shared" si="65"/>
        <v>0</v>
      </c>
      <c r="X130" s="114">
        <f t="shared" si="65"/>
        <v>0</v>
      </c>
      <c r="Y130" s="114">
        <f t="shared" si="65"/>
        <v>0</v>
      </c>
      <c r="Z130" s="114">
        <f t="shared" si="65"/>
        <v>0</v>
      </c>
      <c r="AA130" s="114">
        <f t="shared" si="65"/>
        <v>0</v>
      </c>
      <c r="AB130" s="114">
        <f t="shared" si="65"/>
        <v>0</v>
      </c>
      <c r="AC130" s="114">
        <f t="shared" si="65"/>
        <v>0</v>
      </c>
      <c r="AD130" s="114">
        <f t="shared" si="65"/>
        <v>0</v>
      </c>
      <c r="AE130" s="114">
        <f t="shared" si="65"/>
        <v>0</v>
      </c>
      <c r="AF130" s="114">
        <f t="shared" si="65"/>
        <v>0</v>
      </c>
      <c r="AG130" s="114">
        <f t="shared" si="65"/>
        <v>0</v>
      </c>
      <c r="AH130" s="114">
        <f t="shared" si="65"/>
        <v>0</v>
      </c>
      <c r="AI130" s="114">
        <f t="shared" si="65"/>
        <v>0</v>
      </c>
      <c r="AJ130" s="114">
        <f t="shared" si="65"/>
        <v>0</v>
      </c>
      <c r="AK130" s="114">
        <f t="shared" si="65"/>
        <v>0</v>
      </c>
      <c r="AL130" s="114">
        <f t="shared" si="65"/>
        <v>0</v>
      </c>
      <c r="AM130" s="114">
        <f t="shared" si="65"/>
        <v>0</v>
      </c>
      <c r="AN130" s="114">
        <f t="shared" ref="AN130" si="66">COUNTIF(AN8:AN112,"*GARDE*")</f>
        <v>0</v>
      </c>
    </row>
  </sheetData>
  <mergeCells count="295">
    <mergeCell ref="B1:D1"/>
    <mergeCell ref="F1:H1"/>
    <mergeCell ref="K1:R2"/>
    <mergeCell ref="S1:Z2"/>
    <mergeCell ref="AG1:AH1"/>
    <mergeCell ref="AK1:AL1"/>
    <mergeCell ref="B2:D2"/>
    <mergeCell ref="F2:H2"/>
    <mergeCell ref="AG2:AH2"/>
    <mergeCell ref="AK2:AL2"/>
    <mergeCell ref="D6:D7"/>
    <mergeCell ref="E6:E7"/>
    <mergeCell ref="F6:F7"/>
    <mergeCell ref="G6:G7"/>
    <mergeCell ref="H6:I7"/>
    <mergeCell ref="B8:B10"/>
    <mergeCell ref="C8:C10"/>
    <mergeCell ref="D8:D10"/>
    <mergeCell ref="E8:E10"/>
    <mergeCell ref="F8:F10"/>
    <mergeCell ref="G8:G10"/>
    <mergeCell ref="H8:H10"/>
    <mergeCell ref="I8:I10"/>
    <mergeCell ref="B11:B13"/>
    <mergeCell ref="C11:C13"/>
    <mergeCell ref="D11:D13"/>
    <mergeCell ref="E11:E13"/>
    <mergeCell ref="F11:F13"/>
    <mergeCell ref="G11:G13"/>
    <mergeCell ref="H11:H13"/>
    <mergeCell ref="I11:I13"/>
    <mergeCell ref="B14:B16"/>
    <mergeCell ref="C14:C16"/>
    <mergeCell ref="D14:D16"/>
    <mergeCell ref="E14:E16"/>
    <mergeCell ref="F14:F16"/>
    <mergeCell ref="G14:G16"/>
    <mergeCell ref="H14:H16"/>
    <mergeCell ref="I14:I16"/>
    <mergeCell ref="H17:H19"/>
    <mergeCell ref="I17:I19"/>
    <mergeCell ref="B20:B22"/>
    <mergeCell ref="C20:C22"/>
    <mergeCell ref="D20:D22"/>
    <mergeCell ref="E20:E22"/>
    <mergeCell ref="F20:F22"/>
    <mergeCell ref="G20:G22"/>
    <mergeCell ref="H20:H22"/>
    <mergeCell ref="I20:I22"/>
    <mergeCell ref="B17:B19"/>
    <mergeCell ref="C17:C19"/>
    <mergeCell ref="D17:D19"/>
    <mergeCell ref="E17:E19"/>
    <mergeCell ref="F17:F19"/>
    <mergeCell ref="G17:G19"/>
    <mergeCell ref="H23:H25"/>
    <mergeCell ref="I23:I25"/>
    <mergeCell ref="B26:B28"/>
    <mergeCell ref="C26:C28"/>
    <mergeCell ref="D26:D28"/>
    <mergeCell ref="E26:E28"/>
    <mergeCell ref="F26:F28"/>
    <mergeCell ref="G26:G28"/>
    <mergeCell ref="H26:H28"/>
    <mergeCell ref="I26:I28"/>
    <mergeCell ref="B23:B25"/>
    <mergeCell ref="C23:C25"/>
    <mergeCell ref="D23:D25"/>
    <mergeCell ref="E23:E25"/>
    <mergeCell ref="F23:F25"/>
    <mergeCell ref="G23:G25"/>
    <mergeCell ref="H29:H31"/>
    <mergeCell ref="I29:I31"/>
    <mergeCell ref="B32:B34"/>
    <mergeCell ref="C32:C34"/>
    <mergeCell ref="D32:D34"/>
    <mergeCell ref="E32:E34"/>
    <mergeCell ref="F32:F34"/>
    <mergeCell ref="G32:G34"/>
    <mergeCell ref="H32:H34"/>
    <mergeCell ref="I32:I34"/>
    <mergeCell ref="B29:B31"/>
    <mergeCell ref="C29:C31"/>
    <mergeCell ref="D29:D31"/>
    <mergeCell ref="E29:E31"/>
    <mergeCell ref="F29:F31"/>
    <mergeCell ref="G29:G31"/>
    <mergeCell ref="H35:H37"/>
    <mergeCell ref="I35:I37"/>
    <mergeCell ref="B38:B40"/>
    <mergeCell ref="C38:C40"/>
    <mergeCell ref="D38:D40"/>
    <mergeCell ref="E38:E40"/>
    <mergeCell ref="F38:F40"/>
    <mergeCell ref="G38:G40"/>
    <mergeCell ref="H38:H40"/>
    <mergeCell ref="I38:I40"/>
    <mergeCell ref="B35:B37"/>
    <mergeCell ref="C35:C37"/>
    <mergeCell ref="D35:D37"/>
    <mergeCell ref="E35:E37"/>
    <mergeCell ref="F35:F37"/>
    <mergeCell ref="G35:G37"/>
    <mergeCell ref="H41:H43"/>
    <mergeCell ref="I41:I43"/>
    <mergeCell ref="B44:B46"/>
    <mergeCell ref="C44:C46"/>
    <mergeCell ref="D44:D46"/>
    <mergeCell ref="E44:E46"/>
    <mergeCell ref="F44:F46"/>
    <mergeCell ref="G44:G46"/>
    <mergeCell ref="H44:H46"/>
    <mergeCell ref="I44:I46"/>
    <mergeCell ref="B41:B43"/>
    <mergeCell ref="C41:C43"/>
    <mergeCell ref="D41:D43"/>
    <mergeCell ref="E41:E43"/>
    <mergeCell ref="F41:F43"/>
    <mergeCell ref="G41:G43"/>
    <mergeCell ref="H47:H49"/>
    <mergeCell ref="I47:I49"/>
    <mergeCell ref="B50:B52"/>
    <mergeCell ref="C50:C52"/>
    <mergeCell ref="D50:D52"/>
    <mergeCell ref="E50:E52"/>
    <mergeCell ref="F50:F52"/>
    <mergeCell ref="G50:G52"/>
    <mergeCell ref="H50:H52"/>
    <mergeCell ref="I50:I52"/>
    <mergeCell ref="B47:B49"/>
    <mergeCell ref="C47:C49"/>
    <mergeCell ref="D47:D49"/>
    <mergeCell ref="E47:E49"/>
    <mergeCell ref="F47:F49"/>
    <mergeCell ref="G47:G49"/>
    <mergeCell ref="H53:H55"/>
    <mergeCell ref="I53:I55"/>
    <mergeCell ref="B56:B58"/>
    <mergeCell ref="C56:C58"/>
    <mergeCell ref="D56:D58"/>
    <mergeCell ref="E56:E58"/>
    <mergeCell ref="F56:F58"/>
    <mergeCell ref="G56:G58"/>
    <mergeCell ref="H56:H58"/>
    <mergeCell ref="I56:I58"/>
    <mergeCell ref="B53:B55"/>
    <mergeCell ref="C53:C55"/>
    <mergeCell ref="D53:D55"/>
    <mergeCell ref="E53:E55"/>
    <mergeCell ref="F53:F55"/>
    <mergeCell ref="G53:G55"/>
    <mergeCell ref="H59:H61"/>
    <mergeCell ref="I59:I61"/>
    <mergeCell ref="B62:B64"/>
    <mergeCell ref="C62:C64"/>
    <mergeCell ref="D62:D64"/>
    <mergeCell ref="E62:E64"/>
    <mergeCell ref="F62:F64"/>
    <mergeCell ref="G62:G64"/>
    <mergeCell ref="H62:H64"/>
    <mergeCell ref="I62:I64"/>
    <mergeCell ref="B59:B61"/>
    <mergeCell ref="C59:C61"/>
    <mergeCell ref="D59:D61"/>
    <mergeCell ref="E59:E61"/>
    <mergeCell ref="F59:F61"/>
    <mergeCell ref="G59:G61"/>
    <mergeCell ref="H65:H67"/>
    <mergeCell ref="I65:I67"/>
    <mergeCell ref="B68:B70"/>
    <mergeCell ref="C68:C70"/>
    <mergeCell ref="D68:D70"/>
    <mergeCell ref="E68:E70"/>
    <mergeCell ref="F68:F70"/>
    <mergeCell ref="G68:G70"/>
    <mergeCell ref="H68:H70"/>
    <mergeCell ref="I68:I70"/>
    <mergeCell ref="B65:B67"/>
    <mergeCell ref="C65:C67"/>
    <mergeCell ref="D65:D67"/>
    <mergeCell ref="E65:E67"/>
    <mergeCell ref="F65:F67"/>
    <mergeCell ref="G65:G67"/>
    <mergeCell ref="H71:H73"/>
    <mergeCell ref="I71:I73"/>
    <mergeCell ref="B74:B76"/>
    <mergeCell ref="C74:C76"/>
    <mergeCell ref="D74:D76"/>
    <mergeCell ref="E74:E76"/>
    <mergeCell ref="F74:F76"/>
    <mergeCell ref="G74:G76"/>
    <mergeCell ref="H74:H76"/>
    <mergeCell ref="I74:I76"/>
    <mergeCell ref="B71:B73"/>
    <mergeCell ref="C71:C73"/>
    <mergeCell ref="D71:D73"/>
    <mergeCell ref="E71:E73"/>
    <mergeCell ref="F71:F73"/>
    <mergeCell ref="G71:G73"/>
    <mergeCell ref="H77:H79"/>
    <mergeCell ref="I77:I79"/>
    <mergeCell ref="B80:B82"/>
    <mergeCell ref="C80:C82"/>
    <mergeCell ref="D80:D82"/>
    <mergeCell ref="E80:E82"/>
    <mergeCell ref="F80:F82"/>
    <mergeCell ref="G80:G82"/>
    <mergeCell ref="H80:H82"/>
    <mergeCell ref="I80:I82"/>
    <mergeCell ref="B77:B79"/>
    <mergeCell ref="C77:C79"/>
    <mergeCell ref="D77:D79"/>
    <mergeCell ref="E77:E79"/>
    <mergeCell ref="F77:F79"/>
    <mergeCell ref="G77:G79"/>
    <mergeCell ref="H83:H85"/>
    <mergeCell ref="I83:I85"/>
    <mergeCell ref="B86:B88"/>
    <mergeCell ref="C86:C88"/>
    <mergeCell ref="D86:D88"/>
    <mergeCell ref="E86:E88"/>
    <mergeCell ref="F86:F88"/>
    <mergeCell ref="G86:G88"/>
    <mergeCell ref="H86:H88"/>
    <mergeCell ref="I86:I88"/>
    <mergeCell ref="B83:B85"/>
    <mergeCell ref="C83:C85"/>
    <mergeCell ref="D83:D85"/>
    <mergeCell ref="E83:E85"/>
    <mergeCell ref="F83:F85"/>
    <mergeCell ref="G83:G85"/>
    <mergeCell ref="H89:H91"/>
    <mergeCell ref="I89:I91"/>
    <mergeCell ref="B92:B94"/>
    <mergeCell ref="C92:C94"/>
    <mergeCell ref="D92:D94"/>
    <mergeCell ref="E92:E94"/>
    <mergeCell ref="F92:F94"/>
    <mergeCell ref="G92:G94"/>
    <mergeCell ref="H92:H94"/>
    <mergeCell ref="I92:I94"/>
    <mergeCell ref="B89:B91"/>
    <mergeCell ref="C89:C91"/>
    <mergeCell ref="D89:D91"/>
    <mergeCell ref="E89:E91"/>
    <mergeCell ref="F89:F91"/>
    <mergeCell ref="G89:G91"/>
    <mergeCell ref="H95:H97"/>
    <mergeCell ref="I95:I97"/>
    <mergeCell ref="B98:B100"/>
    <mergeCell ref="C98:C100"/>
    <mergeCell ref="D98:D100"/>
    <mergeCell ref="E98:E100"/>
    <mergeCell ref="F98:F100"/>
    <mergeCell ref="G98:G100"/>
    <mergeCell ref="H98:H100"/>
    <mergeCell ref="I98:I100"/>
    <mergeCell ref="B95:B97"/>
    <mergeCell ref="C95:C97"/>
    <mergeCell ref="D95:D97"/>
    <mergeCell ref="E95:E97"/>
    <mergeCell ref="F95:F97"/>
    <mergeCell ref="G95:G97"/>
    <mergeCell ref="H101:H103"/>
    <mergeCell ref="I101:I103"/>
    <mergeCell ref="B104:B106"/>
    <mergeCell ref="C104:C106"/>
    <mergeCell ref="D104:D106"/>
    <mergeCell ref="E104:E106"/>
    <mergeCell ref="F104:F106"/>
    <mergeCell ref="G104:G106"/>
    <mergeCell ref="H104:H106"/>
    <mergeCell ref="I104:I106"/>
    <mergeCell ref="B101:B103"/>
    <mergeCell ref="C101:C103"/>
    <mergeCell ref="D101:D103"/>
    <mergeCell ref="E101:E103"/>
    <mergeCell ref="F101:F103"/>
    <mergeCell ref="G101:G103"/>
    <mergeCell ref="H107:H109"/>
    <mergeCell ref="I107:I109"/>
    <mergeCell ref="B110:B112"/>
    <mergeCell ref="C110:C112"/>
    <mergeCell ref="D110:D112"/>
    <mergeCell ref="E110:E112"/>
    <mergeCell ref="F110:F112"/>
    <mergeCell ref="G110:G112"/>
    <mergeCell ref="H110:H112"/>
    <mergeCell ref="I110:I112"/>
    <mergeCell ref="B107:B109"/>
    <mergeCell ref="C107:C109"/>
    <mergeCell ref="D107:D109"/>
    <mergeCell ref="E107:E109"/>
    <mergeCell ref="F107:F109"/>
    <mergeCell ref="G107:G109"/>
  </mergeCells>
  <conditionalFormatting sqref="AN118:AN130">
    <cfRule type="colorScale" priority="171">
      <colorScale>
        <cfvo type="num" val="0"/>
        <cfvo type="num" val="1"/>
        <cfvo type="num" val="2"/>
        <color theme="2"/>
        <color rgb="FFFFFF00"/>
        <color rgb="FFFF0000"/>
      </colorScale>
    </cfRule>
  </conditionalFormatting>
  <conditionalFormatting sqref="J5:AN5">
    <cfRule type="expression" dxfId="569" priority="192" stopIfTrue="1">
      <formula>COUNTIF(fériés,J$5)</formula>
    </cfRule>
    <cfRule type="expression" dxfId="568" priority="193" stopIfTrue="1">
      <formula>WEEKDAY(J$5,2)&gt;5</formula>
    </cfRule>
  </conditionalFormatting>
  <conditionalFormatting sqref="J115:AN115">
    <cfRule type="cellIs" dxfId="567" priority="166" operator="greaterThan">
      <formula>1</formula>
    </cfRule>
  </conditionalFormatting>
  <conditionalFormatting sqref="AN116">
    <cfRule type="cellIs" dxfId="566" priority="168" operator="between">
      <formula>1</formula>
      <formula>1</formula>
    </cfRule>
  </conditionalFormatting>
  <conditionalFormatting sqref="AN117">
    <cfRule type="cellIs" dxfId="565" priority="167" operator="between">
      <formula>1</formula>
      <formula>1</formula>
    </cfRule>
  </conditionalFormatting>
  <conditionalFormatting sqref="J5:AN5">
    <cfRule type="cellIs" dxfId="564" priority="191" operator="equal">
      <formula>TODAY()</formula>
    </cfRule>
  </conditionalFormatting>
  <conditionalFormatting sqref="K92:K112">
    <cfRule type="duplicateValues" dxfId="563" priority="159"/>
  </conditionalFormatting>
  <conditionalFormatting sqref="L92:L112">
    <cfRule type="duplicateValues" dxfId="562" priority="178"/>
  </conditionalFormatting>
  <conditionalFormatting sqref="M92:M112">
    <cfRule type="duplicateValues" dxfId="561" priority="183"/>
  </conditionalFormatting>
  <conditionalFormatting sqref="N92:N112">
    <cfRule type="duplicateValues" dxfId="560" priority="185" stopIfTrue="1"/>
  </conditionalFormatting>
  <conditionalFormatting sqref="O92:O112">
    <cfRule type="duplicateValues" dxfId="559" priority="182"/>
  </conditionalFormatting>
  <conditionalFormatting sqref="P92:P112">
    <cfRule type="duplicateValues" dxfId="558" priority="186"/>
  </conditionalFormatting>
  <conditionalFormatting sqref="Q92:Q112">
    <cfRule type="duplicateValues" dxfId="557" priority="181"/>
  </conditionalFormatting>
  <conditionalFormatting sqref="R92:R112">
    <cfRule type="duplicateValues" dxfId="556" priority="184"/>
  </conditionalFormatting>
  <conditionalFormatting sqref="S92:S112">
    <cfRule type="duplicateValues" dxfId="555" priority="180"/>
  </conditionalFormatting>
  <conditionalFormatting sqref="T92:T112">
    <cfRule type="duplicateValues" dxfId="554" priority="176"/>
  </conditionalFormatting>
  <conditionalFormatting sqref="U92:U112">
    <cfRule type="duplicateValues" dxfId="553" priority="170"/>
  </conditionalFormatting>
  <conditionalFormatting sqref="V92:V112">
    <cfRule type="duplicateValues" dxfId="552" priority="175"/>
  </conditionalFormatting>
  <conditionalFormatting sqref="W92:W112">
    <cfRule type="duplicateValues" dxfId="551" priority="174"/>
  </conditionalFormatting>
  <conditionalFormatting sqref="X92:X112">
    <cfRule type="duplicateValues" dxfId="550" priority="189"/>
  </conditionalFormatting>
  <conditionalFormatting sqref="Y92:Y112">
    <cfRule type="duplicateValues" dxfId="549" priority="173"/>
  </conditionalFormatting>
  <conditionalFormatting sqref="Z92:Z112">
    <cfRule type="duplicateValues" dxfId="548" priority="172"/>
  </conditionalFormatting>
  <conditionalFormatting sqref="AA92:AA112">
    <cfRule type="duplicateValues" dxfId="547" priority="169"/>
  </conditionalFormatting>
  <conditionalFormatting sqref="AB92:AB112">
    <cfRule type="duplicateValues" dxfId="546" priority="165"/>
  </conditionalFormatting>
  <conditionalFormatting sqref="AC92:AC112">
    <cfRule type="duplicateValues" dxfId="545" priority="179"/>
  </conditionalFormatting>
  <conditionalFormatting sqref="AD92:AD112">
    <cfRule type="duplicateValues" dxfId="544" priority="164"/>
  </conditionalFormatting>
  <conditionalFormatting sqref="AE92:AE112">
    <cfRule type="duplicateValues" dxfId="543" priority="190"/>
  </conditionalFormatting>
  <conditionalFormatting sqref="AF92:AF112">
    <cfRule type="duplicateValues" dxfId="542" priority="163"/>
  </conditionalFormatting>
  <conditionalFormatting sqref="AG92:AG112">
    <cfRule type="duplicateValues" dxfId="541" priority="162"/>
  </conditionalFormatting>
  <conditionalFormatting sqref="AH92:AH112">
    <cfRule type="duplicateValues" dxfId="540" priority="177"/>
  </conditionalFormatting>
  <conditionalFormatting sqref="AI92:AI112">
    <cfRule type="duplicateValues" dxfId="539" priority="161"/>
  </conditionalFormatting>
  <conditionalFormatting sqref="AJ92:AJ112">
    <cfRule type="duplicateValues" dxfId="538" priority="187"/>
  </conditionalFormatting>
  <conditionalFormatting sqref="AK92:AK112">
    <cfRule type="duplicateValues" dxfId="537" priority="157"/>
  </conditionalFormatting>
  <conditionalFormatting sqref="AL92:AL112">
    <cfRule type="duplicateValues" dxfId="536" priority="158"/>
  </conditionalFormatting>
  <conditionalFormatting sqref="AM92:AM112">
    <cfRule type="duplicateValues" dxfId="535" priority="160"/>
  </conditionalFormatting>
  <conditionalFormatting sqref="AN92:AN112">
    <cfRule type="duplicateValues" dxfId="534" priority="188"/>
  </conditionalFormatting>
  <conditionalFormatting sqref="J92:J112">
    <cfRule type="duplicateValues" dxfId="533" priority="156"/>
  </conditionalFormatting>
  <conditionalFormatting sqref="J92:AN112">
    <cfRule type="endsWith" dxfId="532" priority="154" operator="endsWith" text="INDISPONIBLE">
      <formula>RIGHT(J92,LEN("INDISPONIBLE"))="INDISPONIBLE"</formula>
    </cfRule>
    <cfRule type="endsWith" dxfId="531" priority="155" operator="endsWith" text="DISPONIBLE">
      <formula>RIGHT(J92,LEN("DISPONIBLE"))="DISPONIBLE"</formula>
    </cfRule>
    <cfRule type="containsText" dxfId="530" priority="194" stopIfTrue="1" operator="containsText" text="garde">
      <formula>NOT(ISERROR(SEARCH("garde",J92)))</formula>
    </cfRule>
    <cfRule type="endsWith" dxfId="529" priority="195" stopIfTrue="1" operator="endsWith" text="CDG">
      <formula>RIGHT(J92,LEN("CDG"))="CDG"</formula>
    </cfRule>
    <cfRule type="endsWith" dxfId="528" priority="196" stopIfTrue="1" operator="endsWith" text="STAT">
      <formula>RIGHT(J92,LEN("STAT"))="STAT"</formula>
    </cfRule>
    <cfRule type="endsWith" dxfId="527" priority="197" stopIfTrue="1" operator="endsWith" text="VTU">
      <formula>RIGHT(J92,LEN("VTU"))="VTU"</formula>
    </cfRule>
    <cfRule type="endsWith" dxfId="526" priority="198" stopIfTrue="1" operator="endsWith" text="CCF">
      <formula>RIGHT(J92,LEN("CCF"))="CCF"</formula>
    </cfRule>
    <cfRule type="endsWith" dxfId="525" priority="199" stopIfTrue="1" operator="endsWith" text="VSAV">
      <formula>RIGHT(J92,LEN("VSAV"))="VSAV"</formula>
    </cfRule>
    <cfRule type="endsWith" dxfId="524" priority="200" stopIfTrue="1" operator="endsWith" text="SR">
      <formula>RIGHT(J92,LEN("SR"))="SR"</formula>
    </cfRule>
    <cfRule type="endsWith" dxfId="523" priority="201" stopIfTrue="1" operator="endsWith" text="INC">
      <formula>RIGHT(J92,LEN("INC"))="INC"</formula>
    </cfRule>
    <cfRule type="expression" dxfId="522" priority="202" stopIfTrue="1">
      <formula>COUNTIF(fériés,J$5)</formula>
    </cfRule>
    <cfRule type="expression" dxfId="521" priority="203" stopIfTrue="1">
      <formula>WEEKDAY(J$5,2)&gt;5</formula>
    </cfRule>
  </conditionalFormatting>
  <conditionalFormatting sqref="J113:AN113">
    <cfRule type="iconSet" priority="152">
      <iconSet iconSet="3Symbols">
        <cfvo type="percent" val="0"/>
        <cfvo type="num" val="8"/>
        <cfvo type="num" val="9"/>
      </iconSet>
    </cfRule>
    <cfRule type="colorScale" priority="153">
      <colorScale>
        <cfvo type="num" val="7"/>
        <cfvo type="percentile" val="8"/>
        <cfvo type="num" val="9"/>
        <color rgb="FFF8696B"/>
        <color rgb="FFFFEB84"/>
        <color rgb="FF63BE7B"/>
      </colorScale>
    </cfRule>
  </conditionalFormatting>
  <conditionalFormatting sqref="J114:AN114">
    <cfRule type="containsText" dxfId="520" priority="149" operator="containsText" text="EQUIPE 3">
      <formula>NOT(ISERROR(SEARCH("EQUIPE 3",J114)))</formula>
    </cfRule>
    <cfRule type="containsText" dxfId="519" priority="150" operator="containsText" text="EQUIPE 2">
      <formula>NOT(ISERROR(SEARCH("EQUIPE 2",J114)))</formula>
    </cfRule>
    <cfRule type="containsText" dxfId="518" priority="151" operator="containsText" text="EQUIPE 1">
      <formula>NOT(ISERROR(SEARCH("EQUIPE 1",J114)))</formula>
    </cfRule>
  </conditionalFormatting>
  <conditionalFormatting sqref="B8 B11:B112">
    <cfRule type="containsBlanks" priority="144">
      <formula>LEN(TRIM(B8))=0</formula>
    </cfRule>
    <cfRule type="cellIs" dxfId="517" priority="145" stopIfTrue="1" operator="equal">
      <formula>3</formula>
    </cfRule>
    <cfRule type="cellIs" dxfId="516" priority="146" stopIfTrue="1" operator="equal">
      <formula>1</formula>
    </cfRule>
    <cfRule type="cellIs" dxfId="515" priority="148" stopIfTrue="1" operator="equal">
      <formula>2</formula>
    </cfRule>
  </conditionalFormatting>
  <conditionalFormatting sqref="C8 C11:C112">
    <cfRule type="cellIs" dxfId="514" priority="147" stopIfTrue="1" operator="equal">
      <formula>1</formula>
    </cfRule>
  </conditionalFormatting>
  <conditionalFormatting sqref="C8 C11:C88">
    <cfRule type="containsBlanks" priority="143">
      <formula>LEN(TRIM(C8))=0</formula>
    </cfRule>
  </conditionalFormatting>
  <conditionalFormatting sqref="J6:AN6">
    <cfRule type="iconSet" priority="141">
      <iconSet iconSet="3Symbols" reverse="1">
        <cfvo type="percent" val="0"/>
        <cfvo type="num" val="1"/>
        <cfvo type="num" val="2"/>
      </iconSet>
    </cfRule>
    <cfRule type="colorScale" priority="142">
      <colorScale>
        <cfvo type="num" val="0"/>
        <cfvo type="num" val="1"/>
        <cfvo type="num" val="2"/>
        <color rgb="FF00B050"/>
        <color rgb="FFFFEB84"/>
        <color rgb="FFFF0000"/>
      </colorScale>
    </cfRule>
  </conditionalFormatting>
  <conditionalFormatting sqref="J7:AN7">
    <cfRule type="colorScale" priority="140">
      <colorScale>
        <cfvo type="num" val="7"/>
        <cfvo type="num" val="8"/>
        <cfvo type="num" val="9"/>
        <color rgb="FFFBABAD"/>
        <color rgb="FFFFEB84"/>
        <color rgb="FF63BE7B"/>
      </colorScale>
    </cfRule>
  </conditionalFormatting>
  <conditionalFormatting sqref="J114:AN114">
    <cfRule type="expression" dxfId="513" priority="204" stopIfTrue="1">
      <formula>WEEKDAY(A114,2)&gt;5</formula>
    </cfRule>
    <cfRule type="expression" dxfId="512" priority="205" stopIfTrue="1">
      <formula>COUNTIF(fériés,A114)</formula>
    </cfRule>
  </conditionalFormatting>
  <conditionalFormatting sqref="D5:E5 F11 F14 F17 F20 F23 F26 F29 F32 F35 F38 F41 F44 F47 F53 F56 F59 F62 F65 F74 F77 F80 F83 F86 F89 F92:G92 F95:G95 F98:G98 F101:G101 F104:G104 F107:G107 F110:G110 D6:H6 F50 F68 F71">
    <cfRule type="expression" dxfId="511" priority="135" stopIfTrue="1">
      <formula>COUNTIF(fériés,D$5)</formula>
    </cfRule>
    <cfRule type="expression" dxfId="510" priority="136" stopIfTrue="1">
      <formula>WEEKDAY(D$5,2)&gt;5</formula>
    </cfRule>
  </conditionalFormatting>
  <conditionalFormatting sqref="F5:I5">
    <cfRule type="expression" dxfId="509" priority="133" stopIfTrue="1">
      <formula>COUNTIF(fériés,F$5)</formula>
    </cfRule>
    <cfRule type="expression" dxfId="508" priority="134" stopIfTrue="1">
      <formula>WEEKDAY(F$5,2)&gt;5</formula>
    </cfRule>
  </conditionalFormatting>
  <conditionalFormatting sqref="D8 D92 D95 D98 D101 D104 D107 D110 D11 D14 D17 D20 D23 D26 D29 D32 D35 D38 D41 D44 D47 D50 D53 D56 D59 D62 D65 D68 D71 D74 D77 D80 D83 D86 D89">
    <cfRule type="expression" dxfId="507" priority="131" stopIfTrue="1">
      <formula>COUNTIF(fériés,D$5)</formula>
    </cfRule>
    <cfRule type="expression" dxfId="506" priority="132" stopIfTrue="1">
      <formula>WEEKDAY(D$5,2)&gt;5</formula>
    </cfRule>
  </conditionalFormatting>
  <conditionalFormatting sqref="F8 H11:I11 H14:I14 H17:I17 H20:I20 H23:I23 H26:I26 H29:I29 H32:I32 H35:I35 H38:I38 H41:I41 H44:I44 H47:I47 H50:I50 H53:I53 H56:I56 H59:I59 H62:I62 H65:I65 H68:I68 H71:I71 H74:I74 H77:I77 H80:I80 H83:I83 H86:I86 H89:I89 G92:I92 G95:I95 G98:I98 G101:I101 G104:I104 G107:I107 G110:I110 H8:I8">
    <cfRule type="expression" dxfId="505" priority="129" stopIfTrue="1">
      <formula>COUNTIF(fériés,F$5)</formula>
    </cfRule>
    <cfRule type="expression" dxfId="504" priority="130" stopIfTrue="1">
      <formula>WEEKDAY(F$5,2)&gt;5</formula>
    </cfRule>
  </conditionalFormatting>
  <conditionalFormatting sqref="F8 F11 F14 F17 F20 F23 F26 F29 F32 F35 F38 F41 F44 F47 F50 F53 F56 F59 F62 F65 F68 F71 F74 F77 F80 F83 F86 F89 F92:I92 F95:I95 F98:I98 F101:I101 F104:I104 F107:I107 F110:I110 H89:I89 H86:I86 H83:I83 H80:I80 H77:I77 H74:I74 H71:I71 H68:I68 H65:I65 H62:I62 H59:I59 H56:I56 H53:I53 H50:I50 H47:I47 H44:I44 H41:I41 H38:I38 H35:I35 H32:I32 H29:I29 H26:I26 H23:I23 H20:I20 H17:I17 H14:I14 H11:I11 H8:I8">
    <cfRule type="endsWith" dxfId="503" priority="120" stopIfTrue="1" operator="endsWith" text="INDISPONIBLE">
      <formula>RIGHT(F8,LEN("INDISPONIBLE"))="INDISPONIBLE"</formula>
    </cfRule>
    <cfRule type="endsWith" dxfId="502" priority="121" stopIfTrue="1" operator="endsWith" text="DISPONIBLE">
      <formula>RIGHT(F8,LEN("DISPONIBLE"))="DISPONIBLE"</formula>
    </cfRule>
    <cfRule type="endsWith" dxfId="501" priority="122" stopIfTrue="1" operator="endsWith" text="CDG">
      <formula>RIGHT(F8,LEN("CDG"))="CDG"</formula>
    </cfRule>
    <cfRule type="endsWith" dxfId="500" priority="123" stopIfTrue="1" operator="endsWith" text="STAT">
      <formula>RIGHT(F8,LEN("STAT"))="STAT"</formula>
    </cfRule>
    <cfRule type="endsWith" dxfId="499" priority="124" stopIfTrue="1" operator="endsWith" text="VTU">
      <formula>RIGHT(F8,LEN("VTU"))="VTU"</formula>
    </cfRule>
    <cfRule type="endsWith" dxfId="498" priority="125" stopIfTrue="1" operator="endsWith" text="CCF">
      <formula>RIGHT(F8,LEN("CCF"))="CCF"</formula>
    </cfRule>
    <cfRule type="endsWith" dxfId="497" priority="126" stopIfTrue="1" operator="endsWith" text="VSAV">
      <formula>RIGHT(F8,LEN("VSAV"))="VSAV"</formula>
    </cfRule>
    <cfRule type="endsWith" dxfId="496" priority="127" stopIfTrue="1" operator="endsWith" text="SR">
      <formula>RIGHT(F8,LEN("SR"))="SR"</formula>
    </cfRule>
    <cfRule type="endsWith" dxfId="495" priority="128" stopIfTrue="1" operator="endsWith" text="INC">
      <formula>RIGHT(F8,LEN("INC"))="INC"</formula>
    </cfRule>
  </conditionalFormatting>
  <conditionalFormatting sqref="E8 E92 E95 E98 E101 E104 E107 E110 E11 E14 E17 E20 E23 E26 E29 E32 E35 E38 E41 E44 E47 E50 E53 E56 E59 E62 E65 E68 E71 E74 E77 E80 E83 E86 E89">
    <cfRule type="expression" dxfId="494" priority="118" stopIfTrue="1">
      <formula>COUNTIF(fériés,E$5)</formula>
    </cfRule>
    <cfRule type="expression" dxfId="493" priority="119" stopIfTrue="1">
      <formula>WEEKDAY(E$5,2)&gt;5</formula>
    </cfRule>
  </conditionalFormatting>
  <conditionalFormatting sqref="E8 E92 E95 E98 E101 E104 E107 E110 E11 E14 E17 E20 E23 E26 E29 E32 E35 E38 E41 E44 E47 E50 E53 E56 E59 E62 E65 E68 E71 E74 E77 E80 E83 E86 E89">
    <cfRule type="endsWith" dxfId="492" priority="109" stopIfTrue="1" operator="endsWith" text="INDISPONIBLE">
      <formula>RIGHT(E8,LEN("INDISPONIBLE"))="INDISPONIBLE"</formula>
    </cfRule>
    <cfRule type="endsWith" dxfId="491" priority="110" stopIfTrue="1" operator="endsWith" text="DISPONIBLE">
      <formula>RIGHT(E8,LEN("DISPONIBLE"))="DISPONIBLE"</formula>
    </cfRule>
    <cfRule type="endsWith" dxfId="490" priority="111" stopIfTrue="1" operator="endsWith" text="CDG">
      <formula>RIGHT(E8,LEN("CDG"))="CDG"</formula>
    </cfRule>
    <cfRule type="endsWith" dxfId="489" priority="112" stopIfTrue="1" operator="endsWith" text="STAT">
      <formula>RIGHT(E8,LEN("STAT"))="STAT"</formula>
    </cfRule>
    <cfRule type="endsWith" dxfId="488" priority="113" stopIfTrue="1" operator="endsWith" text="VTU">
      <formula>RIGHT(E8,LEN("VTU"))="VTU"</formula>
    </cfRule>
    <cfRule type="endsWith" dxfId="487" priority="114" stopIfTrue="1" operator="endsWith" text="CCF">
      <formula>RIGHT(E8,LEN("CCF"))="CCF"</formula>
    </cfRule>
    <cfRule type="endsWith" dxfId="486" priority="115" stopIfTrue="1" operator="endsWith" text="VSAV">
      <formula>RIGHT(E8,LEN("VSAV"))="VSAV"</formula>
    </cfRule>
    <cfRule type="endsWith" dxfId="485" priority="116" stopIfTrue="1" operator="endsWith" text="SR">
      <formula>RIGHT(E8,LEN("SR"))="SR"</formula>
    </cfRule>
    <cfRule type="endsWith" dxfId="484" priority="117" stopIfTrue="1" operator="endsWith" text="INC">
      <formula>RIGHT(E8,LEN("INC"))="INC"</formula>
    </cfRule>
  </conditionalFormatting>
  <conditionalFormatting sqref="G92:G112">
    <cfRule type="dataBar" priority="108">
      <dataBar>
        <cfvo type="min"/>
        <cfvo type="max"/>
        <color rgb="FFFF555A"/>
      </dataBar>
      <extLst>
        <ext xmlns:x14="http://schemas.microsoft.com/office/spreadsheetml/2009/9/main" uri="{B025F937-C7B1-47D3-B67F-A62EFF666E3E}">
          <x14:id>{F7534781-825C-49B7-B064-E46215B6B954}</x14:id>
        </ext>
      </extLst>
    </cfRule>
  </conditionalFormatting>
  <conditionalFormatting sqref="F8 F11 F14 F17 F20 F23 F26 F29 F32 F35 F38 F41 F44 F47 F50 F53 F56 F59 F62 F65 F68 F71 F74 F77 F80 F83 F86 F89 F92 F95 F98 F101 F104 F107 F110">
    <cfRule type="iconSet" priority="137">
      <iconSet iconSet="3ArrowsGray">
        <cfvo type="percent" val="0"/>
        <cfvo type="formula" val="($I$1*9)+($I$2*24)"/>
        <cfvo type="formula" val="($I$1*9)+($I$2*24)" gte="0"/>
      </iconSet>
    </cfRule>
  </conditionalFormatting>
  <conditionalFormatting sqref="G11 G14 G17 G20 G23 G26 G29 G32 G35 G38 G41 G44 G47 G53 G56 G59 G62 G65 G74 G77 G80 G83 G86 G89 G50 G68 G71">
    <cfRule type="expression" dxfId="483" priority="106" stopIfTrue="1">
      <formula>COUNTIF(fériés,G$5)</formula>
    </cfRule>
    <cfRule type="expression" dxfId="482" priority="107" stopIfTrue="1">
      <formula>WEEKDAY(G$5,2)&gt;5</formula>
    </cfRule>
  </conditionalFormatting>
  <conditionalFormatting sqref="G8 G11 G14 G17 G20 G23 G26 G29 G32 G35 G38 G41 G44 G47 G50 G53 G56 G59 G62 G65 G68 G71 G74 G77 G80 G83 G86 G89">
    <cfRule type="expression" dxfId="481" priority="104" stopIfTrue="1">
      <formula>COUNTIF(fériés,G$5)</formula>
    </cfRule>
    <cfRule type="expression" dxfId="480" priority="105" stopIfTrue="1">
      <formula>WEEKDAY(G$5,2)&gt;5</formula>
    </cfRule>
  </conditionalFormatting>
  <conditionalFormatting sqref="G8 G11 G14 G17 G20 G23 G26 G29 G32 G35 G38 G41 G44 G47 G50 G53 G56 G59 G62 G65 G68 G71 G74 G77 G80 G83 G86 G89">
    <cfRule type="endsWith" dxfId="479" priority="95" stopIfTrue="1" operator="endsWith" text="INDISPONIBLE">
      <formula>RIGHT(G8,LEN("INDISPONIBLE"))="INDISPONIBLE"</formula>
    </cfRule>
    <cfRule type="endsWith" dxfId="478" priority="96" stopIfTrue="1" operator="endsWith" text="DISPONIBLE">
      <formula>RIGHT(G8,LEN("DISPONIBLE"))="DISPONIBLE"</formula>
    </cfRule>
    <cfRule type="endsWith" dxfId="477" priority="97" stopIfTrue="1" operator="endsWith" text="CDG">
      <formula>RIGHT(G8,LEN("CDG"))="CDG"</formula>
    </cfRule>
    <cfRule type="endsWith" dxfId="476" priority="98" stopIfTrue="1" operator="endsWith" text="STAT">
      <formula>RIGHT(G8,LEN("STAT"))="STAT"</formula>
    </cfRule>
    <cfRule type="endsWith" dxfId="475" priority="99" stopIfTrue="1" operator="endsWith" text="VTU">
      <formula>RIGHT(G8,LEN("VTU"))="VTU"</formula>
    </cfRule>
    <cfRule type="endsWith" dxfId="474" priority="100" stopIfTrue="1" operator="endsWith" text="CCF">
      <formula>RIGHT(G8,LEN("CCF"))="CCF"</formula>
    </cfRule>
    <cfRule type="endsWith" dxfId="473" priority="101" stopIfTrue="1" operator="endsWith" text="VSAV">
      <formula>RIGHT(G8,LEN("VSAV"))="VSAV"</formula>
    </cfRule>
    <cfRule type="endsWith" dxfId="472" priority="102" stopIfTrue="1" operator="endsWith" text="SR">
      <formula>RIGHT(G8,LEN("SR"))="SR"</formula>
    </cfRule>
    <cfRule type="endsWith" dxfId="471" priority="103" stopIfTrue="1" operator="endsWith" text="INC">
      <formula>RIGHT(G8,LEN("INC"))="INC"</formula>
    </cfRule>
  </conditionalFormatting>
  <conditionalFormatting sqref="J118:AM130">
    <cfRule type="colorScale" priority="94">
      <colorScale>
        <cfvo type="num" val="0"/>
        <cfvo type="num" val="1"/>
        <cfvo type="num" val="2"/>
        <color theme="2"/>
        <color rgb="FFFFFF00"/>
        <color rgb="FFFF0000"/>
      </colorScale>
    </cfRule>
  </conditionalFormatting>
  <conditionalFormatting sqref="J116:AM116">
    <cfRule type="cellIs" dxfId="470" priority="93" operator="between">
      <formula>1</formula>
      <formula>1</formula>
    </cfRule>
  </conditionalFormatting>
  <conditionalFormatting sqref="J117:AM117">
    <cfRule type="cellIs" dxfId="469" priority="92" operator="between">
      <formula>1</formula>
      <formula>1</formula>
    </cfRule>
  </conditionalFormatting>
  <conditionalFormatting sqref="K8:K91">
    <cfRule type="duplicateValues" dxfId="468" priority="10"/>
  </conditionalFormatting>
  <conditionalFormatting sqref="M8:M91">
    <cfRule type="duplicateValues" dxfId="467" priority="29"/>
  </conditionalFormatting>
  <conditionalFormatting sqref="N8:N91">
    <cfRule type="duplicateValues" dxfId="466" priority="31" stopIfTrue="1"/>
  </conditionalFormatting>
  <conditionalFormatting sqref="O8:O91">
    <cfRule type="duplicateValues" dxfId="465" priority="28"/>
  </conditionalFormatting>
  <conditionalFormatting sqref="P8:P91">
    <cfRule type="duplicateValues" dxfId="464" priority="32"/>
  </conditionalFormatting>
  <conditionalFormatting sqref="Q8:Q91">
    <cfRule type="duplicateValues" dxfId="463" priority="27"/>
  </conditionalFormatting>
  <conditionalFormatting sqref="R8:R91">
    <cfRule type="duplicateValues" dxfId="462" priority="30"/>
  </conditionalFormatting>
  <conditionalFormatting sqref="S8:S91">
    <cfRule type="duplicateValues" dxfId="461" priority="26"/>
  </conditionalFormatting>
  <conditionalFormatting sqref="T8:T91">
    <cfRule type="duplicateValues" dxfId="460" priority="23"/>
  </conditionalFormatting>
  <conditionalFormatting sqref="U8:U91">
    <cfRule type="duplicateValues" dxfId="459" priority="18"/>
  </conditionalFormatting>
  <conditionalFormatting sqref="V8:V91">
    <cfRule type="duplicateValues" dxfId="458" priority="22"/>
  </conditionalFormatting>
  <conditionalFormatting sqref="W8:W91">
    <cfRule type="duplicateValues" dxfId="457" priority="21"/>
  </conditionalFormatting>
  <conditionalFormatting sqref="X47:X91">
    <cfRule type="duplicateValues" dxfId="456" priority="35"/>
  </conditionalFormatting>
  <conditionalFormatting sqref="Y8:Y91">
    <cfRule type="duplicateValues" dxfId="455" priority="20"/>
  </conditionalFormatting>
  <conditionalFormatting sqref="Z8:Z91">
    <cfRule type="duplicateValues" dxfId="454" priority="19"/>
  </conditionalFormatting>
  <conditionalFormatting sqref="AA38:AA91">
    <cfRule type="duplicateValues" dxfId="453" priority="17"/>
  </conditionalFormatting>
  <conditionalFormatting sqref="AB8:AB91">
    <cfRule type="duplicateValues" dxfId="452" priority="16"/>
  </conditionalFormatting>
  <conditionalFormatting sqref="AC8:AC91">
    <cfRule type="duplicateValues" dxfId="451" priority="25"/>
  </conditionalFormatting>
  <conditionalFormatting sqref="AD8:AD91">
    <cfRule type="duplicateValues" dxfId="450" priority="15"/>
  </conditionalFormatting>
  <conditionalFormatting sqref="AE8:AE91">
    <cfRule type="duplicateValues" dxfId="449" priority="36"/>
  </conditionalFormatting>
  <conditionalFormatting sqref="AF8:AF91">
    <cfRule type="duplicateValues" dxfId="448" priority="14"/>
  </conditionalFormatting>
  <conditionalFormatting sqref="AG8:AG91">
    <cfRule type="duplicateValues" dxfId="447" priority="13"/>
  </conditionalFormatting>
  <conditionalFormatting sqref="AH8:AH91">
    <cfRule type="duplicateValues" dxfId="446" priority="24"/>
  </conditionalFormatting>
  <conditionalFormatting sqref="N29:N91">
    <cfRule type="duplicateValues" dxfId="445" priority="12"/>
  </conditionalFormatting>
  <conditionalFormatting sqref="AJ8:AJ91">
    <cfRule type="duplicateValues" dxfId="444" priority="33"/>
  </conditionalFormatting>
  <conditionalFormatting sqref="AK8:AK91">
    <cfRule type="duplicateValues" dxfId="443" priority="8"/>
  </conditionalFormatting>
  <conditionalFormatting sqref="AL8:AL91">
    <cfRule type="duplicateValues" dxfId="442" priority="9"/>
  </conditionalFormatting>
  <conditionalFormatting sqref="L8:L91">
    <cfRule type="duplicateValues" dxfId="441" priority="11"/>
  </conditionalFormatting>
  <conditionalFormatting sqref="AN50:AN91">
    <cfRule type="duplicateValues" dxfId="440" priority="34"/>
  </conditionalFormatting>
  <conditionalFormatting sqref="J8:J91">
    <cfRule type="duplicateValues" dxfId="439" priority="7"/>
  </conditionalFormatting>
  <conditionalFormatting sqref="J8:AN91">
    <cfRule type="endsWith" dxfId="438" priority="2" operator="endsWith" text="INDISPONIBLE">
      <formula>RIGHT(J8,LEN("INDISPONIBLE"))="INDISPONIBLE"</formula>
    </cfRule>
    <cfRule type="endsWith" dxfId="437" priority="3" operator="endsWith" text="DISPONIBLE">
      <formula>RIGHT(J8,LEN("DISPONIBLE"))="DISPONIBLE"</formula>
    </cfRule>
    <cfRule type="containsText" dxfId="436" priority="37" stopIfTrue="1" operator="containsText" text="garde">
      <formula>NOT(ISERROR(SEARCH("garde",J8)))</formula>
    </cfRule>
    <cfRule type="endsWith" dxfId="435" priority="38" stopIfTrue="1" operator="endsWith" text="CDG">
      <formula>RIGHT(J8,LEN("CDG"))="CDG"</formula>
    </cfRule>
    <cfRule type="endsWith" dxfId="434" priority="39" stopIfTrue="1" operator="endsWith" text="STAT">
      <formula>RIGHT(J8,LEN("STAT"))="STAT"</formula>
    </cfRule>
    <cfRule type="endsWith" dxfId="433" priority="40" stopIfTrue="1" operator="endsWith" text="VTU">
      <formula>RIGHT(J8,LEN("VTU"))="VTU"</formula>
    </cfRule>
    <cfRule type="endsWith" dxfId="432" priority="41" stopIfTrue="1" operator="endsWith" text="CCF">
      <formula>RIGHT(J8,LEN("CCF"))="CCF"</formula>
    </cfRule>
    <cfRule type="endsWith" dxfId="431" priority="42" stopIfTrue="1" operator="endsWith" text="VSAV">
      <formula>RIGHT(J8,LEN("VSAV"))="VSAV"</formula>
    </cfRule>
    <cfRule type="endsWith" dxfId="430" priority="43" stopIfTrue="1" operator="endsWith" text="SR">
      <formula>RIGHT(J8,LEN("SR"))="SR"</formula>
    </cfRule>
    <cfRule type="endsWith" dxfId="429" priority="44" stopIfTrue="1" operator="endsWith" text="INC">
      <formula>RIGHT(J8,LEN("INC"))="INC"</formula>
    </cfRule>
    <cfRule type="expression" dxfId="428" priority="45" stopIfTrue="1">
      <formula>COUNTIF(fériés,J$5)</formula>
    </cfRule>
    <cfRule type="expression" dxfId="427" priority="46" stopIfTrue="1">
      <formula>WEEKDAY(J$5,2)&gt;5</formula>
    </cfRule>
  </conditionalFormatting>
  <conditionalFormatting sqref="AI8:AI91">
    <cfRule type="duplicateValues" dxfId="426" priority="6"/>
  </conditionalFormatting>
  <conditionalFormatting sqref="AM8:AM91">
    <cfRule type="duplicateValues" dxfId="425" priority="5"/>
  </conditionalFormatting>
  <conditionalFormatting sqref="AN8:AN91">
    <cfRule type="duplicateValues" dxfId="424" priority="4"/>
  </conditionalFormatting>
  <dataValidations count="27">
    <dataValidation type="list" allowBlank="1" showInputMessage="1" showErrorMessage="1" sqref="D107:I107 D110:I110 D95:I95 D92:I92 D98:I98 D101:I101 D104:I104 D59:I59 D83:I83 D62:I62 D11:I11 D14:I14 D17:I17 D20:I20 D23:I23 D26:I26 D29:I29 D32:I32 D35:I35 D41:I41 D44:I44 D47:I47 D50:I50 D53:I53 D38:I38 D56:I56 D65:I65 D68:I68 D71:I71 D74:I74 D77:I77 D80:I80 D86:I86 D89:I89 D8:I8 J8:BB10">
      <formula1>liste1</formula1>
    </dataValidation>
    <dataValidation type="list" allowBlank="1" showInputMessage="1" showErrorMessage="1" sqref="J114:AN114 J86:BB91 J92:AN112">
      <formula1>liste29</formula1>
    </dataValidation>
    <dataValidation type="list" allowBlank="1" showInputMessage="1" showErrorMessage="1" sqref="B2">
      <formula1>"1,2,3,4,5,6,7,8,9,10,11,12"</formula1>
    </dataValidation>
    <dataValidation type="list" allowBlank="1" showInputMessage="1" showErrorMessage="1" sqref="J83:BB85">
      <formula1>liste28</formula1>
    </dataValidation>
    <dataValidation type="list" allowBlank="1" showInputMessage="1" showErrorMessage="1" sqref="J80:BB82">
      <formula1>liste27</formula1>
    </dataValidation>
    <dataValidation type="list" allowBlank="1" showInputMessage="1" showErrorMessage="1" sqref="J77:BB79">
      <formula1>liste26</formula1>
    </dataValidation>
    <dataValidation type="list" allowBlank="1" showInputMessage="1" showErrorMessage="1" sqref="J74:BB76">
      <formula1>liste25</formula1>
    </dataValidation>
    <dataValidation type="list" allowBlank="1" showInputMessage="1" showErrorMessage="1" sqref="J71:BB73">
      <formula1>liste23</formula1>
    </dataValidation>
    <dataValidation type="list" allowBlank="1" showInputMessage="1" showErrorMessage="1" sqref="J68:BB70">
      <formula1>liste22</formula1>
    </dataValidation>
    <dataValidation type="list" allowBlank="1" showInputMessage="1" showErrorMessage="1" sqref="J65:BB67">
      <formula1>liste21</formula1>
    </dataValidation>
    <dataValidation type="list" allowBlank="1" showInputMessage="1" showErrorMessage="1" sqref="J62:BB64">
      <formula1>liste20</formula1>
    </dataValidation>
    <dataValidation type="list" allowBlank="1" showInputMessage="1" showErrorMessage="1" sqref="J59:BB61">
      <formula1>liste19</formula1>
    </dataValidation>
    <dataValidation type="list" allowBlank="1" showInputMessage="1" showErrorMessage="1" sqref="J56:BB58">
      <formula1>liste18</formula1>
    </dataValidation>
    <dataValidation type="list" allowBlank="1" showInputMessage="1" showErrorMessage="1" sqref="J53:BB55">
      <formula1>liste17</formula1>
    </dataValidation>
    <dataValidation type="list" allowBlank="1" showInputMessage="1" showErrorMessage="1" sqref="J50:BB52">
      <formula1>liste16</formula1>
    </dataValidation>
    <dataValidation type="list" allowBlank="1" showInputMessage="1" showErrorMessage="1" sqref="J47:BB49">
      <formula1>liste15</formula1>
    </dataValidation>
    <dataValidation type="list" allowBlank="1" showInputMessage="1" showErrorMessage="1" sqref="J44:BB46">
      <formula1>liste14</formula1>
    </dataValidation>
    <dataValidation type="list" allowBlank="1" showInputMessage="1" showErrorMessage="1" sqref="J41:BB43">
      <formula1>liste13</formula1>
    </dataValidation>
    <dataValidation type="list" allowBlank="1" showInputMessage="1" showErrorMessage="1" sqref="J38:BB40">
      <formula1>liste12</formula1>
    </dataValidation>
    <dataValidation type="list" allowBlank="1" showInputMessage="1" showErrorMessage="1" sqref="J35:BB37">
      <formula1>liste11</formula1>
    </dataValidation>
    <dataValidation type="list" allowBlank="1" showInputMessage="1" showErrorMessage="1" sqref="J32:BB34">
      <formula1>liste10</formula1>
    </dataValidation>
    <dataValidation type="list" allowBlank="1" showInputMessage="1" showErrorMessage="1" sqref="J29:BB31">
      <formula1>liste9</formula1>
    </dataValidation>
    <dataValidation type="list" allowBlank="1" showInputMessage="1" showErrorMessage="1" sqref="J26:BB28">
      <formula1>liste8</formula1>
    </dataValidation>
    <dataValidation type="list" allowBlank="1" showInputMessage="1" showErrorMessage="1" sqref="K24:BB25">
      <formula1>liste7</formula1>
    </dataValidation>
    <dataValidation type="list" allowBlank="1" showInputMessage="1" showErrorMessage="1" sqref="K23:BB23 J20:BB22 J23:J25">
      <formula1>liste6</formula1>
    </dataValidation>
    <dataValidation type="list" allowBlank="1" showInputMessage="1" showErrorMessage="1" sqref="J14:BB19">
      <formula1>liste4</formula1>
    </dataValidation>
    <dataValidation type="list" allowBlank="1" showInputMessage="1" showErrorMessage="1" sqref="J11:BB13">
      <formula1>liste3</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80897" r:id="rId4" name="Check Box 1">
              <controlPr defaultSize="0" autoFill="0" autoLine="0" autoPict="0">
                <anchor moveWithCells="1">
                  <from>
                    <xdr:col>0</xdr:col>
                    <xdr:colOff>542925</xdr:colOff>
                    <xdr:row>8</xdr:row>
                    <xdr:rowOff>171450</xdr:rowOff>
                  </from>
                  <to>
                    <xdr:col>0</xdr:col>
                    <xdr:colOff>762000</xdr:colOff>
                    <xdr:row>9</xdr:row>
                    <xdr:rowOff>171450</xdr:rowOff>
                  </to>
                </anchor>
              </controlPr>
            </control>
          </mc:Choice>
        </mc:AlternateContent>
        <mc:AlternateContent xmlns:mc="http://schemas.openxmlformats.org/markup-compatibility/2006">
          <mc:Choice Requires="x14">
            <control shapeId="80898" r:id="rId5" name="Check Box 2">
              <controlPr defaultSize="0" autoFill="0" autoLine="0" autoPict="0">
                <anchor moveWithCells="1">
                  <from>
                    <xdr:col>0</xdr:col>
                    <xdr:colOff>552450</xdr:colOff>
                    <xdr:row>11</xdr:row>
                    <xdr:rowOff>152400</xdr:rowOff>
                  </from>
                  <to>
                    <xdr:col>0</xdr:col>
                    <xdr:colOff>771525</xdr:colOff>
                    <xdr:row>12</xdr:row>
                    <xdr:rowOff>171450</xdr:rowOff>
                  </to>
                </anchor>
              </controlPr>
            </control>
          </mc:Choice>
        </mc:AlternateContent>
        <mc:AlternateContent xmlns:mc="http://schemas.openxmlformats.org/markup-compatibility/2006">
          <mc:Choice Requires="x14">
            <control shapeId="80899" r:id="rId6" name="Check Box 3">
              <controlPr defaultSize="0" autoFill="0" autoLine="0" autoPict="0">
                <anchor moveWithCells="1">
                  <from>
                    <xdr:col>0</xdr:col>
                    <xdr:colOff>542925</xdr:colOff>
                    <xdr:row>14</xdr:row>
                    <xdr:rowOff>161925</xdr:rowOff>
                  </from>
                  <to>
                    <xdr:col>0</xdr:col>
                    <xdr:colOff>762000</xdr:colOff>
                    <xdr:row>15</xdr:row>
                    <xdr:rowOff>180975</xdr:rowOff>
                  </to>
                </anchor>
              </controlPr>
            </control>
          </mc:Choice>
        </mc:AlternateContent>
        <mc:AlternateContent xmlns:mc="http://schemas.openxmlformats.org/markup-compatibility/2006">
          <mc:Choice Requires="x14">
            <control shapeId="80900" r:id="rId7" name="Check Box 4">
              <controlPr defaultSize="0" autoFill="0" autoLine="0" autoPict="0">
                <anchor moveWithCells="1">
                  <from>
                    <xdr:col>0</xdr:col>
                    <xdr:colOff>552450</xdr:colOff>
                    <xdr:row>23</xdr:row>
                    <xdr:rowOff>171450</xdr:rowOff>
                  </from>
                  <to>
                    <xdr:col>0</xdr:col>
                    <xdr:colOff>771525</xdr:colOff>
                    <xdr:row>24</xdr:row>
                    <xdr:rowOff>190500</xdr:rowOff>
                  </to>
                </anchor>
              </controlPr>
            </control>
          </mc:Choice>
        </mc:AlternateContent>
        <mc:AlternateContent xmlns:mc="http://schemas.openxmlformats.org/markup-compatibility/2006">
          <mc:Choice Requires="x14">
            <control shapeId="80901" r:id="rId8" name="Check Box 5">
              <controlPr defaultSize="0" autoFill="0" autoLine="0" autoPict="0">
                <anchor moveWithCells="1">
                  <from>
                    <xdr:col>0</xdr:col>
                    <xdr:colOff>542925</xdr:colOff>
                    <xdr:row>26</xdr:row>
                    <xdr:rowOff>142875</xdr:rowOff>
                  </from>
                  <to>
                    <xdr:col>0</xdr:col>
                    <xdr:colOff>762000</xdr:colOff>
                    <xdr:row>27</xdr:row>
                    <xdr:rowOff>161925</xdr:rowOff>
                  </to>
                </anchor>
              </controlPr>
            </control>
          </mc:Choice>
        </mc:AlternateContent>
        <mc:AlternateContent xmlns:mc="http://schemas.openxmlformats.org/markup-compatibility/2006">
          <mc:Choice Requires="x14">
            <control shapeId="80902" r:id="rId9" name="Check Box 6">
              <controlPr defaultSize="0" autoFill="0" autoLine="0" autoPict="0">
                <anchor moveWithCells="1">
                  <from>
                    <xdr:col>0</xdr:col>
                    <xdr:colOff>552450</xdr:colOff>
                    <xdr:row>17</xdr:row>
                    <xdr:rowOff>152400</xdr:rowOff>
                  </from>
                  <to>
                    <xdr:col>0</xdr:col>
                    <xdr:colOff>771525</xdr:colOff>
                    <xdr:row>18</xdr:row>
                    <xdr:rowOff>171450</xdr:rowOff>
                  </to>
                </anchor>
              </controlPr>
            </control>
          </mc:Choice>
        </mc:AlternateContent>
        <mc:AlternateContent xmlns:mc="http://schemas.openxmlformats.org/markup-compatibility/2006">
          <mc:Choice Requires="x14">
            <control shapeId="80903" r:id="rId10" name="Check Box 7">
              <controlPr defaultSize="0" autoFill="0" autoLine="0" autoPict="0">
                <anchor moveWithCells="1">
                  <from>
                    <xdr:col>0</xdr:col>
                    <xdr:colOff>561975</xdr:colOff>
                    <xdr:row>20</xdr:row>
                    <xdr:rowOff>142875</xdr:rowOff>
                  </from>
                  <to>
                    <xdr:col>0</xdr:col>
                    <xdr:colOff>781050</xdr:colOff>
                    <xdr:row>21</xdr:row>
                    <xdr:rowOff>161925</xdr:rowOff>
                  </to>
                </anchor>
              </controlPr>
            </control>
          </mc:Choice>
        </mc:AlternateContent>
        <mc:AlternateContent xmlns:mc="http://schemas.openxmlformats.org/markup-compatibility/2006">
          <mc:Choice Requires="x14">
            <control shapeId="80904" r:id="rId11" name="Check Box 8">
              <controlPr defaultSize="0" autoFill="0" autoLine="0" autoPict="0">
                <anchor moveWithCells="1">
                  <from>
                    <xdr:col>0</xdr:col>
                    <xdr:colOff>542925</xdr:colOff>
                    <xdr:row>29</xdr:row>
                    <xdr:rowOff>133350</xdr:rowOff>
                  </from>
                  <to>
                    <xdr:col>0</xdr:col>
                    <xdr:colOff>762000</xdr:colOff>
                    <xdr:row>30</xdr:row>
                    <xdr:rowOff>152400</xdr:rowOff>
                  </to>
                </anchor>
              </controlPr>
            </control>
          </mc:Choice>
        </mc:AlternateContent>
        <mc:AlternateContent xmlns:mc="http://schemas.openxmlformats.org/markup-compatibility/2006">
          <mc:Choice Requires="x14">
            <control shapeId="80905" r:id="rId12" name="Check Box 9">
              <controlPr defaultSize="0" autoFill="0" autoLine="0" autoPict="0">
                <anchor moveWithCells="1">
                  <from>
                    <xdr:col>0</xdr:col>
                    <xdr:colOff>542925</xdr:colOff>
                    <xdr:row>32</xdr:row>
                    <xdr:rowOff>133350</xdr:rowOff>
                  </from>
                  <to>
                    <xdr:col>0</xdr:col>
                    <xdr:colOff>762000</xdr:colOff>
                    <xdr:row>33</xdr:row>
                    <xdr:rowOff>152400</xdr:rowOff>
                  </to>
                </anchor>
              </controlPr>
            </control>
          </mc:Choice>
        </mc:AlternateContent>
        <mc:AlternateContent xmlns:mc="http://schemas.openxmlformats.org/markup-compatibility/2006">
          <mc:Choice Requires="x14">
            <control shapeId="80906" r:id="rId13" name="Check Box 10">
              <controlPr defaultSize="0" autoFill="0" autoLine="0" autoPict="0">
                <anchor moveWithCells="1">
                  <from>
                    <xdr:col>0</xdr:col>
                    <xdr:colOff>552450</xdr:colOff>
                    <xdr:row>35</xdr:row>
                    <xdr:rowOff>133350</xdr:rowOff>
                  </from>
                  <to>
                    <xdr:col>0</xdr:col>
                    <xdr:colOff>771525</xdr:colOff>
                    <xdr:row>36</xdr:row>
                    <xdr:rowOff>152400</xdr:rowOff>
                  </to>
                </anchor>
              </controlPr>
            </control>
          </mc:Choice>
        </mc:AlternateContent>
        <mc:AlternateContent xmlns:mc="http://schemas.openxmlformats.org/markup-compatibility/2006">
          <mc:Choice Requires="x14">
            <control shapeId="80907" r:id="rId14" name="Check Box 11">
              <controlPr defaultSize="0" autoFill="0" autoLine="0" autoPict="0">
                <anchor moveWithCells="1">
                  <from>
                    <xdr:col>0</xdr:col>
                    <xdr:colOff>561975</xdr:colOff>
                    <xdr:row>38</xdr:row>
                    <xdr:rowOff>152400</xdr:rowOff>
                  </from>
                  <to>
                    <xdr:col>0</xdr:col>
                    <xdr:colOff>781050</xdr:colOff>
                    <xdr:row>39</xdr:row>
                    <xdr:rowOff>171450</xdr:rowOff>
                  </to>
                </anchor>
              </controlPr>
            </control>
          </mc:Choice>
        </mc:AlternateContent>
        <mc:AlternateContent xmlns:mc="http://schemas.openxmlformats.org/markup-compatibility/2006">
          <mc:Choice Requires="x14">
            <control shapeId="80908" r:id="rId15" name="Check Box 12">
              <controlPr defaultSize="0" autoFill="0" autoLine="0" autoPict="0">
                <anchor moveWithCells="1">
                  <from>
                    <xdr:col>0</xdr:col>
                    <xdr:colOff>552450</xdr:colOff>
                    <xdr:row>41</xdr:row>
                    <xdr:rowOff>142875</xdr:rowOff>
                  </from>
                  <to>
                    <xdr:col>0</xdr:col>
                    <xdr:colOff>771525</xdr:colOff>
                    <xdr:row>42</xdr:row>
                    <xdr:rowOff>161925</xdr:rowOff>
                  </to>
                </anchor>
              </controlPr>
            </control>
          </mc:Choice>
        </mc:AlternateContent>
        <mc:AlternateContent xmlns:mc="http://schemas.openxmlformats.org/markup-compatibility/2006">
          <mc:Choice Requires="x14">
            <control shapeId="80909" r:id="rId16" name="Check Box 13">
              <controlPr defaultSize="0" autoFill="0" autoLine="0" autoPict="0">
                <anchor moveWithCells="1">
                  <from>
                    <xdr:col>0</xdr:col>
                    <xdr:colOff>542925</xdr:colOff>
                    <xdr:row>44</xdr:row>
                    <xdr:rowOff>161925</xdr:rowOff>
                  </from>
                  <to>
                    <xdr:col>0</xdr:col>
                    <xdr:colOff>762000</xdr:colOff>
                    <xdr:row>45</xdr:row>
                    <xdr:rowOff>180975</xdr:rowOff>
                  </to>
                </anchor>
              </controlPr>
            </control>
          </mc:Choice>
        </mc:AlternateContent>
        <mc:AlternateContent xmlns:mc="http://schemas.openxmlformats.org/markup-compatibility/2006">
          <mc:Choice Requires="x14">
            <control shapeId="80910" r:id="rId17" name="Check Box 14">
              <controlPr defaultSize="0" autoFill="0" autoLine="0" autoPict="0">
                <anchor moveWithCells="1">
                  <from>
                    <xdr:col>0</xdr:col>
                    <xdr:colOff>533400</xdr:colOff>
                    <xdr:row>47</xdr:row>
                    <xdr:rowOff>161925</xdr:rowOff>
                  </from>
                  <to>
                    <xdr:col>0</xdr:col>
                    <xdr:colOff>752475</xdr:colOff>
                    <xdr:row>48</xdr:row>
                    <xdr:rowOff>180975</xdr:rowOff>
                  </to>
                </anchor>
              </controlPr>
            </control>
          </mc:Choice>
        </mc:AlternateContent>
        <mc:AlternateContent xmlns:mc="http://schemas.openxmlformats.org/markup-compatibility/2006">
          <mc:Choice Requires="x14">
            <control shapeId="80911" r:id="rId18" name="Check Box 15">
              <controlPr defaultSize="0" autoFill="0" autoLine="0" autoPict="0">
                <anchor moveWithCells="1">
                  <from>
                    <xdr:col>0</xdr:col>
                    <xdr:colOff>542925</xdr:colOff>
                    <xdr:row>50</xdr:row>
                    <xdr:rowOff>142875</xdr:rowOff>
                  </from>
                  <to>
                    <xdr:col>0</xdr:col>
                    <xdr:colOff>762000</xdr:colOff>
                    <xdr:row>51</xdr:row>
                    <xdr:rowOff>161925</xdr:rowOff>
                  </to>
                </anchor>
              </controlPr>
            </control>
          </mc:Choice>
        </mc:AlternateContent>
        <mc:AlternateContent xmlns:mc="http://schemas.openxmlformats.org/markup-compatibility/2006">
          <mc:Choice Requires="x14">
            <control shapeId="80912" r:id="rId19" name="Check Box 16">
              <controlPr defaultSize="0" autoFill="0" autoLine="0" autoPict="0">
                <anchor moveWithCells="1">
                  <from>
                    <xdr:col>0</xdr:col>
                    <xdr:colOff>552450</xdr:colOff>
                    <xdr:row>53</xdr:row>
                    <xdr:rowOff>142875</xdr:rowOff>
                  </from>
                  <to>
                    <xdr:col>0</xdr:col>
                    <xdr:colOff>771525</xdr:colOff>
                    <xdr:row>54</xdr:row>
                    <xdr:rowOff>161925</xdr:rowOff>
                  </to>
                </anchor>
              </controlPr>
            </control>
          </mc:Choice>
        </mc:AlternateContent>
        <mc:AlternateContent xmlns:mc="http://schemas.openxmlformats.org/markup-compatibility/2006">
          <mc:Choice Requires="x14">
            <control shapeId="80913" r:id="rId20" name="Check Box 17">
              <controlPr defaultSize="0" autoFill="0" autoLine="0" autoPict="0">
                <anchor moveWithCells="1">
                  <from>
                    <xdr:col>0</xdr:col>
                    <xdr:colOff>542925</xdr:colOff>
                    <xdr:row>56</xdr:row>
                    <xdr:rowOff>161925</xdr:rowOff>
                  </from>
                  <to>
                    <xdr:col>0</xdr:col>
                    <xdr:colOff>762000</xdr:colOff>
                    <xdr:row>57</xdr:row>
                    <xdr:rowOff>180975</xdr:rowOff>
                  </to>
                </anchor>
              </controlPr>
            </control>
          </mc:Choice>
        </mc:AlternateContent>
        <mc:AlternateContent xmlns:mc="http://schemas.openxmlformats.org/markup-compatibility/2006">
          <mc:Choice Requires="x14">
            <control shapeId="80914" r:id="rId21" name="Check Box 18">
              <controlPr defaultSize="0" autoFill="0" autoLine="0" autoPict="0">
                <anchor moveWithCells="1">
                  <from>
                    <xdr:col>0</xdr:col>
                    <xdr:colOff>533400</xdr:colOff>
                    <xdr:row>59</xdr:row>
                    <xdr:rowOff>161925</xdr:rowOff>
                  </from>
                  <to>
                    <xdr:col>0</xdr:col>
                    <xdr:colOff>752475</xdr:colOff>
                    <xdr:row>60</xdr:row>
                    <xdr:rowOff>180975</xdr:rowOff>
                  </to>
                </anchor>
              </controlPr>
            </control>
          </mc:Choice>
        </mc:AlternateContent>
        <mc:AlternateContent xmlns:mc="http://schemas.openxmlformats.org/markup-compatibility/2006">
          <mc:Choice Requires="x14">
            <control shapeId="80915" r:id="rId22" name="Check Box 19">
              <controlPr defaultSize="0" autoFill="0" autoLine="0" autoPict="0">
                <anchor moveWithCells="1">
                  <from>
                    <xdr:col>0</xdr:col>
                    <xdr:colOff>552450</xdr:colOff>
                    <xdr:row>62</xdr:row>
                    <xdr:rowOff>161925</xdr:rowOff>
                  </from>
                  <to>
                    <xdr:col>0</xdr:col>
                    <xdr:colOff>771525</xdr:colOff>
                    <xdr:row>63</xdr:row>
                    <xdr:rowOff>180975</xdr:rowOff>
                  </to>
                </anchor>
              </controlPr>
            </control>
          </mc:Choice>
        </mc:AlternateContent>
        <mc:AlternateContent xmlns:mc="http://schemas.openxmlformats.org/markup-compatibility/2006">
          <mc:Choice Requires="x14">
            <control shapeId="80916" r:id="rId23" name="Check Box 20">
              <controlPr defaultSize="0" autoFill="0" autoLine="0" autoPict="0">
                <anchor moveWithCells="1">
                  <from>
                    <xdr:col>0</xdr:col>
                    <xdr:colOff>542925</xdr:colOff>
                    <xdr:row>65</xdr:row>
                    <xdr:rowOff>142875</xdr:rowOff>
                  </from>
                  <to>
                    <xdr:col>0</xdr:col>
                    <xdr:colOff>762000</xdr:colOff>
                    <xdr:row>66</xdr:row>
                    <xdr:rowOff>161925</xdr:rowOff>
                  </to>
                </anchor>
              </controlPr>
            </control>
          </mc:Choice>
        </mc:AlternateContent>
        <mc:AlternateContent xmlns:mc="http://schemas.openxmlformats.org/markup-compatibility/2006">
          <mc:Choice Requires="x14">
            <control shapeId="80917" r:id="rId24" name="Check Box 21">
              <controlPr defaultSize="0" autoFill="0" autoLine="0" autoPict="0">
                <anchor moveWithCells="1">
                  <from>
                    <xdr:col>0</xdr:col>
                    <xdr:colOff>542925</xdr:colOff>
                    <xdr:row>68</xdr:row>
                    <xdr:rowOff>133350</xdr:rowOff>
                  </from>
                  <to>
                    <xdr:col>0</xdr:col>
                    <xdr:colOff>762000</xdr:colOff>
                    <xdr:row>69</xdr:row>
                    <xdr:rowOff>152400</xdr:rowOff>
                  </to>
                </anchor>
              </controlPr>
            </control>
          </mc:Choice>
        </mc:AlternateContent>
        <mc:AlternateContent xmlns:mc="http://schemas.openxmlformats.org/markup-compatibility/2006">
          <mc:Choice Requires="x14">
            <control shapeId="80918" r:id="rId25" name="Check Box 22">
              <controlPr defaultSize="0" autoFill="0" autoLine="0" autoPict="0">
                <anchor moveWithCells="1">
                  <from>
                    <xdr:col>0</xdr:col>
                    <xdr:colOff>552450</xdr:colOff>
                    <xdr:row>71</xdr:row>
                    <xdr:rowOff>142875</xdr:rowOff>
                  </from>
                  <to>
                    <xdr:col>0</xdr:col>
                    <xdr:colOff>771525</xdr:colOff>
                    <xdr:row>72</xdr:row>
                    <xdr:rowOff>161925</xdr:rowOff>
                  </to>
                </anchor>
              </controlPr>
            </control>
          </mc:Choice>
        </mc:AlternateContent>
        <mc:AlternateContent xmlns:mc="http://schemas.openxmlformats.org/markup-compatibility/2006">
          <mc:Choice Requires="x14">
            <control shapeId="80919" r:id="rId26" name="Check Box 23">
              <controlPr defaultSize="0" autoFill="0" autoLine="0" autoPict="0">
                <anchor moveWithCells="1">
                  <from>
                    <xdr:col>0</xdr:col>
                    <xdr:colOff>552450</xdr:colOff>
                    <xdr:row>74</xdr:row>
                    <xdr:rowOff>152400</xdr:rowOff>
                  </from>
                  <to>
                    <xdr:col>0</xdr:col>
                    <xdr:colOff>771525</xdr:colOff>
                    <xdr:row>75</xdr:row>
                    <xdr:rowOff>171450</xdr:rowOff>
                  </to>
                </anchor>
              </controlPr>
            </control>
          </mc:Choice>
        </mc:AlternateContent>
        <mc:AlternateContent xmlns:mc="http://schemas.openxmlformats.org/markup-compatibility/2006">
          <mc:Choice Requires="x14">
            <control shapeId="80920" r:id="rId27" name="Check Box 24">
              <controlPr defaultSize="0" autoFill="0" autoLine="0" autoPict="0">
                <anchor moveWithCells="1">
                  <from>
                    <xdr:col>0</xdr:col>
                    <xdr:colOff>542925</xdr:colOff>
                    <xdr:row>77</xdr:row>
                    <xdr:rowOff>152400</xdr:rowOff>
                  </from>
                  <to>
                    <xdr:col>0</xdr:col>
                    <xdr:colOff>762000</xdr:colOff>
                    <xdr:row>78</xdr:row>
                    <xdr:rowOff>171450</xdr:rowOff>
                  </to>
                </anchor>
              </controlPr>
            </control>
          </mc:Choice>
        </mc:AlternateContent>
        <mc:AlternateContent xmlns:mc="http://schemas.openxmlformats.org/markup-compatibility/2006">
          <mc:Choice Requires="x14">
            <control shapeId="80921" r:id="rId28" name="Check Box 25">
              <controlPr defaultSize="0" autoFill="0" autoLine="0" autoPict="0">
                <anchor moveWithCells="1">
                  <from>
                    <xdr:col>0</xdr:col>
                    <xdr:colOff>533400</xdr:colOff>
                    <xdr:row>80</xdr:row>
                    <xdr:rowOff>171450</xdr:rowOff>
                  </from>
                  <to>
                    <xdr:col>0</xdr:col>
                    <xdr:colOff>752475</xdr:colOff>
                    <xdr:row>81</xdr:row>
                    <xdr:rowOff>190500</xdr:rowOff>
                  </to>
                </anchor>
              </controlPr>
            </control>
          </mc:Choice>
        </mc:AlternateContent>
        <mc:AlternateContent xmlns:mc="http://schemas.openxmlformats.org/markup-compatibility/2006">
          <mc:Choice Requires="x14">
            <control shapeId="80922" r:id="rId29" name="Check Box 26">
              <controlPr defaultSize="0" autoFill="0" autoLine="0" autoPict="0">
                <anchor moveWithCells="1">
                  <from>
                    <xdr:col>0</xdr:col>
                    <xdr:colOff>552450</xdr:colOff>
                    <xdr:row>83</xdr:row>
                    <xdr:rowOff>133350</xdr:rowOff>
                  </from>
                  <to>
                    <xdr:col>0</xdr:col>
                    <xdr:colOff>771525</xdr:colOff>
                    <xdr:row>84</xdr:row>
                    <xdr:rowOff>152400</xdr:rowOff>
                  </to>
                </anchor>
              </controlPr>
            </control>
          </mc:Choice>
        </mc:AlternateContent>
        <mc:AlternateContent xmlns:mc="http://schemas.openxmlformats.org/markup-compatibility/2006">
          <mc:Choice Requires="x14">
            <control shapeId="80923" r:id="rId30" name="Check Box 27">
              <controlPr defaultSize="0" autoFill="0" autoLine="0" autoPict="0">
                <anchor moveWithCells="1">
                  <from>
                    <xdr:col>0</xdr:col>
                    <xdr:colOff>533400</xdr:colOff>
                    <xdr:row>86</xdr:row>
                    <xdr:rowOff>133350</xdr:rowOff>
                  </from>
                  <to>
                    <xdr:col>0</xdr:col>
                    <xdr:colOff>752475</xdr:colOff>
                    <xdr:row>87</xdr:row>
                    <xdr:rowOff>171450</xdr:rowOff>
                  </to>
                </anchor>
              </controlPr>
            </control>
          </mc:Choice>
        </mc:AlternateContent>
        <mc:AlternateContent xmlns:mc="http://schemas.openxmlformats.org/markup-compatibility/2006">
          <mc:Choice Requires="x14">
            <control shapeId="80924" r:id="rId31" name="Check Box 28">
              <controlPr defaultSize="0" autoFill="0" autoLine="0" autoPict="0">
                <anchor moveWithCells="1">
                  <from>
                    <xdr:col>0</xdr:col>
                    <xdr:colOff>533400</xdr:colOff>
                    <xdr:row>89</xdr:row>
                    <xdr:rowOff>123825</xdr:rowOff>
                  </from>
                  <to>
                    <xdr:col>0</xdr:col>
                    <xdr:colOff>752475</xdr:colOff>
                    <xdr:row>90</xdr:row>
                    <xdr:rowOff>142875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F7534781-825C-49B7-B064-E46215B6B954}">
            <x14:dataBar minLength="0" maxLength="100" border="1" negativeBarBorderColorSameAsPositive="0">
              <x14:cfvo type="autoMin"/>
              <x14:cfvo type="autoMax"/>
              <x14:borderColor rgb="FFFF555A"/>
              <x14:negativeFillColor rgb="FFFF0000"/>
              <x14:negativeBorderColor rgb="FFFF0000"/>
              <x14:axisColor rgb="FF000000"/>
            </x14:dataBar>
          </x14:cfRule>
          <xm:sqref>G92:G112</xm:sqref>
        </x14:conditionalFormatting>
        <x14:conditionalFormatting xmlns:xm="http://schemas.microsoft.com/office/excel/2006/main">
          <x14:cfRule type="iconSet" priority="138" id="{45F9530C-151A-4D80-ABDB-CF9DBBAC6B9B}">
            <x14:iconSet custom="1">
              <x14:cfvo type="percent">
                <xm:f>0</xm:f>
              </x14:cfvo>
              <x14:cfvo type="num">
                <xm:f>$I$1</xm:f>
              </x14:cfvo>
              <x14:cfvo type="num" gte="0">
                <xm:f>$I$1</xm:f>
              </x14:cfvo>
              <x14:cfIcon iconSet="3TrafficLights1" iconId="1"/>
              <x14:cfIcon iconSet="3TrafficLights1" iconId="2"/>
              <x14:cfIcon iconSet="3TrafficLights1" iconId="0"/>
            </x14:iconSet>
          </x14:cfRule>
          <xm:sqref>D8 D92 D95 D98 D101 D104 D107 D110 D11 D14 D17 D20 D23 D26 D29 D32 D35 D38 D41 D44 D47 D50 D53 D56 D59 D62 D65 D68 D71 D74 D77 D80 D83 D86 D89</xm:sqref>
        </x14:conditionalFormatting>
        <x14:conditionalFormatting xmlns:xm="http://schemas.microsoft.com/office/excel/2006/main">
          <x14:cfRule type="iconSet" priority="139" id="{C1B47797-F4DA-4737-9186-C49C96A37668}">
            <x14:iconSet custom="1">
              <x14:cfvo type="percent">
                <xm:f>0</xm:f>
              </x14:cfvo>
              <x14:cfvo type="num">
                <xm:f>$I$2</xm:f>
              </x14:cfvo>
              <x14:cfvo type="num" gte="0">
                <xm:f>$I$2</xm:f>
              </x14:cfvo>
              <x14:cfIcon iconSet="3TrafficLights1" iconId="1"/>
              <x14:cfIcon iconSet="3TrafficLights1" iconId="2"/>
              <x14:cfIcon iconSet="3TrafficLights1" iconId="0"/>
            </x14:iconSet>
          </x14:cfRule>
          <xm:sqref>E8 E92 E95 E98 E101 E104 E107 E110 E11 E14 E17 E20 E23 E26 E29 E32 E35 E38 E41 E44 E47 E50 E53 E56 E59 E62 E65 E68 E71 E74 E77 E80 E83 E86 E89</xm:sqref>
        </x14:conditionalFormatting>
        <x14:conditionalFormatting xmlns:xm="http://schemas.microsoft.com/office/excel/2006/main">
          <x14:cfRule type="iconSet" priority="1" id="{897F883F-EEEC-4840-B66B-738DF7148951}">
            <x14:iconSet iconSet="3Triangles">
              <x14:cfvo type="percent">
                <xm:f>0</xm:f>
              </x14:cfvo>
              <x14:cfvo type="percent">
                <xm:f>33</xm:f>
              </x14:cfvo>
              <x14:cfvo type="percent">
                <xm:f>67</xm:f>
              </x14:cfvo>
            </x14:iconSet>
          </x14:cfRule>
          <xm:sqref>G8:G91</xm:sqref>
        </x14:conditionalFormatting>
      </x14:conditionalFormatting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7"/>
  <dimension ref="A1:AW130"/>
  <sheetViews>
    <sheetView workbookViewId="0">
      <pane xSplit="9" ySplit="7" topLeftCell="J8" activePane="bottomRight" state="frozen"/>
      <selection pane="topRight" activeCell="J1" sqref="J1"/>
      <selection pane="bottomLeft" activeCell="A8" sqref="A8"/>
      <selection pane="bottomRight" activeCell="J152" sqref="J152:AN152"/>
    </sheetView>
  </sheetViews>
  <sheetFormatPr baseColWidth="10" defaultColWidth="11.42578125" defaultRowHeight="15"/>
  <cols>
    <col min="1" max="1" width="19.7109375" customWidth="1"/>
    <col min="2" max="2" width="2.5703125" customWidth="1"/>
    <col min="3" max="3" width="2.42578125" customWidth="1"/>
    <col min="4" max="4" width="6.28515625" customWidth="1"/>
    <col min="5" max="5" width="6.42578125" customWidth="1"/>
    <col min="6" max="6" width="9.7109375" customWidth="1"/>
    <col min="7" max="7" width="9.140625" customWidth="1"/>
    <col min="8" max="8" width="4.7109375" customWidth="1"/>
    <col min="9" max="9" width="4.42578125" customWidth="1"/>
    <col min="10" max="40" width="12" customWidth="1"/>
    <col min="48" max="49" width="0" hidden="1" customWidth="1"/>
  </cols>
  <sheetData>
    <row r="1" spans="1:49" ht="27" customHeight="1" thickTop="1">
      <c r="A1" s="201" t="s">
        <v>28</v>
      </c>
      <c r="B1" s="472">
        <f>Janvier!B1</f>
        <v>2017</v>
      </c>
      <c r="C1" s="472"/>
      <c r="D1" s="473"/>
      <c r="E1" s="1"/>
      <c r="F1" s="451" t="s">
        <v>64</v>
      </c>
      <c r="G1" s="452"/>
      <c r="H1" s="452"/>
      <c r="I1" s="126">
        <f ca="1">'Base de donnée'!N61</f>
        <v>7</v>
      </c>
      <c r="J1" s="2"/>
      <c r="K1" s="453" t="s">
        <v>65</v>
      </c>
      <c r="L1" s="454"/>
      <c r="M1" s="454"/>
      <c r="N1" s="454"/>
      <c r="O1" s="454"/>
      <c r="P1" s="454"/>
      <c r="Q1" s="454"/>
      <c r="R1" s="454"/>
      <c r="S1" s="457">
        <f>DATE(B1,B2,1)</f>
        <v>42856</v>
      </c>
      <c r="T1" s="457"/>
      <c r="U1" s="457"/>
      <c r="V1" s="457"/>
      <c r="W1" s="457"/>
      <c r="X1" s="457"/>
      <c r="Y1" s="457"/>
      <c r="Z1" s="458"/>
      <c r="AA1" s="3"/>
      <c r="AB1" s="3"/>
      <c r="AC1" s="3"/>
      <c r="AD1" s="1"/>
      <c r="AE1" s="1"/>
      <c r="AF1" s="1"/>
      <c r="AG1" s="444"/>
      <c r="AH1" s="444"/>
      <c r="AK1" s="444"/>
      <c r="AL1" s="444"/>
      <c r="AV1" t="s">
        <v>10</v>
      </c>
    </row>
    <row r="2" spans="1:49" ht="21.75" customHeight="1" thickBot="1">
      <c r="A2" s="202" t="s">
        <v>32</v>
      </c>
      <c r="B2" s="474">
        <v>5</v>
      </c>
      <c r="C2" s="474"/>
      <c r="D2" s="475"/>
      <c r="E2" s="1"/>
      <c r="F2" s="461" t="s">
        <v>66</v>
      </c>
      <c r="G2" s="462"/>
      <c r="H2" s="462"/>
      <c r="I2" s="127">
        <f ca="1">'Base de donnée'!P61</f>
        <v>4</v>
      </c>
      <c r="J2" s="2"/>
      <c r="K2" s="455"/>
      <c r="L2" s="456"/>
      <c r="M2" s="456"/>
      <c r="N2" s="456"/>
      <c r="O2" s="456"/>
      <c r="P2" s="456"/>
      <c r="Q2" s="456"/>
      <c r="R2" s="456"/>
      <c r="S2" s="459"/>
      <c r="T2" s="459"/>
      <c r="U2" s="459"/>
      <c r="V2" s="459"/>
      <c r="W2" s="459"/>
      <c r="X2" s="459"/>
      <c r="Y2" s="459"/>
      <c r="Z2" s="460"/>
      <c r="AA2" s="3"/>
      <c r="AB2" s="3"/>
      <c r="AC2" s="3"/>
      <c r="AD2" s="1"/>
      <c r="AE2" s="1"/>
      <c r="AF2" s="1"/>
      <c r="AG2" s="444"/>
      <c r="AH2" s="444"/>
      <c r="AK2" s="444"/>
      <c r="AL2" s="444"/>
      <c r="AV2" t="s">
        <v>13</v>
      </c>
    </row>
    <row r="3" spans="1:49" ht="16.5" thickTop="1">
      <c r="A3" s="4"/>
      <c r="B3" s="5"/>
      <c r="C3" s="203"/>
      <c r="D3" s="1"/>
      <c r="E3" s="1"/>
      <c r="F3" s="1"/>
      <c r="G3" s="1"/>
      <c r="H3" s="1"/>
      <c r="I3" s="1"/>
      <c r="J3" s="1"/>
      <c r="K3" s="1"/>
      <c r="L3" s="1"/>
      <c r="M3" s="1"/>
      <c r="N3" s="1"/>
      <c r="O3" s="1"/>
      <c r="P3" s="1"/>
      <c r="Q3" s="1"/>
      <c r="R3" s="1"/>
      <c r="S3" s="1"/>
      <c r="T3" s="1"/>
      <c r="U3" s="1"/>
      <c r="V3" s="1"/>
      <c r="W3" s="1"/>
      <c r="X3" s="1"/>
      <c r="Y3" s="1"/>
      <c r="Z3" s="1"/>
      <c r="AA3" s="1"/>
      <c r="AB3" s="1"/>
      <c r="AC3" s="1"/>
      <c r="AD3" s="1"/>
      <c r="AE3" s="1"/>
      <c r="AF3" s="1"/>
      <c r="AV3" t="s">
        <v>21</v>
      </c>
    </row>
    <row r="4" spans="1:49" ht="14.25" customHeight="1" thickBot="1">
      <c r="A4" s="4"/>
      <c r="B4" s="5"/>
      <c r="C4" s="203"/>
      <c r="D4" s="1"/>
      <c r="E4" s="1"/>
      <c r="F4" s="1"/>
      <c r="G4" s="1"/>
      <c r="H4" s="1"/>
      <c r="I4" s="1"/>
      <c r="J4" s="1"/>
      <c r="K4" s="1"/>
      <c r="L4" s="1"/>
      <c r="M4" s="1"/>
      <c r="N4" s="1"/>
      <c r="O4" s="1"/>
      <c r="P4" s="1"/>
      <c r="Q4" s="1"/>
      <c r="R4" s="1"/>
      <c r="S4" s="1"/>
      <c r="T4" s="1"/>
      <c r="U4" s="1"/>
      <c r="V4" s="1"/>
      <c r="W4" s="1"/>
      <c r="X4" s="1"/>
      <c r="Y4" s="1"/>
      <c r="Z4" s="1"/>
      <c r="AA4" s="1"/>
      <c r="AB4" s="1"/>
      <c r="AC4" s="1"/>
      <c r="AD4" s="1"/>
      <c r="AE4" s="1"/>
      <c r="AF4" s="1"/>
      <c r="AV4" t="s">
        <v>22</v>
      </c>
    </row>
    <row r="5" spans="1:49" ht="111" customHeight="1" thickTop="1" thickBot="1">
      <c r="A5" s="6"/>
      <c r="B5" s="250" t="s">
        <v>67</v>
      </c>
      <c r="C5" s="250" t="s">
        <v>68</v>
      </c>
      <c r="D5" s="130" t="s">
        <v>50</v>
      </c>
      <c r="E5" s="131" t="s">
        <v>69</v>
      </c>
      <c r="F5" s="132" t="s">
        <v>70</v>
      </c>
      <c r="G5" s="145" t="s">
        <v>71</v>
      </c>
      <c r="H5" s="216" t="s">
        <v>75</v>
      </c>
      <c r="I5" s="216" t="s">
        <v>76</v>
      </c>
      <c r="J5" s="200">
        <f>DATE(B1,B2,1)</f>
        <v>42856</v>
      </c>
      <c r="K5" s="199">
        <f t="shared" ref="K5:AN5" si="0">IF(J5="","",IF(MONTH(J5+1)=$B$2,J5+1,""))</f>
        <v>42857</v>
      </c>
      <c r="L5" s="80">
        <f t="shared" si="0"/>
        <v>42858</v>
      </c>
      <c r="M5" s="80">
        <f t="shared" si="0"/>
        <v>42859</v>
      </c>
      <c r="N5" s="80">
        <f t="shared" si="0"/>
        <v>42860</v>
      </c>
      <c r="O5" s="82">
        <f t="shared" si="0"/>
        <v>42861</v>
      </c>
      <c r="P5" s="80">
        <f t="shared" si="0"/>
        <v>42862</v>
      </c>
      <c r="Q5" s="82">
        <f t="shared" si="0"/>
        <v>42863</v>
      </c>
      <c r="R5" s="80">
        <f t="shared" si="0"/>
        <v>42864</v>
      </c>
      <c r="S5" s="80">
        <f t="shared" si="0"/>
        <v>42865</v>
      </c>
      <c r="T5" s="80">
        <f t="shared" si="0"/>
        <v>42866</v>
      </c>
      <c r="U5" s="80">
        <f t="shared" si="0"/>
        <v>42867</v>
      </c>
      <c r="V5" s="80">
        <f t="shared" si="0"/>
        <v>42868</v>
      </c>
      <c r="W5" s="80">
        <f t="shared" si="0"/>
        <v>42869</v>
      </c>
      <c r="X5" s="82">
        <f t="shared" si="0"/>
        <v>42870</v>
      </c>
      <c r="Y5" s="82">
        <f t="shared" si="0"/>
        <v>42871</v>
      </c>
      <c r="Z5" s="80">
        <f t="shared" si="0"/>
        <v>42872</v>
      </c>
      <c r="AA5" s="80">
        <f t="shared" si="0"/>
        <v>42873</v>
      </c>
      <c r="AB5" s="82">
        <f t="shared" si="0"/>
        <v>42874</v>
      </c>
      <c r="AC5" s="80">
        <f t="shared" si="0"/>
        <v>42875</v>
      </c>
      <c r="AD5" s="80">
        <f t="shared" si="0"/>
        <v>42876</v>
      </c>
      <c r="AE5" s="80">
        <f t="shared" si="0"/>
        <v>42877</v>
      </c>
      <c r="AF5" s="80">
        <f t="shared" si="0"/>
        <v>42878</v>
      </c>
      <c r="AG5" s="82">
        <f t="shared" si="0"/>
        <v>42879</v>
      </c>
      <c r="AH5" s="80">
        <f t="shared" si="0"/>
        <v>42880</v>
      </c>
      <c r="AI5" s="80">
        <f t="shared" si="0"/>
        <v>42881</v>
      </c>
      <c r="AJ5" s="80">
        <f t="shared" si="0"/>
        <v>42882</v>
      </c>
      <c r="AK5" s="80">
        <f t="shared" si="0"/>
        <v>42883</v>
      </c>
      <c r="AL5" s="80">
        <f t="shared" si="0"/>
        <v>42884</v>
      </c>
      <c r="AM5" s="80">
        <f t="shared" si="0"/>
        <v>42885</v>
      </c>
      <c r="AN5" s="80">
        <f t="shared" si="0"/>
        <v>42886</v>
      </c>
    </row>
    <row r="6" spans="1:49" ht="15.75" thickBot="1">
      <c r="A6" s="173" t="s">
        <v>72</v>
      </c>
      <c r="B6" s="248"/>
      <c r="C6" s="248"/>
      <c r="D6" s="481"/>
      <c r="E6" s="434"/>
      <c r="F6" s="436"/>
      <c r="G6" s="438"/>
      <c r="H6" s="440"/>
      <c r="I6" s="441"/>
      <c r="J6" s="208">
        <f>14-(SUM(J116:J129))</f>
        <v>14</v>
      </c>
      <c r="K6" s="208">
        <f t="shared" ref="K6:AN6" si="1">14-(SUM(K116:K129))</f>
        <v>14</v>
      </c>
      <c r="L6" s="208">
        <f t="shared" si="1"/>
        <v>14</v>
      </c>
      <c r="M6" s="208">
        <f t="shared" si="1"/>
        <v>14</v>
      </c>
      <c r="N6" s="208">
        <f t="shared" si="1"/>
        <v>14</v>
      </c>
      <c r="O6" s="208">
        <f t="shared" si="1"/>
        <v>14</v>
      </c>
      <c r="P6" s="208">
        <f t="shared" si="1"/>
        <v>14</v>
      </c>
      <c r="Q6" s="208">
        <f t="shared" si="1"/>
        <v>14</v>
      </c>
      <c r="R6" s="208">
        <f t="shared" si="1"/>
        <v>14</v>
      </c>
      <c r="S6" s="208">
        <f t="shared" si="1"/>
        <v>14</v>
      </c>
      <c r="T6" s="208">
        <f t="shared" si="1"/>
        <v>14</v>
      </c>
      <c r="U6" s="208">
        <f t="shared" si="1"/>
        <v>14</v>
      </c>
      <c r="V6" s="208">
        <f t="shared" si="1"/>
        <v>14</v>
      </c>
      <c r="W6" s="208">
        <f t="shared" si="1"/>
        <v>14</v>
      </c>
      <c r="X6" s="208">
        <f t="shared" si="1"/>
        <v>14</v>
      </c>
      <c r="Y6" s="208">
        <f t="shared" si="1"/>
        <v>14</v>
      </c>
      <c r="Z6" s="208">
        <f t="shared" si="1"/>
        <v>14</v>
      </c>
      <c r="AA6" s="208">
        <f t="shared" si="1"/>
        <v>14</v>
      </c>
      <c r="AB6" s="208">
        <f t="shared" si="1"/>
        <v>14</v>
      </c>
      <c r="AC6" s="208">
        <f t="shared" si="1"/>
        <v>14</v>
      </c>
      <c r="AD6" s="208">
        <f t="shared" si="1"/>
        <v>14</v>
      </c>
      <c r="AE6" s="208">
        <f t="shared" si="1"/>
        <v>14</v>
      </c>
      <c r="AF6" s="208">
        <f t="shared" si="1"/>
        <v>14</v>
      </c>
      <c r="AG6" s="208">
        <f t="shared" si="1"/>
        <v>14</v>
      </c>
      <c r="AH6" s="208">
        <f t="shared" si="1"/>
        <v>14</v>
      </c>
      <c r="AI6" s="208">
        <f t="shared" si="1"/>
        <v>14</v>
      </c>
      <c r="AJ6" s="208">
        <f t="shared" si="1"/>
        <v>14</v>
      </c>
      <c r="AK6" s="208">
        <f t="shared" si="1"/>
        <v>14</v>
      </c>
      <c r="AL6" s="208">
        <f t="shared" si="1"/>
        <v>14</v>
      </c>
      <c r="AM6" s="208">
        <f t="shared" si="1"/>
        <v>14</v>
      </c>
      <c r="AN6" s="208">
        <f t="shared" si="1"/>
        <v>14</v>
      </c>
    </row>
    <row r="7" spans="1:49" ht="15.75" thickBot="1">
      <c r="A7" s="174" t="s">
        <v>73</v>
      </c>
      <c r="B7" s="249"/>
      <c r="C7" s="249"/>
      <c r="D7" s="482"/>
      <c r="E7" s="435"/>
      <c r="F7" s="437"/>
      <c r="G7" s="439"/>
      <c r="H7" s="442"/>
      <c r="I7" s="443"/>
      <c r="J7" s="206">
        <f ca="1">SUMPRODUCT(COUNTIF(OFFSET(J8:J8,{0,3,6,9,12,15,18,21,24,27,30,33,36,39,42,45,48,51,54,57,60,63,66,69,72,75,78,81,84,87,90,93,96,99,102,105,108},),piquet))</f>
        <v>0</v>
      </c>
      <c r="K7" s="206">
        <f ca="1">SUMPRODUCT(COUNTIF(OFFSET(K8:K8,{0,3,6,9,12,15,18,21,24,27,30,33,36,39,42,45,48,51,54,57,60,63,66,69,72,75,78,81,84,87,90,93,96,99,102,105,108},),piquet))</f>
        <v>0</v>
      </c>
      <c r="L7" s="206">
        <f ca="1">SUMPRODUCT(COUNTIF(OFFSET(L8:L8,{0,3,6,9,12,15,18,21,24,27,30,33,36,39,42,45,48,51,54,57,60,63,66,69,72,75,78,81,84,87,90,93,96,99,102,105,108},),piquet))</f>
        <v>0</v>
      </c>
      <c r="M7" s="206">
        <f ca="1">SUMPRODUCT(COUNTIF(OFFSET(M8:M8,{0,3,6,9,12,15,18,21,24,27,30,33,36,39,42,45,48,51,54,57,60,63,66,69,72,75,78,81,84,87,90,93,96,99,102,105,108},),piquet))</f>
        <v>0</v>
      </c>
      <c r="N7" s="206">
        <f ca="1">SUMPRODUCT(COUNTIF(OFFSET(N8:N8,{0,3,6,9,12,15,18,21,24,27,30,33,36,39,42,45,48,51,54,57,60,63,66,69,72,75,78,81,84,87,90,93,96,99,102,105,108},),piquet))</f>
        <v>0</v>
      </c>
      <c r="O7" s="206">
        <f ca="1">SUMPRODUCT(COUNTIF(OFFSET(O8:O8,{0,3,6,9,12,15,18,21,24,27,30,33,36,39,42,45,48,51,54,57,60,63,66,69,72,75,78,81,84,87,90,93,96,99,102,105,108},),piquet))</f>
        <v>0</v>
      </c>
      <c r="P7" s="206">
        <f ca="1">SUMPRODUCT(COUNTIF(OFFSET(P8:P8,{0,3,6,9,12,15,18,21,24,27,30,33,36,39,42,45,48,51,54,57,60,63,66,69,72,75,78,81,84,87,90,93,96,99,102,105,108},),piquet))</f>
        <v>0</v>
      </c>
      <c r="Q7" s="206">
        <f ca="1">SUMPRODUCT(COUNTIF(OFFSET(Q8:Q8,{0,3,6,9,12,15,18,21,24,27,30,33,36,39,42,45,48,51,54,57,60,63,66,69,72,75,78,81,84,87,90,93,96,99,102,105,108},),piquet))</f>
        <v>0</v>
      </c>
      <c r="R7" s="206">
        <f ca="1">SUMPRODUCT(COUNTIF(OFFSET(R8:R8,{0,3,6,9,12,15,18,21,24,27,30,33,36,39,42,45,48,51,54,57,60,63,66,69,72,75,78,81,84,87,90,93,96,99,102,105,108},),piquet))</f>
        <v>0</v>
      </c>
      <c r="S7" s="206">
        <f ca="1">SUMPRODUCT(COUNTIF(OFFSET(S8:S8,{0,3,6,9,12,15,18,21,24,27,30,33,36,39,42,45,48,51,54,57,60,63,66,69,72,75,78,81,84,87,90,93,96,99,102,105,108},),piquet))</f>
        <v>0</v>
      </c>
      <c r="T7" s="206">
        <f ca="1">SUMPRODUCT(COUNTIF(OFFSET(T8:T8,{0,3,6,9,12,15,18,21,24,27,30,33,36,39,42,45,48,51,54,57,60,63,66,69,72,75,78,81,84,87,90,93,96,99,102,105,108},),piquet))</f>
        <v>0</v>
      </c>
      <c r="U7" s="206">
        <f ca="1">SUMPRODUCT(COUNTIF(OFFSET(U8:U8,{0,3,6,9,12,15,18,21,24,27,30,33,36,39,42,45,48,51,54,57,60,63,66,69,72,75,78,81,84,87,90,93,96,99,102,105,108},),piquet))</f>
        <v>0</v>
      </c>
      <c r="V7" s="206">
        <f ca="1">SUMPRODUCT(COUNTIF(OFFSET(V8:V8,{0,3,6,9,12,15,18,21,24,27,30,33,36,39,42,45,48,51,54,57,60,63,66,69,72,75,78,81,84,87,90,93,96,99,102,105,108},),piquet))</f>
        <v>0</v>
      </c>
      <c r="W7" s="206">
        <f ca="1">SUMPRODUCT(COUNTIF(OFFSET(W8:W8,{0,3,6,9,12,15,18,21,24,27,30,33,36,39,42,45,48,51,54,57,60,63,66,69,72,75,78,81,84,87,90,93,96,99,102,105,108},),piquet))</f>
        <v>0</v>
      </c>
      <c r="X7" s="206">
        <f ca="1">SUMPRODUCT(COUNTIF(OFFSET(X8:X8,{0,3,6,9,12,15,18,21,24,27,30,33,36,39,42,45,48,51,54,57,60,63,66,69,72,75,78,81,84,87,90,93,96,99,102,105,108},),piquet))</f>
        <v>0</v>
      </c>
      <c r="Y7" s="206">
        <f ca="1">SUMPRODUCT(COUNTIF(OFFSET(Y8:Y8,{0,3,6,9,12,15,18,21,24,27,30,33,36,39,42,45,48,51,54,57,60,63,66,69,72,75,78,81,84,87,90,93,96,99,102,105,108},),piquet))</f>
        <v>0</v>
      </c>
      <c r="Z7" s="206">
        <f ca="1">SUMPRODUCT(COUNTIF(OFFSET(Z8:Z8,{0,3,6,9,12,15,18,21,24,27,30,33,36,39,42,45,48,51,54,57,60,63,66,69,72,75,78,81,84,87,90,93,96,99,102,105,108},),piquet))</f>
        <v>0</v>
      </c>
      <c r="AA7" s="206">
        <f ca="1">SUMPRODUCT(COUNTIF(OFFSET(AA8:AA8,{0,3,6,9,12,15,18,21,24,27,30,33,36,39,42,45,48,51,54,57,60,63,66,69,72,75,78,81,84,87,90,93,96,99,102,105,108},),piquet))</f>
        <v>0</v>
      </c>
      <c r="AB7" s="206">
        <f ca="1">SUMPRODUCT(COUNTIF(OFFSET(AB8:AB8,{0,3,6,9,12,15,18,21,24,27,30,33,36,39,42,45,48,51,54,57,60,63,66,69,72,75,78,81,84,87,90,93,96,99,102,105,108},),piquet))</f>
        <v>0</v>
      </c>
      <c r="AC7" s="206">
        <f ca="1">SUMPRODUCT(COUNTIF(OFFSET(AC8:AC8,{0,3,6,9,12,15,18,21,24,27,30,33,36,39,42,45,48,51,54,57,60,63,66,69,72,75,78,81,84,87,90,93,96,99,102,105,108},),piquet))</f>
        <v>0</v>
      </c>
      <c r="AD7" s="206">
        <f ca="1">SUMPRODUCT(COUNTIF(OFFSET(AD8:AD8,{0,3,6,9,12,15,18,21,24,27,30,33,36,39,42,45,48,51,54,57,60,63,66,69,72,75,78,81,84,87,90,93,96,99,102,105,108},),piquet))</f>
        <v>1</v>
      </c>
      <c r="AE7" s="206">
        <f ca="1">SUMPRODUCT(COUNTIF(OFFSET(AE8:AE8,{0,3,6,9,12,15,18,21,24,27,30,33,36,39,42,45,48,51,54,57,60,63,66,69,72,75,78,81,84,87,90,93,96,99,102,105,108},),piquet))</f>
        <v>0</v>
      </c>
      <c r="AF7" s="206">
        <f ca="1">SUMPRODUCT(COUNTIF(OFFSET(AF8:AF8,{0,3,6,9,12,15,18,21,24,27,30,33,36,39,42,45,48,51,54,57,60,63,66,69,72,75,78,81,84,87,90,93,96,99,102,105,108},),piquet))</f>
        <v>0</v>
      </c>
      <c r="AG7" s="206">
        <f ca="1">SUMPRODUCT(COUNTIF(OFFSET(AG8:AG8,{0,3,6,9,12,15,18,21,24,27,30,33,36,39,42,45,48,51,54,57,60,63,66,69,72,75,78,81,84,87,90,93,96,99,102,105,108},),piquet))</f>
        <v>0</v>
      </c>
      <c r="AH7" s="206">
        <f ca="1">SUMPRODUCT(COUNTIF(OFFSET(AH8:AH8,{0,3,6,9,12,15,18,21,24,27,30,33,36,39,42,45,48,51,54,57,60,63,66,69,72,75,78,81,84,87,90,93,96,99,102,105,108},),piquet))</f>
        <v>0</v>
      </c>
      <c r="AI7" s="206">
        <f ca="1">SUMPRODUCT(COUNTIF(OFFSET(AI8:AI8,{0,3,6,9,12,15,18,21,24,27,30,33,36,39,42,45,48,51,54,57,60,63,66,69,72,75,78,81,84,87,90,93,96,99,102,105,108},),piquet))</f>
        <v>0</v>
      </c>
      <c r="AJ7" s="206">
        <f ca="1">SUMPRODUCT(COUNTIF(OFFSET(AJ8:AJ8,{0,3,6,9,12,15,18,21,24,27,30,33,36,39,42,45,48,51,54,57,60,63,66,69,72,75,78,81,84,87,90,93,96,99,102,105,108},),piquet))</f>
        <v>0</v>
      </c>
      <c r="AK7" s="206">
        <f ca="1">SUMPRODUCT(COUNTIF(OFFSET(AK8:AK8,{0,3,6,9,12,15,18,21,24,27,30,33,36,39,42,45,48,51,54,57,60,63,66,69,72,75,78,81,84,87,90,93,96,99,102,105,108},),piquet))</f>
        <v>0</v>
      </c>
      <c r="AL7" s="206">
        <f ca="1">SUMPRODUCT(COUNTIF(OFFSET(AL8:AL8,{0,3,6,9,12,15,18,21,24,27,30,33,36,39,42,45,48,51,54,57,60,63,66,69,72,75,78,81,84,87,90,93,96,99,102,105,108},),piquet))</f>
        <v>0</v>
      </c>
      <c r="AM7" s="206">
        <f ca="1">SUMPRODUCT(COUNTIF(OFFSET(AM8:AM8,{0,3,6,9,12,15,18,21,24,27,30,33,36,39,42,45,48,51,54,57,60,63,66,69,72,75,78,81,84,87,90,93,96,99,102,105,108},),piquet))</f>
        <v>0</v>
      </c>
      <c r="AN7" s="206">
        <f ca="1">SUMPRODUCT(COUNTIF(OFFSET(AN8:AN8,{0,3,6,9,12,15,18,21,24,27,30,33,36,39,42,45,48,51,54,57,60,63,66,69,72,75,78,81,84,87,90,93,96,99,102,105,108},),piquet))</f>
        <v>0</v>
      </c>
    </row>
    <row r="8" spans="1:49" ht="16.5" customHeight="1" thickTop="1" thickBot="1">
      <c r="A8" s="162">
        <f>'Base de donnée'!C3</f>
        <v>1</v>
      </c>
      <c r="B8" s="476">
        <f>SUM('Base de donnée'!C$5:C$7)</f>
        <v>3</v>
      </c>
      <c r="C8" s="479">
        <f>SUM('Base de donnée'!C$8)</f>
        <v>1</v>
      </c>
      <c r="D8" s="428">
        <f t="array" ref="D8">SUM(IF((WEEKDAY(J$5:AN$5,2)&lt;6)*(COUNTIF(fériés,J$5:AN$5)=0),COUNTIF(piquet,J8:AN8)))</f>
        <v>0</v>
      </c>
      <c r="E8" s="431">
        <f t="array" ref="E8">SUM(IF((WEEKDAY(J$5:AN$5,2)&gt;5)+(COUNTIF(fériés,J$5:AN$5)&gt;0),COUNTIF(piquet,J8:AN8)))</f>
        <v>1</v>
      </c>
      <c r="F8" s="416">
        <f>(D8*9)+(E8*24)</f>
        <v>24</v>
      </c>
      <c r="G8" s="419" t="e">
        <f ca="1">STATISTIQUE!V8</f>
        <v>#REF!</v>
      </c>
      <c r="H8" s="422">
        <f>SUM(AV8:AV10)</f>
        <v>0</v>
      </c>
      <c r="I8" s="425">
        <f>SUM(AW8:AW10)</f>
        <v>0</v>
      </c>
      <c r="J8" s="133" t="s">
        <v>25</v>
      </c>
      <c r="K8" s="133" t="s">
        <v>6</v>
      </c>
      <c r="L8" s="133" t="s">
        <v>25</v>
      </c>
      <c r="M8" s="133" t="s">
        <v>25</v>
      </c>
      <c r="N8" s="133" t="s">
        <v>25</v>
      </c>
      <c r="O8" s="133" t="s">
        <v>25</v>
      </c>
      <c r="P8" s="133" t="s">
        <v>25</v>
      </c>
      <c r="Q8" s="133" t="s">
        <v>25</v>
      </c>
      <c r="R8" s="133" t="s">
        <v>6</v>
      </c>
      <c r="S8" s="133" t="s">
        <v>25</v>
      </c>
      <c r="T8" s="133" t="s">
        <v>25</v>
      </c>
      <c r="U8" s="133" t="s">
        <v>25</v>
      </c>
      <c r="V8" s="133" t="s">
        <v>25</v>
      </c>
      <c r="W8" s="133" t="s">
        <v>25</v>
      </c>
      <c r="X8" s="133" t="s">
        <v>25</v>
      </c>
      <c r="Y8" s="133" t="s">
        <v>25</v>
      </c>
      <c r="Z8" s="133" t="s">
        <v>25</v>
      </c>
      <c r="AA8" s="133" t="s">
        <v>25</v>
      </c>
      <c r="AB8" s="133" t="s">
        <v>25</v>
      </c>
      <c r="AC8" s="133" t="s">
        <v>25</v>
      </c>
      <c r="AD8" s="133" t="s">
        <v>78</v>
      </c>
      <c r="AE8" s="133" t="s">
        <v>25</v>
      </c>
      <c r="AF8" s="133" t="s">
        <v>25</v>
      </c>
      <c r="AG8" s="133" t="s">
        <v>25</v>
      </c>
      <c r="AH8" s="133" t="s">
        <v>25</v>
      </c>
      <c r="AI8" s="133" t="s">
        <v>25</v>
      </c>
      <c r="AJ8" s="133" t="s">
        <v>25</v>
      </c>
      <c r="AK8" s="133" t="s">
        <v>25</v>
      </c>
      <c r="AL8" s="133" t="s">
        <v>25</v>
      </c>
      <c r="AM8" s="133" t="s">
        <v>25</v>
      </c>
      <c r="AN8" s="133" t="s">
        <v>25</v>
      </c>
      <c r="AV8">
        <f t="array" ref="AV8">SUM(IF((WEEKDAY(J$5:AN$5,2)&lt;6)*(COUNTIF(fériés,J$5:AN$5)=0),COUNTIF(vsav, J8:AN8)))</f>
        <v>0</v>
      </c>
      <c r="AW8">
        <f t="array" ref="AW8">SUM(IF((WEEKDAY(J$5:AN$5,2)&gt;5)+(COUNTIF(fériés,J$5:AN$5)&gt;0),COUNTIF(vsav, J8:AN8)))</f>
        <v>0</v>
      </c>
    </row>
    <row r="9" spans="1:49" ht="16.5" customHeight="1" thickTop="1" thickBot="1">
      <c r="A9" s="162">
        <f>'Base de donnée'!C3</f>
        <v>1</v>
      </c>
      <c r="B9" s="477"/>
      <c r="C9" s="479"/>
      <c r="D9" s="429"/>
      <c r="E9" s="432"/>
      <c r="F9" s="417"/>
      <c r="G9" s="420"/>
      <c r="H9" s="423"/>
      <c r="I9" s="426"/>
      <c r="J9" s="7"/>
      <c r="K9" s="8"/>
      <c r="L9" s="8"/>
      <c r="M9" s="8"/>
      <c r="N9" s="9"/>
      <c r="O9" s="9"/>
      <c r="P9" s="9"/>
      <c r="Q9" s="9"/>
      <c r="R9" s="8"/>
      <c r="S9" s="8"/>
      <c r="T9" s="8"/>
      <c r="U9" s="8"/>
      <c r="V9" s="9"/>
      <c r="W9" s="9"/>
      <c r="X9" s="9"/>
      <c r="Y9" s="9"/>
      <c r="Z9" s="9"/>
      <c r="AA9" s="9"/>
      <c r="AB9" s="9"/>
      <c r="AC9" s="9"/>
      <c r="AD9" s="8"/>
      <c r="AE9" s="9"/>
      <c r="AF9" s="9"/>
      <c r="AG9" s="9"/>
      <c r="AH9" s="9"/>
      <c r="AI9" s="8"/>
      <c r="AJ9" s="8"/>
      <c r="AK9" s="8"/>
      <c r="AL9" s="8"/>
      <c r="AM9" s="8"/>
      <c r="AN9" s="19"/>
      <c r="AV9">
        <f t="array" ref="AV9">SUM(IF((WEEKDAY(J$5:AN$5,2)&lt;6)*(COUNTIF(fériés,J$5:AN$5)=0),COUNTIF(vsav, J9:AN9)))</f>
        <v>0</v>
      </c>
      <c r="AW9">
        <f t="array" ref="AW9">SUM(IF((WEEKDAY(J$5:AN$5,2)&gt;5)+(COUNTIF(fériés,J$5:AN$5)&gt;0),COUNTIF(vsav, J9:AN9)))</f>
        <v>0</v>
      </c>
    </row>
    <row r="10" spans="1:49" ht="16.5" customHeight="1" thickTop="1" thickBot="1">
      <c r="A10" s="162">
        <f>'Base de donnée'!C3</f>
        <v>1</v>
      </c>
      <c r="B10" s="478"/>
      <c r="C10" s="480"/>
      <c r="D10" s="430"/>
      <c r="E10" s="433"/>
      <c r="F10" s="418"/>
      <c r="G10" s="421"/>
      <c r="H10" s="424"/>
      <c r="I10" s="427"/>
      <c r="J10" s="11"/>
      <c r="K10" s="12"/>
      <c r="L10" s="12"/>
      <c r="M10" s="12"/>
      <c r="N10" s="13"/>
      <c r="O10" s="13"/>
      <c r="P10" s="12"/>
      <c r="Q10" s="13"/>
      <c r="R10" s="12"/>
      <c r="S10" s="13"/>
      <c r="T10" s="13"/>
      <c r="U10" s="13"/>
      <c r="V10" s="12"/>
      <c r="W10" s="13"/>
      <c r="X10" s="13"/>
      <c r="Y10" s="13"/>
      <c r="Z10" s="13"/>
      <c r="AA10" s="13"/>
      <c r="AB10" s="13"/>
      <c r="AC10" s="13"/>
      <c r="AD10" s="13"/>
      <c r="AE10" s="13"/>
      <c r="AF10" s="13"/>
      <c r="AG10" s="13"/>
      <c r="AH10" s="13"/>
      <c r="AI10" s="12"/>
      <c r="AJ10" s="12"/>
      <c r="AK10" s="12"/>
      <c r="AL10" s="12"/>
      <c r="AM10" s="12"/>
      <c r="AN10" s="22"/>
      <c r="AV10">
        <f t="array" ref="AV10">SUM(IF((WEEKDAY(J$5:AN$5,2)&lt;6)*(COUNTIF(fériés,J$5:AN$5)=0),COUNTIF(vsav, J10:AN10)))</f>
        <v>0</v>
      </c>
      <c r="AW10">
        <f t="array" ref="AW10">SUM(IF((WEEKDAY(J$5:AN$5,2)&gt;5)+(COUNTIF(fériés,J$5:AN$5)&gt;0),COUNTIF(vsav, J10:AN10)))</f>
        <v>0</v>
      </c>
    </row>
    <row r="11" spans="1:49" ht="15.75" customHeight="1" thickTop="1">
      <c r="A11" s="15">
        <f>'Base de donnée'!D3</f>
        <v>2</v>
      </c>
      <c r="B11" s="463">
        <f>SUM('Base de donnée'!D5:D7)</f>
        <v>3</v>
      </c>
      <c r="C11" s="448">
        <f>SUM('Base de donnée'!D$8)</f>
        <v>1</v>
      </c>
      <c r="D11" s="410">
        <f t="array" ref="D11">SUM(IF((WEEKDAY(J$5:AN$5,2)&lt;6)*(COUNTIF(fériés,J$5:AN$5)=0),COUNTIF(piquet,J11:AN11)))</f>
        <v>0</v>
      </c>
      <c r="E11" s="413">
        <f t="array" ref="E11">SUM(IF((WEEKDAY(J$5:AN$5,2)&gt;5)+(COUNTIF(fériés,J$5:AN$5)&gt;0),COUNTIF(piquet,J11:AN11)))</f>
        <v>0</v>
      </c>
      <c r="F11" s="416">
        <f>(D11*9)+(E11*24)</f>
        <v>0</v>
      </c>
      <c r="G11" s="419" t="e">
        <f ca="1">STATISTIQUE!V9</f>
        <v>#REF!</v>
      </c>
      <c r="H11" s="422">
        <f t="shared" ref="H11:I11" si="2">SUM(AV11:AV13)</f>
        <v>0</v>
      </c>
      <c r="I11" s="425">
        <f t="shared" si="2"/>
        <v>0</v>
      </c>
      <c r="J11" s="16" t="s">
        <v>25</v>
      </c>
      <c r="K11" s="16" t="s">
        <v>25</v>
      </c>
      <c r="L11" s="16" t="s">
        <v>25</v>
      </c>
      <c r="M11" s="16" t="s">
        <v>25</v>
      </c>
      <c r="N11" s="16" t="s">
        <v>25</v>
      </c>
      <c r="O11" s="16" t="s">
        <v>25</v>
      </c>
      <c r="P11" s="16" t="s">
        <v>25</v>
      </c>
      <c r="Q11" s="16" t="s">
        <v>25</v>
      </c>
      <c r="R11" s="16" t="s">
        <v>25</v>
      </c>
      <c r="S11" s="16" t="s">
        <v>25</v>
      </c>
      <c r="T11" s="16" t="s">
        <v>25</v>
      </c>
      <c r="U11" s="16" t="s">
        <v>25</v>
      </c>
      <c r="V11" s="16" t="s">
        <v>25</v>
      </c>
      <c r="W11" s="16" t="s">
        <v>25</v>
      </c>
      <c r="X11" s="16" t="s">
        <v>25</v>
      </c>
      <c r="Y11" s="16" t="s">
        <v>25</v>
      </c>
      <c r="Z11" s="16" t="s">
        <v>25</v>
      </c>
      <c r="AA11" s="16" t="s">
        <v>25</v>
      </c>
      <c r="AB11" s="16" t="s">
        <v>25</v>
      </c>
      <c r="AC11" s="16" t="s">
        <v>25</v>
      </c>
      <c r="AD11" s="16" t="s">
        <v>25</v>
      </c>
      <c r="AE11" s="16" t="s">
        <v>25</v>
      </c>
      <c r="AF11" s="16" t="s">
        <v>25</v>
      </c>
      <c r="AG11" s="16" t="s">
        <v>25</v>
      </c>
      <c r="AH11" s="16" t="s">
        <v>25</v>
      </c>
      <c r="AI11" s="16" t="s">
        <v>25</v>
      </c>
      <c r="AJ11" s="16" t="s">
        <v>25</v>
      </c>
      <c r="AK11" s="16" t="s">
        <v>25</v>
      </c>
      <c r="AL11" s="16" t="s">
        <v>25</v>
      </c>
      <c r="AM11" s="16" t="s">
        <v>25</v>
      </c>
      <c r="AN11" s="16" t="s">
        <v>25</v>
      </c>
      <c r="AV11">
        <f t="array" ref="AV11">SUM(IF((WEEKDAY(J$5:AN$5,2)&lt;6)*(COUNTIF(fériés,J$5:AN$5)=0),COUNTIF(vsav, J11:AN11)))</f>
        <v>0</v>
      </c>
      <c r="AW11">
        <f t="array" ref="AW11">SUM(IF((WEEKDAY(J$5:AN$5,2)&gt;5)+(COUNTIF(fériés,J$5:AN$5)&gt;0),COUNTIF(vsav, J11:AN11)))</f>
        <v>0</v>
      </c>
    </row>
    <row r="12" spans="1:49" ht="15" customHeight="1">
      <c r="A12" s="17">
        <f>'Base de donnée'!D3</f>
        <v>2</v>
      </c>
      <c r="B12" s="464"/>
      <c r="C12" s="449"/>
      <c r="D12" s="411"/>
      <c r="E12" s="414"/>
      <c r="F12" s="417"/>
      <c r="G12" s="420"/>
      <c r="H12" s="423"/>
      <c r="I12" s="426"/>
      <c r="J12" s="18"/>
      <c r="K12" s="19"/>
      <c r="L12" s="10"/>
      <c r="M12" s="19"/>
      <c r="N12" s="10"/>
      <c r="O12" s="10"/>
      <c r="P12" s="10"/>
      <c r="Q12" s="10"/>
      <c r="R12" s="10"/>
      <c r="S12" s="10"/>
      <c r="T12" s="10"/>
      <c r="U12" s="10"/>
      <c r="V12" s="10"/>
      <c r="W12" s="10"/>
      <c r="X12" s="10"/>
      <c r="Y12" s="10"/>
      <c r="Z12" s="10"/>
      <c r="AA12" s="19"/>
      <c r="AB12" s="19"/>
      <c r="AC12" s="10"/>
      <c r="AD12" s="19"/>
      <c r="AE12" s="10"/>
      <c r="AF12" s="10"/>
      <c r="AG12" s="10"/>
      <c r="AH12" s="19"/>
      <c r="AI12" s="10"/>
      <c r="AJ12" s="19"/>
      <c r="AK12" s="19"/>
      <c r="AL12" s="19"/>
      <c r="AM12" s="19"/>
      <c r="AN12" s="19"/>
      <c r="AV12">
        <f t="array" ref="AV12">SUM(IF((WEEKDAY(J$5:AN$5,2)&lt;6)*(COUNTIF(fériés,J$5:AN$5)=0),COUNTIF(vsav, J12:AN12)))</f>
        <v>0</v>
      </c>
      <c r="AW12">
        <f t="array" ref="AW12">SUM(IF((WEEKDAY(J$5:AN$5,2)&gt;5)+(COUNTIF(fériés,J$5:AN$5)&gt;0),COUNTIF(vsav, J12:AN12)))</f>
        <v>0</v>
      </c>
    </row>
    <row r="13" spans="1:49" ht="15.75" customHeight="1" thickBot="1">
      <c r="A13" s="20">
        <f>'Base de donnée'!D3</f>
        <v>2</v>
      </c>
      <c r="B13" s="465"/>
      <c r="C13" s="450"/>
      <c r="D13" s="412"/>
      <c r="E13" s="415"/>
      <c r="F13" s="418"/>
      <c r="G13" s="421"/>
      <c r="H13" s="424"/>
      <c r="I13" s="427"/>
      <c r="J13" s="21"/>
      <c r="K13" s="22"/>
      <c r="L13" s="14"/>
      <c r="M13" s="22"/>
      <c r="N13" s="14"/>
      <c r="O13" s="22"/>
      <c r="P13" s="14"/>
      <c r="Q13" s="14"/>
      <c r="R13" s="14"/>
      <c r="S13" s="14"/>
      <c r="T13" s="14"/>
      <c r="U13" s="14"/>
      <c r="V13" s="14"/>
      <c r="W13" s="14"/>
      <c r="X13" s="14"/>
      <c r="Y13" s="14"/>
      <c r="Z13" s="14"/>
      <c r="AA13" s="14"/>
      <c r="AB13" s="14"/>
      <c r="AC13" s="14"/>
      <c r="AD13" s="14"/>
      <c r="AE13" s="14"/>
      <c r="AF13" s="14"/>
      <c r="AG13" s="22"/>
      <c r="AH13" s="14"/>
      <c r="AI13" s="14"/>
      <c r="AJ13" s="22"/>
      <c r="AK13" s="22"/>
      <c r="AL13" s="22"/>
      <c r="AM13" s="22"/>
      <c r="AN13" s="22"/>
      <c r="AV13">
        <f t="array" ref="AV13">SUM(IF((WEEKDAY(J$5:AN$5,2)&lt;6)*(COUNTIF(fériés,J$5:AN$5)=0),COUNTIF(vsav, J13:AN13)))</f>
        <v>0</v>
      </c>
      <c r="AW13">
        <f t="array" ref="AW13">SUM(IF((WEEKDAY(J$5:AN$5,2)&gt;5)+(COUNTIF(fériés,J$5:AN$5)&gt;0),COUNTIF(vsav, J13:AN13)))</f>
        <v>0</v>
      </c>
    </row>
    <row r="14" spans="1:49" ht="15.75" customHeight="1" thickTop="1">
      <c r="A14" s="23">
        <f>'Base de donnée'!E3</f>
        <v>3</v>
      </c>
      <c r="B14" s="463">
        <f>SUM('Base de donnée'!E5:E7)</f>
        <v>3</v>
      </c>
      <c r="C14" s="448">
        <f>SUM('Base de donnée'!E$8)</f>
        <v>1</v>
      </c>
      <c r="D14" s="428">
        <f t="array" ref="D14">SUM(IF((WEEKDAY(J$5:AN$5,2)&lt;6)*(COUNTIF(fériés,J$5:AN$5)=0),COUNTIF(piquet,J14:AN14)))</f>
        <v>0</v>
      </c>
      <c r="E14" s="431">
        <f t="array" ref="E14">SUM(IF((WEEKDAY(J$5:AN$5,2)&gt;5)+(COUNTIF(fériés,J$5:AN$5)&gt;0),COUNTIF(piquet,J14:AN14)))</f>
        <v>0</v>
      </c>
      <c r="F14" s="416">
        <f>(D14*9)+(E14*24)</f>
        <v>0</v>
      </c>
      <c r="G14" s="419" t="e">
        <f ca="1">STATISTIQUE!V10</f>
        <v>#REF!</v>
      </c>
      <c r="H14" s="422">
        <f t="shared" ref="H14:I14" si="3">SUM(AV14:AV16)</f>
        <v>0</v>
      </c>
      <c r="I14" s="425">
        <f t="shared" si="3"/>
        <v>0</v>
      </c>
      <c r="J14" s="16" t="s">
        <v>25</v>
      </c>
      <c r="K14" s="16" t="s">
        <v>25</v>
      </c>
      <c r="L14" s="16" t="s">
        <v>25</v>
      </c>
      <c r="M14" s="16" t="s">
        <v>25</v>
      </c>
      <c r="N14" s="16" t="s">
        <v>25</v>
      </c>
      <c r="O14" s="16" t="s">
        <v>25</v>
      </c>
      <c r="P14" s="16" t="s">
        <v>25</v>
      </c>
      <c r="Q14" s="16" t="s">
        <v>25</v>
      </c>
      <c r="R14" s="16" t="s">
        <v>25</v>
      </c>
      <c r="S14" s="16" t="s">
        <v>25</v>
      </c>
      <c r="T14" s="16" t="s">
        <v>25</v>
      </c>
      <c r="U14" s="16" t="s">
        <v>25</v>
      </c>
      <c r="V14" s="16" t="s">
        <v>25</v>
      </c>
      <c r="W14" s="16" t="s">
        <v>25</v>
      </c>
      <c r="X14" s="16" t="s">
        <v>25</v>
      </c>
      <c r="Y14" s="16" t="s">
        <v>25</v>
      </c>
      <c r="Z14" s="16" t="s">
        <v>25</v>
      </c>
      <c r="AA14" s="16" t="s">
        <v>25</v>
      </c>
      <c r="AB14" s="16" t="s">
        <v>25</v>
      </c>
      <c r="AC14" s="16" t="s">
        <v>25</v>
      </c>
      <c r="AD14" s="16" t="s">
        <v>25</v>
      </c>
      <c r="AE14" s="16" t="s">
        <v>25</v>
      </c>
      <c r="AF14" s="16" t="s">
        <v>25</v>
      </c>
      <c r="AG14" s="16" t="s">
        <v>25</v>
      </c>
      <c r="AH14" s="16" t="s">
        <v>25</v>
      </c>
      <c r="AI14" s="16" t="s">
        <v>25</v>
      </c>
      <c r="AJ14" s="16" t="s">
        <v>25</v>
      </c>
      <c r="AK14" s="16" t="s">
        <v>25</v>
      </c>
      <c r="AL14" s="16" t="s">
        <v>25</v>
      </c>
      <c r="AM14" s="16" t="s">
        <v>25</v>
      </c>
      <c r="AN14" s="16" t="s">
        <v>25</v>
      </c>
      <c r="AV14">
        <f t="array" ref="AV14">SUM(IF((WEEKDAY(J$5:AN$5,2)&lt;6)*(COUNTIF(fériés,J$5:AN$5)=0),COUNTIF(vsav, J14:AN14)))</f>
        <v>0</v>
      </c>
      <c r="AW14">
        <f t="array" ref="AW14">SUM(IF((WEEKDAY(J$5:AN$5,2)&gt;5)+(COUNTIF(fériés,J$5:AN$5)&gt;0),COUNTIF(vsav, J14:AN14)))</f>
        <v>0</v>
      </c>
    </row>
    <row r="15" spans="1:49" ht="15" customHeight="1">
      <c r="A15" s="24">
        <f>'Base de donnée'!E3</f>
        <v>3</v>
      </c>
      <c r="B15" s="464"/>
      <c r="C15" s="449"/>
      <c r="D15" s="429"/>
      <c r="E15" s="432"/>
      <c r="F15" s="417"/>
      <c r="G15" s="420"/>
      <c r="H15" s="423"/>
      <c r="I15" s="426"/>
      <c r="J15" s="18"/>
      <c r="K15" s="19"/>
      <c r="L15" s="10"/>
      <c r="M15" s="10"/>
      <c r="N15" s="10"/>
      <c r="O15" s="10"/>
      <c r="P15" s="10"/>
      <c r="Q15" s="10"/>
      <c r="R15" s="10"/>
      <c r="S15" s="10"/>
      <c r="T15" s="10"/>
      <c r="U15" s="19"/>
      <c r="V15" s="10"/>
      <c r="W15" s="19"/>
      <c r="X15" s="19"/>
      <c r="Y15" s="19"/>
      <c r="Z15" s="10"/>
      <c r="AA15" s="10"/>
      <c r="AB15" s="10"/>
      <c r="AC15" s="10"/>
      <c r="AD15" s="10"/>
      <c r="AE15" s="10"/>
      <c r="AF15" s="10"/>
      <c r="AG15" s="10"/>
      <c r="AH15" s="10"/>
      <c r="AI15" s="19"/>
      <c r="AJ15" s="19"/>
      <c r="AK15" s="10"/>
      <c r="AL15" s="10"/>
      <c r="AM15" s="10"/>
      <c r="AN15" s="10"/>
      <c r="AV15">
        <f t="array" ref="AV15">SUM(IF((WEEKDAY(J$5:AN$5,2)&lt;6)*(COUNTIF(fériés,J$5:AN$5)=0),COUNTIF(vsav, J15:AN15)))</f>
        <v>0</v>
      </c>
      <c r="AW15">
        <f t="array" ref="AW15">SUM(IF((WEEKDAY(J$5:AN$5,2)&gt;5)+(COUNTIF(fériés,J$5:AN$5)&gt;0),COUNTIF(vsav, J15:AN15)))</f>
        <v>0</v>
      </c>
    </row>
    <row r="16" spans="1:49" ht="15.75" customHeight="1" thickBot="1">
      <c r="A16" s="25">
        <f>'Base de donnée'!E3</f>
        <v>3</v>
      </c>
      <c r="B16" s="465"/>
      <c r="C16" s="450"/>
      <c r="D16" s="430"/>
      <c r="E16" s="433"/>
      <c r="F16" s="418"/>
      <c r="G16" s="421"/>
      <c r="H16" s="424"/>
      <c r="I16" s="427"/>
      <c r="J16" s="21"/>
      <c r="K16" s="22"/>
      <c r="L16" s="14"/>
      <c r="M16" s="14"/>
      <c r="N16" s="14"/>
      <c r="O16" s="14"/>
      <c r="P16" s="14"/>
      <c r="Q16" s="14"/>
      <c r="R16" s="14"/>
      <c r="S16" s="14"/>
      <c r="T16" s="14"/>
      <c r="U16" s="14"/>
      <c r="V16" s="14"/>
      <c r="W16" s="14"/>
      <c r="X16" s="22"/>
      <c r="Y16" s="22"/>
      <c r="Z16" s="14"/>
      <c r="AA16" s="14"/>
      <c r="AB16" s="14"/>
      <c r="AC16" s="22"/>
      <c r="AD16" s="14"/>
      <c r="AE16" s="14"/>
      <c r="AF16" s="14"/>
      <c r="AG16" s="14"/>
      <c r="AH16" s="14"/>
      <c r="AI16" s="22"/>
      <c r="AJ16" s="22"/>
      <c r="AK16" s="14"/>
      <c r="AL16" s="14"/>
      <c r="AM16" s="14"/>
      <c r="AN16" s="14"/>
      <c r="AV16">
        <f t="array" ref="AV16">SUM(IF((WEEKDAY(J$5:AN$5,2)&lt;6)*(COUNTIF(fériés,J$5:AN$5)=0),COUNTIF(vsav, J16:AN16)))</f>
        <v>0</v>
      </c>
      <c r="AW16">
        <f t="array" ref="AW16">SUM(IF((WEEKDAY(J$5:AN$5,2)&gt;5)+(COUNTIF(fériés,J$5:AN$5)&gt;0),COUNTIF(vsav, J16:AN16)))</f>
        <v>0</v>
      </c>
    </row>
    <row r="17" spans="1:49" ht="15" customHeight="1">
      <c r="A17" s="26">
        <f>'Base de donnée'!F3</f>
        <v>4</v>
      </c>
      <c r="B17" s="463">
        <f>SUM('Base de donnée'!C$5:C$7)</f>
        <v>3</v>
      </c>
      <c r="C17" s="448">
        <f>SUM('Base de donnée'!F$8)</f>
        <v>1</v>
      </c>
      <c r="D17" s="410">
        <f t="array" ref="D17">SUM(IF((WEEKDAY(J$5:AN$5,2)&lt;6)*(COUNTIF(fériés,J$5:AN$5)=0),COUNTIF(piquet,J17:AN17)))</f>
        <v>0</v>
      </c>
      <c r="E17" s="413">
        <f t="array" ref="E17">SUM(IF((WEEKDAY(J$5:AN$5,2)&gt;5)+(COUNTIF(fériés,J$5:AN$5)&gt;0),COUNTIF(piquet,J17:AN17)))</f>
        <v>0</v>
      </c>
      <c r="F17" s="416">
        <f>(D17*9)+(E17*24)</f>
        <v>0</v>
      </c>
      <c r="G17" s="419" t="e">
        <f ca="1">STATISTIQUE!V11</f>
        <v>#REF!</v>
      </c>
      <c r="H17" s="422">
        <f t="shared" ref="H17:I17" si="4">SUM(AV17:AV19)</f>
        <v>0</v>
      </c>
      <c r="I17" s="425">
        <f t="shared" si="4"/>
        <v>0</v>
      </c>
      <c r="J17" s="27" t="s">
        <v>6</v>
      </c>
      <c r="K17" s="27" t="s">
        <v>6</v>
      </c>
      <c r="L17" s="27" t="s">
        <v>6</v>
      </c>
      <c r="M17" s="27" t="s">
        <v>6</v>
      </c>
      <c r="N17" s="27" t="s">
        <v>6</v>
      </c>
      <c r="O17" s="27" t="s">
        <v>6</v>
      </c>
      <c r="P17" s="27" t="s">
        <v>6</v>
      </c>
      <c r="Q17" s="27" t="s">
        <v>6</v>
      </c>
      <c r="R17" s="27" t="s">
        <v>6</v>
      </c>
      <c r="S17" s="27" t="s">
        <v>6</v>
      </c>
      <c r="T17" s="27" t="s">
        <v>6</v>
      </c>
      <c r="U17" s="27" t="s">
        <v>6</v>
      </c>
      <c r="V17" s="27" t="s">
        <v>6</v>
      </c>
      <c r="W17" s="27" t="s">
        <v>6</v>
      </c>
      <c r="X17" s="27" t="s">
        <v>6</v>
      </c>
      <c r="Y17" s="27" t="s">
        <v>6</v>
      </c>
      <c r="Z17" s="27" t="s">
        <v>6</v>
      </c>
      <c r="AA17" s="27" t="s">
        <v>6</v>
      </c>
      <c r="AB17" s="27" t="s">
        <v>6</v>
      </c>
      <c r="AC17" s="27" t="s">
        <v>6</v>
      </c>
      <c r="AD17" s="27" t="s">
        <v>6</v>
      </c>
      <c r="AE17" s="27" t="s">
        <v>6</v>
      </c>
      <c r="AF17" s="27" t="s">
        <v>6</v>
      </c>
      <c r="AG17" s="27" t="s">
        <v>6</v>
      </c>
      <c r="AH17" s="27" t="s">
        <v>6</v>
      </c>
      <c r="AI17" s="27" t="s">
        <v>6</v>
      </c>
      <c r="AJ17" s="27" t="s">
        <v>6</v>
      </c>
      <c r="AK17" s="27" t="s">
        <v>6</v>
      </c>
      <c r="AL17" s="27" t="s">
        <v>6</v>
      </c>
      <c r="AM17" s="27" t="s">
        <v>6</v>
      </c>
      <c r="AN17" s="27" t="s">
        <v>6</v>
      </c>
      <c r="AV17">
        <f t="array" ref="AV17">SUM(IF((WEEKDAY(J$5:AN$5,2)&lt;6)*(COUNTIF(fériés,J$5:AN$5)=0),COUNTIF(vsav, J17:AN17)))</f>
        <v>0</v>
      </c>
      <c r="AW17">
        <f t="array" ref="AW17">SUM(IF((WEEKDAY(J$5:AN$5,2)&gt;5)+(COUNTIF(fériés,J$5:AN$5)&gt;0),COUNTIF(vsav, J17:AN17)))</f>
        <v>0</v>
      </c>
    </row>
    <row r="18" spans="1:49" ht="15" customHeight="1">
      <c r="A18" s="24">
        <f>'Base de donnée'!F3</f>
        <v>4</v>
      </c>
      <c r="B18" s="464"/>
      <c r="C18" s="449"/>
      <c r="D18" s="411"/>
      <c r="E18" s="414"/>
      <c r="F18" s="417"/>
      <c r="G18" s="420"/>
      <c r="H18" s="423"/>
      <c r="I18" s="426"/>
      <c r="J18" s="7"/>
      <c r="K18" s="8"/>
      <c r="L18" s="9"/>
      <c r="M18" s="9"/>
      <c r="N18" s="9"/>
      <c r="O18" s="9"/>
      <c r="P18" s="9"/>
      <c r="Q18" s="9"/>
      <c r="R18" s="9"/>
      <c r="S18" s="9"/>
      <c r="T18" s="9"/>
      <c r="U18" s="9"/>
      <c r="V18" s="9"/>
      <c r="W18" s="9"/>
      <c r="X18" s="9"/>
      <c r="Y18" s="8"/>
      <c r="Z18" s="9"/>
      <c r="AA18" s="9"/>
      <c r="AB18" s="9"/>
      <c r="AC18" s="9"/>
      <c r="AD18" s="9"/>
      <c r="AE18" s="9"/>
      <c r="AF18" s="9"/>
      <c r="AG18" s="9"/>
      <c r="AH18" s="9"/>
      <c r="AI18" s="9"/>
      <c r="AJ18" s="9"/>
      <c r="AK18" s="8"/>
      <c r="AL18" s="8"/>
      <c r="AM18" s="9"/>
      <c r="AN18" s="9"/>
      <c r="AV18">
        <f t="array" ref="AV18">SUM(IF((WEEKDAY(J$5:AN$5,2)&lt;6)*(COUNTIF(fériés,J$5:AN$5)=0),COUNTIF(vsav, J18:AN18)))</f>
        <v>0</v>
      </c>
      <c r="AW18">
        <f t="array" ref="AW18">SUM(IF((WEEKDAY(J$5:AN$5,2)&gt;5)+(COUNTIF(fériés,J$5:AN$5)&gt;0),COUNTIF(vsav, J18:AN18)))</f>
        <v>0</v>
      </c>
    </row>
    <row r="19" spans="1:49" ht="15.75" customHeight="1" thickBot="1">
      <c r="A19" s="25">
        <f>'Base de donnée'!F3</f>
        <v>4</v>
      </c>
      <c r="B19" s="465"/>
      <c r="C19" s="450"/>
      <c r="D19" s="412"/>
      <c r="E19" s="415"/>
      <c r="F19" s="418"/>
      <c r="G19" s="421"/>
      <c r="H19" s="424"/>
      <c r="I19" s="427"/>
      <c r="J19" s="11"/>
      <c r="K19" s="12"/>
      <c r="L19" s="13"/>
      <c r="M19" s="13"/>
      <c r="N19" s="13"/>
      <c r="O19" s="13"/>
      <c r="P19" s="13"/>
      <c r="Q19" s="13"/>
      <c r="R19" s="13"/>
      <c r="S19" s="13"/>
      <c r="T19" s="13"/>
      <c r="U19" s="13"/>
      <c r="V19" s="13"/>
      <c r="W19" s="13"/>
      <c r="X19" s="13"/>
      <c r="Y19" s="13"/>
      <c r="Z19" s="13"/>
      <c r="AA19" s="13"/>
      <c r="AB19" s="13"/>
      <c r="AC19" s="12"/>
      <c r="AD19" s="13"/>
      <c r="AE19" s="12"/>
      <c r="AF19" s="13"/>
      <c r="AG19" s="13"/>
      <c r="AH19" s="13"/>
      <c r="AI19" s="13"/>
      <c r="AJ19" s="13"/>
      <c r="AK19" s="12"/>
      <c r="AL19" s="13"/>
      <c r="AM19" s="13"/>
      <c r="AN19" s="13"/>
      <c r="AV19">
        <f t="array" ref="AV19">SUM(IF((WEEKDAY(J$5:AN$5,2)&lt;6)*(COUNTIF(fériés,J$5:AN$5)=0),COUNTIF(vsav, J19:AN19)))</f>
        <v>0</v>
      </c>
      <c r="AW19">
        <f t="array" ref="AW19">SUM(IF((WEEKDAY(J$5:AN$5,2)&gt;5)+(COUNTIF(fériés,J$5:AN$5)&gt;0),COUNTIF(vsav, J19:AN19)))</f>
        <v>0</v>
      </c>
    </row>
    <row r="20" spans="1:49" ht="15" customHeight="1">
      <c r="A20" s="26">
        <f>'Base de donnée'!G3</f>
        <v>5</v>
      </c>
      <c r="B20" s="463">
        <f>SUM('Base de donnée'!G5:G7)</f>
        <v>3</v>
      </c>
      <c r="C20" s="448">
        <f>SUM('Base de donnée'!G$8)</f>
        <v>1</v>
      </c>
      <c r="D20" s="428">
        <f t="array" ref="D20">SUM(IF((WEEKDAY(J$5:AN$5,2)&lt;6)*(COUNTIF(fériés,J$5:AN$5)=0),COUNTIF(piquet,J20:AN20)))</f>
        <v>0</v>
      </c>
      <c r="E20" s="431">
        <f t="array" ref="E20">SUM(IF((WEEKDAY(J$5:AN$5,2)&gt;5)+(COUNTIF(fériés,J$5:AN$5)&gt;0),COUNTIF(piquet,J20:AN20)))</f>
        <v>0</v>
      </c>
      <c r="F20" s="416">
        <f>(D20*9)+(E20*24)</f>
        <v>0</v>
      </c>
      <c r="G20" s="419" t="e">
        <f ca="1">STATISTIQUE!V12</f>
        <v>#REF!</v>
      </c>
      <c r="H20" s="422">
        <f t="shared" ref="H20:I20" si="5">SUM(AV20:AV22)</f>
        <v>0</v>
      </c>
      <c r="I20" s="425">
        <f t="shared" si="5"/>
        <v>0</v>
      </c>
      <c r="J20" s="16" t="s">
        <v>25</v>
      </c>
      <c r="K20" s="16" t="s">
        <v>81</v>
      </c>
      <c r="L20" s="16" t="s">
        <v>25</v>
      </c>
      <c r="M20" s="16" t="s">
        <v>25</v>
      </c>
      <c r="N20" s="16" t="s">
        <v>25</v>
      </c>
      <c r="O20" s="16" t="s">
        <v>25</v>
      </c>
      <c r="P20" s="16" t="s">
        <v>25</v>
      </c>
      <c r="Q20" s="16" t="s">
        <v>25</v>
      </c>
      <c r="R20" s="16" t="s">
        <v>25</v>
      </c>
      <c r="S20" s="16" t="s">
        <v>25</v>
      </c>
      <c r="T20" s="16" t="s">
        <v>25</v>
      </c>
      <c r="U20" s="16" t="s">
        <v>25</v>
      </c>
      <c r="V20" s="16" t="s">
        <v>25</v>
      </c>
      <c r="W20" s="16" t="s">
        <v>25</v>
      </c>
      <c r="X20" s="16" t="s">
        <v>25</v>
      </c>
      <c r="Y20" s="16" t="s">
        <v>25</v>
      </c>
      <c r="Z20" s="16" t="s">
        <v>25</v>
      </c>
      <c r="AA20" s="16" t="s">
        <v>25</v>
      </c>
      <c r="AB20" s="16" t="s">
        <v>25</v>
      </c>
      <c r="AC20" s="16" t="s">
        <v>25</v>
      </c>
      <c r="AD20" s="16" t="s">
        <v>25</v>
      </c>
      <c r="AE20" s="16" t="s">
        <v>25</v>
      </c>
      <c r="AF20" s="16" t="s">
        <v>25</v>
      </c>
      <c r="AG20" s="16" t="s">
        <v>25</v>
      </c>
      <c r="AH20" s="16" t="s">
        <v>25</v>
      </c>
      <c r="AI20" s="16" t="s">
        <v>25</v>
      </c>
      <c r="AJ20" s="16" t="s">
        <v>25</v>
      </c>
      <c r="AK20" s="16" t="s">
        <v>25</v>
      </c>
      <c r="AL20" s="16" t="s">
        <v>25</v>
      </c>
      <c r="AM20" s="16" t="s">
        <v>25</v>
      </c>
      <c r="AN20" s="16" t="s">
        <v>25</v>
      </c>
      <c r="AV20">
        <f t="array" ref="AV20">SUM(IF((WEEKDAY(J$5:AN$5,2)&lt;6)*(COUNTIF(fériés,J$5:AN$5)=0),COUNTIF(vsav, J20:AN20)))</f>
        <v>0</v>
      </c>
      <c r="AW20">
        <f t="array" ref="AW20">SUM(IF((WEEKDAY(J$5:AN$5,2)&gt;5)+(COUNTIF(fériés,J$5:AN$5)&gt;0),COUNTIF(vsav, J20:AN20)))</f>
        <v>0</v>
      </c>
    </row>
    <row r="21" spans="1:49" ht="15" customHeight="1">
      <c r="A21" s="24">
        <f>'Base de donnée'!G3</f>
        <v>5</v>
      </c>
      <c r="B21" s="464"/>
      <c r="C21" s="449"/>
      <c r="D21" s="429"/>
      <c r="E21" s="432"/>
      <c r="F21" s="417"/>
      <c r="G21" s="420"/>
      <c r="H21" s="423"/>
      <c r="I21" s="426"/>
      <c r="J21" s="18"/>
      <c r="K21" s="19"/>
      <c r="L21" s="10"/>
      <c r="M21" s="10"/>
      <c r="N21" s="10"/>
      <c r="O21" s="10"/>
      <c r="P21" s="10"/>
      <c r="Q21" s="10"/>
      <c r="R21" s="19"/>
      <c r="S21" s="10"/>
      <c r="T21" s="10"/>
      <c r="U21" s="19"/>
      <c r="V21" s="10"/>
      <c r="W21" s="10"/>
      <c r="X21" s="10"/>
      <c r="Y21" s="10"/>
      <c r="Z21" s="19"/>
      <c r="AA21" s="10"/>
      <c r="AB21" s="10"/>
      <c r="AC21" s="10"/>
      <c r="AD21" s="10"/>
      <c r="AE21" s="10"/>
      <c r="AF21" s="10"/>
      <c r="AG21" s="10"/>
      <c r="AH21" s="19"/>
      <c r="AI21" s="19"/>
      <c r="AJ21" s="10"/>
      <c r="AK21" s="10"/>
      <c r="AL21" s="10"/>
      <c r="AM21" s="10"/>
      <c r="AN21" s="19"/>
      <c r="AV21">
        <f t="array" ref="AV21">SUM(IF((WEEKDAY(J$5:AN$5,2)&lt;6)*(COUNTIF(fériés,J$5:AN$5)=0),COUNTIF(vsav, J21:AN21)))</f>
        <v>0</v>
      </c>
      <c r="AW21">
        <f t="array" ref="AW21">SUM(IF((WEEKDAY(J$5:AN$5,2)&gt;5)+(COUNTIF(fériés,J$5:AN$5)&gt;0),COUNTIF(vsav, J21:AN21)))</f>
        <v>0</v>
      </c>
    </row>
    <row r="22" spans="1:49" ht="15.75" customHeight="1" thickBot="1">
      <c r="A22" s="25">
        <f>'Base de donnée'!G3</f>
        <v>5</v>
      </c>
      <c r="B22" s="465"/>
      <c r="C22" s="450"/>
      <c r="D22" s="430"/>
      <c r="E22" s="433"/>
      <c r="F22" s="418"/>
      <c r="G22" s="421"/>
      <c r="H22" s="424"/>
      <c r="I22" s="427"/>
      <c r="J22" s="21"/>
      <c r="K22" s="22"/>
      <c r="L22" s="14"/>
      <c r="M22" s="14"/>
      <c r="N22" s="14"/>
      <c r="O22" s="14"/>
      <c r="P22" s="14"/>
      <c r="Q22" s="14"/>
      <c r="R22" s="14"/>
      <c r="S22" s="14"/>
      <c r="T22" s="14"/>
      <c r="U22" s="14"/>
      <c r="V22" s="14"/>
      <c r="W22" s="14"/>
      <c r="X22" s="14"/>
      <c r="Y22" s="14"/>
      <c r="Z22" s="14"/>
      <c r="AA22" s="14"/>
      <c r="AB22" s="14"/>
      <c r="AC22" s="14"/>
      <c r="AD22" s="14"/>
      <c r="AE22" s="14"/>
      <c r="AF22" s="14"/>
      <c r="AG22" s="14"/>
      <c r="AH22" s="14"/>
      <c r="AI22" s="14"/>
      <c r="AJ22" s="14"/>
      <c r="AK22" s="22"/>
      <c r="AL22" s="22"/>
      <c r="AM22" s="14"/>
      <c r="AN22" s="14"/>
      <c r="AV22">
        <f t="array" ref="AV22">SUM(IF((WEEKDAY(J$5:AN$5,2)&lt;6)*(COUNTIF(fériés,J$5:AN$5)=0),COUNTIF(vsav, J22:AN22)))</f>
        <v>0</v>
      </c>
      <c r="AW22">
        <f t="array" ref="AW22">SUM(IF((WEEKDAY(J$5:AN$5,2)&gt;5)+(COUNTIF(fériés,J$5:AN$5)&gt;0),COUNTIF(vsav, J22:AN22)))</f>
        <v>0</v>
      </c>
    </row>
    <row r="23" spans="1:49" ht="15" customHeight="1">
      <c r="A23">
        <f>'Base de donnée'!H3</f>
        <v>6</v>
      </c>
      <c r="B23" s="463">
        <f>SUM('Base de donnée'!H5:H7)</f>
        <v>3</v>
      </c>
      <c r="C23" s="448">
        <f>SUM('Base de donnée'!H$8)</f>
        <v>0</v>
      </c>
      <c r="D23" s="410">
        <f t="array" ref="D23">SUM(IF((WEEKDAY(J$5:AN$5,2)&lt;6)*(COUNTIF(fériés,J$5:AN$5)=0),COUNTIF(piquet,J23:AN23)))</f>
        <v>0</v>
      </c>
      <c r="E23" s="413">
        <f t="array" ref="E23">SUM(IF((WEEKDAY(J$5:AN$5,2)&gt;5)+(COUNTIF(fériés,J$5:AN$5)&gt;0),COUNTIF(piquet,J23:AN23)))</f>
        <v>0</v>
      </c>
      <c r="F23" s="416">
        <f>(D23*9)+(E23*24)</f>
        <v>0</v>
      </c>
      <c r="G23" s="419" t="e">
        <f ca="1">STATISTIQUE!V13</f>
        <v>#REF!</v>
      </c>
      <c r="H23" s="422">
        <f t="shared" ref="H23:I23" si="6">SUM(AV23:AV25)</f>
        <v>0</v>
      </c>
      <c r="I23" s="425">
        <f t="shared" si="6"/>
        <v>0</v>
      </c>
      <c r="J23" s="16" t="s">
        <v>25</v>
      </c>
      <c r="K23" s="16" t="s">
        <v>25</v>
      </c>
      <c r="L23" s="16" t="s">
        <v>6</v>
      </c>
      <c r="M23" s="16" t="s">
        <v>25</v>
      </c>
      <c r="N23" s="16" t="s">
        <v>25</v>
      </c>
      <c r="O23" s="16" t="s">
        <v>25</v>
      </c>
      <c r="P23" s="16" t="s">
        <v>25</v>
      </c>
      <c r="Q23" s="16" t="s">
        <v>25</v>
      </c>
      <c r="R23" s="16" t="s">
        <v>6</v>
      </c>
      <c r="S23" s="16" t="s">
        <v>6</v>
      </c>
      <c r="T23" s="16" t="s">
        <v>6</v>
      </c>
      <c r="U23" s="16" t="s">
        <v>6</v>
      </c>
      <c r="V23" s="16" t="s">
        <v>6</v>
      </c>
      <c r="W23" s="16" t="s">
        <v>25</v>
      </c>
      <c r="X23" s="16" t="s">
        <v>25</v>
      </c>
      <c r="Y23" s="16" t="s">
        <v>25</v>
      </c>
      <c r="Z23" s="16" t="s">
        <v>25</v>
      </c>
      <c r="AA23" s="16" t="s">
        <v>25</v>
      </c>
      <c r="AB23" s="16" t="s">
        <v>25</v>
      </c>
      <c r="AC23" s="16" t="s">
        <v>25</v>
      </c>
      <c r="AD23" s="16" t="s">
        <v>25</v>
      </c>
      <c r="AE23" s="16" t="s">
        <v>25</v>
      </c>
      <c r="AF23" s="16" t="s">
        <v>25</v>
      </c>
      <c r="AG23" s="16" t="s">
        <v>25</v>
      </c>
      <c r="AH23" s="16" t="s">
        <v>25</v>
      </c>
      <c r="AI23" s="16" t="s">
        <v>25</v>
      </c>
      <c r="AJ23" s="16" t="s">
        <v>25</v>
      </c>
      <c r="AK23" s="16" t="s">
        <v>25</v>
      </c>
      <c r="AL23" s="16" t="s">
        <v>25</v>
      </c>
      <c r="AM23" s="16" t="s">
        <v>25</v>
      </c>
      <c r="AN23" s="16" t="s">
        <v>25</v>
      </c>
      <c r="AV23">
        <f t="array" ref="AV23">SUM(IF((WEEKDAY(J$5:AN$5,2)&lt;6)*(COUNTIF(fériés,J$5:AN$5)=0),COUNTIF(vsav, J23:AN23)))</f>
        <v>0</v>
      </c>
      <c r="AW23">
        <f t="array" ref="AW23">SUM(IF((WEEKDAY(J$5:AN$5,2)&gt;5)+(COUNTIF(fériés,J$5:AN$5)&gt;0),COUNTIF(vsav, J23:AN23)))</f>
        <v>0</v>
      </c>
    </row>
    <row r="24" spans="1:49" ht="15" customHeight="1">
      <c r="A24">
        <f>'Base de donnée'!H3</f>
        <v>6</v>
      </c>
      <c r="B24" s="464"/>
      <c r="C24" s="449"/>
      <c r="D24" s="411"/>
      <c r="E24" s="414"/>
      <c r="F24" s="417"/>
      <c r="G24" s="420"/>
      <c r="H24" s="423"/>
      <c r="I24" s="426"/>
      <c r="J24" s="18"/>
      <c r="K24" s="19"/>
      <c r="L24" s="10"/>
      <c r="M24" s="10"/>
      <c r="N24" s="10"/>
      <c r="O24" s="10"/>
      <c r="P24" s="10"/>
      <c r="Q24" s="10"/>
      <c r="R24" s="10"/>
      <c r="S24" s="10"/>
      <c r="T24" s="10"/>
      <c r="U24" s="19"/>
      <c r="V24" s="19"/>
      <c r="W24" s="19"/>
      <c r="X24" s="19"/>
      <c r="Y24" s="10"/>
      <c r="Z24" s="10"/>
      <c r="AA24" s="10"/>
      <c r="AB24" s="10"/>
      <c r="AC24" s="10"/>
      <c r="AD24" s="10"/>
      <c r="AE24" s="10"/>
      <c r="AF24" s="10"/>
      <c r="AG24" s="10"/>
      <c r="AH24" s="10"/>
      <c r="AI24" s="10"/>
      <c r="AJ24" s="10"/>
      <c r="AK24" s="19"/>
      <c r="AL24" s="10"/>
      <c r="AM24" s="10"/>
      <c r="AN24" s="10"/>
      <c r="AV24">
        <f t="array" ref="AV24">SUM(IF((WEEKDAY(J$5:AN$5,2)&lt;6)*(COUNTIF(fériés,J$5:AN$5)=0),COUNTIF(vsav, J24:AN24)))</f>
        <v>0</v>
      </c>
      <c r="AW24">
        <f t="array" ref="AW24">SUM(IF((WEEKDAY(J$5:AN$5,2)&gt;5)+(COUNTIF(fériés,J$5:AN$5)&gt;0),COUNTIF(vsav, J24:AN24)))</f>
        <v>0</v>
      </c>
    </row>
    <row r="25" spans="1:49" ht="15.75" customHeight="1" thickBot="1">
      <c r="A25">
        <f>'Base de donnée'!H3</f>
        <v>6</v>
      </c>
      <c r="B25" s="465"/>
      <c r="C25" s="450"/>
      <c r="D25" s="412"/>
      <c r="E25" s="415"/>
      <c r="F25" s="418"/>
      <c r="G25" s="421"/>
      <c r="H25" s="424"/>
      <c r="I25" s="427"/>
      <c r="J25" s="21"/>
      <c r="K25" s="22"/>
      <c r="L25" s="14"/>
      <c r="M25" s="14"/>
      <c r="N25" s="22"/>
      <c r="O25" s="14"/>
      <c r="P25" s="14"/>
      <c r="Q25" s="14"/>
      <c r="R25" s="14"/>
      <c r="S25" s="14"/>
      <c r="T25" s="14"/>
      <c r="U25" s="14"/>
      <c r="V25" s="14"/>
      <c r="W25" s="14"/>
      <c r="X25" s="14"/>
      <c r="Y25" s="14"/>
      <c r="Z25" s="14"/>
      <c r="AA25" s="14"/>
      <c r="AB25" s="14"/>
      <c r="AC25" s="14"/>
      <c r="AD25" s="14"/>
      <c r="AE25" s="14"/>
      <c r="AF25" s="14"/>
      <c r="AG25" s="14"/>
      <c r="AH25" s="14"/>
      <c r="AI25" s="14"/>
      <c r="AJ25" s="14"/>
      <c r="AK25" s="14"/>
      <c r="AL25" s="14"/>
      <c r="AM25" s="14"/>
      <c r="AN25" s="14"/>
      <c r="AV25">
        <f t="array" ref="AV25">SUM(IF((WEEKDAY(J$5:AN$5,2)&lt;6)*(COUNTIF(fériés,J$5:AN$5)=0),COUNTIF(vsav, J25:AN25)))</f>
        <v>0</v>
      </c>
      <c r="AW25">
        <f t="array" ref="AW25">SUM(IF((WEEKDAY(J$5:AN$5,2)&gt;5)+(COUNTIF(fériés,J$5:AN$5)&gt;0),COUNTIF(vsav, J25:AN25)))</f>
        <v>0</v>
      </c>
    </row>
    <row r="26" spans="1:49" ht="15" customHeight="1">
      <c r="A26" s="26">
        <f>'Base de donnée'!I3</f>
        <v>7</v>
      </c>
      <c r="B26" s="463">
        <f>SUM('Base de donnée'!I5:I7)</f>
        <v>2</v>
      </c>
      <c r="C26" s="448">
        <f>SUM('Base de donnée'!I$8)</f>
        <v>1</v>
      </c>
      <c r="D26" s="428">
        <f t="array" ref="D26">SUM(IF((WEEKDAY(J$5:AN$5,2)&lt;6)*(COUNTIF(fériés,J$5:AN$5)=0),COUNTIF(piquet,J26:AN26)))</f>
        <v>0</v>
      </c>
      <c r="E26" s="431">
        <f t="array" ref="E26">SUM(IF((WEEKDAY(J$5:AN$5,2)&gt;5)+(COUNTIF(fériés,J$5:AN$5)&gt;0),COUNTIF(piquet,J26:AN26)))</f>
        <v>0</v>
      </c>
      <c r="F26" s="416">
        <f>(D26*9)+(E26*24)</f>
        <v>0</v>
      </c>
      <c r="G26" s="419" t="e">
        <f ca="1">STATISTIQUE!V14</f>
        <v>#REF!</v>
      </c>
      <c r="H26" s="422">
        <f t="shared" ref="H26:I26" si="7">SUM(AV26:AV28)</f>
        <v>0</v>
      </c>
      <c r="I26" s="425">
        <f t="shared" si="7"/>
        <v>0</v>
      </c>
      <c r="J26" s="16" t="s">
        <v>25</v>
      </c>
      <c r="K26" s="16" t="s">
        <v>25</v>
      </c>
      <c r="L26" s="16" t="s">
        <v>25</v>
      </c>
      <c r="M26" s="16" t="s">
        <v>25</v>
      </c>
      <c r="N26" s="16" t="s">
        <v>25</v>
      </c>
      <c r="O26" s="16" t="s">
        <v>25</v>
      </c>
      <c r="P26" s="16" t="s">
        <v>25</v>
      </c>
      <c r="Q26" s="16" t="s">
        <v>25</v>
      </c>
      <c r="R26" s="16" t="s">
        <v>25</v>
      </c>
      <c r="S26" s="16" t="s">
        <v>25</v>
      </c>
      <c r="T26" s="16" t="s">
        <v>25</v>
      </c>
      <c r="U26" s="16" t="s">
        <v>25</v>
      </c>
      <c r="V26" s="16" t="s">
        <v>25</v>
      </c>
      <c r="W26" s="16" t="s">
        <v>25</v>
      </c>
      <c r="X26" s="16" t="s">
        <v>25</v>
      </c>
      <c r="Y26" s="16" t="s">
        <v>25</v>
      </c>
      <c r="Z26" s="16" t="s">
        <v>25</v>
      </c>
      <c r="AA26" s="16" t="s">
        <v>25</v>
      </c>
      <c r="AB26" s="16" t="s">
        <v>25</v>
      </c>
      <c r="AC26" s="16" t="s">
        <v>25</v>
      </c>
      <c r="AD26" s="16" t="s">
        <v>25</v>
      </c>
      <c r="AE26" s="16" t="s">
        <v>25</v>
      </c>
      <c r="AF26" s="16" t="s">
        <v>25</v>
      </c>
      <c r="AG26" s="16" t="s">
        <v>25</v>
      </c>
      <c r="AH26" s="16" t="s">
        <v>25</v>
      </c>
      <c r="AI26" s="16" t="s">
        <v>25</v>
      </c>
      <c r="AJ26" s="16" t="s">
        <v>25</v>
      </c>
      <c r="AK26" s="16" t="s">
        <v>25</v>
      </c>
      <c r="AL26" s="16" t="s">
        <v>25</v>
      </c>
      <c r="AM26" s="16" t="s">
        <v>25</v>
      </c>
      <c r="AN26" s="16" t="s">
        <v>25</v>
      </c>
      <c r="AV26">
        <f t="array" ref="AV26">SUM(IF((WEEKDAY(J$5:AN$5,2)&lt;6)*(COUNTIF(fériés,J$5:AN$5)=0),COUNTIF(vsav, J26:AN26)))</f>
        <v>0</v>
      </c>
      <c r="AW26">
        <f t="array" ref="AW26">SUM(IF((WEEKDAY(J$5:AN$5,2)&gt;5)+(COUNTIF(fériés,J$5:AN$5)&gt;0),COUNTIF(vsav, J26:AN26)))</f>
        <v>0</v>
      </c>
    </row>
    <row r="27" spans="1:49" ht="15" customHeight="1">
      <c r="A27" s="24">
        <f>'Base de donnée'!I3</f>
        <v>7</v>
      </c>
      <c r="B27" s="464"/>
      <c r="C27" s="449"/>
      <c r="D27" s="429"/>
      <c r="E27" s="432"/>
      <c r="F27" s="417"/>
      <c r="G27" s="420"/>
      <c r="H27" s="423"/>
      <c r="I27" s="426"/>
      <c r="J27" s="18"/>
      <c r="K27" s="10"/>
      <c r="L27" s="10"/>
      <c r="M27" s="10"/>
      <c r="N27" s="10"/>
      <c r="O27" s="10"/>
      <c r="P27" s="10"/>
      <c r="Q27" s="10"/>
      <c r="R27" s="10"/>
      <c r="S27" s="10"/>
      <c r="T27" s="19"/>
      <c r="U27" s="10"/>
      <c r="V27" s="10"/>
      <c r="W27" s="19"/>
      <c r="X27" s="10"/>
      <c r="Y27" s="10"/>
      <c r="Z27" s="10"/>
      <c r="AA27" s="10"/>
      <c r="AB27" s="10"/>
      <c r="AC27" s="10"/>
      <c r="AD27" s="10"/>
      <c r="AE27" s="10"/>
      <c r="AF27" s="10"/>
      <c r="AG27" s="10"/>
      <c r="AH27" s="10"/>
      <c r="AI27" s="10"/>
      <c r="AJ27" s="10"/>
      <c r="AK27" s="10"/>
      <c r="AL27" s="10"/>
      <c r="AM27" s="10"/>
      <c r="AN27" s="10"/>
      <c r="AV27">
        <f t="array" ref="AV27">SUM(IF((WEEKDAY(J$5:AN$5,2)&lt;6)*(COUNTIF(fériés,J$5:AN$5)=0),COUNTIF(vsav, J27:AN27)))</f>
        <v>0</v>
      </c>
      <c r="AW27">
        <f t="array" ref="AW27">SUM(IF((WEEKDAY(J$5:AN$5,2)&gt;5)+(COUNTIF(fériés,J$5:AN$5)&gt;0),COUNTIF(vsav, J27:AN27)))</f>
        <v>0</v>
      </c>
    </row>
    <row r="28" spans="1:49" ht="15.75" customHeight="1" thickBot="1">
      <c r="A28" s="25">
        <f>'Base de donnée'!I3</f>
        <v>7</v>
      </c>
      <c r="B28" s="465"/>
      <c r="C28" s="450"/>
      <c r="D28" s="430"/>
      <c r="E28" s="433"/>
      <c r="F28" s="418"/>
      <c r="G28" s="421"/>
      <c r="H28" s="424"/>
      <c r="I28" s="427"/>
      <c r="J28" s="21"/>
      <c r="K28" s="14"/>
      <c r="L28" s="14"/>
      <c r="M28" s="14"/>
      <c r="N28" s="14"/>
      <c r="O28" s="14"/>
      <c r="P28" s="14"/>
      <c r="Q28" s="14"/>
      <c r="R28" s="14"/>
      <c r="S28" s="14"/>
      <c r="T28" s="14"/>
      <c r="U28" s="14"/>
      <c r="V28" s="14"/>
      <c r="W28" s="14"/>
      <c r="X28" s="14"/>
      <c r="Y28" s="14"/>
      <c r="Z28" s="14"/>
      <c r="AA28" s="14"/>
      <c r="AB28" s="14"/>
      <c r="AC28" s="14"/>
      <c r="AD28" s="14"/>
      <c r="AE28" s="14"/>
      <c r="AF28" s="14"/>
      <c r="AG28" s="14"/>
      <c r="AH28" s="14"/>
      <c r="AI28" s="22"/>
      <c r="AJ28" s="14"/>
      <c r="AK28" s="14"/>
      <c r="AL28" s="14"/>
      <c r="AM28" s="14"/>
      <c r="AN28" s="14"/>
      <c r="AV28">
        <f t="array" ref="AV28">SUM(IF((WEEKDAY(J$5:AN$5,2)&lt;6)*(COUNTIF(fériés,J$5:AN$5)=0),COUNTIF(vsav, J28:AN28)))</f>
        <v>0</v>
      </c>
      <c r="AW28">
        <f t="array" ref="AW28">SUM(IF((WEEKDAY(J$5:AN$5,2)&gt;5)+(COUNTIF(fériés,J$5:AN$5)&gt;0),COUNTIF(vsav, J28:AN28)))</f>
        <v>0</v>
      </c>
    </row>
    <row r="29" spans="1:49" ht="15" customHeight="1">
      <c r="A29" s="26">
        <f>'Base de donnée'!J3</f>
        <v>8</v>
      </c>
      <c r="B29" s="463">
        <f>SUM('Base de donnée'!J5:J7)</f>
        <v>2</v>
      </c>
      <c r="C29" s="448">
        <f>SUM('Base de donnée'!J$8)</f>
        <v>0</v>
      </c>
      <c r="D29" s="410">
        <f t="array" ref="D29">SUM(IF((WEEKDAY(J$5:AN$5,2)&lt;6)*(COUNTIF(fériés,J$5:AN$5)=0),COUNTIF(piquet,J29:AN29)))</f>
        <v>0</v>
      </c>
      <c r="E29" s="413">
        <f t="array" ref="E29">SUM(IF((WEEKDAY(J$5:AN$5,2)&gt;5)+(COUNTIF(fériés,J$5:AN$5)&gt;0),COUNTIF(piquet,J29:AN29)))</f>
        <v>0</v>
      </c>
      <c r="F29" s="416">
        <f>(D29*9)+(E29*24)</f>
        <v>0</v>
      </c>
      <c r="G29" s="419" t="e">
        <f ca="1">STATISTIQUE!V15</f>
        <v>#REF!</v>
      </c>
      <c r="H29" s="422">
        <f t="shared" ref="H29:I29" si="8">SUM(AV29:AV31)</f>
        <v>0</v>
      </c>
      <c r="I29" s="425">
        <f t="shared" si="8"/>
        <v>0</v>
      </c>
      <c r="J29" s="29" t="s">
        <v>25</v>
      </c>
      <c r="K29" s="29" t="s">
        <v>25</v>
      </c>
      <c r="L29" s="29" t="s">
        <v>25</v>
      </c>
      <c r="M29" s="29" t="s">
        <v>25</v>
      </c>
      <c r="N29" s="29" t="s">
        <v>25</v>
      </c>
      <c r="O29" s="29" t="s">
        <v>25</v>
      </c>
      <c r="P29" s="29" t="s">
        <v>25</v>
      </c>
      <c r="Q29" s="29" t="s">
        <v>25</v>
      </c>
      <c r="R29" s="29" t="s">
        <v>25</v>
      </c>
      <c r="S29" s="29" t="s">
        <v>25</v>
      </c>
      <c r="T29" s="29" t="s">
        <v>25</v>
      </c>
      <c r="U29" s="29" t="s">
        <v>25</v>
      </c>
      <c r="V29" s="29" t="s">
        <v>25</v>
      </c>
      <c r="W29" s="29" t="s">
        <v>25</v>
      </c>
      <c r="X29" s="29" t="s">
        <v>25</v>
      </c>
      <c r="Y29" s="29" t="s">
        <v>25</v>
      </c>
      <c r="Z29" s="29" t="s">
        <v>25</v>
      </c>
      <c r="AA29" s="29" t="s">
        <v>25</v>
      </c>
      <c r="AB29" s="29" t="s">
        <v>25</v>
      </c>
      <c r="AC29" s="29" t="s">
        <v>25</v>
      </c>
      <c r="AD29" s="29" t="s">
        <v>6</v>
      </c>
      <c r="AE29" s="29" t="s">
        <v>25</v>
      </c>
      <c r="AF29" s="29" t="s">
        <v>25</v>
      </c>
      <c r="AG29" s="29" t="s">
        <v>25</v>
      </c>
      <c r="AH29" s="29" t="s">
        <v>25</v>
      </c>
      <c r="AI29" s="29" t="s">
        <v>25</v>
      </c>
      <c r="AJ29" s="29" t="s">
        <v>25</v>
      </c>
      <c r="AK29" s="29" t="s">
        <v>25</v>
      </c>
      <c r="AL29" s="29" t="s">
        <v>25</v>
      </c>
      <c r="AM29" s="29" t="s">
        <v>25</v>
      </c>
      <c r="AN29" s="29" t="s">
        <v>25</v>
      </c>
      <c r="AV29">
        <f t="array" ref="AV29">SUM(IF((WEEKDAY(J$5:AN$5,2)&lt;6)*(COUNTIF(fériés,J$5:AN$5)=0),COUNTIF(vsav, J29:AN29)))</f>
        <v>0</v>
      </c>
      <c r="AW29">
        <f t="array" ref="AW29">SUM(IF((WEEKDAY(J$5:AN$5,2)&gt;5)+(COUNTIF(fériés,J$5:AN$5)&gt;0),COUNTIF(vsav, J29:AN29)))</f>
        <v>0</v>
      </c>
    </row>
    <row r="30" spans="1:49" ht="15" customHeight="1">
      <c r="A30" s="24">
        <f>'Base de donnée'!J3</f>
        <v>8</v>
      </c>
      <c r="B30" s="464"/>
      <c r="C30" s="449"/>
      <c r="D30" s="411"/>
      <c r="E30" s="414"/>
      <c r="F30" s="417"/>
      <c r="G30" s="420"/>
      <c r="H30" s="423"/>
      <c r="I30" s="426"/>
      <c r="J30" s="30"/>
      <c r="K30" s="10"/>
      <c r="L30" s="10"/>
      <c r="M30" s="10"/>
      <c r="N30" s="10"/>
      <c r="O30" s="19"/>
      <c r="P30" s="10"/>
      <c r="Q30" s="10"/>
      <c r="R30" s="19"/>
      <c r="S30" s="10"/>
      <c r="T30" s="10"/>
      <c r="U30" s="19"/>
      <c r="V30" s="10"/>
      <c r="W30" s="10"/>
      <c r="X30" s="10"/>
      <c r="Y30" s="10"/>
      <c r="Z30" s="10"/>
      <c r="AA30" s="10"/>
      <c r="AB30" s="10"/>
      <c r="AC30" s="10"/>
      <c r="AD30" s="10"/>
      <c r="AE30" s="10"/>
      <c r="AF30" s="10"/>
      <c r="AG30" s="19"/>
      <c r="AH30" s="10"/>
      <c r="AI30" s="10"/>
      <c r="AJ30" s="10"/>
      <c r="AK30" s="10"/>
      <c r="AL30" s="10"/>
      <c r="AM30" s="10"/>
      <c r="AN30" s="10"/>
      <c r="AV30">
        <f t="array" ref="AV30">SUM(IF((WEEKDAY(J$5:AN$5,2)&lt;6)*(COUNTIF(fériés,J$5:AN$5)=0),COUNTIF(vsav, J30:AN30)))</f>
        <v>0</v>
      </c>
      <c r="AW30">
        <f t="array" ref="AW30">SUM(IF((WEEKDAY(J$5:AN$5,2)&gt;5)+(COUNTIF(fériés,J$5:AN$5)&gt;0),COUNTIF(vsav, J30:AN30)))</f>
        <v>0</v>
      </c>
    </row>
    <row r="31" spans="1:49" ht="15.75" customHeight="1" thickBot="1">
      <c r="A31" s="25">
        <f>'Base de donnée'!J3</f>
        <v>8</v>
      </c>
      <c r="B31" s="465"/>
      <c r="C31" s="450"/>
      <c r="D31" s="412"/>
      <c r="E31" s="415"/>
      <c r="F31" s="418"/>
      <c r="G31" s="421"/>
      <c r="H31" s="424"/>
      <c r="I31" s="427"/>
      <c r="J31" s="28"/>
      <c r="K31" s="14"/>
      <c r="L31" s="14"/>
      <c r="M31" s="14"/>
      <c r="N31" s="22"/>
      <c r="O31" s="22"/>
      <c r="P31" s="14"/>
      <c r="Q31" s="22"/>
      <c r="R31" s="22"/>
      <c r="S31" s="14"/>
      <c r="T31" s="14"/>
      <c r="U31" s="14"/>
      <c r="V31" s="14"/>
      <c r="W31" s="22"/>
      <c r="X31" s="22"/>
      <c r="Y31" s="14"/>
      <c r="Z31" s="14"/>
      <c r="AA31" s="14"/>
      <c r="AB31" s="22"/>
      <c r="AC31" s="14"/>
      <c r="AD31" s="14"/>
      <c r="AE31" s="14"/>
      <c r="AF31" s="14"/>
      <c r="AG31" s="22"/>
      <c r="AH31" s="14"/>
      <c r="AI31" s="14"/>
      <c r="AJ31" s="14"/>
      <c r="AK31" s="14"/>
      <c r="AL31" s="14"/>
      <c r="AM31" s="14"/>
      <c r="AN31" s="14"/>
      <c r="AV31">
        <f t="array" ref="AV31">SUM(IF((WEEKDAY(J$5:AN$5,2)&lt;6)*(COUNTIF(fériés,J$5:AN$5)=0),COUNTIF(vsav, J31:AN31)))</f>
        <v>0</v>
      </c>
      <c r="AW31">
        <f t="array" ref="AW31">SUM(IF((WEEKDAY(J$5:AN$5,2)&gt;5)+(COUNTIF(fériés,J$5:AN$5)&gt;0),COUNTIF(vsav, J31:AN31)))</f>
        <v>0</v>
      </c>
    </row>
    <row r="32" spans="1:49" ht="15" customHeight="1">
      <c r="A32" s="26">
        <f>'Base de donnée'!K3</f>
        <v>9</v>
      </c>
      <c r="B32" s="463">
        <f>SUM('Base de donnée'!K5:K7)</f>
        <v>1</v>
      </c>
      <c r="C32" s="448">
        <f>SUM('Base de donnée'!K$8)</f>
        <v>1</v>
      </c>
      <c r="D32" s="428">
        <f t="array" ref="D32">SUM(IF((WEEKDAY(J$5:AN$5,2)&lt;6)*(COUNTIF(fériés,J$5:AN$5)=0),COUNTIF(piquet,J32:AN32)))</f>
        <v>0</v>
      </c>
      <c r="E32" s="431">
        <f t="array" ref="E32">SUM(IF((WEEKDAY(J$5:AN$5,2)&gt;5)+(COUNTIF(fériés,J$5:AN$5)&gt;0),COUNTIF(piquet,J32:AN32)))</f>
        <v>0</v>
      </c>
      <c r="F32" s="416">
        <f>(D32*9)+(E32*24)</f>
        <v>0</v>
      </c>
      <c r="G32" s="419" t="e">
        <f ca="1">STATISTIQUE!V16</f>
        <v>#REF!</v>
      </c>
      <c r="H32" s="422">
        <f t="shared" ref="H32:I32" si="9">SUM(AV32:AV34)</f>
        <v>0</v>
      </c>
      <c r="I32" s="425">
        <f t="shared" si="9"/>
        <v>0</v>
      </c>
      <c r="J32" s="29" t="s">
        <v>25</v>
      </c>
      <c r="K32" s="29" t="s">
        <v>25</v>
      </c>
      <c r="L32" s="29" t="s">
        <v>25</v>
      </c>
      <c r="M32" s="29" t="s">
        <v>25</v>
      </c>
      <c r="N32" s="29" t="s">
        <v>25</v>
      </c>
      <c r="O32" s="29" t="s">
        <v>25</v>
      </c>
      <c r="P32" s="29" t="s">
        <v>25</v>
      </c>
      <c r="Q32" s="29" t="s">
        <v>25</v>
      </c>
      <c r="R32" s="29" t="s">
        <v>25</v>
      </c>
      <c r="S32" s="29" t="s">
        <v>25</v>
      </c>
      <c r="T32" s="29" t="s">
        <v>25</v>
      </c>
      <c r="U32" s="29" t="s">
        <v>25</v>
      </c>
      <c r="V32" s="29" t="s">
        <v>25</v>
      </c>
      <c r="W32" s="29" t="s">
        <v>25</v>
      </c>
      <c r="X32" s="29" t="s">
        <v>25</v>
      </c>
      <c r="Y32" s="29" t="s">
        <v>25</v>
      </c>
      <c r="Z32" s="29" t="s">
        <v>25</v>
      </c>
      <c r="AA32" s="29" t="s">
        <v>25</v>
      </c>
      <c r="AB32" s="29" t="s">
        <v>25</v>
      </c>
      <c r="AC32" s="29" t="s">
        <v>25</v>
      </c>
      <c r="AD32" s="29" t="s">
        <v>25</v>
      </c>
      <c r="AE32" s="29" t="s">
        <v>25</v>
      </c>
      <c r="AF32" s="29" t="s">
        <v>25</v>
      </c>
      <c r="AG32" s="29" t="s">
        <v>25</v>
      </c>
      <c r="AH32" s="29" t="s">
        <v>25</v>
      </c>
      <c r="AI32" s="29" t="s">
        <v>25</v>
      </c>
      <c r="AJ32" s="29" t="s">
        <v>25</v>
      </c>
      <c r="AK32" s="29" t="s">
        <v>25</v>
      </c>
      <c r="AL32" s="29" t="s">
        <v>25</v>
      </c>
      <c r="AM32" s="29" t="s">
        <v>25</v>
      </c>
      <c r="AN32" s="29" t="s">
        <v>25</v>
      </c>
      <c r="AV32">
        <f t="array" ref="AV32">SUM(IF((WEEKDAY(J$5:AN$5,2)&lt;6)*(COUNTIF(fériés,J$5:AN$5)=0),COUNTIF(vsav, J32:AN32)))</f>
        <v>0</v>
      </c>
      <c r="AW32">
        <f t="array" ref="AW32">SUM(IF((WEEKDAY(J$5:AN$5,2)&gt;5)+(COUNTIF(fériés,J$5:AN$5)&gt;0),COUNTIF(vsav, J32:AN32)))</f>
        <v>0</v>
      </c>
    </row>
    <row r="33" spans="1:49" ht="15" customHeight="1">
      <c r="A33" s="24">
        <f>'Base de donnée'!K3</f>
        <v>9</v>
      </c>
      <c r="B33" s="464"/>
      <c r="C33" s="449"/>
      <c r="D33" s="429"/>
      <c r="E33" s="432"/>
      <c r="F33" s="417"/>
      <c r="G33" s="420"/>
      <c r="H33" s="423"/>
      <c r="I33" s="426"/>
      <c r="J33" s="18"/>
      <c r="K33" s="10"/>
      <c r="L33" s="10"/>
      <c r="M33" s="10"/>
      <c r="N33" s="10"/>
      <c r="O33" s="10"/>
      <c r="P33" s="10"/>
      <c r="Q33" s="10"/>
      <c r="R33" s="10"/>
      <c r="S33" s="10"/>
      <c r="T33" s="10"/>
      <c r="U33" s="10"/>
      <c r="V33" s="10"/>
      <c r="W33" s="10"/>
      <c r="X33" s="10"/>
      <c r="Y33" s="10"/>
      <c r="Z33" s="10"/>
      <c r="AA33" s="10"/>
      <c r="AB33" s="10"/>
      <c r="AC33" s="10"/>
      <c r="AD33" s="10"/>
      <c r="AE33" s="10"/>
      <c r="AF33" s="10"/>
      <c r="AG33" s="10"/>
      <c r="AH33" s="10"/>
      <c r="AI33" s="10"/>
      <c r="AJ33" s="10"/>
      <c r="AK33" s="19"/>
      <c r="AL33" s="10"/>
      <c r="AM33" s="10"/>
      <c r="AN33" s="10"/>
      <c r="AV33">
        <f t="array" ref="AV33">SUM(IF((WEEKDAY(J$5:AN$5,2)&lt;6)*(COUNTIF(fériés,J$5:AN$5)=0),COUNTIF(vsav, J33:AN33)))</f>
        <v>0</v>
      </c>
      <c r="AW33">
        <f t="array" ref="AW33">SUM(IF((WEEKDAY(J$5:AN$5,2)&gt;5)+(COUNTIF(fériés,J$5:AN$5)&gt;0),COUNTIF(vsav, J33:AN33)))</f>
        <v>0</v>
      </c>
    </row>
    <row r="34" spans="1:49" ht="15.75" customHeight="1" thickBot="1">
      <c r="A34" s="25">
        <f>'Base de donnée'!K3</f>
        <v>9</v>
      </c>
      <c r="B34" s="465"/>
      <c r="C34" s="450"/>
      <c r="D34" s="430"/>
      <c r="E34" s="433"/>
      <c r="F34" s="418"/>
      <c r="G34" s="421"/>
      <c r="H34" s="424"/>
      <c r="I34" s="427"/>
      <c r="J34" s="28"/>
      <c r="K34" s="14"/>
      <c r="L34" s="14"/>
      <c r="M34" s="14"/>
      <c r="N34" s="14"/>
      <c r="O34" s="14"/>
      <c r="P34" s="14"/>
      <c r="Q34" s="14"/>
      <c r="R34" s="14"/>
      <c r="S34" s="14"/>
      <c r="T34" s="14"/>
      <c r="U34" s="14"/>
      <c r="V34" s="14"/>
      <c r="W34" s="14"/>
      <c r="X34" s="14"/>
      <c r="Y34" s="14"/>
      <c r="Z34" s="14"/>
      <c r="AA34" s="14"/>
      <c r="AB34" s="14"/>
      <c r="AC34" s="14"/>
      <c r="AD34" s="22"/>
      <c r="AE34" s="14"/>
      <c r="AF34" s="14"/>
      <c r="AG34" s="14"/>
      <c r="AH34" s="14"/>
      <c r="AI34" s="14"/>
      <c r="AJ34" s="14"/>
      <c r="AK34" s="14"/>
      <c r="AL34" s="14"/>
      <c r="AM34" s="14"/>
      <c r="AN34" s="14"/>
      <c r="AV34">
        <f t="array" ref="AV34">SUM(IF((WEEKDAY(J$5:AN$5,2)&lt;6)*(COUNTIF(fériés,J$5:AN$5)=0),COUNTIF(vsav, J34:AN34)))</f>
        <v>0</v>
      </c>
      <c r="AW34">
        <f t="array" ref="AW34">SUM(IF((WEEKDAY(J$5:AN$5,2)&gt;5)+(COUNTIF(fériés,J$5:AN$5)&gt;0),COUNTIF(vsav, J34:AN34)))</f>
        <v>0</v>
      </c>
    </row>
    <row r="35" spans="1:49" ht="15" customHeight="1">
      <c r="A35" s="26">
        <f>'Base de donnée'!L3</f>
        <v>10</v>
      </c>
      <c r="B35" s="463">
        <f>SUM('Base de donnée'!L5:L7)</f>
        <v>2</v>
      </c>
      <c r="C35" s="448">
        <f>SUM('Base de donnée'!L$8)</f>
        <v>0</v>
      </c>
      <c r="D35" s="410">
        <f t="array" ref="D35">SUM(IF((WEEKDAY(J$5:AN$5,2)&lt;6)*(COUNTIF(fériés,J$5:AN$5)=0),COUNTIF(piquet,J35:AN35)))</f>
        <v>0</v>
      </c>
      <c r="E35" s="413">
        <f t="array" ref="E35">SUM(IF((WEEKDAY(J$5:AN$5,2)&gt;5)+(COUNTIF(fériés,J$5:AN$5)&gt;0),COUNTIF(piquet,J35:AN35)))</f>
        <v>0</v>
      </c>
      <c r="F35" s="416">
        <f>(D35*9)+(E35*24)</f>
        <v>0</v>
      </c>
      <c r="G35" s="419" t="e">
        <f ca="1">STATISTIQUE!V17</f>
        <v>#REF!</v>
      </c>
      <c r="H35" s="422">
        <f t="shared" ref="H35:I35" si="10">SUM(AV35:AV37)</f>
        <v>0</v>
      </c>
      <c r="I35" s="425">
        <f t="shared" si="10"/>
        <v>0</v>
      </c>
      <c r="J35" s="16" t="s">
        <v>25</v>
      </c>
      <c r="K35" s="16" t="s">
        <v>25</v>
      </c>
      <c r="L35" s="16" t="s">
        <v>25</v>
      </c>
      <c r="M35" s="16" t="s">
        <v>6</v>
      </c>
      <c r="N35" s="16" t="s">
        <v>25</v>
      </c>
      <c r="O35" s="16" t="s">
        <v>25</v>
      </c>
      <c r="P35" s="16" t="s">
        <v>6</v>
      </c>
      <c r="Q35" s="16" t="s">
        <v>25</v>
      </c>
      <c r="R35" s="16" t="s">
        <v>25</v>
      </c>
      <c r="S35" s="16" t="s">
        <v>25</v>
      </c>
      <c r="T35" s="16" t="s">
        <v>6</v>
      </c>
      <c r="U35" s="16" t="s">
        <v>25</v>
      </c>
      <c r="V35" s="16" t="s">
        <v>25</v>
      </c>
      <c r="W35" s="16" t="s">
        <v>25</v>
      </c>
      <c r="X35" s="16" t="s">
        <v>25</v>
      </c>
      <c r="Y35" s="16" t="s">
        <v>25</v>
      </c>
      <c r="Z35" s="16" t="s">
        <v>25</v>
      </c>
      <c r="AA35" s="16" t="s">
        <v>25</v>
      </c>
      <c r="AB35" s="16" t="s">
        <v>25</v>
      </c>
      <c r="AC35" s="16" t="s">
        <v>25</v>
      </c>
      <c r="AD35" s="16" t="s">
        <v>25</v>
      </c>
      <c r="AE35" s="16" t="s">
        <v>25</v>
      </c>
      <c r="AF35" s="16" t="s">
        <v>25</v>
      </c>
      <c r="AG35" s="16" t="s">
        <v>25</v>
      </c>
      <c r="AH35" s="16" t="s">
        <v>25</v>
      </c>
      <c r="AI35" s="16" t="s">
        <v>25</v>
      </c>
      <c r="AJ35" s="16" t="s">
        <v>25</v>
      </c>
      <c r="AK35" s="16" t="s">
        <v>25</v>
      </c>
      <c r="AL35" s="16" t="s">
        <v>25</v>
      </c>
      <c r="AM35" s="16" t="s">
        <v>25</v>
      </c>
      <c r="AN35" s="16" t="s">
        <v>25</v>
      </c>
      <c r="AV35">
        <f t="array" ref="AV35">SUM(IF((WEEKDAY(J$5:AN$5,2)&lt;6)*(COUNTIF(fériés,J$5:AN$5)=0),COUNTIF(vsav, J35:AN35)))</f>
        <v>0</v>
      </c>
      <c r="AW35">
        <f t="array" ref="AW35">SUM(IF((WEEKDAY(J$5:AN$5,2)&gt;5)+(COUNTIF(fériés,J$5:AN$5)&gt;0),COUNTIF(vsav, J35:AN35)))</f>
        <v>0</v>
      </c>
    </row>
    <row r="36" spans="1:49" ht="15" customHeight="1">
      <c r="A36" s="24">
        <f>'Base de donnée'!L3</f>
        <v>10</v>
      </c>
      <c r="B36" s="464"/>
      <c r="C36" s="449"/>
      <c r="D36" s="411"/>
      <c r="E36" s="414"/>
      <c r="F36" s="417"/>
      <c r="G36" s="420"/>
      <c r="H36" s="423"/>
      <c r="I36" s="426"/>
      <c r="J36" s="18"/>
      <c r="K36" s="10"/>
      <c r="L36" s="19"/>
      <c r="M36" s="10"/>
      <c r="N36" s="10"/>
      <c r="O36" s="10"/>
      <c r="P36" s="19"/>
      <c r="Q36" s="10"/>
      <c r="R36" s="10"/>
      <c r="S36" s="10"/>
      <c r="T36" s="10"/>
      <c r="U36" s="10"/>
      <c r="V36" s="10"/>
      <c r="W36" s="10"/>
      <c r="X36" s="10"/>
      <c r="Y36" s="10"/>
      <c r="Z36" s="10"/>
      <c r="AA36" s="10"/>
      <c r="AB36" s="10"/>
      <c r="AC36" s="10"/>
      <c r="AD36" s="10"/>
      <c r="AE36" s="10"/>
      <c r="AF36" s="10"/>
      <c r="AG36" s="10"/>
      <c r="AH36" s="19"/>
      <c r="AI36" s="10"/>
      <c r="AJ36" s="10"/>
      <c r="AK36" s="10"/>
      <c r="AL36" s="10"/>
      <c r="AM36" s="10"/>
      <c r="AN36" s="10"/>
      <c r="AV36">
        <f t="array" ref="AV36">SUM(IF((WEEKDAY(J$5:AN$5,2)&lt;6)*(COUNTIF(fériés,J$5:AN$5)=0),COUNTIF(vsav, J36:AN36)))</f>
        <v>0</v>
      </c>
      <c r="AW36">
        <f t="array" ref="AW36">SUM(IF((WEEKDAY(J$5:AN$5,2)&gt;5)+(COUNTIF(fériés,J$5:AN$5)&gt;0),COUNTIF(vsav, J36:AN36)))</f>
        <v>0</v>
      </c>
    </row>
    <row r="37" spans="1:49" ht="15.75" customHeight="1" thickBot="1">
      <c r="A37" s="25">
        <f>'Base de donnée'!L3</f>
        <v>10</v>
      </c>
      <c r="B37" s="465"/>
      <c r="C37" s="450"/>
      <c r="D37" s="412"/>
      <c r="E37" s="415"/>
      <c r="F37" s="418"/>
      <c r="G37" s="421"/>
      <c r="H37" s="424"/>
      <c r="I37" s="427"/>
      <c r="J37" s="21"/>
      <c r="K37" s="14"/>
      <c r="L37" s="22"/>
      <c r="M37" s="14"/>
      <c r="N37" s="14"/>
      <c r="O37" s="22"/>
      <c r="P37" s="14"/>
      <c r="Q37" s="14"/>
      <c r="R37" s="14"/>
      <c r="S37" s="14"/>
      <c r="T37" s="14"/>
      <c r="U37" s="14"/>
      <c r="V37" s="14"/>
      <c r="W37" s="14"/>
      <c r="X37" s="14"/>
      <c r="Y37" s="14"/>
      <c r="Z37" s="14"/>
      <c r="AA37" s="14"/>
      <c r="AB37" s="14"/>
      <c r="AC37" s="22"/>
      <c r="AD37" s="14"/>
      <c r="AE37" s="14"/>
      <c r="AF37" s="14"/>
      <c r="AG37" s="14"/>
      <c r="AH37" s="14"/>
      <c r="AI37" s="14"/>
      <c r="AJ37" s="14"/>
      <c r="AK37" s="14"/>
      <c r="AL37" s="14"/>
      <c r="AM37" s="14"/>
      <c r="AN37" s="14"/>
      <c r="AV37">
        <f t="array" ref="AV37">SUM(IF((WEEKDAY(J$5:AN$5,2)&lt;6)*(COUNTIF(fériés,J$5:AN$5)=0),COUNTIF(vsav, J37:AN37)))</f>
        <v>0</v>
      </c>
      <c r="AW37">
        <f t="array" ref="AW37">SUM(IF((WEEKDAY(J$5:AN$5,2)&gt;5)+(COUNTIF(fériés,J$5:AN$5)&gt;0),COUNTIF(vsav, J37:AN37)))</f>
        <v>0</v>
      </c>
    </row>
    <row r="38" spans="1:49" ht="15" customHeight="1">
      <c r="A38" s="48">
        <f>'Base de donnée'!M3</f>
        <v>11</v>
      </c>
      <c r="B38" s="463">
        <f>SUM('Base de donnée'!M5:M7)</f>
        <v>1</v>
      </c>
      <c r="C38" s="448">
        <f>SUM('Base de donnée'!M$8)</f>
        <v>0</v>
      </c>
      <c r="D38" s="428">
        <f t="array" ref="D38">SUM(IF((WEEKDAY(J$5:AN$5,2)&lt;6)*(COUNTIF(fériés,J$5:AN$5)=0),COUNTIF(piquet,J38:AN38)))</f>
        <v>0</v>
      </c>
      <c r="E38" s="431">
        <f t="array" ref="E38">SUM(IF((WEEKDAY(J$5:AN$5,2)&gt;5)+(COUNTIF(fériés,J$5:AN$5)&gt;0),COUNTIF(piquet,J38:AN38)))</f>
        <v>0</v>
      </c>
      <c r="F38" s="416">
        <f>(D38*9)+(E38*24)</f>
        <v>0</v>
      </c>
      <c r="G38" s="419" t="e">
        <f ca="1">STATISTIQUE!V18</f>
        <v>#REF!</v>
      </c>
      <c r="H38" s="422">
        <f t="shared" ref="H38:I38" si="11">SUM(AV38:AV40)</f>
        <v>0</v>
      </c>
      <c r="I38" s="425">
        <f t="shared" si="11"/>
        <v>0</v>
      </c>
      <c r="J38" s="16" t="s">
        <v>25</v>
      </c>
      <c r="K38" s="16" t="s">
        <v>25</v>
      </c>
      <c r="L38" s="16" t="s">
        <v>25</v>
      </c>
      <c r="M38" s="16" t="s">
        <v>25</v>
      </c>
      <c r="N38" s="16" t="s">
        <v>25</v>
      </c>
      <c r="O38" s="16" t="s">
        <v>25</v>
      </c>
      <c r="P38" s="16" t="s">
        <v>25</v>
      </c>
      <c r="Q38" s="16" t="s">
        <v>25</v>
      </c>
      <c r="R38" s="16" t="s">
        <v>25</v>
      </c>
      <c r="S38" s="16" t="s">
        <v>25</v>
      </c>
      <c r="T38" s="16" t="s">
        <v>25</v>
      </c>
      <c r="U38" s="16" t="s">
        <v>25</v>
      </c>
      <c r="V38" s="16" t="s">
        <v>25</v>
      </c>
      <c r="W38" s="16" t="s">
        <v>25</v>
      </c>
      <c r="X38" s="16" t="s">
        <v>25</v>
      </c>
      <c r="Y38" s="16" t="s">
        <v>25</v>
      </c>
      <c r="Z38" s="16" t="s">
        <v>25</v>
      </c>
      <c r="AA38" s="16" t="s">
        <v>25</v>
      </c>
      <c r="AB38" s="16" t="s">
        <v>25</v>
      </c>
      <c r="AC38" s="16" t="s">
        <v>25</v>
      </c>
      <c r="AD38" s="16" t="s">
        <v>25</v>
      </c>
      <c r="AE38" s="16" t="s">
        <v>25</v>
      </c>
      <c r="AF38" s="16" t="s">
        <v>25</v>
      </c>
      <c r="AG38" s="16" t="s">
        <v>25</v>
      </c>
      <c r="AH38" s="16" t="s">
        <v>25</v>
      </c>
      <c r="AI38" s="16" t="s">
        <v>25</v>
      </c>
      <c r="AJ38" s="16" t="s">
        <v>25</v>
      </c>
      <c r="AK38" s="16" t="s">
        <v>25</v>
      </c>
      <c r="AL38" s="16" t="s">
        <v>25</v>
      </c>
      <c r="AM38" s="16" t="s">
        <v>25</v>
      </c>
      <c r="AN38" s="16" t="s">
        <v>25</v>
      </c>
      <c r="AV38">
        <f t="array" ref="AV38">SUM(IF((WEEKDAY(J$5:AN$5,2)&lt;6)*(COUNTIF(fériés,J$5:AN$5)=0),COUNTIF(vsav, J38:AN38)))</f>
        <v>0</v>
      </c>
      <c r="AW38">
        <f t="array" ref="AW38">SUM(IF((WEEKDAY(J$5:AN$5,2)&gt;5)+(COUNTIF(fériés,J$5:AN$5)&gt;0),COUNTIF(vsav, J38:AN38)))</f>
        <v>0</v>
      </c>
    </row>
    <row r="39" spans="1:49" ht="15" customHeight="1">
      <c r="A39" s="49">
        <f>'Base de donnée'!M3</f>
        <v>11</v>
      </c>
      <c r="B39" s="464"/>
      <c r="C39" s="449"/>
      <c r="D39" s="429"/>
      <c r="E39" s="432"/>
      <c r="F39" s="417"/>
      <c r="G39" s="420"/>
      <c r="H39" s="423"/>
      <c r="I39" s="426"/>
      <c r="J39" s="18"/>
      <c r="K39" s="10"/>
      <c r="L39" s="10"/>
      <c r="M39" s="10"/>
      <c r="N39" s="10"/>
      <c r="O39" s="10"/>
      <c r="P39" s="10"/>
      <c r="Q39" s="10"/>
      <c r="R39" s="10"/>
      <c r="S39" s="10"/>
      <c r="T39" s="10"/>
      <c r="U39" s="10"/>
      <c r="V39" s="10"/>
      <c r="W39" s="10"/>
      <c r="X39" s="19"/>
      <c r="Y39" s="10"/>
      <c r="Z39" s="10"/>
      <c r="AA39" s="10"/>
      <c r="AB39" s="10"/>
      <c r="AC39" s="10"/>
      <c r="AD39" s="10"/>
      <c r="AE39" s="10"/>
      <c r="AF39" s="10"/>
      <c r="AG39" s="10"/>
      <c r="AH39" s="10"/>
      <c r="AI39" s="10"/>
      <c r="AJ39" s="10"/>
      <c r="AK39" s="10"/>
      <c r="AL39" s="10"/>
      <c r="AM39" s="10"/>
      <c r="AN39" s="10"/>
      <c r="AV39">
        <f t="array" ref="AV39">SUM(IF((WEEKDAY(J$5:AN$5,2)&lt;6)*(COUNTIF(fériés,J$5:AN$5)=0),COUNTIF(vsav, J39:AN39)))</f>
        <v>0</v>
      </c>
      <c r="AW39">
        <f t="array" ref="AW39">SUM(IF((WEEKDAY(J$5:AN$5,2)&gt;5)+(COUNTIF(fériés,J$5:AN$5)&gt;0),COUNTIF(vsav, J39:AN39)))</f>
        <v>0</v>
      </c>
    </row>
    <row r="40" spans="1:49" ht="15.75" customHeight="1" thickBot="1">
      <c r="A40" s="50">
        <f>'Base de donnée'!M3</f>
        <v>11</v>
      </c>
      <c r="B40" s="465"/>
      <c r="C40" s="450"/>
      <c r="D40" s="430"/>
      <c r="E40" s="433"/>
      <c r="F40" s="418"/>
      <c r="G40" s="421"/>
      <c r="H40" s="424"/>
      <c r="I40" s="427"/>
      <c r="J40" s="21"/>
      <c r="K40" s="22"/>
      <c r="L40" s="22"/>
      <c r="M40" s="14"/>
      <c r="N40" s="14"/>
      <c r="O40" s="14"/>
      <c r="P40" s="14"/>
      <c r="Q40" s="14"/>
      <c r="R40" s="14"/>
      <c r="S40" s="14"/>
      <c r="T40" s="14"/>
      <c r="U40" s="14"/>
      <c r="V40" s="14"/>
      <c r="W40" s="14"/>
      <c r="X40" s="14"/>
      <c r="Y40" s="14"/>
      <c r="Z40" s="14"/>
      <c r="AA40" s="14"/>
      <c r="AB40" s="14"/>
      <c r="AC40" s="14"/>
      <c r="AD40" s="14"/>
      <c r="AE40" s="14"/>
      <c r="AF40" s="14"/>
      <c r="AG40" s="14"/>
      <c r="AH40" s="14"/>
      <c r="AI40" s="14"/>
      <c r="AJ40" s="14"/>
      <c r="AK40" s="14"/>
      <c r="AL40" s="14"/>
      <c r="AM40" s="14"/>
      <c r="AN40" s="14"/>
      <c r="AV40">
        <f t="array" ref="AV40">SUM(IF((WEEKDAY(J$5:AN$5,2)&lt;6)*(COUNTIF(fériés,J$5:AN$5)=0),COUNTIF(vsav, J40:AN40)))</f>
        <v>0</v>
      </c>
      <c r="AW40">
        <f t="array" ref="AW40">SUM(IF((WEEKDAY(J$5:AN$5,2)&gt;5)+(COUNTIF(fériés,J$5:AN$5)&gt;0),COUNTIF(vsav, J40:AN40)))</f>
        <v>0</v>
      </c>
    </row>
    <row r="41" spans="1:49" ht="15" customHeight="1">
      <c r="A41" s="48">
        <f>'Base de donnée'!N3</f>
        <v>12</v>
      </c>
      <c r="B41" s="463">
        <f>SUM('Base de donnée'!N5:N7)</f>
        <v>1</v>
      </c>
      <c r="C41" s="448">
        <f>SUM('Base de donnée'!N$8)</f>
        <v>0</v>
      </c>
      <c r="D41" s="410">
        <f t="array" ref="D41">SUM(IF((WEEKDAY(J$5:AN$5,2)&lt;6)*(COUNTIF(fériés,J$5:AN$5)=0),COUNTIF(piquet,J41:AN41)))</f>
        <v>0</v>
      </c>
      <c r="E41" s="413">
        <f t="array" ref="E41">SUM(IF((WEEKDAY(J$5:AN$5,2)&gt;5)+(COUNTIF(fériés,J$5:AN$5)&gt;0),COUNTIF(piquet,J41:AN41)))</f>
        <v>0</v>
      </c>
      <c r="F41" s="416">
        <f>(D41*9)+(E41*24)</f>
        <v>0</v>
      </c>
      <c r="G41" s="419" t="e">
        <f ca="1">STATISTIQUE!V19</f>
        <v>#REF!</v>
      </c>
      <c r="H41" s="422">
        <f t="shared" ref="H41:I41" si="12">SUM(AV41:AV43)</f>
        <v>0</v>
      </c>
      <c r="I41" s="425">
        <f t="shared" si="12"/>
        <v>0</v>
      </c>
      <c r="J41" s="16" t="s">
        <v>25</v>
      </c>
      <c r="K41" s="16" t="s">
        <v>25</v>
      </c>
      <c r="L41" s="16" t="s">
        <v>25</v>
      </c>
      <c r="M41" s="16" t="s">
        <v>25</v>
      </c>
      <c r="N41" s="16" t="s">
        <v>25</v>
      </c>
      <c r="O41" s="16" t="s">
        <v>25</v>
      </c>
      <c r="P41" s="16" t="s">
        <v>25</v>
      </c>
      <c r="Q41" s="16" t="s">
        <v>25</v>
      </c>
      <c r="R41" s="16" t="s">
        <v>25</v>
      </c>
      <c r="S41" s="16" t="s">
        <v>25</v>
      </c>
      <c r="T41" s="16" t="s">
        <v>25</v>
      </c>
      <c r="U41" s="16" t="s">
        <v>25</v>
      </c>
      <c r="V41" s="16" t="s">
        <v>25</v>
      </c>
      <c r="W41" s="16" t="s">
        <v>25</v>
      </c>
      <c r="X41" s="16" t="s">
        <v>25</v>
      </c>
      <c r="Y41" s="16" t="s">
        <v>25</v>
      </c>
      <c r="Z41" s="16" t="s">
        <v>25</v>
      </c>
      <c r="AA41" s="16" t="s">
        <v>25</v>
      </c>
      <c r="AB41" s="16" t="s">
        <v>25</v>
      </c>
      <c r="AC41" s="16" t="s">
        <v>25</v>
      </c>
      <c r="AD41" s="16" t="s">
        <v>25</v>
      </c>
      <c r="AE41" s="16" t="s">
        <v>25</v>
      </c>
      <c r="AF41" s="16" t="s">
        <v>25</v>
      </c>
      <c r="AG41" s="16" t="s">
        <v>25</v>
      </c>
      <c r="AH41" s="16" t="s">
        <v>25</v>
      </c>
      <c r="AI41" s="16" t="s">
        <v>25</v>
      </c>
      <c r="AJ41" s="16" t="s">
        <v>25</v>
      </c>
      <c r="AK41" s="16" t="s">
        <v>25</v>
      </c>
      <c r="AL41" s="16" t="s">
        <v>25</v>
      </c>
      <c r="AM41" s="16" t="s">
        <v>25</v>
      </c>
      <c r="AN41" s="16" t="s">
        <v>25</v>
      </c>
      <c r="AV41">
        <f t="array" ref="AV41">SUM(IF((WEEKDAY(J$5:AN$5,2)&lt;6)*(COUNTIF(fériés,J$5:AN$5)=0),COUNTIF(vsav, J41:AN41)))</f>
        <v>0</v>
      </c>
      <c r="AW41">
        <f t="array" ref="AW41">SUM(IF((WEEKDAY(J$5:AN$5,2)&gt;5)+(COUNTIF(fériés,J$5:AN$5)&gt;0),COUNTIF(vsav, J41:AN41)))</f>
        <v>0</v>
      </c>
    </row>
    <row r="42" spans="1:49" ht="15" customHeight="1">
      <c r="A42" s="49">
        <f>'Base de donnée'!N3</f>
        <v>12</v>
      </c>
      <c r="B42" s="464"/>
      <c r="C42" s="449"/>
      <c r="D42" s="411"/>
      <c r="E42" s="414"/>
      <c r="F42" s="417"/>
      <c r="G42" s="420"/>
      <c r="H42" s="423"/>
      <c r="I42" s="426"/>
      <c r="J42" s="18"/>
      <c r="K42" s="10"/>
      <c r="L42" s="19"/>
      <c r="M42" s="10"/>
      <c r="N42" s="10"/>
      <c r="O42" s="10"/>
      <c r="P42" s="10"/>
      <c r="Q42" s="10"/>
      <c r="R42" s="10"/>
      <c r="S42" s="10"/>
      <c r="T42" s="10"/>
      <c r="U42" s="10"/>
      <c r="V42" s="10"/>
      <c r="W42" s="10"/>
      <c r="X42" s="10"/>
      <c r="Y42" s="19"/>
      <c r="Z42" s="10"/>
      <c r="AA42" s="19"/>
      <c r="AB42" s="10"/>
      <c r="AC42" s="10"/>
      <c r="AD42" s="10"/>
      <c r="AE42" s="10"/>
      <c r="AF42" s="10"/>
      <c r="AG42" s="19"/>
      <c r="AH42" s="10"/>
      <c r="AI42" s="10"/>
      <c r="AJ42" s="10"/>
      <c r="AK42" s="10"/>
      <c r="AL42" s="10"/>
      <c r="AM42" s="10"/>
      <c r="AN42" s="10"/>
      <c r="AV42">
        <f t="array" ref="AV42">SUM(IF((WEEKDAY(J$5:AN$5,2)&lt;6)*(COUNTIF(fériés,J$5:AN$5)=0),COUNTIF(vsav, J42:AN42)))</f>
        <v>0</v>
      </c>
      <c r="AW42">
        <f t="array" ref="AW42">SUM(IF((WEEKDAY(J$5:AN$5,2)&gt;5)+(COUNTIF(fériés,J$5:AN$5)&gt;0),COUNTIF(vsav, J42:AN42)))</f>
        <v>0</v>
      </c>
    </row>
    <row r="43" spans="1:49" ht="15.75" customHeight="1" thickBot="1">
      <c r="A43" s="50">
        <f>'Base de donnée'!N3</f>
        <v>12</v>
      </c>
      <c r="B43" s="465"/>
      <c r="C43" s="450"/>
      <c r="D43" s="412"/>
      <c r="E43" s="415"/>
      <c r="F43" s="418"/>
      <c r="G43" s="421"/>
      <c r="H43" s="424"/>
      <c r="I43" s="427"/>
      <c r="J43" s="21"/>
      <c r="K43" s="14"/>
      <c r="L43" s="14"/>
      <c r="M43" s="14"/>
      <c r="N43" s="14"/>
      <c r="O43" s="14"/>
      <c r="P43" s="14"/>
      <c r="Q43" s="14"/>
      <c r="R43" s="14"/>
      <c r="S43" s="14"/>
      <c r="T43" s="14"/>
      <c r="U43" s="14"/>
      <c r="V43" s="14"/>
      <c r="W43" s="14"/>
      <c r="X43" s="14"/>
      <c r="Y43" s="22"/>
      <c r="Z43" s="22"/>
      <c r="AA43" s="14"/>
      <c r="AB43" s="14"/>
      <c r="AC43" s="22"/>
      <c r="AD43" s="14"/>
      <c r="AE43" s="22"/>
      <c r="AF43" s="14"/>
      <c r="AG43" s="14"/>
      <c r="AH43" s="14"/>
      <c r="AI43" s="14"/>
      <c r="AJ43" s="14"/>
      <c r="AK43" s="14"/>
      <c r="AL43" s="14"/>
      <c r="AM43" s="14"/>
      <c r="AN43" s="14"/>
      <c r="AV43">
        <f t="array" ref="AV43">SUM(IF((WEEKDAY(J$5:AN$5,2)&lt;6)*(COUNTIF(fériés,J$5:AN$5)=0),COUNTIF(vsav, J43:AN43)))</f>
        <v>0</v>
      </c>
      <c r="AW43">
        <f t="array" ref="AW43">SUM(IF((WEEKDAY(J$5:AN$5,2)&gt;5)+(COUNTIF(fériés,J$5:AN$5)&gt;0),COUNTIF(vsav, J43:AN43)))</f>
        <v>0</v>
      </c>
    </row>
    <row r="44" spans="1:49" ht="15" customHeight="1">
      <c r="A44" s="48">
        <f>'Base de donnée'!O3</f>
        <v>13</v>
      </c>
      <c r="B44" s="463">
        <f>SUM('Base de donnée'!O5:O7)</f>
        <v>1</v>
      </c>
      <c r="C44" s="448">
        <f>SUM('Base de donnée'!O$8)</f>
        <v>1</v>
      </c>
      <c r="D44" s="428">
        <f t="array" ref="D44">SUM(IF((WEEKDAY(J$5:AN$5,2)&lt;6)*(COUNTIF(fériés,J$5:AN$5)=0),COUNTIF(piquet,J44:AN44)))</f>
        <v>0</v>
      </c>
      <c r="E44" s="431">
        <f t="array" ref="E44">SUM(IF((WEEKDAY(J$5:AN$5,2)&gt;5)+(COUNTIF(fériés,J$5:AN$5)&gt;0),COUNTIF(piquet,J44:AN44)))</f>
        <v>0</v>
      </c>
      <c r="F44" s="416">
        <f>(D44*9)+(E44*24)</f>
        <v>0</v>
      </c>
      <c r="G44" s="419" t="e">
        <f ca="1">STATISTIQUE!V20</f>
        <v>#REF!</v>
      </c>
      <c r="H44" s="422">
        <f t="shared" ref="H44:I44" si="13">SUM(AV44:AV46)</f>
        <v>0</v>
      </c>
      <c r="I44" s="425">
        <f t="shared" si="13"/>
        <v>0</v>
      </c>
      <c r="J44" s="16" t="s">
        <v>25</v>
      </c>
      <c r="K44" s="16" t="s">
        <v>25</v>
      </c>
      <c r="L44" s="16" t="s">
        <v>25</v>
      </c>
      <c r="M44" s="16" t="s">
        <v>25</v>
      </c>
      <c r="N44" s="16" t="s">
        <v>25</v>
      </c>
      <c r="O44" s="16" t="s">
        <v>25</v>
      </c>
      <c r="P44" s="16" t="s">
        <v>25</v>
      </c>
      <c r="Q44" s="16" t="s">
        <v>25</v>
      </c>
      <c r="R44" s="16" t="s">
        <v>25</v>
      </c>
      <c r="S44" s="16" t="s">
        <v>25</v>
      </c>
      <c r="T44" s="16" t="s">
        <v>25</v>
      </c>
      <c r="U44" s="16" t="s">
        <v>25</v>
      </c>
      <c r="V44" s="16" t="s">
        <v>25</v>
      </c>
      <c r="W44" s="16" t="s">
        <v>25</v>
      </c>
      <c r="X44" s="16" t="s">
        <v>25</v>
      </c>
      <c r="Y44" s="16" t="s">
        <v>25</v>
      </c>
      <c r="Z44" s="16" t="s">
        <v>25</v>
      </c>
      <c r="AA44" s="16" t="s">
        <v>25</v>
      </c>
      <c r="AB44" s="16" t="s">
        <v>25</v>
      </c>
      <c r="AC44" s="16" t="s">
        <v>25</v>
      </c>
      <c r="AD44" s="16" t="s">
        <v>25</v>
      </c>
      <c r="AE44" s="16" t="s">
        <v>25</v>
      </c>
      <c r="AF44" s="16" t="s">
        <v>25</v>
      </c>
      <c r="AG44" s="16" t="s">
        <v>25</v>
      </c>
      <c r="AH44" s="16" t="s">
        <v>25</v>
      </c>
      <c r="AI44" s="16" t="s">
        <v>25</v>
      </c>
      <c r="AJ44" s="16" t="s">
        <v>25</v>
      </c>
      <c r="AK44" s="16" t="s">
        <v>25</v>
      </c>
      <c r="AL44" s="16" t="s">
        <v>25</v>
      </c>
      <c r="AM44" s="16" t="s">
        <v>25</v>
      </c>
      <c r="AN44" s="16" t="s">
        <v>25</v>
      </c>
      <c r="AV44">
        <f t="array" ref="AV44">SUM(IF((WEEKDAY(J$5:AN$5,2)&lt;6)*(COUNTIF(fériés,J$5:AN$5)=0),COUNTIF(vsav, J44:AN44)))</f>
        <v>0</v>
      </c>
      <c r="AW44">
        <f t="array" ref="AW44">SUM(IF((WEEKDAY(J$5:AN$5,2)&gt;5)+(COUNTIF(fériés,J$5:AN$5)&gt;0),COUNTIF(vsav, J44:AN44)))</f>
        <v>0</v>
      </c>
    </row>
    <row r="45" spans="1:49" ht="15" customHeight="1">
      <c r="A45" s="49">
        <f>'Base de donnée'!O3</f>
        <v>13</v>
      </c>
      <c r="B45" s="464"/>
      <c r="C45" s="449"/>
      <c r="D45" s="429"/>
      <c r="E45" s="432"/>
      <c r="F45" s="417"/>
      <c r="G45" s="420"/>
      <c r="H45" s="423"/>
      <c r="I45" s="426"/>
      <c r="J45" s="18"/>
      <c r="K45" s="10"/>
      <c r="L45" s="10"/>
      <c r="M45" s="10"/>
      <c r="N45" s="10"/>
      <c r="O45" s="10"/>
      <c r="P45" s="10"/>
      <c r="Q45" s="10"/>
      <c r="R45" s="10"/>
      <c r="S45" s="10"/>
      <c r="T45" s="10"/>
      <c r="U45" s="10"/>
      <c r="V45" s="10"/>
      <c r="W45" s="10"/>
      <c r="X45" s="10"/>
      <c r="Y45" s="10"/>
      <c r="Z45" s="10"/>
      <c r="AA45" s="10"/>
      <c r="AB45" s="10"/>
      <c r="AC45" s="19"/>
      <c r="AD45" s="10"/>
      <c r="AE45" s="10"/>
      <c r="AF45" s="10"/>
      <c r="AG45" s="10"/>
      <c r="AH45" s="10"/>
      <c r="AI45" s="10"/>
      <c r="AJ45" s="10"/>
      <c r="AK45" s="19"/>
      <c r="AL45" s="10"/>
      <c r="AM45" s="10"/>
      <c r="AN45" s="10"/>
      <c r="AV45">
        <f t="array" ref="AV45">SUM(IF((WEEKDAY(J$5:AN$5,2)&lt;6)*(COUNTIF(fériés,J$5:AN$5)=0),COUNTIF(vsav, J45:AN45)))</f>
        <v>0</v>
      </c>
      <c r="AW45">
        <f t="array" ref="AW45">SUM(IF((WEEKDAY(J$5:AN$5,2)&gt;5)+(COUNTIF(fériés,J$5:AN$5)&gt;0),COUNTIF(vsav, J45:AN45)))</f>
        <v>0</v>
      </c>
    </row>
    <row r="46" spans="1:49" ht="15.75" customHeight="1" thickBot="1">
      <c r="A46" s="50">
        <f>'Base de donnée'!O3</f>
        <v>13</v>
      </c>
      <c r="B46" s="465"/>
      <c r="C46" s="450"/>
      <c r="D46" s="430"/>
      <c r="E46" s="433"/>
      <c r="F46" s="418"/>
      <c r="G46" s="421"/>
      <c r="H46" s="424"/>
      <c r="I46" s="427"/>
      <c r="J46" s="21"/>
      <c r="K46" s="14"/>
      <c r="L46" s="14"/>
      <c r="M46" s="14"/>
      <c r="N46" s="14"/>
      <c r="O46" s="14"/>
      <c r="P46" s="14"/>
      <c r="Q46" s="14"/>
      <c r="R46" s="14"/>
      <c r="S46" s="14"/>
      <c r="T46" s="14"/>
      <c r="U46" s="14"/>
      <c r="V46" s="14"/>
      <c r="W46" s="14"/>
      <c r="X46" s="14"/>
      <c r="Y46" s="14"/>
      <c r="Z46" s="14"/>
      <c r="AA46" s="14"/>
      <c r="AB46" s="14"/>
      <c r="AC46" s="22"/>
      <c r="AD46" s="14"/>
      <c r="AE46" s="14"/>
      <c r="AF46" s="14"/>
      <c r="AG46" s="14"/>
      <c r="AH46" s="14"/>
      <c r="AI46" s="14"/>
      <c r="AJ46" s="14"/>
      <c r="AK46" s="22"/>
      <c r="AL46" s="22"/>
      <c r="AM46" s="14"/>
      <c r="AN46" s="14"/>
      <c r="AV46">
        <f t="array" ref="AV46">SUM(IF((WEEKDAY(J$5:AN$5,2)&lt;6)*(COUNTIF(fériés,J$5:AN$5)=0),COUNTIF(vsav, J46:AN46)))</f>
        <v>0</v>
      </c>
      <c r="AW46">
        <f t="array" ref="AW46">SUM(IF((WEEKDAY(J$5:AN$5,2)&gt;5)+(COUNTIF(fériés,J$5:AN$5)&gt;0),COUNTIF(vsav, J46:AN46)))</f>
        <v>0</v>
      </c>
    </row>
    <row r="47" spans="1:49" ht="15" customHeight="1">
      <c r="A47" s="48">
        <f>'Base de donnée'!P3</f>
        <v>14</v>
      </c>
      <c r="B47" s="463">
        <f>SUM('Base de donnée'!P5:P7)</f>
        <v>1</v>
      </c>
      <c r="C47" s="448">
        <f>SUM('Base de donnée'!P$8)</f>
        <v>1</v>
      </c>
      <c r="D47" s="410">
        <f t="array" ref="D47">SUM(IF((WEEKDAY(J$5:AN$5,2)&lt;6)*(COUNTIF(fériés,J$5:AN$5)=0),COUNTIF(piquet,J47:AN47)))</f>
        <v>0</v>
      </c>
      <c r="E47" s="413">
        <f t="array" ref="E47">SUM(IF((WEEKDAY(J$5:AN$5,2)&gt;5)+(COUNTIF(fériés,J$5:AN$5)&gt;0),COUNTIF(piquet,J47:AN47)))</f>
        <v>0</v>
      </c>
      <c r="F47" s="416">
        <f>(D47*9)+(E47*24)</f>
        <v>0</v>
      </c>
      <c r="G47" s="419" t="e">
        <f ca="1">STATISTIQUE!V21</f>
        <v>#REF!</v>
      </c>
      <c r="H47" s="422">
        <f t="shared" ref="H47:I47" si="14">SUM(AV47:AV49)</f>
        <v>0</v>
      </c>
      <c r="I47" s="425">
        <f t="shared" si="14"/>
        <v>0</v>
      </c>
      <c r="J47" s="16" t="s">
        <v>25</v>
      </c>
      <c r="K47" s="16" t="s">
        <v>25</v>
      </c>
      <c r="L47" s="16" t="s">
        <v>25</v>
      </c>
      <c r="M47" s="16" t="s">
        <v>25</v>
      </c>
      <c r="N47" s="16" t="s">
        <v>25</v>
      </c>
      <c r="O47" s="16" t="s">
        <v>25</v>
      </c>
      <c r="P47" s="16" t="s">
        <v>25</v>
      </c>
      <c r="Q47" s="16" t="s">
        <v>25</v>
      </c>
      <c r="R47" s="16" t="s">
        <v>6</v>
      </c>
      <c r="S47" s="16" t="s">
        <v>6</v>
      </c>
      <c r="T47" s="16" t="s">
        <v>6</v>
      </c>
      <c r="U47" s="16" t="s">
        <v>6</v>
      </c>
      <c r="V47" s="16" t="s">
        <v>6</v>
      </c>
      <c r="W47" s="16" t="s">
        <v>6</v>
      </c>
      <c r="X47" s="16" t="s">
        <v>25</v>
      </c>
      <c r="Y47" s="16" t="s">
        <v>25</v>
      </c>
      <c r="Z47" s="16" t="s">
        <v>25</v>
      </c>
      <c r="AA47" s="16" t="s">
        <v>25</v>
      </c>
      <c r="AB47" s="16" t="s">
        <v>25</v>
      </c>
      <c r="AC47" s="16" t="s">
        <v>25</v>
      </c>
      <c r="AD47" s="16" t="s">
        <v>25</v>
      </c>
      <c r="AE47" s="16" t="s">
        <v>25</v>
      </c>
      <c r="AF47" s="16" t="s">
        <v>25</v>
      </c>
      <c r="AG47" s="16" t="s">
        <v>25</v>
      </c>
      <c r="AH47" s="16" t="s">
        <v>25</v>
      </c>
      <c r="AI47" s="16" t="s">
        <v>6</v>
      </c>
      <c r="AJ47" s="16" t="s">
        <v>25</v>
      </c>
      <c r="AK47" s="16" t="s">
        <v>25</v>
      </c>
      <c r="AL47" s="16" t="s">
        <v>25</v>
      </c>
      <c r="AM47" s="16" t="s">
        <v>25</v>
      </c>
      <c r="AN47" s="16" t="s">
        <v>25</v>
      </c>
      <c r="AV47">
        <f t="array" ref="AV47">SUM(IF((WEEKDAY(J$5:AN$5,2)&lt;6)*(COUNTIF(fériés,J$5:AN$5)=0),COUNTIF(vsav, J47:AN47)))</f>
        <v>0</v>
      </c>
      <c r="AW47">
        <f t="array" ref="AW47">SUM(IF((WEEKDAY(J$5:AN$5,2)&gt;5)+(COUNTIF(fériés,J$5:AN$5)&gt;0),COUNTIF(vsav, J47:AN47)))</f>
        <v>0</v>
      </c>
    </row>
    <row r="48" spans="1:49" ht="15" customHeight="1">
      <c r="A48" s="49">
        <f>'Base de donnée'!P3</f>
        <v>14</v>
      </c>
      <c r="B48" s="464"/>
      <c r="C48" s="449"/>
      <c r="D48" s="411"/>
      <c r="E48" s="414"/>
      <c r="F48" s="417"/>
      <c r="G48" s="420"/>
      <c r="H48" s="423"/>
      <c r="I48" s="426"/>
      <c r="J48" s="18"/>
      <c r="K48" s="10"/>
      <c r="L48" s="19"/>
      <c r="M48" s="19"/>
      <c r="N48" s="10"/>
      <c r="O48" s="19"/>
      <c r="P48" s="19"/>
      <c r="Q48" s="10"/>
      <c r="R48" s="10"/>
      <c r="S48" s="10"/>
      <c r="T48" s="10"/>
      <c r="U48" s="10"/>
      <c r="V48" s="19"/>
      <c r="W48" s="10"/>
      <c r="X48" s="19"/>
      <c r="Y48" s="19"/>
      <c r="Z48" s="10"/>
      <c r="AA48" s="19"/>
      <c r="AB48" s="10"/>
      <c r="AC48" s="19"/>
      <c r="AD48" s="10"/>
      <c r="AE48" s="10"/>
      <c r="AF48" s="10"/>
      <c r="AG48" s="10"/>
      <c r="AH48" s="10"/>
      <c r="AI48" s="10"/>
      <c r="AJ48" s="10"/>
      <c r="AK48" s="10"/>
      <c r="AL48" s="10"/>
      <c r="AM48" s="10"/>
      <c r="AN48" s="10"/>
      <c r="AV48">
        <f t="array" ref="AV48">SUM(IF((WEEKDAY(J$5:AN$5,2)&lt;6)*(COUNTIF(fériés,J$5:AN$5)=0),COUNTIF(vsav, J48:AN48)))</f>
        <v>0</v>
      </c>
      <c r="AW48">
        <f t="array" ref="AW48">SUM(IF((WEEKDAY(J$5:AN$5,2)&gt;5)+(COUNTIF(fériés,J$5:AN$5)&gt;0),COUNTIF(vsav, J48:AN48)))</f>
        <v>0</v>
      </c>
    </row>
    <row r="49" spans="1:49" ht="15.75" customHeight="1" thickBot="1">
      <c r="A49" s="50">
        <f>'Base de donnée'!P3</f>
        <v>14</v>
      </c>
      <c r="B49" s="465"/>
      <c r="C49" s="450"/>
      <c r="D49" s="412"/>
      <c r="E49" s="415"/>
      <c r="F49" s="418"/>
      <c r="G49" s="421"/>
      <c r="H49" s="424"/>
      <c r="I49" s="427"/>
      <c r="J49" s="21"/>
      <c r="K49" s="14"/>
      <c r="L49" s="14"/>
      <c r="M49" s="14"/>
      <c r="N49" s="14"/>
      <c r="O49" s="22"/>
      <c r="P49" s="14"/>
      <c r="Q49" s="14"/>
      <c r="R49" s="14"/>
      <c r="S49" s="14"/>
      <c r="T49" s="14"/>
      <c r="U49" s="22"/>
      <c r="V49" s="14"/>
      <c r="W49" s="14"/>
      <c r="X49" s="22"/>
      <c r="Y49" s="14"/>
      <c r="Z49" s="14"/>
      <c r="AA49" s="14"/>
      <c r="AB49" s="14"/>
      <c r="AC49" s="14"/>
      <c r="AD49" s="14"/>
      <c r="AE49" s="14"/>
      <c r="AF49" s="14"/>
      <c r="AG49" s="14"/>
      <c r="AH49" s="14"/>
      <c r="AI49" s="22"/>
      <c r="AJ49" s="14"/>
      <c r="AK49" s="14"/>
      <c r="AL49" s="14"/>
      <c r="AM49" s="14"/>
      <c r="AN49" s="14"/>
      <c r="AV49">
        <f t="array" ref="AV49">SUM(IF((WEEKDAY(J$5:AN$5,2)&lt;6)*(COUNTIF(fériés,J$5:AN$5)=0),COUNTIF(vsav, J49:AN49)))</f>
        <v>0</v>
      </c>
      <c r="AW49">
        <f t="array" ref="AW49">SUM(IF((WEEKDAY(J$5:AN$5,2)&gt;5)+(COUNTIF(fériés,J$5:AN$5)&gt;0),COUNTIF(vsav, J49:AN49)))</f>
        <v>0</v>
      </c>
    </row>
    <row r="50" spans="1:49" ht="15" customHeight="1">
      <c r="A50" s="48">
        <f>'Base de donnée'!Q3</f>
        <v>15</v>
      </c>
      <c r="B50" s="463">
        <f>SUM('Base de donnée'!Q5:Q7)</f>
        <v>1</v>
      </c>
      <c r="C50" s="448">
        <f>SUM('Base de donnée'!Q$8)</f>
        <v>1</v>
      </c>
      <c r="D50" s="428">
        <f t="array" ref="D50">SUM(IF((WEEKDAY(J$5:AN$5,2)&lt;6)*(COUNTIF(fériés,J$5:AN$5)=0),COUNTIF(piquet,J50:AN50)))</f>
        <v>0</v>
      </c>
      <c r="E50" s="431">
        <f t="array" ref="E50">SUM(IF((WEEKDAY(J$5:AN$5,2)&gt;5)+(COUNTIF(fériés,J$5:AN$5)&gt;0),COUNTIF(piquet,J50:AN50)))</f>
        <v>0</v>
      </c>
      <c r="F50" s="416">
        <f>(D50*9)+(E50*24)</f>
        <v>0</v>
      </c>
      <c r="G50" s="419" t="e">
        <f ca="1">STATISTIQUE!V22</f>
        <v>#REF!</v>
      </c>
      <c r="H50" s="422">
        <f t="shared" ref="H50:I50" si="15">SUM(AV50:AV52)</f>
        <v>0</v>
      </c>
      <c r="I50" s="425">
        <f t="shared" si="15"/>
        <v>0</v>
      </c>
      <c r="J50" s="16" t="s">
        <v>25</v>
      </c>
      <c r="K50" s="16" t="s">
        <v>25</v>
      </c>
      <c r="L50" s="16" t="s">
        <v>25</v>
      </c>
      <c r="M50" s="16" t="s">
        <v>25</v>
      </c>
      <c r="N50" s="16" t="s">
        <v>25</v>
      </c>
      <c r="O50" s="16" t="s">
        <v>25</v>
      </c>
      <c r="P50" s="16" t="s">
        <v>25</v>
      </c>
      <c r="Q50" s="16" t="s">
        <v>25</v>
      </c>
      <c r="R50" s="16" t="s">
        <v>25</v>
      </c>
      <c r="S50" s="16" t="s">
        <v>25</v>
      </c>
      <c r="T50" s="16" t="s">
        <v>25</v>
      </c>
      <c r="U50" s="16" t="s">
        <v>25</v>
      </c>
      <c r="V50" s="16" t="s">
        <v>25</v>
      </c>
      <c r="W50" s="16" t="s">
        <v>25</v>
      </c>
      <c r="X50" s="16" t="s">
        <v>25</v>
      </c>
      <c r="Y50" s="16" t="s">
        <v>25</v>
      </c>
      <c r="Z50" s="16" t="s">
        <v>25</v>
      </c>
      <c r="AA50" s="16" t="s">
        <v>25</v>
      </c>
      <c r="AB50" s="16" t="s">
        <v>25</v>
      </c>
      <c r="AC50" s="16" t="s">
        <v>25</v>
      </c>
      <c r="AD50" s="16" t="s">
        <v>25</v>
      </c>
      <c r="AE50" s="16" t="s">
        <v>25</v>
      </c>
      <c r="AF50" s="16" t="s">
        <v>25</v>
      </c>
      <c r="AG50" s="16" t="s">
        <v>25</v>
      </c>
      <c r="AH50" s="16" t="s">
        <v>25</v>
      </c>
      <c r="AI50" s="16" t="s">
        <v>25</v>
      </c>
      <c r="AJ50" s="16" t="s">
        <v>25</v>
      </c>
      <c r="AK50" s="16" t="s">
        <v>25</v>
      </c>
      <c r="AL50" s="16" t="s">
        <v>25</v>
      </c>
      <c r="AM50" s="16" t="s">
        <v>25</v>
      </c>
      <c r="AN50" s="16" t="s">
        <v>25</v>
      </c>
      <c r="AV50">
        <f t="array" ref="AV50">SUM(IF((WEEKDAY(J$5:AN$5,2)&lt;6)*(COUNTIF(fériés,J$5:AN$5)=0),COUNTIF(vsav, J50:AN50)))</f>
        <v>0</v>
      </c>
      <c r="AW50">
        <f t="array" ref="AW50">SUM(IF((WEEKDAY(J$5:AN$5,2)&gt;5)+(COUNTIF(fériés,J$5:AN$5)&gt;0),COUNTIF(vsav, J50:AN50)))</f>
        <v>0</v>
      </c>
    </row>
    <row r="51" spans="1:49" ht="15" customHeight="1">
      <c r="A51" s="49">
        <f>'Base de donnée'!Q3</f>
        <v>15</v>
      </c>
      <c r="B51" s="464"/>
      <c r="C51" s="449"/>
      <c r="D51" s="429"/>
      <c r="E51" s="432"/>
      <c r="F51" s="417"/>
      <c r="G51" s="420"/>
      <c r="H51" s="423"/>
      <c r="I51" s="426"/>
      <c r="J51" s="18"/>
      <c r="K51" s="10"/>
      <c r="L51" s="10"/>
      <c r="M51" s="10"/>
      <c r="N51" s="10"/>
      <c r="O51" s="10"/>
      <c r="P51" s="19"/>
      <c r="Q51" s="10"/>
      <c r="R51" s="10"/>
      <c r="S51" s="10"/>
      <c r="T51" s="10"/>
      <c r="U51" s="10"/>
      <c r="V51" s="10"/>
      <c r="W51" s="19"/>
      <c r="X51" s="10"/>
      <c r="Y51" s="19"/>
      <c r="Z51" s="10"/>
      <c r="AA51" s="10"/>
      <c r="AB51" s="19"/>
      <c r="AC51" s="10"/>
      <c r="AD51" s="10"/>
      <c r="AE51" s="10"/>
      <c r="AF51" s="10"/>
      <c r="AG51" s="10"/>
      <c r="AH51" s="10"/>
      <c r="AI51" s="19"/>
      <c r="AJ51" s="10"/>
      <c r="AK51" s="10"/>
      <c r="AL51" s="10"/>
      <c r="AM51" s="10"/>
      <c r="AN51" s="10"/>
      <c r="AV51">
        <f t="array" ref="AV51">SUM(IF((WEEKDAY(J$5:AN$5,2)&lt;6)*(COUNTIF(fériés,J$5:AN$5)=0),COUNTIF(vsav, J51:AN51)))</f>
        <v>0</v>
      </c>
      <c r="AW51">
        <f t="array" ref="AW51">SUM(IF((WEEKDAY(J$5:AN$5,2)&gt;5)+(COUNTIF(fériés,J$5:AN$5)&gt;0),COUNTIF(vsav, J51:AN51)))</f>
        <v>0</v>
      </c>
    </row>
    <row r="52" spans="1:49" ht="15.75" customHeight="1" thickBot="1">
      <c r="A52" s="50">
        <f>'Base de donnée'!Q3</f>
        <v>15</v>
      </c>
      <c r="B52" s="465"/>
      <c r="C52" s="450"/>
      <c r="D52" s="430"/>
      <c r="E52" s="433"/>
      <c r="F52" s="418"/>
      <c r="G52" s="421"/>
      <c r="H52" s="424"/>
      <c r="I52" s="427"/>
      <c r="J52" s="21"/>
      <c r="K52" s="14"/>
      <c r="L52" s="14"/>
      <c r="M52" s="14"/>
      <c r="N52" s="14"/>
      <c r="O52" s="14"/>
      <c r="P52" s="14"/>
      <c r="Q52" s="14"/>
      <c r="R52" s="14"/>
      <c r="S52" s="14"/>
      <c r="T52" s="14"/>
      <c r="U52" s="14"/>
      <c r="V52" s="22"/>
      <c r="W52" s="22"/>
      <c r="X52" s="14"/>
      <c r="Y52" s="14"/>
      <c r="Z52" s="14"/>
      <c r="AA52" s="22"/>
      <c r="AB52" s="14"/>
      <c r="AC52" s="14"/>
      <c r="AD52" s="14"/>
      <c r="AE52" s="14"/>
      <c r="AF52" s="14"/>
      <c r="AG52" s="14"/>
      <c r="AH52" s="14"/>
      <c r="AI52" s="14"/>
      <c r="AJ52" s="22"/>
      <c r="AK52" s="22"/>
      <c r="AL52" s="22"/>
      <c r="AM52" s="14"/>
      <c r="AN52" s="14"/>
      <c r="AV52">
        <f t="array" ref="AV52">SUM(IF((WEEKDAY(J$5:AN$5,2)&lt;6)*(COUNTIF(fériés,J$5:AN$5)=0),COUNTIF(vsav, J52:AN52)))</f>
        <v>0</v>
      </c>
      <c r="AW52">
        <f t="array" ref="AW52">SUM(IF((WEEKDAY(J$5:AN$5,2)&gt;5)+(COUNTIF(fériés,J$5:AN$5)&gt;0),COUNTIF(vsav, J52:AN52)))</f>
        <v>0</v>
      </c>
    </row>
    <row r="53" spans="1:49" ht="15" customHeight="1">
      <c r="A53" s="48">
        <f>'Base de donnée'!R3</f>
        <v>16</v>
      </c>
      <c r="B53" s="463">
        <f>SUM('Base de donnée'!S5:S7)</f>
        <v>1</v>
      </c>
      <c r="C53" s="448">
        <f>SUM('Base de donnée'!R$8)</f>
        <v>1</v>
      </c>
      <c r="D53" s="410">
        <f t="array" ref="D53">SUM(IF((WEEKDAY(J$5:AN$5,2)&lt;6)*(COUNTIF(fériés,J$5:AN$5)=0),COUNTIF(piquet,J53:AN53)))</f>
        <v>0</v>
      </c>
      <c r="E53" s="413">
        <f t="array" ref="E53">SUM(IF((WEEKDAY(J$5:AN$5,2)&gt;5)+(COUNTIF(fériés,J$5:AN$5)&gt;0),COUNTIF(piquet,J53:AN53)))</f>
        <v>0</v>
      </c>
      <c r="F53" s="416">
        <f>(D53*9)+(E53*24)</f>
        <v>0</v>
      </c>
      <c r="G53" s="419" t="e">
        <f ca="1">STATISTIQUE!V23</f>
        <v>#REF!</v>
      </c>
      <c r="H53" s="422">
        <f t="shared" ref="H53:I53" si="16">SUM(AV53:AV55)</f>
        <v>0</v>
      </c>
      <c r="I53" s="425">
        <f t="shared" si="16"/>
        <v>0</v>
      </c>
      <c r="J53" s="16" t="s">
        <v>25</v>
      </c>
      <c r="K53" s="16" t="s">
        <v>25</v>
      </c>
      <c r="L53" s="16" t="s">
        <v>25</v>
      </c>
      <c r="M53" s="16" t="s">
        <v>25</v>
      </c>
      <c r="N53" s="16" t="s">
        <v>25</v>
      </c>
      <c r="O53" s="16" t="s">
        <v>25</v>
      </c>
      <c r="P53" s="16" t="s">
        <v>25</v>
      </c>
      <c r="Q53" s="16" t="s">
        <v>25</v>
      </c>
      <c r="R53" s="16" t="s">
        <v>25</v>
      </c>
      <c r="S53" s="16" t="s">
        <v>25</v>
      </c>
      <c r="T53" s="16" t="s">
        <v>25</v>
      </c>
      <c r="U53" s="16" t="s">
        <v>25</v>
      </c>
      <c r="V53" s="16" t="s">
        <v>25</v>
      </c>
      <c r="W53" s="16" t="s">
        <v>25</v>
      </c>
      <c r="X53" s="16" t="s">
        <v>25</v>
      </c>
      <c r="Y53" s="16" t="s">
        <v>25</v>
      </c>
      <c r="Z53" s="16" t="s">
        <v>25</v>
      </c>
      <c r="AA53" s="16" t="s">
        <v>25</v>
      </c>
      <c r="AB53" s="16" t="s">
        <v>25</v>
      </c>
      <c r="AC53" s="16" t="s">
        <v>25</v>
      </c>
      <c r="AD53" s="16" t="s">
        <v>25</v>
      </c>
      <c r="AE53" s="16" t="s">
        <v>25</v>
      </c>
      <c r="AF53" s="16" t="s">
        <v>25</v>
      </c>
      <c r="AG53" s="16" t="s">
        <v>25</v>
      </c>
      <c r="AH53" s="16" t="s">
        <v>25</v>
      </c>
      <c r="AI53" s="16" t="s">
        <v>25</v>
      </c>
      <c r="AJ53" s="16" t="s">
        <v>25</v>
      </c>
      <c r="AK53" s="16" t="s">
        <v>25</v>
      </c>
      <c r="AL53" s="16" t="s">
        <v>25</v>
      </c>
      <c r="AM53" s="16" t="s">
        <v>25</v>
      </c>
      <c r="AN53" s="16" t="s">
        <v>25</v>
      </c>
      <c r="AV53">
        <f t="array" ref="AV53">SUM(IF((WEEKDAY(J$5:AN$5,2)&lt;6)*(COUNTIF(fériés,J$5:AN$5)=0),COUNTIF(vsav, J53:AN53)))</f>
        <v>0</v>
      </c>
      <c r="AW53">
        <f t="array" ref="AW53">SUM(IF((WEEKDAY(J$5:AN$5,2)&gt;5)+(COUNTIF(fériés,J$5:AN$5)&gt;0),COUNTIF(vsav, J53:AN53)))</f>
        <v>0</v>
      </c>
    </row>
    <row r="54" spans="1:49" ht="15" customHeight="1">
      <c r="A54" s="49">
        <f>'Base de donnée'!R3</f>
        <v>16</v>
      </c>
      <c r="B54" s="464"/>
      <c r="C54" s="449"/>
      <c r="D54" s="411"/>
      <c r="E54" s="414"/>
      <c r="F54" s="417"/>
      <c r="G54" s="420"/>
      <c r="H54" s="423"/>
      <c r="I54" s="426"/>
      <c r="J54" s="18"/>
      <c r="K54" s="10"/>
      <c r="L54" s="10"/>
      <c r="M54" s="19"/>
      <c r="N54" s="10"/>
      <c r="O54" s="10"/>
      <c r="P54" s="10"/>
      <c r="Q54" s="10"/>
      <c r="R54" s="10"/>
      <c r="S54" s="10"/>
      <c r="T54" s="19"/>
      <c r="U54" s="10"/>
      <c r="V54" s="10"/>
      <c r="W54" s="19"/>
      <c r="X54" s="10"/>
      <c r="Y54" s="10"/>
      <c r="Z54" s="10"/>
      <c r="AA54" s="19"/>
      <c r="AB54" s="10"/>
      <c r="AC54" s="10"/>
      <c r="AD54" s="10"/>
      <c r="AE54" s="19"/>
      <c r="AF54" s="10"/>
      <c r="AG54" s="19"/>
      <c r="AH54" s="10"/>
      <c r="AI54" s="10"/>
      <c r="AJ54" s="10"/>
      <c r="AK54" s="10"/>
      <c r="AL54" s="10"/>
      <c r="AM54" s="10"/>
      <c r="AN54" s="10"/>
      <c r="AV54">
        <f t="array" ref="AV54">SUM(IF((WEEKDAY(J$5:AN$5,2)&lt;6)*(COUNTIF(fériés,J$5:AN$5)=0),COUNTIF(vsav, J54:AN54)))</f>
        <v>0</v>
      </c>
      <c r="AW54">
        <f t="array" ref="AW54">SUM(IF((WEEKDAY(J$5:AN$5,2)&gt;5)+(COUNTIF(fériés,J$5:AN$5)&gt;0),COUNTIF(vsav, J54:AN54)))</f>
        <v>0</v>
      </c>
    </row>
    <row r="55" spans="1:49" ht="15.75" customHeight="1" thickBot="1">
      <c r="A55" s="50">
        <f>'Base de donnée'!R3</f>
        <v>16</v>
      </c>
      <c r="B55" s="465"/>
      <c r="C55" s="450"/>
      <c r="D55" s="412"/>
      <c r="E55" s="415"/>
      <c r="F55" s="418"/>
      <c r="G55" s="421"/>
      <c r="H55" s="424"/>
      <c r="I55" s="427"/>
      <c r="J55" s="21"/>
      <c r="K55" s="14"/>
      <c r="L55" s="14"/>
      <c r="M55" s="14"/>
      <c r="N55" s="14"/>
      <c r="O55" s="14"/>
      <c r="P55" s="14"/>
      <c r="Q55" s="14"/>
      <c r="R55" s="14"/>
      <c r="S55" s="14"/>
      <c r="T55" s="14"/>
      <c r="U55" s="14"/>
      <c r="V55" s="14"/>
      <c r="W55" s="14"/>
      <c r="X55" s="14"/>
      <c r="Y55" s="22"/>
      <c r="Z55" s="14"/>
      <c r="AA55" s="14"/>
      <c r="AB55" s="22"/>
      <c r="AC55" s="14"/>
      <c r="AD55" s="14"/>
      <c r="AE55" s="22"/>
      <c r="AF55" s="22"/>
      <c r="AG55" s="14"/>
      <c r="AH55" s="14"/>
      <c r="AI55" s="14"/>
      <c r="AJ55" s="14"/>
      <c r="AK55" s="14"/>
      <c r="AL55" s="14"/>
      <c r="AM55" s="14"/>
      <c r="AN55" s="14"/>
      <c r="AV55">
        <f t="array" ref="AV55">SUM(IF((WEEKDAY(J$5:AN$5,2)&lt;6)*(COUNTIF(fériés,J$5:AN$5)=0),COUNTIF(vsav, J55:AN55)))</f>
        <v>0</v>
      </c>
      <c r="AW55">
        <f t="array" ref="AW55">SUM(IF((WEEKDAY(J$5:AN$5,2)&gt;5)+(COUNTIF(fériés,J$5:AN$5)&gt;0),COUNTIF(vsav, J55:AN55)))</f>
        <v>0</v>
      </c>
    </row>
    <row r="56" spans="1:49" ht="15" customHeight="1">
      <c r="A56" s="51">
        <f>'Base de donnée'!S3</f>
        <v>17</v>
      </c>
      <c r="B56" s="463">
        <f>SUM('Base de donnée'!S5:S7)</f>
        <v>1</v>
      </c>
      <c r="C56" s="448">
        <f>SUM('Base de donnée'!S$8)</f>
        <v>0</v>
      </c>
      <c r="D56" s="428">
        <f t="array" ref="D56">SUM(IF((WEEKDAY(J$5:AN$5,2)&lt;6)*(COUNTIF(fériés,J$5:AN$5)=0),COUNTIF(piquet,J56:AN56)))</f>
        <v>0</v>
      </c>
      <c r="E56" s="431">
        <f t="array" ref="E56">SUM(IF((WEEKDAY(J$5:AN$5,2)&gt;5)+(COUNTIF(fériés,J$5:AN$5)&gt;0),COUNTIF(piquet,J56:AN56)))</f>
        <v>0</v>
      </c>
      <c r="F56" s="416">
        <f>(D56*9)+(E56*24)</f>
        <v>0</v>
      </c>
      <c r="G56" s="419" t="e">
        <f ca="1">STATISTIQUE!V24</f>
        <v>#REF!</v>
      </c>
      <c r="H56" s="422">
        <f t="shared" ref="H56:I56" si="17">SUM(AV56:AV58)</f>
        <v>0</v>
      </c>
      <c r="I56" s="425">
        <f t="shared" si="17"/>
        <v>0</v>
      </c>
      <c r="J56" s="16" t="s">
        <v>25</v>
      </c>
      <c r="K56" s="16" t="s">
        <v>25</v>
      </c>
      <c r="L56" s="16" t="s">
        <v>25</v>
      </c>
      <c r="M56" s="16" t="s">
        <v>25</v>
      </c>
      <c r="N56" s="16" t="s">
        <v>25</v>
      </c>
      <c r="O56" s="16" t="s">
        <v>25</v>
      </c>
      <c r="P56" s="16" t="s">
        <v>25</v>
      </c>
      <c r="Q56" s="16" t="s">
        <v>25</v>
      </c>
      <c r="R56" s="16" t="s">
        <v>25</v>
      </c>
      <c r="S56" s="16" t="s">
        <v>25</v>
      </c>
      <c r="T56" s="16" t="s">
        <v>25</v>
      </c>
      <c r="U56" s="16" t="s">
        <v>25</v>
      </c>
      <c r="V56" s="16" t="s">
        <v>25</v>
      </c>
      <c r="W56" s="16" t="s">
        <v>25</v>
      </c>
      <c r="X56" s="16" t="s">
        <v>25</v>
      </c>
      <c r="Y56" s="16" t="s">
        <v>25</v>
      </c>
      <c r="Z56" s="16" t="s">
        <v>25</v>
      </c>
      <c r="AA56" s="16" t="s">
        <v>25</v>
      </c>
      <c r="AB56" s="16" t="s">
        <v>25</v>
      </c>
      <c r="AC56" s="16" t="s">
        <v>25</v>
      </c>
      <c r="AD56" s="16" t="s">
        <v>25</v>
      </c>
      <c r="AE56" s="16" t="s">
        <v>25</v>
      </c>
      <c r="AF56" s="16" t="s">
        <v>25</v>
      </c>
      <c r="AG56" s="16" t="s">
        <v>25</v>
      </c>
      <c r="AH56" s="16" t="s">
        <v>25</v>
      </c>
      <c r="AI56" s="16" t="s">
        <v>25</v>
      </c>
      <c r="AJ56" s="16" t="s">
        <v>25</v>
      </c>
      <c r="AK56" s="16" t="s">
        <v>25</v>
      </c>
      <c r="AL56" s="16" t="s">
        <v>25</v>
      </c>
      <c r="AM56" s="16" t="s">
        <v>25</v>
      </c>
      <c r="AN56" s="16" t="s">
        <v>25</v>
      </c>
      <c r="AV56">
        <f t="array" ref="AV56">SUM(IF((WEEKDAY(J$5:AN$5,2)&lt;6)*(COUNTIF(fériés,J$5:AN$5)=0),COUNTIF(vsav, J56:AN56)))</f>
        <v>0</v>
      </c>
      <c r="AW56">
        <f t="array" ref="AW56">SUM(IF((WEEKDAY(J$5:AN$5,2)&gt;5)+(COUNTIF(fériés,J$5:AN$5)&gt;0),COUNTIF(vsav, J56:AN56)))</f>
        <v>0</v>
      </c>
    </row>
    <row r="57" spans="1:49" ht="15" customHeight="1">
      <c r="A57" s="52">
        <f>'Base de donnée'!S3</f>
        <v>17</v>
      </c>
      <c r="B57" s="464"/>
      <c r="C57" s="449"/>
      <c r="D57" s="429"/>
      <c r="E57" s="432"/>
      <c r="F57" s="417"/>
      <c r="G57" s="420"/>
      <c r="H57" s="423"/>
      <c r="I57" s="426"/>
      <c r="J57" s="18"/>
      <c r="K57" s="10"/>
      <c r="L57" s="19"/>
      <c r="M57" s="10"/>
      <c r="N57" s="10"/>
      <c r="O57" s="10"/>
      <c r="P57" s="19"/>
      <c r="Q57" s="10"/>
      <c r="R57" s="10"/>
      <c r="S57" s="10"/>
      <c r="T57" s="10"/>
      <c r="U57" s="10"/>
      <c r="V57" s="10"/>
      <c r="W57" s="10"/>
      <c r="X57" s="10"/>
      <c r="Y57" s="19"/>
      <c r="Z57" s="10"/>
      <c r="AA57" s="10"/>
      <c r="AB57" s="10"/>
      <c r="AC57" s="10"/>
      <c r="AD57" s="10"/>
      <c r="AE57" s="10"/>
      <c r="AF57" s="10"/>
      <c r="AG57" s="19"/>
      <c r="AH57" s="19"/>
      <c r="AI57" s="10"/>
      <c r="AJ57" s="10"/>
      <c r="AK57" s="10"/>
      <c r="AL57" s="10"/>
      <c r="AM57" s="10"/>
      <c r="AN57" s="19"/>
      <c r="AV57">
        <f t="array" ref="AV57">SUM(IF((WEEKDAY(J$5:AN$5,2)&lt;6)*(COUNTIF(fériés,J$5:AN$5)=0),COUNTIF(vsav, J57:AN57)))</f>
        <v>0</v>
      </c>
      <c r="AW57">
        <f t="array" ref="AW57">SUM(IF((WEEKDAY(J$5:AN$5,2)&gt;5)+(COUNTIF(fériés,J$5:AN$5)&gt;0),COUNTIF(vsav, J57:AN57)))</f>
        <v>0</v>
      </c>
    </row>
    <row r="58" spans="1:49" ht="15.75" customHeight="1" thickBot="1">
      <c r="A58" s="53">
        <f>'Base de donnée'!S3</f>
        <v>17</v>
      </c>
      <c r="B58" s="465"/>
      <c r="C58" s="450"/>
      <c r="D58" s="430"/>
      <c r="E58" s="433"/>
      <c r="F58" s="418"/>
      <c r="G58" s="421"/>
      <c r="H58" s="424"/>
      <c r="I58" s="427"/>
      <c r="J58" s="21"/>
      <c r="K58" s="14"/>
      <c r="L58" s="14"/>
      <c r="M58" s="14"/>
      <c r="N58" s="14"/>
      <c r="O58" s="14"/>
      <c r="P58" s="22"/>
      <c r="Q58" s="14"/>
      <c r="R58" s="14"/>
      <c r="S58" s="14"/>
      <c r="T58" s="14"/>
      <c r="U58" s="14"/>
      <c r="V58" s="14"/>
      <c r="W58" s="14"/>
      <c r="X58" s="14"/>
      <c r="Y58" s="14"/>
      <c r="Z58" s="14"/>
      <c r="AA58" s="14"/>
      <c r="AB58" s="14"/>
      <c r="AC58" s="14"/>
      <c r="AD58" s="14"/>
      <c r="AE58" s="14"/>
      <c r="AF58" s="14"/>
      <c r="AG58" s="14"/>
      <c r="AH58" s="22"/>
      <c r="AI58" s="14"/>
      <c r="AJ58" s="22"/>
      <c r="AK58" s="14"/>
      <c r="AL58" s="14"/>
      <c r="AM58" s="14"/>
      <c r="AN58" s="14"/>
      <c r="AV58">
        <f t="array" ref="AV58">SUM(IF((WEEKDAY(J$5:AN$5,2)&lt;6)*(COUNTIF(fériés,J$5:AN$5)=0),COUNTIF(vsav, J58:AN58)))</f>
        <v>0</v>
      </c>
      <c r="AW58">
        <f t="array" ref="AW58">SUM(IF((WEEKDAY(J$5:AN$5,2)&gt;5)+(COUNTIF(fériés,J$5:AN$5)&gt;0),COUNTIF(vsav, J58:AN58)))</f>
        <v>0</v>
      </c>
    </row>
    <row r="59" spans="1:49" ht="15" customHeight="1">
      <c r="A59" s="51">
        <f>'Base de donnée'!T3</f>
        <v>18</v>
      </c>
      <c r="B59" s="463">
        <f>SUM('Base de donnée'!S5:S7)</f>
        <v>1</v>
      </c>
      <c r="C59" s="448">
        <f>SUM('Base de donnée'!T$8)</f>
        <v>0</v>
      </c>
      <c r="D59" s="410">
        <f t="array" ref="D59">SUM(IF((WEEKDAY(J$5:AN$5,2)&lt;6)*(COUNTIF(fériés,J$5:AN$5)=0),COUNTIF(piquet,J59:AN59)))</f>
        <v>0</v>
      </c>
      <c r="E59" s="413">
        <f t="array" ref="E59">SUM(IF((WEEKDAY(J$5:AN$5,2)&gt;5)+(COUNTIF(fériés,J$5:AN$5)&gt;0),COUNTIF(piquet,J59:AN59)))</f>
        <v>0</v>
      </c>
      <c r="F59" s="416">
        <f>(D59*9)+(E59*24)</f>
        <v>0</v>
      </c>
      <c r="G59" s="419" t="e">
        <f ca="1">STATISTIQUE!V25</f>
        <v>#REF!</v>
      </c>
      <c r="H59" s="422">
        <f t="shared" ref="H59:I59" si="18">SUM(AV59:AV61)</f>
        <v>0</v>
      </c>
      <c r="I59" s="425">
        <f t="shared" si="18"/>
        <v>0</v>
      </c>
      <c r="J59" s="16" t="s">
        <v>25</v>
      </c>
      <c r="K59" s="16" t="s">
        <v>25</v>
      </c>
      <c r="L59" s="16" t="s">
        <v>25</v>
      </c>
      <c r="M59" s="16" t="s">
        <v>25</v>
      </c>
      <c r="N59" s="16" t="s">
        <v>25</v>
      </c>
      <c r="O59" s="16" t="s">
        <v>25</v>
      </c>
      <c r="P59" s="16" t="s">
        <v>25</v>
      </c>
      <c r="Q59" s="16" t="s">
        <v>6</v>
      </c>
      <c r="R59" s="16" t="s">
        <v>6</v>
      </c>
      <c r="S59" s="16" t="s">
        <v>6</v>
      </c>
      <c r="T59" s="16" t="s">
        <v>6</v>
      </c>
      <c r="U59" s="16" t="s">
        <v>25</v>
      </c>
      <c r="V59" s="16" t="s">
        <v>25</v>
      </c>
      <c r="W59" s="16" t="s">
        <v>25</v>
      </c>
      <c r="X59" s="16" t="s">
        <v>25</v>
      </c>
      <c r="Y59" s="16" t="s">
        <v>25</v>
      </c>
      <c r="Z59" s="16" t="s">
        <v>25</v>
      </c>
      <c r="AA59" s="16" t="s">
        <v>25</v>
      </c>
      <c r="AB59" s="16" t="s">
        <v>25</v>
      </c>
      <c r="AC59" s="16" t="s">
        <v>25</v>
      </c>
      <c r="AD59" s="16" t="s">
        <v>6</v>
      </c>
      <c r="AE59" s="16" t="s">
        <v>25</v>
      </c>
      <c r="AF59" s="16" t="s">
        <v>25</v>
      </c>
      <c r="AG59" s="16" t="s">
        <v>25</v>
      </c>
      <c r="AH59" s="16" t="s">
        <v>25</v>
      </c>
      <c r="AI59" s="16" t="s">
        <v>25</v>
      </c>
      <c r="AJ59" s="16" t="s">
        <v>25</v>
      </c>
      <c r="AK59" s="16" t="s">
        <v>25</v>
      </c>
      <c r="AL59" s="16" t="s">
        <v>25</v>
      </c>
      <c r="AM59" s="16" t="s">
        <v>25</v>
      </c>
      <c r="AN59" s="16" t="s">
        <v>25</v>
      </c>
      <c r="AV59">
        <f t="array" ref="AV59">SUM(IF((WEEKDAY(J$5:AN$5,2)&lt;6)*(COUNTIF(fériés,J$5:AN$5)=0),COUNTIF(vsav, J59:AN59)))</f>
        <v>0</v>
      </c>
      <c r="AW59">
        <f t="array" ref="AW59">SUM(IF((WEEKDAY(J$5:AN$5,2)&gt;5)+(COUNTIF(fériés,J$5:AN$5)&gt;0),COUNTIF(vsav, J59:AN59)))</f>
        <v>0</v>
      </c>
    </row>
    <row r="60" spans="1:49" ht="15" customHeight="1">
      <c r="A60" s="52">
        <f>'Base de donnée'!T3</f>
        <v>18</v>
      </c>
      <c r="B60" s="464"/>
      <c r="C60" s="449"/>
      <c r="D60" s="411"/>
      <c r="E60" s="414"/>
      <c r="F60" s="417"/>
      <c r="G60" s="420"/>
      <c r="H60" s="423"/>
      <c r="I60" s="426"/>
      <c r="J60" s="18"/>
      <c r="K60" s="10"/>
      <c r="L60" s="10"/>
      <c r="M60" s="10"/>
      <c r="N60" s="10"/>
      <c r="O60" s="10"/>
      <c r="P60" s="10"/>
      <c r="Q60" s="10"/>
      <c r="R60" s="10"/>
      <c r="S60" s="10"/>
      <c r="T60" s="10"/>
      <c r="U60" s="10"/>
      <c r="V60" s="10"/>
      <c r="W60" s="10"/>
      <c r="X60" s="10"/>
      <c r="Y60" s="10"/>
      <c r="Z60" s="10"/>
      <c r="AA60" s="10"/>
      <c r="AB60" s="10"/>
      <c r="AC60" s="10"/>
      <c r="AD60" s="10"/>
      <c r="AE60" s="10"/>
      <c r="AF60" s="10"/>
      <c r="AG60" s="10"/>
      <c r="AH60" s="10"/>
      <c r="AI60" s="10"/>
      <c r="AJ60" s="10"/>
      <c r="AK60" s="10"/>
      <c r="AL60" s="10"/>
      <c r="AM60" s="10"/>
      <c r="AN60" s="10"/>
      <c r="AV60">
        <f t="array" ref="AV60">SUM(IF((WEEKDAY(J$5:AN$5,2)&lt;6)*(COUNTIF(fériés,J$5:AN$5)=0),COUNTIF(vsav, J60:AN60)))</f>
        <v>0</v>
      </c>
      <c r="AW60">
        <f t="array" ref="AW60">SUM(IF((WEEKDAY(J$5:AN$5,2)&gt;5)+(COUNTIF(fériés,J$5:AN$5)&gt;0),COUNTIF(vsav, J60:AN60)))</f>
        <v>0</v>
      </c>
    </row>
    <row r="61" spans="1:49" ht="15.75" customHeight="1" thickBot="1">
      <c r="A61" s="53">
        <f>'Base de donnée'!T3</f>
        <v>18</v>
      </c>
      <c r="B61" s="465"/>
      <c r="C61" s="450"/>
      <c r="D61" s="412"/>
      <c r="E61" s="415"/>
      <c r="F61" s="418"/>
      <c r="G61" s="421"/>
      <c r="H61" s="424"/>
      <c r="I61" s="427"/>
      <c r="J61" s="21"/>
      <c r="K61" s="22"/>
      <c r="L61" s="14"/>
      <c r="M61" s="14"/>
      <c r="N61" s="14"/>
      <c r="O61" s="14"/>
      <c r="P61" s="14"/>
      <c r="Q61" s="14"/>
      <c r="R61" s="14"/>
      <c r="S61" s="14"/>
      <c r="T61" s="14"/>
      <c r="U61" s="14"/>
      <c r="V61" s="14"/>
      <c r="W61" s="14"/>
      <c r="X61" s="14"/>
      <c r="Y61" s="14"/>
      <c r="Z61" s="14"/>
      <c r="AA61" s="14"/>
      <c r="AB61" s="14"/>
      <c r="AC61" s="14"/>
      <c r="AD61" s="14"/>
      <c r="AE61" s="14"/>
      <c r="AF61" s="22"/>
      <c r="AG61" s="14"/>
      <c r="AH61" s="14"/>
      <c r="AI61" s="14"/>
      <c r="AJ61" s="14"/>
      <c r="AK61" s="14"/>
      <c r="AL61" s="14"/>
      <c r="AM61" s="14"/>
      <c r="AN61" s="14"/>
      <c r="AV61">
        <f t="array" ref="AV61">SUM(IF((WEEKDAY(J$5:AN$5,2)&lt;6)*(COUNTIF(fériés,J$5:AN$5)=0),COUNTIF(vsav, J61:AN61)))</f>
        <v>0</v>
      </c>
      <c r="AW61">
        <f t="array" ref="AW61">SUM(IF((WEEKDAY(J$5:AN$5,2)&gt;5)+(COUNTIF(fériés,J$5:AN$5)&gt;0),COUNTIF(vsav, J61:AN61)))</f>
        <v>0</v>
      </c>
    </row>
    <row r="62" spans="1:49" ht="15" customHeight="1">
      <c r="A62" s="51">
        <f>'Base de donnée'!U3</f>
        <v>19</v>
      </c>
      <c r="B62" s="463">
        <f>SUM('Base de donnée'!U5:U7)</f>
        <v>0</v>
      </c>
      <c r="C62" s="448">
        <f>SUM('Base de donnée'!U$8)</f>
        <v>0</v>
      </c>
      <c r="D62" s="428">
        <f t="array" ref="D62">SUM(IF((WEEKDAY(J$5:AN$5,2)&lt;6)*(COUNTIF(fériés,J$5:AN$5)=0),COUNTIF(piquet,J62:AN62)))</f>
        <v>0</v>
      </c>
      <c r="E62" s="431">
        <f t="array" ref="E62">SUM(IF((WEEKDAY(J$5:AN$5,2)&gt;5)+(COUNTIF(fériés,J$5:AN$5)&gt;0),COUNTIF(piquet,J62:AN62)))</f>
        <v>0</v>
      </c>
      <c r="F62" s="416">
        <f>(D62*9)+(E62*24)</f>
        <v>0</v>
      </c>
      <c r="G62" s="419" t="e">
        <f ca="1">STATISTIQUE!V26</f>
        <v>#REF!</v>
      </c>
      <c r="H62" s="422">
        <f t="shared" ref="H62:I62" si="19">SUM(AV62:AV64)</f>
        <v>0</v>
      </c>
      <c r="I62" s="425">
        <f t="shared" si="19"/>
        <v>0</v>
      </c>
      <c r="J62" s="16" t="s">
        <v>25</v>
      </c>
      <c r="K62" s="16" t="s">
        <v>25</v>
      </c>
      <c r="L62" s="16" t="s">
        <v>25</v>
      </c>
      <c r="M62" s="16" t="s">
        <v>25</v>
      </c>
      <c r="N62" s="16" t="s">
        <v>25</v>
      </c>
      <c r="O62" s="16" t="s">
        <v>25</v>
      </c>
      <c r="P62" s="16" t="s">
        <v>25</v>
      </c>
      <c r="Q62" s="16" t="s">
        <v>25</v>
      </c>
      <c r="R62" s="16" t="s">
        <v>25</v>
      </c>
      <c r="S62" s="16" t="s">
        <v>25</v>
      </c>
      <c r="T62" s="16" t="s">
        <v>25</v>
      </c>
      <c r="U62" s="16" t="s">
        <v>25</v>
      </c>
      <c r="V62" s="16" t="s">
        <v>25</v>
      </c>
      <c r="W62" s="16" t="s">
        <v>25</v>
      </c>
      <c r="X62" s="16" t="s">
        <v>25</v>
      </c>
      <c r="Y62" s="16" t="s">
        <v>25</v>
      </c>
      <c r="Z62" s="16" t="s">
        <v>25</v>
      </c>
      <c r="AA62" s="16" t="s">
        <v>25</v>
      </c>
      <c r="AB62" s="16" t="s">
        <v>25</v>
      </c>
      <c r="AC62" s="16" t="s">
        <v>25</v>
      </c>
      <c r="AD62" s="16" t="s">
        <v>25</v>
      </c>
      <c r="AE62" s="16" t="s">
        <v>25</v>
      </c>
      <c r="AF62" s="16" t="s">
        <v>25</v>
      </c>
      <c r="AG62" s="16" t="s">
        <v>25</v>
      </c>
      <c r="AH62" s="16" t="s">
        <v>25</v>
      </c>
      <c r="AI62" s="16" t="s">
        <v>25</v>
      </c>
      <c r="AJ62" s="16" t="s">
        <v>25</v>
      </c>
      <c r="AK62" s="16" t="s">
        <v>25</v>
      </c>
      <c r="AL62" s="16" t="s">
        <v>25</v>
      </c>
      <c r="AM62" s="16" t="s">
        <v>25</v>
      </c>
      <c r="AN62" s="16" t="s">
        <v>25</v>
      </c>
      <c r="AV62">
        <f t="array" ref="AV62">SUM(IF((WEEKDAY(J$5:AN$5,2)&lt;6)*(COUNTIF(fériés,J$5:AN$5)=0),COUNTIF(vsav, J62:AN62)))</f>
        <v>0</v>
      </c>
      <c r="AW62">
        <f t="array" ref="AW62">SUM(IF((WEEKDAY(J$5:AN$5,2)&gt;5)+(COUNTIF(fériés,J$5:AN$5)&gt;0),COUNTIF(vsav, J62:AN62)))</f>
        <v>0</v>
      </c>
    </row>
    <row r="63" spans="1:49" ht="15" customHeight="1">
      <c r="A63" s="52">
        <f>'Base de donnée'!U3</f>
        <v>19</v>
      </c>
      <c r="B63" s="464"/>
      <c r="C63" s="449"/>
      <c r="D63" s="429"/>
      <c r="E63" s="432"/>
      <c r="F63" s="417"/>
      <c r="G63" s="420"/>
      <c r="H63" s="423"/>
      <c r="I63" s="426"/>
      <c r="J63" s="18"/>
      <c r="K63" s="10"/>
      <c r="L63" s="10"/>
      <c r="M63" s="10"/>
      <c r="N63" s="10"/>
      <c r="O63" s="10"/>
      <c r="P63" s="10"/>
      <c r="Q63" s="19"/>
      <c r="R63" s="19"/>
      <c r="S63" s="10"/>
      <c r="T63" s="10"/>
      <c r="U63" s="10"/>
      <c r="V63" s="19"/>
      <c r="W63" s="19"/>
      <c r="X63" s="19"/>
      <c r="Y63" s="19"/>
      <c r="Z63" s="10"/>
      <c r="AA63" s="10"/>
      <c r="AB63" s="19"/>
      <c r="AC63" s="19"/>
      <c r="AD63" s="10"/>
      <c r="AE63" s="19"/>
      <c r="AF63" s="10"/>
      <c r="AG63" s="10"/>
      <c r="AH63" s="10"/>
      <c r="AI63" s="19"/>
      <c r="AJ63" s="19"/>
      <c r="AK63" s="10"/>
      <c r="AL63" s="19"/>
      <c r="AM63" s="10"/>
      <c r="AN63" s="10"/>
      <c r="AV63">
        <f t="array" ref="AV63">SUM(IF((WEEKDAY(J$5:AN$5,2)&lt;6)*(COUNTIF(fériés,J$5:AN$5)=0),COUNTIF(vsav, J63:AN63)))</f>
        <v>0</v>
      </c>
      <c r="AW63">
        <f t="array" ref="AW63">SUM(IF((WEEKDAY(J$5:AN$5,2)&gt;5)+(COUNTIF(fériés,J$5:AN$5)&gt;0),COUNTIF(vsav, J63:AN63)))</f>
        <v>0</v>
      </c>
    </row>
    <row r="64" spans="1:49" ht="15.75" customHeight="1" thickBot="1">
      <c r="A64" s="53">
        <f>'Base de donnée'!U3</f>
        <v>19</v>
      </c>
      <c r="B64" s="465"/>
      <c r="C64" s="450"/>
      <c r="D64" s="430"/>
      <c r="E64" s="433"/>
      <c r="F64" s="418"/>
      <c r="G64" s="421"/>
      <c r="H64" s="424"/>
      <c r="I64" s="427"/>
      <c r="J64" s="21"/>
      <c r="K64" s="14"/>
      <c r="L64" s="14"/>
      <c r="M64" s="14"/>
      <c r="N64" s="14"/>
      <c r="O64" s="14"/>
      <c r="P64" s="14"/>
      <c r="Q64" s="14"/>
      <c r="R64" s="14"/>
      <c r="S64" s="14"/>
      <c r="T64" s="14"/>
      <c r="U64" s="14"/>
      <c r="V64" s="22"/>
      <c r="W64" s="14"/>
      <c r="X64" s="22"/>
      <c r="Y64" s="14"/>
      <c r="Z64" s="14"/>
      <c r="AA64" s="14"/>
      <c r="AB64" s="22"/>
      <c r="AC64" s="14"/>
      <c r="AD64" s="14"/>
      <c r="AE64" s="14"/>
      <c r="AF64" s="14"/>
      <c r="AG64" s="14"/>
      <c r="AH64" s="14"/>
      <c r="AI64" s="22"/>
      <c r="AJ64" s="14"/>
      <c r="AK64" s="14"/>
      <c r="AL64" s="14"/>
      <c r="AM64" s="14"/>
      <c r="AN64" s="14"/>
      <c r="AV64">
        <f t="array" ref="AV64">SUM(IF((WEEKDAY(J$5:AN$5,2)&lt;6)*(COUNTIF(fériés,J$5:AN$5)=0),COUNTIF(vsav, J64:AN64)))</f>
        <v>0</v>
      </c>
      <c r="AW64">
        <f t="array" ref="AW64">SUM(IF((WEEKDAY(J$5:AN$5,2)&gt;5)+(COUNTIF(fériés,J$5:AN$5)&gt;0),COUNTIF(vsav, J64:AN64)))</f>
        <v>0</v>
      </c>
    </row>
    <row r="65" spans="1:49" ht="15" customHeight="1">
      <c r="A65" s="51">
        <f>'Base de donnée'!V3</f>
        <v>20</v>
      </c>
      <c r="B65" s="466">
        <f>SUM('Base de donnée'!V5:V7)</f>
        <v>0</v>
      </c>
      <c r="C65" s="448">
        <f>SUM('Base de donnée'!V$8)</f>
        <v>0</v>
      </c>
      <c r="D65" s="410">
        <f t="array" ref="D65">SUM(IF((WEEKDAY(J$5:AN$5,2)&lt;6)*(COUNTIF(fériés,J$5:AN$5)=0),COUNTIF(piquet,J65:AN65)))</f>
        <v>0</v>
      </c>
      <c r="E65" s="413">
        <f t="array" ref="E65">SUM(IF((WEEKDAY(J$5:AN$5,2)&gt;5)+(COUNTIF(fériés,J$5:AN$5)&gt;0),COUNTIF(piquet,J65:AN65)))</f>
        <v>0</v>
      </c>
      <c r="F65" s="416">
        <f>(D65*9)+(E65*24)</f>
        <v>0</v>
      </c>
      <c r="G65" s="419" t="e">
        <f ca="1">STATISTIQUE!V27</f>
        <v>#REF!</v>
      </c>
      <c r="H65" s="422">
        <f t="shared" ref="H65:I65" si="20">SUM(AV65:AV67)</f>
        <v>0</v>
      </c>
      <c r="I65" s="425">
        <f t="shared" si="20"/>
        <v>0</v>
      </c>
      <c r="J65" s="16" t="s">
        <v>25</v>
      </c>
      <c r="K65" s="16" t="s">
        <v>25</v>
      </c>
      <c r="L65" s="16" t="s">
        <v>25</v>
      </c>
      <c r="M65" s="16" t="s">
        <v>25</v>
      </c>
      <c r="N65" s="16" t="s">
        <v>25</v>
      </c>
      <c r="O65" s="16" t="s">
        <v>25</v>
      </c>
      <c r="P65" s="16" t="s">
        <v>25</v>
      </c>
      <c r="Q65" s="16" t="s">
        <v>25</v>
      </c>
      <c r="R65" s="16" t="s">
        <v>25</v>
      </c>
      <c r="S65" s="16" t="s">
        <v>25</v>
      </c>
      <c r="T65" s="16" t="s">
        <v>25</v>
      </c>
      <c r="U65" s="16" t="s">
        <v>25</v>
      </c>
      <c r="V65" s="16" t="s">
        <v>25</v>
      </c>
      <c r="W65" s="16" t="s">
        <v>25</v>
      </c>
      <c r="X65" s="16" t="s">
        <v>25</v>
      </c>
      <c r="Y65" s="16" t="s">
        <v>25</v>
      </c>
      <c r="Z65" s="16" t="s">
        <v>25</v>
      </c>
      <c r="AA65" s="16" t="s">
        <v>25</v>
      </c>
      <c r="AB65" s="16" t="s">
        <v>25</v>
      </c>
      <c r="AC65" s="16" t="s">
        <v>25</v>
      </c>
      <c r="AD65" s="16" t="s">
        <v>25</v>
      </c>
      <c r="AE65" s="16" t="s">
        <v>25</v>
      </c>
      <c r="AF65" s="16" t="s">
        <v>25</v>
      </c>
      <c r="AG65" s="16" t="s">
        <v>25</v>
      </c>
      <c r="AH65" s="16" t="s">
        <v>25</v>
      </c>
      <c r="AI65" s="16" t="s">
        <v>25</v>
      </c>
      <c r="AJ65" s="16" t="s">
        <v>25</v>
      </c>
      <c r="AK65" s="16" t="s">
        <v>25</v>
      </c>
      <c r="AL65" s="16" t="s">
        <v>25</v>
      </c>
      <c r="AM65" s="16" t="s">
        <v>25</v>
      </c>
      <c r="AN65" s="16" t="s">
        <v>25</v>
      </c>
      <c r="AV65">
        <f t="array" ref="AV65">SUM(IF((WEEKDAY(J$5:AN$5,2)&lt;6)*(COUNTIF(fériés,J$5:AN$5)=0),COUNTIF(vsav, J65:AN65)))</f>
        <v>0</v>
      </c>
      <c r="AW65">
        <f t="array" ref="AW65">SUM(IF((WEEKDAY(J$5:AN$5,2)&gt;5)+(COUNTIF(fériés,J$5:AN$5)&gt;0),COUNTIF(vsav, J65:AN65)))</f>
        <v>0</v>
      </c>
    </row>
    <row r="66" spans="1:49" ht="15" customHeight="1">
      <c r="A66" s="52">
        <f>'Base de donnée'!V3</f>
        <v>20</v>
      </c>
      <c r="B66" s="467"/>
      <c r="C66" s="449"/>
      <c r="D66" s="411"/>
      <c r="E66" s="414"/>
      <c r="F66" s="417"/>
      <c r="G66" s="420"/>
      <c r="H66" s="423"/>
      <c r="I66" s="426"/>
      <c r="J66" s="18"/>
      <c r="K66" s="19"/>
      <c r="L66" s="10"/>
      <c r="M66" s="10"/>
      <c r="N66" s="10"/>
      <c r="O66" s="10"/>
      <c r="P66" s="10"/>
      <c r="Q66" s="10"/>
      <c r="R66" s="10"/>
      <c r="S66" s="10"/>
      <c r="T66" s="10"/>
      <c r="U66" s="10"/>
      <c r="V66" s="10"/>
      <c r="W66" s="10"/>
      <c r="X66" s="10"/>
      <c r="Y66" s="10"/>
      <c r="Z66" s="10"/>
      <c r="AA66" s="10"/>
      <c r="AB66" s="10"/>
      <c r="AC66" s="10"/>
      <c r="AD66" s="10"/>
      <c r="AE66" s="10"/>
      <c r="AF66" s="19"/>
      <c r="AG66" s="10"/>
      <c r="AH66" s="10"/>
      <c r="AI66" s="10"/>
      <c r="AJ66" s="10"/>
      <c r="AK66" s="10"/>
      <c r="AL66" s="10"/>
      <c r="AM66" s="10"/>
      <c r="AN66" s="10"/>
      <c r="AV66">
        <f t="array" ref="AV66">SUM(IF((WEEKDAY(J$5:AN$5,2)&lt;6)*(COUNTIF(fériés,J$5:AN$5)=0),COUNTIF(vsav, J66:AN66)))</f>
        <v>0</v>
      </c>
      <c r="AW66">
        <f t="array" ref="AW66">SUM(IF((WEEKDAY(J$5:AN$5,2)&gt;5)+(COUNTIF(fériés,J$5:AN$5)&gt;0),COUNTIF(vsav, J66:AN66)))</f>
        <v>0</v>
      </c>
    </row>
    <row r="67" spans="1:49" ht="15.75" customHeight="1" thickBot="1">
      <c r="A67" s="53">
        <f>'Base de donnée'!V3</f>
        <v>20</v>
      </c>
      <c r="B67" s="468"/>
      <c r="C67" s="450"/>
      <c r="D67" s="412"/>
      <c r="E67" s="415"/>
      <c r="F67" s="418"/>
      <c r="G67" s="421"/>
      <c r="H67" s="424"/>
      <c r="I67" s="427"/>
      <c r="J67" s="21"/>
      <c r="K67" s="22"/>
      <c r="L67" s="14"/>
      <c r="M67" s="14"/>
      <c r="N67" s="14"/>
      <c r="O67" s="14"/>
      <c r="P67" s="14"/>
      <c r="Q67" s="14"/>
      <c r="R67" s="14"/>
      <c r="S67" s="14"/>
      <c r="T67" s="14"/>
      <c r="U67" s="14"/>
      <c r="V67" s="14"/>
      <c r="W67" s="14"/>
      <c r="X67" s="14"/>
      <c r="Y67" s="14"/>
      <c r="Z67" s="14"/>
      <c r="AA67" s="22"/>
      <c r="AB67" s="14"/>
      <c r="AC67" s="14"/>
      <c r="AD67" s="14"/>
      <c r="AE67" s="14"/>
      <c r="AF67" s="14"/>
      <c r="AG67" s="14"/>
      <c r="AH67" s="14"/>
      <c r="AI67" s="22"/>
      <c r="AJ67" s="14"/>
      <c r="AK67" s="14"/>
      <c r="AL67" s="14"/>
      <c r="AM67" s="14"/>
      <c r="AN67" s="14"/>
      <c r="AV67">
        <f t="array" ref="AV67">SUM(IF((WEEKDAY(J$5:AN$5,2)&lt;6)*(COUNTIF(fériés,J$5:AN$5)=0),COUNTIF(vsav, J67:AN67)))</f>
        <v>0</v>
      </c>
      <c r="AW67">
        <f t="array" ref="AW67">SUM(IF((WEEKDAY(J$5:AN$5,2)&gt;5)+(COUNTIF(fériés,J$5:AN$5)&gt;0),COUNTIF(vsav, J67:AN67)))</f>
        <v>0</v>
      </c>
    </row>
    <row r="68" spans="1:49" ht="15" customHeight="1">
      <c r="A68" s="51">
        <f>'Base de donnée'!W3</f>
        <v>21</v>
      </c>
      <c r="B68" s="466">
        <f>SUM('Base de donnée'!W5:W7)</f>
        <v>0</v>
      </c>
      <c r="C68" s="448">
        <f>SUM('Base de donnée'!W$8)</f>
        <v>0</v>
      </c>
      <c r="D68" s="428">
        <f t="array" ref="D68">SUM(IF((WEEKDAY(J$5:AN$5,2)&lt;6)*(COUNTIF(fériés,J$5:AN$5)=0),COUNTIF(piquet,J68:AN68)))</f>
        <v>0</v>
      </c>
      <c r="E68" s="431">
        <f t="array" ref="E68">SUM(IF((WEEKDAY(J$5:AN$5,2)&gt;5)+(COUNTIF(fériés,J$5:AN$5)&gt;0),COUNTIF(piquet,J68:AN68)))</f>
        <v>0</v>
      </c>
      <c r="F68" s="416">
        <f>(D68*9)+(E68*24)</f>
        <v>0</v>
      </c>
      <c r="G68" s="419" t="e">
        <f ca="1">STATISTIQUE!V28</f>
        <v>#REF!</v>
      </c>
      <c r="H68" s="422">
        <f t="shared" ref="H68:I68" si="21">SUM(AV68:AV70)</f>
        <v>0</v>
      </c>
      <c r="I68" s="425">
        <f t="shared" si="21"/>
        <v>0</v>
      </c>
      <c r="J68" s="16" t="s">
        <v>25</v>
      </c>
      <c r="K68" s="16" t="s">
        <v>25</v>
      </c>
      <c r="L68" s="16" t="s">
        <v>25</v>
      </c>
      <c r="M68" s="16" t="s">
        <v>25</v>
      </c>
      <c r="N68" s="16" t="s">
        <v>25</v>
      </c>
      <c r="O68" s="16" t="s">
        <v>25</v>
      </c>
      <c r="P68" s="16" t="s">
        <v>25</v>
      </c>
      <c r="Q68" s="16" t="s">
        <v>25</v>
      </c>
      <c r="R68" s="16" t="s">
        <v>25</v>
      </c>
      <c r="S68" s="16" t="s">
        <v>25</v>
      </c>
      <c r="T68" s="16" t="s">
        <v>25</v>
      </c>
      <c r="U68" s="16" t="s">
        <v>25</v>
      </c>
      <c r="V68" s="16" t="s">
        <v>25</v>
      </c>
      <c r="W68" s="16" t="s">
        <v>25</v>
      </c>
      <c r="X68" s="16" t="s">
        <v>25</v>
      </c>
      <c r="Y68" s="16" t="s">
        <v>25</v>
      </c>
      <c r="Z68" s="16" t="s">
        <v>25</v>
      </c>
      <c r="AA68" s="16" t="s">
        <v>25</v>
      </c>
      <c r="AB68" s="16" t="s">
        <v>25</v>
      </c>
      <c r="AC68" s="16" t="s">
        <v>25</v>
      </c>
      <c r="AD68" s="16" t="s">
        <v>25</v>
      </c>
      <c r="AE68" s="16" t="s">
        <v>25</v>
      </c>
      <c r="AF68" s="16" t="s">
        <v>25</v>
      </c>
      <c r="AG68" s="16" t="s">
        <v>25</v>
      </c>
      <c r="AH68" s="16" t="s">
        <v>25</v>
      </c>
      <c r="AI68" s="16" t="s">
        <v>25</v>
      </c>
      <c r="AJ68" s="16" t="s">
        <v>25</v>
      </c>
      <c r="AK68" s="16" t="s">
        <v>25</v>
      </c>
      <c r="AL68" s="16" t="s">
        <v>25</v>
      </c>
      <c r="AM68" s="16" t="s">
        <v>25</v>
      </c>
      <c r="AN68" s="16" t="s">
        <v>25</v>
      </c>
      <c r="AV68">
        <f t="array" ref="AV68">SUM(IF((WEEKDAY(J$5:AN$5,2)&lt;6)*(COUNTIF(fériés,J$5:AN$5)=0),COUNTIF(vsav, J68:AN68)))</f>
        <v>0</v>
      </c>
      <c r="AW68">
        <f t="array" ref="AW68">SUM(IF((WEEKDAY(J$5:AN$5,2)&gt;5)+(COUNTIF(fériés,J$5:AN$5)&gt;0),COUNTIF(vsav, J68:AN68)))</f>
        <v>0</v>
      </c>
    </row>
    <row r="69" spans="1:49" ht="15" customHeight="1">
      <c r="A69" s="52">
        <f>'Base de donnée'!W3</f>
        <v>21</v>
      </c>
      <c r="B69" s="467"/>
      <c r="C69" s="449"/>
      <c r="D69" s="429"/>
      <c r="E69" s="432"/>
      <c r="F69" s="417"/>
      <c r="G69" s="420"/>
      <c r="H69" s="423"/>
      <c r="I69" s="426"/>
      <c r="J69" s="18"/>
      <c r="K69" s="10"/>
      <c r="L69" s="10"/>
      <c r="M69" s="10"/>
      <c r="N69" s="19"/>
      <c r="O69" s="10"/>
      <c r="P69" s="10"/>
      <c r="Q69" s="10"/>
      <c r="R69" s="10"/>
      <c r="S69" s="10"/>
      <c r="T69" s="10"/>
      <c r="U69" s="10"/>
      <c r="V69" s="10"/>
      <c r="W69" s="10"/>
      <c r="X69" s="10"/>
      <c r="Y69" s="10"/>
      <c r="Z69" s="10"/>
      <c r="AA69" s="10"/>
      <c r="AB69" s="10"/>
      <c r="AC69" s="10"/>
      <c r="AD69" s="10"/>
      <c r="AE69" s="10"/>
      <c r="AF69" s="10"/>
      <c r="AG69" s="10"/>
      <c r="AH69" s="10"/>
      <c r="AI69" s="19"/>
      <c r="AJ69" s="19"/>
      <c r="AK69" s="10"/>
      <c r="AL69" s="10"/>
      <c r="AM69" s="10"/>
      <c r="AN69" s="10"/>
      <c r="AV69">
        <f t="array" ref="AV69">SUM(IF((WEEKDAY(J$5:AN$5,2)&lt;6)*(COUNTIF(fériés,J$5:AN$5)=0),COUNTIF(vsav, J69:AN69)))</f>
        <v>0</v>
      </c>
      <c r="AW69">
        <f t="array" ref="AW69">SUM(IF((WEEKDAY(J$5:AN$5,2)&gt;5)+(COUNTIF(fériés,J$5:AN$5)&gt;0),COUNTIF(vsav, J69:AN69)))</f>
        <v>0</v>
      </c>
    </row>
    <row r="70" spans="1:49" ht="15.75" customHeight="1" thickBot="1">
      <c r="A70" s="53">
        <f>'Base de donnée'!W3</f>
        <v>21</v>
      </c>
      <c r="B70" s="468"/>
      <c r="C70" s="450"/>
      <c r="D70" s="430"/>
      <c r="E70" s="433"/>
      <c r="F70" s="418"/>
      <c r="G70" s="421"/>
      <c r="H70" s="424"/>
      <c r="I70" s="427"/>
      <c r="J70" s="28"/>
      <c r="K70" s="14"/>
      <c r="L70" s="14"/>
      <c r="M70" s="14"/>
      <c r="N70" s="22"/>
      <c r="O70" s="14"/>
      <c r="P70" s="14"/>
      <c r="Q70" s="14"/>
      <c r="R70" s="14"/>
      <c r="S70" s="14"/>
      <c r="T70" s="14"/>
      <c r="U70" s="14"/>
      <c r="V70" s="14"/>
      <c r="W70" s="14"/>
      <c r="X70" s="14"/>
      <c r="Y70" s="14"/>
      <c r="Z70" s="14"/>
      <c r="AA70" s="14"/>
      <c r="AB70" s="14"/>
      <c r="AC70" s="14"/>
      <c r="AD70" s="14"/>
      <c r="AE70" s="14"/>
      <c r="AF70" s="14"/>
      <c r="AG70" s="14"/>
      <c r="AH70" s="14"/>
      <c r="AI70" s="14"/>
      <c r="AJ70" s="14"/>
      <c r="AK70" s="14"/>
      <c r="AL70" s="14"/>
      <c r="AM70" s="14"/>
      <c r="AN70" s="14"/>
      <c r="AV70">
        <f t="array" ref="AV70">SUM(IF((WEEKDAY(J$5:AN$5,2)&lt;6)*(COUNTIF(fériés,J$5:AN$5)=0),COUNTIF(vsav, J70:AN70)))</f>
        <v>0</v>
      </c>
      <c r="AW70">
        <f t="array" ref="AW70">SUM(IF((WEEKDAY(J$5:AN$5,2)&gt;5)+(COUNTIF(fériés,J$5:AN$5)&gt;0),COUNTIF(vsav, J70:AN70)))</f>
        <v>0</v>
      </c>
    </row>
    <row r="71" spans="1:49" ht="15" customHeight="1">
      <c r="A71" s="51">
        <f>'Base de donnée'!X3</f>
        <v>22</v>
      </c>
      <c r="B71" s="466">
        <f>SUM('Base de donnée'!X5:X7)</f>
        <v>0</v>
      </c>
      <c r="C71" s="448">
        <f>SUM('Base de donnée'!X$8)</f>
        <v>0</v>
      </c>
      <c r="D71" s="410">
        <f t="array" ref="D71">SUM(IF((WEEKDAY(J$5:AN$5,2)&lt;6)*(COUNTIF(fériés,J$5:AN$5)=0),COUNTIF(piquet,J71:AN71)))</f>
        <v>0</v>
      </c>
      <c r="E71" s="413">
        <f t="array" ref="E71">SUM(IF((WEEKDAY(J$5:AN$5,2)&gt;5)+(COUNTIF(fériés,J$5:AN$5)&gt;0),COUNTIF(piquet,J71:AN71)))</f>
        <v>0</v>
      </c>
      <c r="F71" s="416">
        <f>(D71*9)+(E71*24)</f>
        <v>0</v>
      </c>
      <c r="G71" s="419" t="e">
        <f ca="1">STATISTIQUE!V29</f>
        <v>#REF!</v>
      </c>
      <c r="H71" s="422">
        <f t="shared" ref="H71:I71" si="22">SUM(AV71:AV73)</f>
        <v>0</v>
      </c>
      <c r="I71" s="425">
        <f t="shared" si="22"/>
        <v>0</v>
      </c>
      <c r="J71" s="29" t="s">
        <v>25</v>
      </c>
      <c r="K71" s="29" t="s">
        <v>25</v>
      </c>
      <c r="L71" s="29" t="s">
        <v>25</v>
      </c>
      <c r="M71" s="29" t="s">
        <v>25</v>
      </c>
      <c r="N71" s="29" t="s">
        <v>25</v>
      </c>
      <c r="O71" s="29" t="s">
        <v>25</v>
      </c>
      <c r="P71" s="29" t="s">
        <v>25</v>
      </c>
      <c r="Q71" s="29" t="s">
        <v>25</v>
      </c>
      <c r="R71" s="29" t="s">
        <v>25</v>
      </c>
      <c r="S71" s="29" t="s">
        <v>25</v>
      </c>
      <c r="T71" s="29" t="s">
        <v>25</v>
      </c>
      <c r="U71" s="29" t="s">
        <v>25</v>
      </c>
      <c r="V71" s="29" t="s">
        <v>25</v>
      </c>
      <c r="W71" s="29" t="s">
        <v>25</v>
      </c>
      <c r="X71" s="29" t="s">
        <v>25</v>
      </c>
      <c r="Y71" s="29" t="s">
        <v>25</v>
      </c>
      <c r="Z71" s="29" t="s">
        <v>25</v>
      </c>
      <c r="AA71" s="29" t="s">
        <v>25</v>
      </c>
      <c r="AB71" s="29" t="s">
        <v>25</v>
      </c>
      <c r="AC71" s="29" t="s">
        <v>25</v>
      </c>
      <c r="AD71" s="29" t="s">
        <v>25</v>
      </c>
      <c r="AE71" s="29" t="s">
        <v>25</v>
      </c>
      <c r="AF71" s="29" t="s">
        <v>25</v>
      </c>
      <c r="AG71" s="29" t="s">
        <v>25</v>
      </c>
      <c r="AH71" s="29" t="s">
        <v>25</v>
      </c>
      <c r="AI71" s="29" t="s">
        <v>25</v>
      </c>
      <c r="AJ71" s="29" t="s">
        <v>25</v>
      </c>
      <c r="AK71" s="29" t="s">
        <v>25</v>
      </c>
      <c r="AL71" s="29" t="s">
        <v>25</v>
      </c>
      <c r="AM71" s="29" t="s">
        <v>25</v>
      </c>
      <c r="AN71" s="29" t="s">
        <v>25</v>
      </c>
      <c r="AV71">
        <f t="array" ref="AV71">SUM(IF((WEEKDAY(J$5:AN$5,2)&lt;6)*(COUNTIF(fériés,J$5:AN$5)=0),COUNTIF(vsav, J71:AN71)))</f>
        <v>0</v>
      </c>
      <c r="AW71">
        <f t="array" ref="AW71">SUM(IF((WEEKDAY(J$5:AN$5,2)&gt;5)+(COUNTIF(fériés,J$5:AN$5)&gt;0),COUNTIF(vsav, J71:AN71)))</f>
        <v>0</v>
      </c>
    </row>
    <row r="72" spans="1:49" ht="15" customHeight="1">
      <c r="A72" s="52">
        <f>'Base de donnée'!X3</f>
        <v>22</v>
      </c>
      <c r="B72" s="467"/>
      <c r="C72" s="449"/>
      <c r="D72" s="411"/>
      <c r="E72" s="414"/>
      <c r="F72" s="417"/>
      <c r="G72" s="420"/>
      <c r="H72" s="423"/>
      <c r="I72" s="426"/>
      <c r="J72" s="30"/>
      <c r="K72" s="10"/>
      <c r="L72" s="10"/>
      <c r="M72" s="10"/>
      <c r="N72" s="10"/>
      <c r="O72" s="19"/>
      <c r="P72" s="10"/>
      <c r="Q72" s="19"/>
      <c r="R72" s="10"/>
      <c r="S72" s="10"/>
      <c r="T72" s="10"/>
      <c r="U72" s="10"/>
      <c r="V72" s="10"/>
      <c r="W72" s="10"/>
      <c r="X72" s="10"/>
      <c r="Y72" s="19"/>
      <c r="Z72" s="19"/>
      <c r="AA72" s="19"/>
      <c r="AB72" s="19"/>
      <c r="AC72" s="19"/>
      <c r="AD72" s="19"/>
      <c r="AE72" s="10"/>
      <c r="AF72" s="19"/>
      <c r="AG72" s="10"/>
      <c r="AH72" s="10"/>
      <c r="AI72" s="10"/>
      <c r="AJ72" s="10"/>
      <c r="AK72" s="10"/>
      <c r="AL72" s="10"/>
      <c r="AM72" s="10"/>
      <c r="AN72" s="10"/>
      <c r="AV72">
        <f t="array" ref="AV72">SUM(IF((WEEKDAY(J$5:AN$5,2)&lt;6)*(COUNTIF(fériés,J$5:AN$5)=0),COUNTIF(vsav, J72:AN72)))</f>
        <v>0</v>
      </c>
      <c r="AW72">
        <f t="array" ref="AW72">SUM(IF((WEEKDAY(J$5:AN$5,2)&gt;5)+(COUNTIF(fériés,J$5:AN$5)&gt;0),COUNTIF(vsav, J72:AN72)))</f>
        <v>0</v>
      </c>
    </row>
    <row r="73" spans="1:49" ht="15.75" customHeight="1" thickBot="1">
      <c r="A73" s="53">
        <f>'Base de donnée'!X3</f>
        <v>22</v>
      </c>
      <c r="B73" s="468"/>
      <c r="C73" s="450"/>
      <c r="D73" s="412"/>
      <c r="E73" s="415"/>
      <c r="F73" s="418"/>
      <c r="G73" s="421"/>
      <c r="H73" s="424"/>
      <c r="I73" s="427"/>
      <c r="J73" s="28"/>
      <c r="K73" s="22"/>
      <c r="L73" s="14"/>
      <c r="M73" s="14"/>
      <c r="N73" s="14"/>
      <c r="O73" s="14"/>
      <c r="P73" s="14"/>
      <c r="Q73" s="14"/>
      <c r="R73" s="14"/>
      <c r="S73" s="14"/>
      <c r="T73" s="14"/>
      <c r="U73" s="14"/>
      <c r="V73" s="14"/>
      <c r="W73" s="14"/>
      <c r="X73" s="14"/>
      <c r="Y73" s="22"/>
      <c r="Z73" s="22"/>
      <c r="AA73" s="22"/>
      <c r="AB73" s="22"/>
      <c r="AC73" s="22"/>
      <c r="AD73" s="22"/>
      <c r="AE73" s="14"/>
      <c r="AF73" s="14"/>
      <c r="AG73" s="14"/>
      <c r="AH73" s="14"/>
      <c r="AI73" s="14"/>
      <c r="AJ73" s="14"/>
      <c r="AK73" s="14"/>
      <c r="AL73" s="14"/>
      <c r="AM73" s="14"/>
      <c r="AN73" s="14"/>
      <c r="AV73">
        <f t="array" ref="AV73">SUM(IF((WEEKDAY(J$5:AN$5,2)&lt;6)*(COUNTIF(fériés,J$5:AN$5)=0),COUNTIF(vsav, J73:AN73)))</f>
        <v>0</v>
      </c>
      <c r="AW73">
        <f t="array" ref="AW73">SUM(IF((WEEKDAY(J$5:AN$5,2)&gt;5)+(COUNTIF(fériés,J$5:AN$5)&gt;0),COUNTIF(vsav, J73:AN73)))</f>
        <v>0</v>
      </c>
    </row>
    <row r="74" spans="1:49" ht="15" customHeight="1">
      <c r="A74" s="51">
        <f>'Base de donnée'!Y3</f>
        <v>23</v>
      </c>
      <c r="B74" s="466">
        <f>SUM('Base de donnée'!Y5:Y7)</f>
        <v>0</v>
      </c>
      <c r="C74" s="448">
        <f>SUM('Base de donnée'!Y$8)</f>
        <v>0</v>
      </c>
      <c r="D74" s="428">
        <f t="array" ref="D74">SUM(IF((WEEKDAY(J$5:AN$5,2)&lt;6)*(COUNTIF(fériés,J$5:AN$5)=0),COUNTIF(piquet,J74:AN74)))</f>
        <v>0</v>
      </c>
      <c r="E74" s="431">
        <f t="array" ref="E74">SUM(IF((WEEKDAY(J$5:AN$5,2)&gt;5)+(COUNTIF(fériés,J$5:AN$5)&gt;0),COUNTIF(piquet,J74:AN74)))</f>
        <v>0</v>
      </c>
      <c r="F74" s="416">
        <f>(D74*9)+(E74*24)</f>
        <v>0</v>
      </c>
      <c r="G74" s="419" t="e">
        <f ca="1">STATISTIQUE!V30</f>
        <v>#REF!</v>
      </c>
      <c r="H74" s="422">
        <f t="shared" ref="H74:I74" si="23">SUM(AV74:AV76)</f>
        <v>0</v>
      </c>
      <c r="I74" s="425">
        <f t="shared" si="23"/>
        <v>0</v>
      </c>
      <c r="J74" s="29" t="s">
        <v>25</v>
      </c>
      <c r="K74" s="29" t="s">
        <v>25</v>
      </c>
      <c r="L74" s="29" t="s">
        <v>25</v>
      </c>
      <c r="M74" s="29" t="s">
        <v>25</v>
      </c>
      <c r="N74" s="29" t="s">
        <v>25</v>
      </c>
      <c r="O74" s="29" t="s">
        <v>25</v>
      </c>
      <c r="P74" s="29" t="s">
        <v>25</v>
      </c>
      <c r="Q74" s="29" t="s">
        <v>25</v>
      </c>
      <c r="R74" s="29" t="s">
        <v>25</v>
      </c>
      <c r="S74" s="29" t="s">
        <v>25</v>
      </c>
      <c r="T74" s="29" t="s">
        <v>25</v>
      </c>
      <c r="U74" s="29" t="s">
        <v>25</v>
      </c>
      <c r="V74" s="29" t="s">
        <v>25</v>
      </c>
      <c r="W74" s="29" t="s">
        <v>25</v>
      </c>
      <c r="X74" s="29" t="s">
        <v>25</v>
      </c>
      <c r="Y74" s="29" t="s">
        <v>25</v>
      </c>
      <c r="Z74" s="29" t="s">
        <v>25</v>
      </c>
      <c r="AA74" s="29" t="s">
        <v>25</v>
      </c>
      <c r="AB74" s="29" t="s">
        <v>25</v>
      </c>
      <c r="AC74" s="29" t="s">
        <v>25</v>
      </c>
      <c r="AD74" s="29" t="s">
        <v>25</v>
      </c>
      <c r="AE74" s="29" t="s">
        <v>25</v>
      </c>
      <c r="AF74" s="29" t="s">
        <v>25</v>
      </c>
      <c r="AG74" s="29" t="s">
        <v>25</v>
      </c>
      <c r="AH74" s="29" t="s">
        <v>25</v>
      </c>
      <c r="AI74" s="29" t="s">
        <v>25</v>
      </c>
      <c r="AJ74" s="29" t="s">
        <v>25</v>
      </c>
      <c r="AK74" s="29" t="s">
        <v>25</v>
      </c>
      <c r="AL74" s="29" t="s">
        <v>25</v>
      </c>
      <c r="AM74" s="29" t="s">
        <v>25</v>
      </c>
      <c r="AN74" s="29" t="s">
        <v>25</v>
      </c>
      <c r="AV74">
        <f t="array" ref="AV74">SUM(IF((WEEKDAY(J$5:AN$5,2)&lt;6)*(COUNTIF(fériés,J$5:AN$5)=0),COUNTIF(vsav, J74:AN74)))</f>
        <v>0</v>
      </c>
      <c r="AW74">
        <f t="array" ref="AW74">SUM(IF((WEEKDAY(J$5:AN$5,2)&gt;5)+(COUNTIF(fériés,J$5:AN$5)&gt;0),COUNTIF(vsav, J74:AN74)))</f>
        <v>0</v>
      </c>
    </row>
    <row r="75" spans="1:49" ht="15" customHeight="1">
      <c r="A75" s="52">
        <f>'Base de donnée'!Y3</f>
        <v>23</v>
      </c>
      <c r="B75" s="467"/>
      <c r="C75" s="449"/>
      <c r="D75" s="429"/>
      <c r="E75" s="432"/>
      <c r="F75" s="417"/>
      <c r="G75" s="420"/>
      <c r="H75" s="423"/>
      <c r="I75" s="426"/>
      <c r="J75" s="30"/>
      <c r="K75" s="10"/>
      <c r="L75" s="10"/>
      <c r="M75" s="10"/>
      <c r="N75" s="10"/>
      <c r="O75" s="10"/>
      <c r="P75" s="10"/>
      <c r="Q75" s="19"/>
      <c r="R75" s="10"/>
      <c r="S75" s="10"/>
      <c r="T75" s="10"/>
      <c r="U75" s="10"/>
      <c r="V75" s="10"/>
      <c r="W75" s="10"/>
      <c r="X75" s="10"/>
      <c r="Y75" s="10"/>
      <c r="Z75" s="10"/>
      <c r="AA75" s="10"/>
      <c r="AB75" s="10"/>
      <c r="AC75" s="10"/>
      <c r="AD75" s="10"/>
      <c r="AE75" s="10"/>
      <c r="AF75" s="10"/>
      <c r="AG75" s="19"/>
      <c r="AH75" s="19"/>
      <c r="AI75" s="10"/>
      <c r="AJ75" s="10"/>
      <c r="AK75" s="10"/>
      <c r="AL75" s="10"/>
      <c r="AM75" s="10"/>
      <c r="AN75" s="10"/>
      <c r="AV75">
        <f t="array" ref="AV75">SUM(IF((WEEKDAY(J$5:AN$5,2)&lt;6)*(COUNTIF(fériés,J$5:AN$5)=0),COUNTIF(vsav, J75:AN75)))</f>
        <v>0</v>
      </c>
      <c r="AW75">
        <f t="array" ref="AW75">SUM(IF((WEEKDAY(J$5:AN$5,2)&gt;5)+(COUNTIF(fériés,J$5:AN$5)&gt;0),COUNTIF(vsav, J75:AN75)))</f>
        <v>0</v>
      </c>
    </row>
    <row r="76" spans="1:49" ht="15.75" customHeight="1" thickBot="1">
      <c r="A76" s="53">
        <f>'Base de donnée'!Y3</f>
        <v>23</v>
      </c>
      <c r="B76" s="468"/>
      <c r="C76" s="450"/>
      <c r="D76" s="430"/>
      <c r="E76" s="433"/>
      <c r="F76" s="418"/>
      <c r="G76" s="421"/>
      <c r="H76" s="424"/>
      <c r="I76" s="427"/>
      <c r="J76" s="28"/>
      <c r="K76" s="14"/>
      <c r="L76" s="14"/>
      <c r="M76" s="14"/>
      <c r="N76" s="14"/>
      <c r="O76" s="22"/>
      <c r="P76" s="14"/>
      <c r="Q76" s="14"/>
      <c r="R76" s="14"/>
      <c r="S76" s="14"/>
      <c r="T76" s="14"/>
      <c r="U76" s="14"/>
      <c r="V76" s="14"/>
      <c r="W76" s="14"/>
      <c r="X76" s="14"/>
      <c r="Y76" s="14"/>
      <c r="Z76" s="14"/>
      <c r="AA76" s="14"/>
      <c r="AB76" s="14"/>
      <c r="AC76" s="14"/>
      <c r="AD76" s="14"/>
      <c r="AE76" s="14"/>
      <c r="AF76" s="14"/>
      <c r="AG76" s="14"/>
      <c r="AH76" s="14"/>
      <c r="AI76" s="14"/>
      <c r="AJ76" s="14"/>
      <c r="AK76" s="14"/>
      <c r="AL76" s="14"/>
      <c r="AM76" s="14"/>
      <c r="AN76" s="14"/>
      <c r="AV76">
        <f t="array" ref="AV76">SUM(IF((WEEKDAY(J$5:AN$5,2)&lt;6)*(COUNTIF(fériés,J$5:AN$5)=0),COUNTIF(vsav, J76:AN76)))</f>
        <v>0</v>
      </c>
      <c r="AW76">
        <f t="array" ref="AW76">SUM(IF((WEEKDAY(J$5:AN$5,2)&gt;5)+(COUNTIF(fériés,J$5:AN$5)&gt;0),COUNTIF(vsav, J76:AN76)))</f>
        <v>0</v>
      </c>
    </row>
    <row r="77" spans="1:49" ht="15" customHeight="1">
      <c r="A77" s="51">
        <f>'Base de donnée'!Z3</f>
        <v>24</v>
      </c>
      <c r="B77" s="466">
        <f>SUM('Base de donnée'!Z5:Z7)</f>
        <v>0</v>
      </c>
      <c r="C77" s="448">
        <f>SUM('Base de donnée'!Z$8)</f>
        <v>0</v>
      </c>
      <c r="D77" s="410">
        <f t="array" ref="D77">SUM(IF((WEEKDAY(J$5:AN$5,2)&lt;6)*(COUNTIF(fériés,J$5:AN$5)=0),COUNTIF(piquet,J77:AN77)))</f>
        <v>0</v>
      </c>
      <c r="E77" s="413">
        <f t="array" ref="E77">SUM(IF((WEEKDAY(J$5:AN$5,2)&gt;5)+(COUNTIF(fériés,J$5:AN$5)&gt;0),COUNTIF(piquet,J77:AN77)))</f>
        <v>0</v>
      </c>
      <c r="F77" s="416">
        <f>(D77*9)+(E77*24)</f>
        <v>0</v>
      </c>
      <c r="G77" s="419" t="e">
        <f ca="1">STATISTIQUE!V31</f>
        <v>#REF!</v>
      </c>
      <c r="H77" s="422">
        <f t="shared" ref="H77:I77" si="24">SUM(AV77:AV79)</f>
        <v>0</v>
      </c>
      <c r="I77" s="425">
        <f t="shared" si="24"/>
        <v>0</v>
      </c>
      <c r="J77" s="29" t="s">
        <v>25</v>
      </c>
      <c r="K77" s="29" t="s">
        <v>25</v>
      </c>
      <c r="L77" s="29" t="s">
        <v>25</v>
      </c>
      <c r="M77" s="29" t="s">
        <v>25</v>
      </c>
      <c r="N77" s="29" t="s">
        <v>25</v>
      </c>
      <c r="O77" s="29" t="s">
        <v>25</v>
      </c>
      <c r="P77" s="29" t="s">
        <v>25</v>
      </c>
      <c r="Q77" s="29" t="s">
        <v>25</v>
      </c>
      <c r="R77" s="29" t="s">
        <v>25</v>
      </c>
      <c r="S77" s="29" t="s">
        <v>25</v>
      </c>
      <c r="T77" s="29" t="s">
        <v>25</v>
      </c>
      <c r="U77" s="29" t="s">
        <v>25</v>
      </c>
      <c r="V77" s="29" t="s">
        <v>25</v>
      </c>
      <c r="W77" s="29" t="s">
        <v>25</v>
      </c>
      <c r="X77" s="29" t="s">
        <v>25</v>
      </c>
      <c r="Y77" s="29" t="s">
        <v>25</v>
      </c>
      <c r="Z77" s="29" t="s">
        <v>25</v>
      </c>
      <c r="AA77" s="29" t="s">
        <v>25</v>
      </c>
      <c r="AB77" s="29" t="s">
        <v>25</v>
      </c>
      <c r="AC77" s="29" t="s">
        <v>25</v>
      </c>
      <c r="AD77" s="29" t="s">
        <v>25</v>
      </c>
      <c r="AE77" s="29" t="s">
        <v>25</v>
      </c>
      <c r="AF77" s="29" t="s">
        <v>25</v>
      </c>
      <c r="AG77" s="29" t="s">
        <v>25</v>
      </c>
      <c r="AH77" s="29" t="s">
        <v>25</v>
      </c>
      <c r="AI77" s="29" t="s">
        <v>25</v>
      </c>
      <c r="AJ77" s="29" t="s">
        <v>25</v>
      </c>
      <c r="AK77" s="29" t="s">
        <v>25</v>
      </c>
      <c r="AL77" s="29" t="s">
        <v>25</v>
      </c>
      <c r="AM77" s="29" t="s">
        <v>25</v>
      </c>
      <c r="AN77" s="29" t="s">
        <v>25</v>
      </c>
      <c r="AV77">
        <f t="array" ref="AV77">SUM(IF((WEEKDAY(J$5:AN$5,2)&lt;6)*(COUNTIF(fériés,J$5:AN$5)=0),COUNTIF(vsav, J77:AN77)))</f>
        <v>0</v>
      </c>
      <c r="AW77">
        <f t="array" ref="AW77">SUM(IF((WEEKDAY(J$5:AN$5,2)&gt;5)+(COUNTIF(fériés,J$5:AN$5)&gt;0),COUNTIF(vsav, J77:AN77)))</f>
        <v>0</v>
      </c>
    </row>
    <row r="78" spans="1:49" ht="15" customHeight="1">
      <c r="A78" s="52">
        <f>'Base de donnée'!Z3</f>
        <v>24</v>
      </c>
      <c r="B78" s="467"/>
      <c r="C78" s="449"/>
      <c r="D78" s="411"/>
      <c r="E78" s="414"/>
      <c r="F78" s="417"/>
      <c r="G78" s="420"/>
      <c r="H78" s="423"/>
      <c r="I78" s="426"/>
      <c r="J78" s="30"/>
      <c r="K78" s="10"/>
      <c r="L78" s="10"/>
      <c r="M78" s="10"/>
      <c r="N78" s="10"/>
      <c r="O78" s="10"/>
      <c r="P78" s="10"/>
      <c r="Q78" s="10"/>
      <c r="R78" s="10"/>
      <c r="S78" s="10"/>
      <c r="T78" s="10"/>
      <c r="U78" s="10"/>
      <c r="V78" s="10"/>
      <c r="W78" s="10"/>
      <c r="X78" s="10"/>
      <c r="Y78" s="10"/>
      <c r="Z78" s="10"/>
      <c r="AA78" s="10"/>
      <c r="AB78" s="10"/>
      <c r="AC78" s="19"/>
      <c r="AD78" s="10"/>
      <c r="AE78" s="10"/>
      <c r="AF78" s="19"/>
      <c r="AG78" s="10"/>
      <c r="AH78" s="10"/>
      <c r="AI78" s="10"/>
      <c r="AJ78" s="10"/>
      <c r="AK78" s="10"/>
      <c r="AL78" s="10"/>
      <c r="AM78" s="10"/>
      <c r="AN78" s="10"/>
      <c r="AV78">
        <f t="array" ref="AV78">SUM(IF((WEEKDAY(J$5:AN$5,2)&lt;6)*(COUNTIF(fériés,J$5:AN$5)=0),COUNTIF(vsav, J78:AN78)))</f>
        <v>0</v>
      </c>
      <c r="AW78">
        <f t="array" ref="AW78">SUM(IF((WEEKDAY(J$5:AN$5,2)&gt;5)+(COUNTIF(fériés,J$5:AN$5)&gt;0),COUNTIF(vsav, J78:AN78)))</f>
        <v>0</v>
      </c>
    </row>
    <row r="79" spans="1:49" ht="15.75" customHeight="1" thickBot="1">
      <c r="A79" s="53">
        <f>'Base de donnée'!Z3</f>
        <v>24</v>
      </c>
      <c r="B79" s="468"/>
      <c r="C79" s="450"/>
      <c r="D79" s="412"/>
      <c r="E79" s="415"/>
      <c r="F79" s="418"/>
      <c r="G79" s="421"/>
      <c r="H79" s="424"/>
      <c r="I79" s="427"/>
      <c r="J79" s="28"/>
      <c r="K79" s="14"/>
      <c r="L79" s="14"/>
      <c r="M79" s="14"/>
      <c r="N79" s="22"/>
      <c r="O79" s="14"/>
      <c r="P79" s="14"/>
      <c r="Q79" s="14"/>
      <c r="R79" s="14"/>
      <c r="S79" s="14"/>
      <c r="T79" s="14"/>
      <c r="U79" s="14"/>
      <c r="V79" s="14"/>
      <c r="W79" s="14"/>
      <c r="X79" s="14"/>
      <c r="Y79" s="14"/>
      <c r="Z79" s="14"/>
      <c r="AA79" s="14"/>
      <c r="AB79" s="14"/>
      <c r="AC79" s="14"/>
      <c r="AD79" s="14"/>
      <c r="AE79" s="22"/>
      <c r="AF79" s="14"/>
      <c r="AG79" s="14"/>
      <c r="AH79" s="14"/>
      <c r="AI79" s="14"/>
      <c r="AJ79" s="14"/>
      <c r="AK79" s="14"/>
      <c r="AL79" s="14"/>
      <c r="AM79" s="14"/>
      <c r="AN79" s="14"/>
      <c r="AV79">
        <f t="array" ref="AV79">SUM(IF((WEEKDAY(J$5:AN$5,2)&lt;6)*(COUNTIF(fériés,J$5:AN$5)=0),COUNTIF(vsav, J79:AN79)))</f>
        <v>0</v>
      </c>
      <c r="AW79">
        <f t="array" ref="AW79">SUM(IF((WEEKDAY(J$5:AN$5,2)&gt;5)+(COUNTIF(fériés,J$5:AN$5)&gt;0),COUNTIF(vsav, J79:AN79)))</f>
        <v>0</v>
      </c>
    </row>
    <row r="80" spans="1:49" ht="15" customHeight="1">
      <c r="A80" s="51">
        <f>'Base de donnée'!AA3</f>
        <v>25</v>
      </c>
      <c r="B80" s="466">
        <f>SUM('Base de donnée'!Z5:Z7)</f>
        <v>0</v>
      </c>
      <c r="C80" s="448">
        <f>SUM('Base de donnée'!AA$8)</f>
        <v>0</v>
      </c>
      <c r="D80" s="428">
        <f t="array" ref="D80">SUM(IF((WEEKDAY(J$5:AN$5,2)&lt;6)*(COUNTIF(fériés,J$5:AN$5)=0),COUNTIF(piquet,J80:AN80)))</f>
        <v>0</v>
      </c>
      <c r="E80" s="431">
        <f t="array" ref="E80">SUM(IF((WEEKDAY(J$5:AN$5,2)&gt;5)+(COUNTIF(fériés,J$5:AN$5)&gt;0),COUNTIF(piquet,J80:AN80)))</f>
        <v>0</v>
      </c>
      <c r="F80" s="416">
        <f>(D80*9)+(E80*24)</f>
        <v>0</v>
      </c>
      <c r="G80" s="419" t="e">
        <f ca="1">STATISTIQUE!V32</f>
        <v>#REF!</v>
      </c>
      <c r="H80" s="422">
        <f t="shared" ref="H80:I80" si="25">SUM(AV80:AV82)</f>
        <v>0</v>
      </c>
      <c r="I80" s="425">
        <f t="shared" si="25"/>
        <v>0</v>
      </c>
      <c r="J80" s="16" t="s">
        <v>25</v>
      </c>
      <c r="K80" s="16" t="s">
        <v>25</v>
      </c>
      <c r="L80" s="16" t="s">
        <v>25</v>
      </c>
      <c r="M80" s="16" t="s">
        <v>25</v>
      </c>
      <c r="N80" s="16" t="s">
        <v>25</v>
      </c>
      <c r="O80" s="16" t="s">
        <v>25</v>
      </c>
      <c r="P80" s="16" t="s">
        <v>25</v>
      </c>
      <c r="Q80" s="16" t="s">
        <v>25</v>
      </c>
      <c r="R80" s="16" t="s">
        <v>25</v>
      </c>
      <c r="S80" s="16" t="s">
        <v>25</v>
      </c>
      <c r="T80" s="16" t="s">
        <v>25</v>
      </c>
      <c r="U80" s="16" t="s">
        <v>25</v>
      </c>
      <c r="V80" s="16" t="s">
        <v>25</v>
      </c>
      <c r="W80" s="16" t="s">
        <v>25</v>
      </c>
      <c r="X80" s="16" t="s">
        <v>25</v>
      </c>
      <c r="Y80" s="16" t="s">
        <v>25</v>
      </c>
      <c r="Z80" s="16" t="s">
        <v>25</v>
      </c>
      <c r="AA80" s="16" t="s">
        <v>25</v>
      </c>
      <c r="AB80" s="16" t="s">
        <v>25</v>
      </c>
      <c r="AC80" s="16" t="s">
        <v>25</v>
      </c>
      <c r="AD80" s="16" t="s">
        <v>25</v>
      </c>
      <c r="AE80" s="16" t="s">
        <v>25</v>
      </c>
      <c r="AF80" s="16" t="s">
        <v>25</v>
      </c>
      <c r="AG80" s="16" t="s">
        <v>25</v>
      </c>
      <c r="AH80" s="16" t="s">
        <v>25</v>
      </c>
      <c r="AI80" s="16" t="s">
        <v>25</v>
      </c>
      <c r="AJ80" s="16" t="s">
        <v>25</v>
      </c>
      <c r="AK80" s="16" t="s">
        <v>25</v>
      </c>
      <c r="AL80" s="16" t="s">
        <v>25</v>
      </c>
      <c r="AM80" s="16" t="s">
        <v>25</v>
      </c>
      <c r="AN80" s="16" t="s">
        <v>25</v>
      </c>
      <c r="AV80">
        <f t="array" ref="AV80">SUM(IF((WEEKDAY(J$5:AN$5,2)&lt;6)*(COUNTIF(fériés,J$5:AN$5)=0),COUNTIF(vsav, J80:AN80)))</f>
        <v>0</v>
      </c>
      <c r="AW80">
        <f t="array" ref="AW80">SUM(IF((WEEKDAY(J$5:AN$5,2)&gt;5)+(COUNTIF(fériés,J$5:AN$5)&gt;0),COUNTIF(vsav, J80:AN80)))</f>
        <v>0</v>
      </c>
    </row>
    <row r="81" spans="1:49" ht="15" customHeight="1">
      <c r="A81" s="52">
        <f>'Base de donnée'!AA3</f>
        <v>25</v>
      </c>
      <c r="B81" s="467"/>
      <c r="C81" s="449"/>
      <c r="D81" s="429"/>
      <c r="E81" s="432"/>
      <c r="F81" s="417"/>
      <c r="G81" s="420"/>
      <c r="H81" s="423"/>
      <c r="I81" s="426"/>
      <c r="J81" s="30"/>
      <c r="K81" s="10"/>
      <c r="L81" s="10"/>
      <c r="M81" s="10"/>
      <c r="N81" s="10"/>
      <c r="O81" s="10"/>
      <c r="P81" s="10"/>
      <c r="Q81" s="10"/>
      <c r="R81" s="10"/>
      <c r="S81" s="10"/>
      <c r="T81" s="10"/>
      <c r="U81" s="10"/>
      <c r="V81" s="10"/>
      <c r="W81" s="10"/>
      <c r="X81" s="10"/>
      <c r="Y81" s="10"/>
      <c r="Z81" s="10"/>
      <c r="AA81" s="10"/>
      <c r="AB81" s="10"/>
      <c r="AC81" s="10"/>
      <c r="AD81" s="10"/>
      <c r="AE81" s="10"/>
      <c r="AF81" s="10"/>
      <c r="AG81" s="10"/>
      <c r="AH81" s="10"/>
      <c r="AI81" s="10"/>
      <c r="AJ81" s="10"/>
      <c r="AK81" s="10"/>
      <c r="AL81" s="10"/>
      <c r="AM81" s="10"/>
      <c r="AN81" s="10"/>
      <c r="AV81">
        <f t="array" ref="AV81">SUM(IF((WEEKDAY(J$5:AN$5,2)&lt;6)*(COUNTIF(fériés,J$5:AN$5)=0),COUNTIF(vsav, J81:AN81)))</f>
        <v>0</v>
      </c>
      <c r="AW81">
        <f t="array" ref="AW81">SUM(IF((WEEKDAY(J$5:AN$5,2)&gt;5)+(COUNTIF(fériés,J$5:AN$5)&gt;0),COUNTIF(vsav, J81:AN81)))</f>
        <v>0</v>
      </c>
    </row>
    <row r="82" spans="1:49" ht="15.75" customHeight="1" thickBot="1">
      <c r="A82" s="53">
        <f>'Base de donnée'!AA3</f>
        <v>25</v>
      </c>
      <c r="B82" s="468"/>
      <c r="C82" s="450"/>
      <c r="D82" s="430"/>
      <c r="E82" s="433"/>
      <c r="F82" s="418"/>
      <c r="G82" s="421"/>
      <c r="H82" s="424"/>
      <c r="I82" s="427"/>
      <c r="J82" s="28"/>
      <c r="K82" s="14"/>
      <c r="L82" s="14"/>
      <c r="M82" s="14"/>
      <c r="N82" s="14"/>
      <c r="O82" s="14"/>
      <c r="P82" s="14"/>
      <c r="Q82" s="14"/>
      <c r="R82" s="14"/>
      <c r="S82" s="14"/>
      <c r="T82" s="14"/>
      <c r="U82" s="14"/>
      <c r="V82" s="14"/>
      <c r="W82" s="14"/>
      <c r="X82" s="14"/>
      <c r="Y82" s="14"/>
      <c r="Z82" s="14"/>
      <c r="AA82" s="14"/>
      <c r="AB82" s="14"/>
      <c r="AC82" s="14"/>
      <c r="AD82" s="14"/>
      <c r="AE82" s="14"/>
      <c r="AF82" s="22"/>
      <c r="AG82" s="14"/>
      <c r="AH82" s="14"/>
      <c r="AI82" s="14"/>
      <c r="AJ82" s="14"/>
      <c r="AK82" s="14"/>
      <c r="AL82" s="22"/>
      <c r="AM82" s="14"/>
      <c r="AN82" s="14"/>
      <c r="AV82">
        <f t="array" ref="AV82">SUM(IF((WEEKDAY(J$5:AN$5,2)&lt;6)*(COUNTIF(fériés,J$5:AN$5)=0),COUNTIF(vsav, J82:AN82)))</f>
        <v>0</v>
      </c>
      <c r="AW82">
        <f t="array" ref="AW82">SUM(IF((WEEKDAY(J$5:AN$5,2)&gt;5)+(COUNTIF(fériés,J$5:AN$5)&gt;0),COUNTIF(vsav, J82:AN82)))</f>
        <v>0</v>
      </c>
    </row>
    <row r="83" spans="1:49" ht="15" customHeight="1">
      <c r="A83" s="51">
        <f>'Base de donnée'!AB3</f>
        <v>26</v>
      </c>
      <c r="B83" s="466">
        <f>SUM('Base de donnée'!AB5:AB7)</f>
        <v>0</v>
      </c>
      <c r="C83" s="448">
        <f>SUM('Base de donnée'!AB$8)</f>
        <v>0</v>
      </c>
      <c r="D83" s="410">
        <f t="array" ref="D83">SUM(IF((WEEKDAY(J$5:AN$5,2)&lt;6)*(COUNTIF(fériés,J$5:AN$5)=0),COUNTIF(piquet,J83:AN83)))</f>
        <v>0</v>
      </c>
      <c r="E83" s="413">
        <f t="array" ref="E83">SUM(IF((WEEKDAY(J$5:AN$5,2)&gt;5)+(COUNTIF(fériés,J$5:AN$5)&gt;0),COUNTIF(piquet,J83:AN83)))</f>
        <v>0</v>
      </c>
      <c r="F83" s="416">
        <f>(D83*9)+(E83*24)</f>
        <v>0</v>
      </c>
      <c r="G83" s="419" t="e">
        <f ca="1">STATISTIQUE!V33</f>
        <v>#REF!</v>
      </c>
      <c r="H83" s="422">
        <f t="shared" ref="H83:I83" si="26">SUM(AV83:AV85)</f>
        <v>0</v>
      </c>
      <c r="I83" s="425">
        <f t="shared" si="26"/>
        <v>0</v>
      </c>
      <c r="J83" s="16" t="s">
        <v>25</v>
      </c>
      <c r="K83" s="16" t="s">
        <v>25</v>
      </c>
      <c r="L83" s="16" t="s">
        <v>25</v>
      </c>
      <c r="M83" s="16" t="s">
        <v>25</v>
      </c>
      <c r="N83" s="16" t="s">
        <v>25</v>
      </c>
      <c r="O83" s="16" t="s">
        <v>25</v>
      </c>
      <c r="P83" s="16" t="s">
        <v>25</v>
      </c>
      <c r="Q83" s="16" t="s">
        <v>25</v>
      </c>
      <c r="R83" s="16" t="s">
        <v>25</v>
      </c>
      <c r="S83" s="16" t="s">
        <v>25</v>
      </c>
      <c r="T83" s="16" t="s">
        <v>25</v>
      </c>
      <c r="U83" s="16" t="s">
        <v>25</v>
      </c>
      <c r="V83" s="16" t="s">
        <v>25</v>
      </c>
      <c r="W83" s="16" t="s">
        <v>25</v>
      </c>
      <c r="X83" s="16" t="s">
        <v>25</v>
      </c>
      <c r="Y83" s="16" t="s">
        <v>25</v>
      </c>
      <c r="Z83" s="16" t="s">
        <v>25</v>
      </c>
      <c r="AA83" s="16" t="s">
        <v>25</v>
      </c>
      <c r="AB83" s="16" t="s">
        <v>25</v>
      </c>
      <c r="AC83" s="16" t="s">
        <v>25</v>
      </c>
      <c r="AD83" s="16" t="s">
        <v>25</v>
      </c>
      <c r="AE83" s="16" t="s">
        <v>25</v>
      </c>
      <c r="AF83" s="16" t="s">
        <v>25</v>
      </c>
      <c r="AG83" s="16" t="s">
        <v>25</v>
      </c>
      <c r="AH83" s="16" t="s">
        <v>25</v>
      </c>
      <c r="AI83" s="16" t="s">
        <v>25</v>
      </c>
      <c r="AJ83" s="16" t="s">
        <v>25</v>
      </c>
      <c r="AK83" s="16" t="s">
        <v>25</v>
      </c>
      <c r="AL83" s="16" t="s">
        <v>25</v>
      </c>
      <c r="AM83" s="16" t="s">
        <v>25</v>
      </c>
      <c r="AN83" s="16" t="s">
        <v>25</v>
      </c>
      <c r="AV83">
        <f t="array" ref="AV83">SUM(IF((WEEKDAY(J$5:AN$5,2)&lt;6)*(COUNTIF(fériés,J$5:AN$5)=0),COUNTIF(vsav, J83:AN83)))</f>
        <v>0</v>
      </c>
      <c r="AW83">
        <f t="array" ref="AW83">SUM(IF((WEEKDAY(J$5:AN$5,2)&gt;5)+(COUNTIF(fériés,J$5:AN$5)&gt;0),COUNTIF(vsav, J83:AN83)))</f>
        <v>0</v>
      </c>
    </row>
    <row r="84" spans="1:49" ht="15" customHeight="1">
      <c r="A84" s="52">
        <f>'Base de donnée'!AB3</f>
        <v>26</v>
      </c>
      <c r="B84" s="467"/>
      <c r="C84" s="449"/>
      <c r="D84" s="411"/>
      <c r="E84" s="414"/>
      <c r="F84" s="417"/>
      <c r="G84" s="420"/>
      <c r="H84" s="423"/>
      <c r="I84" s="426"/>
      <c r="J84" s="30"/>
      <c r="K84" s="10"/>
      <c r="L84" s="10"/>
      <c r="M84" s="10"/>
      <c r="N84" s="10"/>
      <c r="O84" s="10"/>
      <c r="P84" s="10"/>
      <c r="Q84" s="10"/>
      <c r="R84" s="10"/>
      <c r="S84" s="10"/>
      <c r="T84" s="10"/>
      <c r="U84" s="10"/>
      <c r="V84" s="10"/>
      <c r="W84" s="10"/>
      <c r="X84" s="10"/>
      <c r="Y84" s="10"/>
      <c r="Z84" s="10"/>
      <c r="AA84" s="10"/>
      <c r="AB84" s="10"/>
      <c r="AC84" s="10"/>
      <c r="AD84" s="10"/>
      <c r="AE84" s="10"/>
      <c r="AF84" s="10"/>
      <c r="AG84" s="10"/>
      <c r="AH84" s="10"/>
      <c r="AI84" s="10"/>
      <c r="AJ84" s="10"/>
      <c r="AK84" s="10"/>
      <c r="AL84" s="10"/>
      <c r="AM84" s="10"/>
      <c r="AN84" s="10"/>
      <c r="AV84">
        <f t="array" ref="AV84">SUM(IF((WEEKDAY(J$5:AN$5,2)&lt;6)*(COUNTIF(fériés,J$5:AN$5)=0),COUNTIF(vsav, J84:AN84)))</f>
        <v>0</v>
      </c>
      <c r="AW84">
        <f t="array" ref="AW84">SUM(IF((WEEKDAY(J$5:AN$5,2)&gt;5)+(COUNTIF(fériés,J$5:AN$5)&gt;0),COUNTIF(vsav, J84:AN84)))</f>
        <v>0</v>
      </c>
    </row>
    <row r="85" spans="1:49" ht="15.75" customHeight="1" thickBot="1">
      <c r="A85" s="53">
        <f>'Base de donnée'!AB3</f>
        <v>26</v>
      </c>
      <c r="B85" s="468"/>
      <c r="C85" s="450"/>
      <c r="D85" s="412"/>
      <c r="E85" s="415"/>
      <c r="F85" s="418"/>
      <c r="G85" s="421"/>
      <c r="H85" s="424"/>
      <c r="I85" s="427"/>
      <c r="J85" s="28"/>
      <c r="K85" s="14"/>
      <c r="L85" s="14"/>
      <c r="M85" s="14"/>
      <c r="N85" s="14"/>
      <c r="O85" s="14"/>
      <c r="P85" s="14"/>
      <c r="Q85" s="14"/>
      <c r="R85" s="14"/>
      <c r="S85" s="14"/>
      <c r="T85" s="14"/>
      <c r="U85" s="14"/>
      <c r="V85" s="14"/>
      <c r="W85" s="14"/>
      <c r="X85" s="14"/>
      <c r="Y85" s="14"/>
      <c r="Z85" s="14"/>
      <c r="AA85" s="14"/>
      <c r="AB85" s="14"/>
      <c r="AC85" s="14"/>
      <c r="AD85" s="14"/>
      <c r="AE85" s="14"/>
      <c r="AF85" s="14"/>
      <c r="AG85" s="14"/>
      <c r="AH85" s="14"/>
      <c r="AI85" s="14"/>
      <c r="AJ85" s="14"/>
      <c r="AK85" s="14"/>
      <c r="AL85" s="14"/>
      <c r="AM85" s="14"/>
      <c r="AN85" s="14"/>
      <c r="AV85">
        <f t="array" ref="AV85">SUM(IF((WEEKDAY(J$5:AN$5,2)&lt;6)*(COUNTIF(fériés,J$5:AN$5)=0),COUNTIF(vsav, J85:AN85)))</f>
        <v>0</v>
      </c>
      <c r="AW85">
        <f t="array" ref="AW85">SUM(IF((WEEKDAY(J$5:AN$5,2)&gt;5)+(COUNTIF(fériés,J$5:AN$5)&gt;0),COUNTIF(vsav, J85:AN85)))</f>
        <v>0</v>
      </c>
    </row>
    <row r="86" spans="1:49" ht="15" customHeight="1">
      <c r="A86" s="51">
        <f>'Base de donnée'!AC3</f>
        <v>27</v>
      </c>
      <c r="B86" s="466">
        <f>SUM('Base de donnée'!AC5:AC7)</f>
        <v>0</v>
      </c>
      <c r="C86" s="448">
        <f>SUM('Base de donnée'!AC$8)</f>
        <v>0</v>
      </c>
      <c r="D86" s="428">
        <f t="array" ref="D86">SUM(IF((WEEKDAY(J$5:AN$5,2)&lt;6)*(COUNTIF(fériés,J$5:AN$5)=0),COUNTIF(piquet,J86:AN86)))</f>
        <v>0</v>
      </c>
      <c r="E86" s="431">
        <f t="array" ref="E86">SUM(IF((WEEKDAY(J$5:AN$5,2)&gt;5)+(COUNTIF(fériés,J$5:AN$5)&gt;0),COUNTIF(piquet,J86:AN86)))</f>
        <v>0</v>
      </c>
      <c r="F86" s="416">
        <f>(D86*9)+(E86*24)</f>
        <v>0</v>
      </c>
      <c r="G86" s="419" t="e">
        <f ca="1">STATISTIQUE!V34</f>
        <v>#REF!</v>
      </c>
      <c r="H86" s="422">
        <f t="shared" ref="H86:I86" si="27">SUM(AV86:AV88)</f>
        <v>0</v>
      </c>
      <c r="I86" s="425">
        <f t="shared" si="27"/>
        <v>0</v>
      </c>
      <c r="J86" s="16" t="s">
        <v>6</v>
      </c>
      <c r="K86" s="16" t="s">
        <v>6</v>
      </c>
      <c r="L86" s="16" t="s">
        <v>6</v>
      </c>
      <c r="M86" s="16" t="s">
        <v>6</v>
      </c>
      <c r="N86" s="16" t="s">
        <v>6</v>
      </c>
      <c r="O86" s="16" t="s">
        <v>6</v>
      </c>
      <c r="P86" s="16" t="s">
        <v>6</v>
      </c>
      <c r="Q86" s="16" t="s">
        <v>6</v>
      </c>
      <c r="R86" s="16" t="s">
        <v>6</v>
      </c>
      <c r="S86" s="16" t="s">
        <v>6</v>
      </c>
      <c r="T86" s="16" t="s">
        <v>6</v>
      </c>
      <c r="U86" s="16" t="s">
        <v>6</v>
      </c>
      <c r="V86" s="16" t="s">
        <v>6</v>
      </c>
      <c r="W86" s="16" t="s">
        <v>6</v>
      </c>
      <c r="X86" s="16" t="s">
        <v>6</v>
      </c>
      <c r="Y86" s="16" t="s">
        <v>6</v>
      </c>
      <c r="Z86" s="16" t="s">
        <v>6</v>
      </c>
      <c r="AA86" s="16" t="s">
        <v>6</v>
      </c>
      <c r="AB86" s="16" t="s">
        <v>6</v>
      </c>
      <c r="AC86" s="16" t="s">
        <v>6</v>
      </c>
      <c r="AD86" s="16" t="s">
        <v>6</v>
      </c>
      <c r="AE86" s="16" t="s">
        <v>6</v>
      </c>
      <c r="AF86" s="16" t="s">
        <v>6</v>
      </c>
      <c r="AG86" s="16" t="s">
        <v>6</v>
      </c>
      <c r="AH86" s="16" t="s">
        <v>6</v>
      </c>
      <c r="AI86" s="16" t="s">
        <v>6</v>
      </c>
      <c r="AJ86" s="16" t="s">
        <v>6</v>
      </c>
      <c r="AK86" s="16" t="s">
        <v>6</v>
      </c>
      <c r="AL86" s="16" t="s">
        <v>6</v>
      </c>
      <c r="AM86" s="16" t="s">
        <v>6</v>
      </c>
      <c r="AN86" s="16" t="s">
        <v>6</v>
      </c>
      <c r="AV86">
        <f t="array" ref="AV86">SUM(IF((WEEKDAY(J$5:AN$5,2)&lt;6)*(COUNTIF(fériés,J$5:AN$5)=0),COUNTIF(vsav, J86:AN86)))</f>
        <v>0</v>
      </c>
      <c r="AW86">
        <f t="array" ref="AW86">SUM(IF((WEEKDAY(J$5:AN$5,2)&gt;5)+(COUNTIF(fériés,J$5:AN$5)&gt;0),COUNTIF(vsav, J86:AN86)))</f>
        <v>0</v>
      </c>
    </row>
    <row r="87" spans="1:49" ht="13.5" customHeight="1">
      <c r="A87" s="52">
        <f>'Base de donnée'!AC3</f>
        <v>27</v>
      </c>
      <c r="B87" s="467"/>
      <c r="C87" s="449"/>
      <c r="D87" s="429"/>
      <c r="E87" s="432"/>
      <c r="F87" s="417"/>
      <c r="G87" s="420"/>
      <c r="H87" s="423"/>
      <c r="I87" s="426"/>
      <c r="J87" s="30"/>
      <c r="K87" s="10"/>
      <c r="L87" s="10"/>
      <c r="M87" s="10"/>
      <c r="N87" s="10"/>
      <c r="O87" s="10"/>
      <c r="P87" s="10"/>
      <c r="Q87" s="10"/>
      <c r="R87" s="10"/>
      <c r="S87" s="10"/>
      <c r="T87" s="10"/>
      <c r="U87" s="10"/>
      <c r="V87" s="10"/>
      <c r="W87" s="10"/>
      <c r="X87" s="10"/>
      <c r="Y87" s="10"/>
      <c r="Z87" s="10"/>
      <c r="AA87" s="10"/>
      <c r="AB87" s="10"/>
      <c r="AC87" s="19"/>
      <c r="AD87" s="10"/>
      <c r="AE87" s="10"/>
      <c r="AF87" s="10"/>
      <c r="AG87" s="10"/>
      <c r="AH87" s="10"/>
      <c r="AI87" s="10"/>
      <c r="AJ87" s="10"/>
      <c r="AK87" s="10"/>
      <c r="AL87" s="10"/>
      <c r="AM87" s="10"/>
      <c r="AN87" s="10"/>
      <c r="AV87">
        <f t="array" ref="AV87">SUM(IF((WEEKDAY(J$5:AN$5,2)&lt;6)*(COUNTIF(fériés,J$5:AN$5)=0),COUNTIF(vsav, J87:AN87)))</f>
        <v>0</v>
      </c>
      <c r="AW87">
        <f t="array" ref="AW87">SUM(IF((WEEKDAY(J$5:AN$5,2)&gt;5)+(COUNTIF(fériés,J$5:AN$5)&gt;0),COUNTIF(vsav, J87:AN87)))</f>
        <v>0</v>
      </c>
    </row>
    <row r="88" spans="1:49" ht="15.75" customHeight="1" thickBot="1">
      <c r="A88" s="52">
        <f>'Base de donnée'!AC3</f>
        <v>27</v>
      </c>
      <c r="B88" s="468"/>
      <c r="C88" s="450"/>
      <c r="D88" s="430"/>
      <c r="E88" s="433"/>
      <c r="F88" s="418"/>
      <c r="G88" s="421"/>
      <c r="H88" s="424"/>
      <c r="I88" s="427"/>
      <c r="J88" s="28"/>
      <c r="K88" s="14"/>
      <c r="L88" s="14"/>
      <c r="M88" s="14"/>
      <c r="N88" s="14"/>
      <c r="O88" s="14"/>
      <c r="P88" s="14"/>
      <c r="Q88" s="14"/>
      <c r="R88" s="14"/>
      <c r="S88" s="14"/>
      <c r="T88" s="14"/>
      <c r="U88" s="14"/>
      <c r="V88" s="14"/>
      <c r="W88" s="14"/>
      <c r="X88" s="14"/>
      <c r="Y88" s="14"/>
      <c r="Z88" s="14"/>
      <c r="AA88" s="14"/>
      <c r="AB88" s="14"/>
      <c r="AC88" s="22"/>
      <c r="AD88" s="14"/>
      <c r="AE88" s="14"/>
      <c r="AF88" s="14"/>
      <c r="AG88" s="14"/>
      <c r="AH88" s="14"/>
      <c r="AI88" s="14"/>
      <c r="AJ88" s="14"/>
      <c r="AK88" s="14"/>
      <c r="AL88" s="14"/>
      <c r="AM88" s="14"/>
      <c r="AN88" s="14"/>
      <c r="AV88">
        <f t="array" ref="AV88">SUM(IF((WEEKDAY(J$5:AN$5,2)&lt;6)*(COUNTIF(fériés,J$5:AN$5)=0),COUNTIF(vsav, J88:AN88)))</f>
        <v>0</v>
      </c>
      <c r="AW88">
        <f t="array" ref="AW88">SUM(IF((WEEKDAY(J$5:AN$5,2)&gt;5)+(COUNTIF(fériés,J$5:AN$5)&gt;0),COUNTIF(vsav, J88:AN88)))</f>
        <v>0</v>
      </c>
    </row>
    <row r="89" spans="1:49" ht="15" customHeight="1">
      <c r="A89" s="52">
        <f>'Base de donnée'!AD3</f>
        <v>28</v>
      </c>
      <c r="B89" s="466">
        <f>SUM('Base de donnée'!C$5:C$8)</f>
        <v>4</v>
      </c>
      <c r="C89" s="469">
        <f>SUM('Base de donnée'!C89)</f>
        <v>0</v>
      </c>
      <c r="D89" s="428">
        <f t="array" ref="D89">SUM(IF((WEEKDAY(J$5:AN$5,2)&lt;6)*(COUNTIF(fériés,J$5:AN$5)=0),COUNTIF(piquet,J89:AN89)))</f>
        <v>0</v>
      </c>
      <c r="E89" s="431">
        <f t="array" ref="E89">SUM(IF((WEEKDAY(J$5:AN$5,2)&gt;5)+(COUNTIF(fériés,J$5:AN$5)&gt;0),COUNTIF(piquet,J89:AN89)))</f>
        <v>0</v>
      </c>
      <c r="F89" s="416">
        <f>(D89*9)+(E89*24)</f>
        <v>0</v>
      </c>
      <c r="G89" s="419" t="e">
        <f ca="1">STATISTIQUE!V35</f>
        <v>#REF!</v>
      </c>
      <c r="H89" s="422">
        <f t="shared" ref="H89:I89" si="28">SUM(AV89:AV91)</f>
        <v>0</v>
      </c>
      <c r="I89" s="425">
        <f t="shared" si="28"/>
        <v>0</v>
      </c>
      <c r="J89" s="16" t="s">
        <v>6</v>
      </c>
      <c r="K89" s="16" t="s">
        <v>6</v>
      </c>
      <c r="L89" s="16" t="s">
        <v>6</v>
      </c>
      <c r="M89" s="16" t="s">
        <v>6</v>
      </c>
      <c r="N89" s="16" t="s">
        <v>6</v>
      </c>
      <c r="O89" s="16" t="s">
        <v>6</v>
      </c>
      <c r="P89" s="16" t="s">
        <v>6</v>
      </c>
      <c r="Q89" s="16" t="s">
        <v>6</v>
      </c>
      <c r="R89" s="16" t="s">
        <v>6</v>
      </c>
      <c r="S89" s="16" t="s">
        <v>6</v>
      </c>
      <c r="T89" s="16" t="s">
        <v>6</v>
      </c>
      <c r="U89" s="16" t="s">
        <v>6</v>
      </c>
      <c r="V89" s="16" t="s">
        <v>6</v>
      </c>
      <c r="W89" s="16" t="s">
        <v>6</v>
      </c>
      <c r="X89" s="16" t="s">
        <v>6</v>
      </c>
      <c r="Y89" s="16" t="s">
        <v>6</v>
      </c>
      <c r="Z89" s="16" t="s">
        <v>6</v>
      </c>
      <c r="AA89" s="16" t="s">
        <v>6</v>
      </c>
      <c r="AB89" s="16" t="s">
        <v>6</v>
      </c>
      <c r="AC89" s="16" t="s">
        <v>6</v>
      </c>
      <c r="AD89" s="16" t="s">
        <v>6</v>
      </c>
      <c r="AE89" s="16" t="s">
        <v>6</v>
      </c>
      <c r="AF89" s="16" t="s">
        <v>6</v>
      </c>
      <c r="AG89" s="16" t="s">
        <v>6</v>
      </c>
      <c r="AH89" s="16" t="s">
        <v>6</v>
      </c>
      <c r="AI89" s="16" t="s">
        <v>6</v>
      </c>
      <c r="AJ89" s="16" t="s">
        <v>6</v>
      </c>
      <c r="AK89" s="16" t="s">
        <v>6</v>
      </c>
      <c r="AL89" s="16" t="s">
        <v>6</v>
      </c>
      <c r="AM89" s="16" t="s">
        <v>6</v>
      </c>
      <c r="AN89" s="16" t="s">
        <v>6</v>
      </c>
      <c r="AV89">
        <f t="array" ref="AV89">SUM(IF((WEEKDAY(J$5:AN$5,2)&lt;6)*(COUNTIF(fériés,J$5:AN$5)=0),COUNTIF(vsav, J89:AN89)))</f>
        <v>0</v>
      </c>
      <c r="AW89">
        <f t="array" ref="AW89">SUM(IF((WEEKDAY(J$5:AN$5,2)&gt;5)+(COUNTIF(fériés,J$5:AN$5)&gt;0),COUNTIF(vsav, J89:AN89)))</f>
        <v>0</v>
      </c>
    </row>
    <row r="90" spans="1:49" ht="15" customHeight="1">
      <c r="A90" s="52">
        <f>'Base de donnée'!AD3</f>
        <v>28</v>
      </c>
      <c r="B90" s="467"/>
      <c r="C90" s="470"/>
      <c r="D90" s="429"/>
      <c r="E90" s="432"/>
      <c r="F90" s="417"/>
      <c r="G90" s="420"/>
      <c r="H90" s="423"/>
      <c r="I90" s="426"/>
      <c r="J90" s="144"/>
      <c r="K90" s="30"/>
      <c r="L90" s="30"/>
      <c r="M90" s="30"/>
      <c r="N90" s="30"/>
      <c r="O90" s="30"/>
      <c r="P90" s="30"/>
      <c r="Q90" s="30"/>
      <c r="R90" s="30"/>
      <c r="S90" s="30"/>
      <c r="T90" s="30"/>
      <c r="U90" s="30"/>
      <c r="V90" s="30"/>
      <c r="W90" s="30"/>
      <c r="X90" s="30"/>
      <c r="Y90" s="30"/>
      <c r="Z90" s="30"/>
      <c r="AA90" s="30"/>
      <c r="AB90" s="30"/>
      <c r="AC90" s="18"/>
      <c r="AD90" s="30"/>
      <c r="AE90" s="30"/>
      <c r="AF90" s="30"/>
      <c r="AG90" s="30"/>
      <c r="AH90" s="30"/>
      <c r="AI90" s="30"/>
      <c r="AJ90" s="30"/>
      <c r="AK90" s="30"/>
      <c r="AL90" s="30"/>
      <c r="AM90" s="30"/>
      <c r="AN90" s="30"/>
      <c r="AV90">
        <f t="array" ref="AV90">SUM(IF((WEEKDAY(J$5:AN$5,2)&lt;6)*(COUNTIF(fériés,J$5:AN$5)=0),COUNTIF(vsav, J90:AN90)))</f>
        <v>0</v>
      </c>
      <c r="AW90">
        <f t="array" ref="AW90">SUM(IF((WEEKDAY(J$5:AN$5,2)&gt;5)+(COUNTIF(fériés,J$5:AN$5)&gt;0),COUNTIF(vsav, J90:AN90)))</f>
        <v>0</v>
      </c>
    </row>
    <row r="91" spans="1:49" ht="15.75" customHeight="1" thickBot="1">
      <c r="A91" s="52">
        <f>'Base de donnée'!AD3</f>
        <v>28</v>
      </c>
      <c r="B91" s="468"/>
      <c r="C91" s="471"/>
      <c r="D91" s="430"/>
      <c r="E91" s="433"/>
      <c r="F91" s="418"/>
      <c r="G91" s="421"/>
      <c r="H91" s="424"/>
      <c r="I91" s="427"/>
      <c r="J91" s="140"/>
      <c r="K91" s="140"/>
      <c r="L91" s="140"/>
      <c r="M91" s="140"/>
      <c r="N91" s="140"/>
      <c r="O91" s="140"/>
      <c r="P91" s="140"/>
      <c r="Q91" s="140"/>
      <c r="R91" s="140"/>
      <c r="S91" s="140"/>
      <c r="T91" s="140"/>
      <c r="U91" s="140"/>
      <c r="V91" s="140"/>
      <c r="W91" s="140"/>
      <c r="X91" s="140"/>
      <c r="Y91" s="140"/>
      <c r="Z91" s="140"/>
      <c r="AA91" s="140"/>
      <c r="AB91" s="140"/>
      <c r="AC91" s="141"/>
      <c r="AD91" s="140"/>
      <c r="AE91" s="140"/>
      <c r="AF91" s="140"/>
      <c r="AG91" s="140"/>
      <c r="AH91" s="140"/>
      <c r="AI91" s="140"/>
      <c r="AJ91" s="140"/>
      <c r="AK91" s="140"/>
      <c r="AL91" s="140"/>
      <c r="AM91" s="140"/>
      <c r="AN91" s="140"/>
      <c r="AV91">
        <f t="array" ref="AV91">SUM(IF((WEEKDAY(J$5:AN$5,2)&lt;6)*(COUNTIF(fériés,J$5:AN$5)=0),COUNTIF(vsav, J91:AN91)))</f>
        <v>0</v>
      </c>
      <c r="AW91">
        <f t="array" ref="AW91">SUM(IF((WEEKDAY(J$5:AN$5,2)&gt;5)+(COUNTIF(fériés,J$5:AN$5)&gt;0),COUNTIF(vsav, J91:AN91)))</f>
        <v>0</v>
      </c>
    </row>
    <row r="92" spans="1:49" ht="15" hidden="1" customHeight="1">
      <c r="A92" s="52">
        <f>'Base de donnée'!AE3</f>
        <v>29</v>
      </c>
      <c r="B92" s="466">
        <f>SUM('Base de donnée'!C$5:C$8)</f>
        <v>4</v>
      </c>
      <c r="C92" s="448">
        <f>SUM('Base de donnée'!C92)</f>
        <v>0</v>
      </c>
      <c r="D92" s="428">
        <f t="array" ref="D92">SUM(IF((WEEKDAY(J$5:AN$5,2)&lt;6)*(COUNTIF(fériés,J$5:AN$5)=0),COUNTIF(piquet,J92:AN92)))</f>
        <v>0</v>
      </c>
      <c r="E92" s="431">
        <f t="array" ref="E92">SUM(IF((WEEKDAY(J$5:AN$5,2)&gt;5)+(COUNTIF(fériés,J$5:AN$5)&gt;0),COUNTIF(piquet,J92:AN92)))</f>
        <v>0</v>
      </c>
      <c r="F92" s="416">
        <f>(D92*9)+(E92*24)</f>
        <v>0</v>
      </c>
      <c r="G92" s="419">
        <f>STATISTIQUE!V92</f>
        <v>0</v>
      </c>
      <c r="H92" s="422">
        <f t="shared" ref="H92:I92" si="29">SUM(AV92:AV94)</f>
        <v>0</v>
      </c>
      <c r="I92" s="483">
        <f t="shared" si="29"/>
        <v>0</v>
      </c>
      <c r="J92" s="16"/>
      <c r="K92" s="16"/>
      <c r="L92" s="16"/>
      <c r="M92" s="16"/>
      <c r="N92" s="16"/>
      <c r="O92" s="16"/>
      <c r="P92" s="16"/>
      <c r="Q92" s="16"/>
      <c r="R92" s="16"/>
      <c r="S92" s="16"/>
      <c r="T92" s="16"/>
      <c r="U92" s="16"/>
      <c r="V92" s="16"/>
      <c r="W92" s="16"/>
      <c r="X92" s="16"/>
      <c r="Y92" s="16"/>
      <c r="Z92" s="16"/>
      <c r="AA92" s="16"/>
      <c r="AB92" s="16"/>
      <c r="AC92" s="16"/>
      <c r="AD92" s="16"/>
      <c r="AE92" s="16"/>
      <c r="AF92" s="16"/>
      <c r="AG92" s="16"/>
      <c r="AH92" s="16"/>
      <c r="AI92" s="16"/>
      <c r="AJ92" s="16"/>
      <c r="AK92" s="16"/>
      <c r="AL92" s="16"/>
      <c r="AM92" s="16"/>
      <c r="AN92" s="16"/>
      <c r="AV92">
        <f t="array" ref="AV92">SUM(IF((WEEKDAY(J$5:AN$5,2)&lt;6)*(COUNTIF(fériés,J$5:AN$5)=0),COUNTIF(vsav, J92:AN92)))</f>
        <v>0</v>
      </c>
      <c r="AW92">
        <f t="array" ref="AW92">SUM(IF((WEEKDAY(J$5:AN$5,2)&gt;5)+(COUNTIF(fériés,J$5:AN$5)&gt;0),COUNTIF(vsav, J92:AN92)))</f>
        <v>0</v>
      </c>
    </row>
    <row r="93" spans="1:49" ht="15" hidden="1" customHeight="1">
      <c r="A93" s="52">
        <f>'Base de donnée'!AE3</f>
        <v>29</v>
      </c>
      <c r="B93" s="467"/>
      <c r="C93" s="449"/>
      <c r="D93" s="429"/>
      <c r="E93" s="432"/>
      <c r="F93" s="417"/>
      <c r="G93" s="420"/>
      <c r="H93" s="423"/>
      <c r="I93" s="484"/>
      <c r="J93" s="144"/>
      <c r="K93" s="30"/>
      <c r="L93" s="30"/>
      <c r="M93" s="30"/>
      <c r="N93" s="30"/>
      <c r="O93" s="30"/>
      <c r="P93" s="30"/>
      <c r="Q93" s="30"/>
      <c r="R93" s="30"/>
      <c r="S93" s="30"/>
      <c r="T93" s="30"/>
      <c r="U93" s="30"/>
      <c r="V93" s="30"/>
      <c r="W93" s="30"/>
      <c r="X93" s="30"/>
      <c r="Y93" s="30"/>
      <c r="Z93" s="30"/>
      <c r="AA93" s="30"/>
      <c r="AB93" s="30"/>
      <c r="AC93" s="18"/>
      <c r="AD93" s="30"/>
      <c r="AE93" s="30"/>
      <c r="AF93" s="30"/>
      <c r="AG93" s="30"/>
      <c r="AH93" s="30"/>
      <c r="AI93" s="30"/>
      <c r="AJ93" s="30"/>
      <c r="AK93" s="30"/>
      <c r="AL93" s="30"/>
      <c r="AM93" s="30"/>
      <c r="AN93" s="30"/>
      <c r="AV93">
        <f t="array" ref="AV93">SUM(IF((WEEKDAY(J$5:AN$5,2)&lt;6)*(COUNTIF(fériés,J$5:AN$5)=0),COUNTIF(vsav, J93:AN93)))</f>
        <v>0</v>
      </c>
      <c r="AW93">
        <f t="array" ref="AW93">SUM(IF((WEEKDAY(J$5:AN$5,2)&gt;5)+(COUNTIF(fériés,J$5:AN$5)&gt;0),COUNTIF(vsav, J93:AN93)))</f>
        <v>0</v>
      </c>
    </row>
    <row r="94" spans="1:49" ht="15.75" hidden="1" customHeight="1" thickBot="1">
      <c r="A94" s="52">
        <f>'Base de donnée'!AE3</f>
        <v>29</v>
      </c>
      <c r="B94" s="468"/>
      <c r="C94" s="450"/>
      <c r="D94" s="430"/>
      <c r="E94" s="433"/>
      <c r="F94" s="418"/>
      <c r="G94" s="421"/>
      <c r="H94" s="424"/>
      <c r="I94" s="485"/>
      <c r="J94" s="140"/>
      <c r="K94" s="140"/>
      <c r="L94" s="140"/>
      <c r="M94" s="140"/>
      <c r="N94" s="140"/>
      <c r="O94" s="140"/>
      <c r="P94" s="140"/>
      <c r="Q94" s="140"/>
      <c r="R94" s="140"/>
      <c r="S94" s="140"/>
      <c r="T94" s="140"/>
      <c r="U94" s="140"/>
      <c r="V94" s="140"/>
      <c r="W94" s="140"/>
      <c r="X94" s="140"/>
      <c r="Y94" s="140"/>
      <c r="Z94" s="140"/>
      <c r="AA94" s="140"/>
      <c r="AB94" s="140"/>
      <c r="AC94" s="141"/>
      <c r="AD94" s="140"/>
      <c r="AE94" s="140"/>
      <c r="AF94" s="140"/>
      <c r="AG94" s="140"/>
      <c r="AH94" s="140"/>
      <c r="AI94" s="140"/>
      <c r="AJ94" s="140"/>
      <c r="AK94" s="140"/>
      <c r="AL94" s="140"/>
      <c r="AM94" s="140"/>
      <c r="AN94" s="140"/>
      <c r="AV94">
        <f t="array" ref="AV94">SUM(IF((WEEKDAY(J$5:AN$5,2)&lt;6)*(COUNTIF(fériés,J$5:AN$5)=0),COUNTIF(vsav, J94:AN94)))</f>
        <v>0</v>
      </c>
      <c r="AW94">
        <f t="array" ref="AW94">SUM(IF((WEEKDAY(J$5:AN$5,2)&gt;5)+(COUNTIF(fériés,J$5:AN$5)&gt;0),COUNTIF(vsav, J94:AN94)))</f>
        <v>0</v>
      </c>
    </row>
    <row r="95" spans="1:49" ht="15" hidden="1" customHeight="1">
      <c r="A95" s="52">
        <f>'Base de donnée'!AF3</f>
        <v>30</v>
      </c>
      <c r="B95" s="466">
        <f>SUM('Base de donnée'!C$5:C$8)</f>
        <v>4</v>
      </c>
      <c r="C95" s="448">
        <f>SUM('Base de donnée'!C95)</f>
        <v>0</v>
      </c>
      <c r="D95" s="428">
        <f t="array" ref="D95">SUM(IF((WEEKDAY(J$5:AN$5,2)&lt;6)*(COUNTIF(fériés,J$5:AN$5)=0),COUNTIF(piquet,J95:AN95)))</f>
        <v>0</v>
      </c>
      <c r="E95" s="431">
        <f t="array" ref="E95">SUM(IF((WEEKDAY(J$5:AN$5,2)&gt;5)+(COUNTIF(fériés,J$5:AN$5)&gt;0),COUNTIF(piquet,J95:AN95)))</f>
        <v>0</v>
      </c>
      <c r="F95" s="416">
        <f>(D95*9)+(E95*24)</f>
        <v>0</v>
      </c>
      <c r="G95" s="419">
        <f>STATISTIQUE!V95</f>
        <v>0</v>
      </c>
      <c r="H95" s="422">
        <f t="shared" ref="H95:I95" si="30">SUM(AV95:AV97)</f>
        <v>0</v>
      </c>
      <c r="I95" s="483">
        <f t="shared" si="30"/>
        <v>0</v>
      </c>
      <c r="J95" s="138"/>
      <c r="K95" s="138"/>
      <c r="L95" s="138"/>
      <c r="M95" s="138"/>
      <c r="N95" s="138"/>
      <c r="O95" s="138"/>
      <c r="P95" s="138"/>
      <c r="Q95" s="138"/>
      <c r="R95" s="138"/>
      <c r="S95" s="138"/>
      <c r="T95" s="138"/>
      <c r="U95" s="138"/>
      <c r="V95" s="138"/>
      <c r="W95" s="138"/>
      <c r="X95" s="138"/>
      <c r="Y95" s="138"/>
      <c r="Z95" s="138"/>
      <c r="AA95" s="138"/>
      <c r="AB95" s="138"/>
      <c r="AC95" s="139"/>
      <c r="AD95" s="138"/>
      <c r="AE95" s="138"/>
      <c r="AF95" s="138"/>
      <c r="AG95" s="138"/>
      <c r="AH95" s="138"/>
      <c r="AI95" s="138"/>
      <c r="AJ95" s="138"/>
      <c r="AK95" s="138"/>
      <c r="AL95" s="138"/>
      <c r="AM95" s="138"/>
      <c r="AN95" s="138"/>
      <c r="AV95">
        <f t="array" ref="AV95">SUM(IF((WEEKDAY(J$5:AN$5,2)&lt;6)*(COUNTIF(fériés,J$5:AN$5)=0),COUNTIF(vsav, J95:AN95)))</f>
        <v>0</v>
      </c>
      <c r="AW95">
        <f t="array" ref="AW95">SUM(IF((WEEKDAY(J$5:AN$5,2)&gt;5)+(COUNTIF(fériés,J$5:AN$5)&gt;0),COUNTIF(vsav, J95:AN95)))</f>
        <v>0</v>
      </c>
    </row>
    <row r="96" spans="1:49" ht="15" hidden="1" customHeight="1">
      <c r="A96" s="52">
        <f>'Base de donnée'!AF3</f>
        <v>30</v>
      </c>
      <c r="B96" s="467"/>
      <c r="C96" s="449"/>
      <c r="D96" s="429"/>
      <c r="E96" s="432"/>
      <c r="F96" s="417"/>
      <c r="G96" s="420"/>
      <c r="H96" s="423"/>
      <c r="I96" s="484"/>
      <c r="J96" s="144"/>
      <c r="K96" s="30"/>
      <c r="L96" s="30"/>
      <c r="M96" s="30"/>
      <c r="N96" s="30"/>
      <c r="O96" s="30"/>
      <c r="P96" s="30"/>
      <c r="Q96" s="30"/>
      <c r="R96" s="30"/>
      <c r="S96" s="30"/>
      <c r="T96" s="30"/>
      <c r="U96" s="30"/>
      <c r="V96" s="30"/>
      <c r="W96" s="30"/>
      <c r="X96" s="30"/>
      <c r="Y96" s="30"/>
      <c r="Z96" s="30"/>
      <c r="AA96" s="30"/>
      <c r="AB96" s="30"/>
      <c r="AC96" s="18"/>
      <c r="AD96" s="30"/>
      <c r="AE96" s="30"/>
      <c r="AF96" s="30"/>
      <c r="AG96" s="30"/>
      <c r="AH96" s="30"/>
      <c r="AI96" s="30"/>
      <c r="AJ96" s="30"/>
      <c r="AK96" s="30"/>
      <c r="AL96" s="30"/>
      <c r="AM96" s="30"/>
      <c r="AN96" s="30"/>
      <c r="AV96">
        <f t="array" ref="AV96">SUM(IF((WEEKDAY(J$5:AN$5,2)&lt;6)*(COUNTIF(fériés,J$5:AN$5)=0),COUNTIF(vsav, J96:AN96)))</f>
        <v>0</v>
      </c>
      <c r="AW96">
        <f t="array" ref="AW96">SUM(IF((WEEKDAY(J$5:AN$5,2)&gt;5)+(COUNTIF(fériés,J$5:AN$5)&gt;0),COUNTIF(vsav, J96:AN96)))</f>
        <v>0</v>
      </c>
    </row>
    <row r="97" spans="1:49" ht="15.75" hidden="1" customHeight="1" thickBot="1">
      <c r="A97" s="52">
        <f>'Base de donnée'!AF3</f>
        <v>30</v>
      </c>
      <c r="B97" s="468"/>
      <c r="C97" s="450"/>
      <c r="D97" s="430"/>
      <c r="E97" s="433"/>
      <c r="F97" s="418"/>
      <c r="G97" s="421"/>
      <c r="H97" s="424"/>
      <c r="I97" s="485"/>
      <c r="J97" s="140"/>
      <c r="K97" s="140"/>
      <c r="L97" s="140"/>
      <c r="M97" s="140"/>
      <c r="N97" s="140"/>
      <c r="O97" s="140"/>
      <c r="P97" s="140"/>
      <c r="Q97" s="140"/>
      <c r="R97" s="140"/>
      <c r="S97" s="140"/>
      <c r="T97" s="140"/>
      <c r="U97" s="140"/>
      <c r="V97" s="140"/>
      <c r="W97" s="140"/>
      <c r="X97" s="140"/>
      <c r="Y97" s="140"/>
      <c r="Z97" s="140"/>
      <c r="AA97" s="140"/>
      <c r="AB97" s="140"/>
      <c r="AC97" s="141"/>
      <c r="AD97" s="140"/>
      <c r="AE97" s="140"/>
      <c r="AF97" s="140"/>
      <c r="AG97" s="140"/>
      <c r="AH97" s="140"/>
      <c r="AI97" s="140"/>
      <c r="AJ97" s="140"/>
      <c r="AK97" s="140"/>
      <c r="AL97" s="140"/>
      <c r="AM97" s="140"/>
      <c r="AN97" s="140"/>
      <c r="AV97">
        <f t="array" ref="AV97">SUM(IF((WEEKDAY(J$5:AN$5,2)&lt;6)*(COUNTIF(fériés,J$5:AN$5)=0),COUNTIF(vsav, J97:AN97)))</f>
        <v>0</v>
      </c>
      <c r="AW97">
        <f t="array" ref="AW97">SUM(IF((WEEKDAY(J$5:AN$5,2)&gt;5)+(COUNTIF(fériés,J$5:AN$5)&gt;0),COUNTIF(vsav, J97:AN97)))</f>
        <v>0</v>
      </c>
    </row>
    <row r="98" spans="1:49" ht="15" hidden="1" customHeight="1">
      <c r="A98" s="52">
        <f>'Base de donnée'!AG3</f>
        <v>31</v>
      </c>
      <c r="B98" s="445">
        <f>SUM('Base de donnée'!C$5:C$8)</f>
        <v>4</v>
      </c>
      <c r="C98" s="448">
        <f>SUM('Base de donnée'!C98)</f>
        <v>0</v>
      </c>
      <c r="D98" s="428">
        <f t="array" ref="D98">SUM(IF((WEEKDAY(J$5:AN$5,2)&lt;6)*(COUNTIF(fériés,J$5:AN$5)=0),COUNTIF(piquet,J98:AN98)))</f>
        <v>0</v>
      </c>
      <c r="E98" s="431">
        <f t="array" ref="E98">SUM(IF((WEEKDAY(J$5:AN$5,2)&gt;5)+(COUNTIF(fériés,J$5:AN$5)&gt;0),COUNTIF(piquet,J98:AN98)))</f>
        <v>0</v>
      </c>
      <c r="F98" s="416">
        <f>(D98*9)+(E98*24)</f>
        <v>0</v>
      </c>
      <c r="G98" s="419">
        <f>STATISTIQUE!V98</f>
        <v>0</v>
      </c>
      <c r="H98" s="422">
        <f t="shared" ref="H98:I98" si="31">SUM(AV98:AV100)</f>
        <v>0</v>
      </c>
      <c r="I98" s="483">
        <f t="shared" si="31"/>
        <v>0</v>
      </c>
      <c r="J98" s="138"/>
      <c r="K98" s="138"/>
      <c r="L98" s="138"/>
      <c r="M98" s="138"/>
      <c r="N98" s="138"/>
      <c r="O98" s="138"/>
      <c r="P98" s="138"/>
      <c r="Q98" s="138"/>
      <c r="R98" s="138"/>
      <c r="S98" s="138"/>
      <c r="T98" s="138"/>
      <c r="U98" s="138"/>
      <c r="V98" s="138"/>
      <c r="W98" s="138"/>
      <c r="X98" s="138"/>
      <c r="Y98" s="138"/>
      <c r="Z98" s="138"/>
      <c r="AA98" s="138"/>
      <c r="AB98" s="138"/>
      <c r="AC98" s="139"/>
      <c r="AD98" s="138"/>
      <c r="AE98" s="138"/>
      <c r="AF98" s="138"/>
      <c r="AG98" s="138"/>
      <c r="AH98" s="138"/>
      <c r="AI98" s="138"/>
      <c r="AJ98" s="138"/>
      <c r="AK98" s="138"/>
      <c r="AL98" s="138"/>
      <c r="AM98" s="138"/>
      <c r="AN98" s="138"/>
      <c r="AV98">
        <f t="array" ref="AV98">SUM(IF((WEEKDAY(J$5:AN$5,2)&lt;6)*(COUNTIF(fériés,J$5:AN$5)=0),COUNTIF(vsav, J98:AN98)))</f>
        <v>0</v>
      </c>
      <c r="AW98">
        <f t="array" ref="AW98">SUM(IF((WEEKDAY(J$5:AN$5,2)&gt;5)+(COUNTIF(fériés,J$5:AN$5)&gt;0),COUNTIF(vsav, J98:AN98)))</f>
        <v>0</v>
      </c>
    </row>
    <row r="99" spans="1:49" ht="15" hidden="1" customHeight="1">
      <c r="A99" s="137">
        <f>'Base de donnée'!AG3</f>
        <v>31</v>
      </c>
      <c r="B99" s="446"/>
      <c r="C99" s="449"/>
      <c r="D99" s="429"/>
      <c r="E99" s="432"/>
      <c r="F99" s="417"/>
      <c r="G99" s="420"/>
      <c r="H99" s="423"/>
      <c r="I99" s="484"/>
      <c r="J99" s="10"/>
      <c r="K99" s="30"/>
      <c r="L99" s="30"/>
      <c r="M99" s="30"/>
      <c r="N99" s="30"/>
      <c r="O99" s="30"/>
      <c r="P99" s="30"/>
      <c r="Q99" s="30"/>
      <c r="R99" s="30"/>
      <c r="S99" s="30"/>
      <c r="T99" s="30"/>
      <c r="U99" s="30"/>
      <c r="V99" s="30"/>
      <c r="W99" s="30"/>
      <c r="X99" s="30"/>
      <c r="Y99" s="30"/>
      <c r="Z99" s="30"/>
      <c r="AA99" s="30"/>
      <c r="AB99" s="30"/>
      <c r="AC99" s="18"/>
      <c r="AD99" s="30"/>
      <c r="AE99" s="30"/>
      <c r="AF99" s="30"/>
      <c r="AG99" s="30"/>
      <c r="AH99" s="30"/>
      <c r="AI99" s="30"/>
      <c r="AJ99" s="30"/>
      <c r="AK99" s="30"/>
      <c r="AL99" s="30"/>
      <c r="AM99" s="30"/>
      <c r="AN99" s="30"/>
      <c r="AV99">
        <f t="array" ref="AV99">SUM(IF((WEEKDAY(J$5:AN$5,2)&lt;6)*(COUNTIF(fériés,J$5:AN$5)=0),COUNTIF(vsav, J99:AN99)))</f>
        <v>0</v>
      </c>
      <c r="AW99">
        <f t="array" ref="AW99">SUM(IF((WEEKDAY(J$5:AN$5,2)&gt;5)+(COUNTIF(fériés,J$5:AN$5)&gt;0),COUNTIF(vsav, J99:AN99)))</f>
        <v>0</v>
      </c>
    </row>
    <row r="100" spans="1:49" ht="15.75" hidden="1" customHeight="1" thickBot="1">
      <c r="A100" s="52">
        <f>'Base de donnée'!AG3</f>
        <v>31</v>
      </c>
      <c r="B100" s="447"/>
      <c r="C100" s="450"/>
      <c r="D100" s="430"/>
      <c r="E100" s="433"/>
      <c r="F100" s="418"/>
      <c r="G100" s="421"/>
      <c r="H100" s="424"/>
      <c r="I100" s="485"/>
      <c r="J100" s="140"/>
      <c r="K100" s="140"/>
      <c r="L100" s="140"/>
      <c r="M100" s="140"/>
      <c r="N100" s="140"/>
      <c r="O100" s="140"/>
      <c r="P100" s="140"/>
      <c r="Q100" s="140"/>
      <c r="R100" s="140"/>
      <c r="S100" s="140"/>
      <c r="T100" s="140"/>
      <c r="U100" s="140"/>
      <c r="V100" s="140"/>
      <c r="W100" s="140"/>
      <c r="X100" s="140"/>
      <c r="Y100" s="140"/>
      <c r="Z100" s="140"/>
      <c r="AA100" s="140"/>
      <c r="AB100" s="140"/>
      <c r="AC100" s="141"/>
      <c r="AD100" s="140"/>
      <c r="AE100" s="140"/>
      <c r="AF100" s="140"/>
      <c r="AG100" s="140"/>
      <c r="AH100" s="140"/>
      <c r="AI100" s="140"/>
      <c r="AJ100" s="140"/>
      <c r="AK100" s="140"/>
      <c r="AL100" s="140"/>
      <c r="AM100" s="140"/>
      <c r="AN100" s="140"/>
      <c r="AV100">
        <f t="array" ref="AV100">SUM(IF((WEEKDAY(J$5:AN$5,2)&lt;6)*(COUNTIF(fériés,J$5:AN$5)=0),COUNTIF(vsav, J100:AN100)))</f>
        <v>0</v>
      </c>
      <c r="AW100">
        <f t="array" ref="AW100">SUM(IF((WEEKDAY(J$5:AN$5,2)&gt;5)+(COUNTIF(fériés,J$5:AN$5)&gt;0),COUNTIF(vsav, J100:AN100)))</f>
        <v>0</v>
      </c>
    </row>
    <row r="101" spans="1:49" ht="15" hidden="1" customHeight="1">
      <c r="A101" s="52">
        <f>'Base de donnée'!AH3</f>
        <v>32</v>
      </c>
      <c r="B101" s="466">
        <f>SUM('Base de donnée'!C$5:C$8)</f>
        <v>4</v>
      </c>
      <c r="C101" s="448">
        <f>SUM('Base de donnée'!C101)</f>
        <v>0</v>
      </c>
      <c r="D101" s="428">
        <f t="array" ref="D101">SUM(IF((WEEKDAY(J$5:AN$5,2)&lt;6)*(COUNTIF(fériés,J$5:AN$5)=0),COUNTIF(piquet,J101:AN101)))</f>
        <v>0</v>
      </c>
      <c r="E101" s="431">
        <f t="array" ref="E101">SUM(IF((WEEKDAY(J$5:AN$5,2)&gt;5)+(COUNTIF(fériés,J$5:AN$5)&gt;0),COUNTIF(piquet,J101:AN101)))</f>
        <v>0</v>
      </c>
      <c r="F101" s="416">
        <f>(D101*9)+(E101*24)</f>
        <v>0</v>
      </c>
      <c r="G101" s="419">
        <f>STATISTIQUE!V101</f>
        <v>0</v>
      </c>
      <c r="H101" s="422">
        <f t="shared" ref="H101:I101" si="32">SUM(AV101:AV103)</f>
        <v>0</v>
      </c>
      <c r="I101" s="483">
        <f t="shared" si="32"/>
        <v>0</v>
      </c>
      <c r="J101" s="138"/>
      <c r="K101" s="138"/>
      <c r="L101" s="138"/>
      <c r="M101" s="138"/>
      <c r="N101" s="138"/>
      <c r="O101" s="138"/>
      <c r="P101" s="138"/>
      <c r="Q101" s="138"/>
      <c r="R101" s="138"/>
      <c r="S101" s="138"/>
      <c r="T101" s="138"/>
      <c r="U101" s="138"/>
      <c r="V101" s="138"/>
      <c r="W101" s="138"/>
      <c r="X101" s="138"/>
      <c r="Y101" s="138"/>
      <c r="Z101" s="138"/>
      <c r="AA101" s="138"/>
      <c r="AB101" s="138"/>
      <c r="AC101" s="139"/>
      <c r="AD101" s="138"/>
      <c r="AE101" s="138"/>
      <c r="AF101" s="138"/>
      <c r="AG101" s="138"/>
      <c r="AH101" s="138"/>
      <c r="AI101" s="138"/>
      <c r="AJ101" s="138"/>
      <c r="AK101" s="138"/>
      <c r="AL101" s="138"/>
      <c r="AM101" s="138"/>
      <c r="AN101" s="138"/>
      <c r="AV101">
        <f t="array" ref="AV101">SUM(IF((WEEKDAY(J$5:AN$5,2)&lt;6)*(COUNTIF(fériés,J$5:AN$5)=0),COUNTIF(vsav, J101:AN101)))</f>
        <v>0</v>
      </c>
      <c r="AW101">
        <f t="array" ref="AW101">SUM(IF((WEEKDAY(J$5:AN$5,2)&gt;5)+(COUNTIF(fériés,J$5:AN$5)&gt;0),COUNTIF(vsav, J101:AN101)))</f>
        <v>0</v>
      </c>
    </row>
    <row r="102" spans="1:49" ht="15" hidden="1" customHeight="1">
      <c r="A102" s="52">
        <f>'Base de donnée'!AH3</f>
        <v>32</v>
      </c>
      <c r="B102" s="467"/>
      <c r="C102" s="449"/>
      <c r="D102" s="429"/>
      <c r="E102" s="432"/>
      <c r="F102" s="417"/>
      <c r="G102" s="420"/>
      <c r="H102" s="423"/>
      <c r="I102" s="484"/>
      <c r="J102" s="144"/>
      <c r="K102" s="30"/>
      <c r="L102" s="30"/>
      <c r="M102" s="30"/>
      <c r="N102" s="30"/>
      <c r="O102" s="30"/>
      <c r="P102" s="30"/>
      <c r="Q102" s="30"/>
      <c r="R102" s="30"/>
      <c r="S102" s="30"/>
      <c r="T102" s="30"/>
      <c r="U102" s="30"/>
      <c r="V102" s="30"/>
      <c r="W102" s="30"/>
      <c r="X102" s="30"/>
      <c r="Y102" s="30"/>
      <c r="Z102" s="30"/>
      <c r="AA102" s="30"/>
      <c r="AB102" s="30"/>
      <c r="AC102" s="18"/>
      <c r="AD102" s="30"/>
      <c r="AE102" s="30"/>
      <c r="AF102" s="30"/>
      <c r="AG102" s="30"/>
      <c r="AH102" s="30"/>
      <c r="AI102" s="30"/>
      <c r="AJ102" s="30"/>
      <c r="AK102" s="30"/>
      <c r="AL102" s="30"/>
      <c r="AM102" s="30"/>
      <c r="AN102" s="30"/>
      <c r="AV102">
        <f t="array" ref="AV102">SUM(IF((WEEKDAY(J$5:AN$5,2)&lt;6)*(COUNTIF(fériés,J$5:AN$5)=0),COUNTIF(vsav, J102:AN102)))</f>
        <v>0</v>
      </c>
      <c r="AW102">
        <f t="array" ref="AW102">SUM(IF((WEEKDAY(J$5:AN$5,2)&gt;5)+(COUNTIF(fériés,J$5:AN$5)&gt;0),COUNTIF(vsav, J102:AN102)))</f>
        <v>0</v>
      </c>
    </row>
    <row r="103" spans="1:49" ht="15.75" hidden="1" customHeight="1" thickBot="1">
      <c r="A103" s="52">
        <f>'Base de donnée'!AH3</f>
        <v>32</v>
      </c>
      <c r="B103" s="468"/>
      <c r="C103" s="450"/>
      <c r="D103" s="430"/>
      <c r="E103" s="433"/>
      <c r="F103" s="418"/>
      <c r="G103" s="421"/>
      <c r="H103" s="424"/>
      <c r="I103" s="485"/>
      <c r="J103" s="140"/>
      <c r="K103" s="140"/>
      <c r="L103" s="140"/>
      <c r="M103" s="140"/>
      <c r="N103" s="140"/>
      <c r="O103" s="140"/>
      <c r="P103" s="140"/>
      <c r="Q103" s="140"/>
      <c r="R103" s="140"/>
      <c r="S103" s="140"/>
      <c r="T103" s="140"/>
      <c r="U103" s="140"/>
      <c r="V103" s="140"/>
      <c r="W103" s="140"/>
      <c r="X103" s="140"/>
      <c r="Y103" s="140"/>
      <c r="Z103" s="140"/>
      <c r="AA103" s="140"/>
      <c r="AB103" s="140"/>
      <c r="AC103" s="141"/>
      <c r="AD103" s="140"/>
      <c r="AE103" s="140"/>
      <c r="AF103" s="140"/>
      <c r="AG103" s="140"/>
      <c r="AH103" s="140"/>
      <c r="AI103" s="140"/>
      <c r="AJ103" s="140"/>
      <c r="AK103" s="140"/>
      <c r="AL103" s="140"/>
      <c r="AM103" s="140"/>
      <c r="AN103" s="140"/>
      <c r="AV103">
        <f t="array" ref="AV103">SUM(IF((WEEKDAY(J$5:AN$5,2)&lt;6)*(COUNTIF(fériés,J$5:AN$5)=0),COUNTIF(vsav, J103:AN103)))</f>
        <v>0</v>
      </c>
      <c r="AW103">
        <f t="array" ref="AW103">SUM(IF((WEEKDAY(J$5:AN$5,2)&gt;5)+(COUNTIF(fériés,J$5:AN$5)&gt;0),COUNTIF(vsav, J103:AN103)))</f>
        <v>0</v>
      </c>
    </row>
    <row r="104" spans="1:49" ht="15" hidden="1" customHeight="1">
      <c r="A104" s="52">
        <f>'Base de donnée'!AI3</f>
        <v>33</v>
      </c>
      <c r="B104" s="445">
        <f>SUM('Base de donnée'!C$5:C$8)</f>
        <v>4</v>
      </c>
      <c r="C104" s="448">
        <f>SUM('Base de donnée'!C104)</f>
        <v>0</v>
      </c>
      <c r="D104" s="428">
        <f t="array" ref="D104">SUM(IF((WEEKDAY(J$5:AN$5,2)&lt;6)*(COUNTIF(fériés,J$5:AN$5)=0),COUNTIF(piquet,J104:AN104)))</f>
        <v>0</v>
      </c>
      <c r="E104" s="431">
        <f t="array" ref="E104">SUM(IF((WEEKDAY(J$5:AN$5,2)&gt;5)+(COUNTIF(fériés,J$5:AN$5)&gt;0),COUNTIF(piquet,J104:AN104)))</f>
        <v>0</v>
      </c>
      <c r="F104" s="416">
        <f>(D104*9)+(E104*24)</f>
        <v>0</v>
      </c>
      <c r="G104" s="419">
        <f>STATISTIQUE!V104</f>
        <v>0</v>
      </c>
      <c r="H104" s="422">
        <f t="shared" ref="H104:I104" si="33">SUM(AV104:AV106)</f>
        <v>0</v>
      </c>
      <c r="I104" s="483">
        <f t="shared" si="33"/>
        <v>0</v>
      </c>
      <c r="J104" s="138"/>
      <c r="K104" s="138"/>
      <c r="L104" s="138"/>
      <c r="M104" s="138"/>
      <c r="N104" s="138"/>
      <c r="O104" s="138"/>
      <c r="P104" s="138"/>
      <c r="Q104" s="138"/>
      <c r="R104" s="138"/>
      <c r="S104" s="138"/>
      <c r="T104" s="138"/>
      <c r="U104" s="138"/>
      <c r="V104" s="138"/>
      <c r="W104" s="138"/>
      <c r="X104" s="138"/>
      <c r="Y104" s="138"/>
      <c r="Z104" s="138"/>
      <c r="AA104" s="138"/>
      <c r="AB104" s="138"/>
      <c r="AC104" s="139"/>
      <c r="AD104" s="138"/>
      <c r="AE104" s="138"/>
      <c r="AF104" s="138"/>
      <c r="AG104" s="138"/>
      <c r="AH104" s="138"/>
      <c r="AI104" s="138"/>
      <c r="AJ104" s="138"/>
      <c r="AK104" s="138"/>
      <c r="AL104" s="138"/>
      <c r="AM104" s="138"/>
      <c r="AN104" s="138"/>
      <c r="AV104">
        <f t="array" ref="AV104">SUM(IF((WEEKDAY(J$5:AN$5,2)&lt;6)*(COUNTIF(fériés,J$5:AN$5)=0),COUNTIF(vsav, J104:AN104)))</f>
        <v>0</v>
      </c>
      <c r="AW104">
        <f t="array" ref="AW104">SUM(IF((WEEKDAY(J$5:AN$5,2)&gt;5)+(COUNTIF(fériés,J$5:AN$5)&gt;0),COUNTIF(vsav, J104:AN104)))</f>
        <v>0</v>
      </c>
    </row>
    <row r="105" spans="1:49" ht="15" hidden="1" customHeight="1">
      <c r="A105" s="137">
        <f>'Base de donnée'!AI3</f>
        <v>33</v>
      </c>
      <c r="B105" s="446"/>
      <c r="C105" s="449"/>
      <c r="D105" s="429"/>
      <c r="E105" s="432"/>
      <c r="F105" s="417"/>
      <c r="G105" s="420"/>
      <c r="H105" s="423"/>
      <c r="I105" s="484"/>
      <c r="J105" s="10"/>
      <c r="K105" s="30"/>
      <c r="L105" s="30"/>
      <c r="M105" s="30"/>
      <c r="N105" s="30"/>
      <c r="O105" s="30"/>
      <c r="P105" s="30"/>
      <c r="Q105" s="30"/>
      <c r="R105" s="30"/>
      <c r="S105" s="30"/>
      <c r="T105" s="30"/>
      <c r="U105" s="30"/>
      <c r="V105" s="30"/>
      <c r="W105" s="30"/>
      <c r="X105" s="30"/>
      <c r="Y105" s="30"/>
      <c r="Z105" s="30"/>
      <c r="AA105" s="30"/>
      <c r="AB105" s="30"/>
      <c r="AC105" s="18"/>
      <c r="AD105" s="30"/>
      <c r="AE105" s="30"/>
      <c r="AF105" s="30"/>
      <c r="AG105" s="30"/>
      <c r="AH105" s="30"/>
      <c r="AI105" s="30"/>
      <c r="AJ105" s="30"/>
      <c r="AK105" s="30"/>
      <c r="AL105" s="30"/>
      <c r="AM105" s="30"/>
      <c r="AN105" s="30"/>
      <c r="AV105">
        <f t="array" ref="AV105">SUM(IF((WEEKDAY(J$5:AN$5,2)&lt;6)*(COUNTIF(fériés,J$5:AN$5)=0),COUNTIF(vsav, J105:AN105)))</f>
        <v>0</v>
      </c>
      <c r="AW105">
        <f t="array" ref="AW105">SUM(IF((WEEKDAY(J$5:AN$5,2)&gt;5)+(COUNTIF(fériés,J$5:AN$5)&gt;0),COUNTIF(vsav, J105:AN105)))</f>
        <v>0</v>
      </c>
    </row>
    <row r="106" spans="1:49" ht="15.75" hidden="1" customHeight="1" thickBot="1">
      <c r="A106" s="52">
        <f>'Base de donnée'!AI3</f>
        <v>33</v>
      </c>
      <c r="B106" s="447"/>
      <c r="C106" s="450"/>
      <c r="D106" s="430"/>
      <c r="E106" s="433"/>
      <c r="F106" s="418"/>
      <c r="G106" s="421"/>
      <c r="H106" s="424"/>
      <c r="I106" s="485"/>
      <c r="J106" s="140"/>
      <c r="K106" s="140"/>
      <c r="L106" s="140"/>
      <c r="M106" s="140"/>
      <c r="N106" s="140"/>
      <c r="O106" s="140"/>
      <c r="P106" s="140"/>
      <c r="Q106" s="140"/>
      <c r="R106" s="140"/>
      <c r="S106" s="140"/>
      <c r="T106" s="140"/>
      <c r="U106" s="140"/>
      <c r="V106" s="140"/>
      <c r="W106" s="140"/>
      <c r="X106" s="140"/>
      <c r="Y106" s="140"/>
      <c r="Z106" s="140"/>
      <c r="AA106" s="140"/>
      <c r="AB106" s="140"/>
      <c r="AC106" s="141"/>
      <c r="AD106" s="140"/>
      <c r="AE106" s="140"/>
      <c r="AF106" s="140"/>
      <c r="AG106" s="140"/>
      <c r="AH106" s="140"/>
      <c r="AI106" s="140"/>
      <c r="AJ106" s="140"/>
      <c r="AK106" s="140"/>
      <c r="AL106" s="140"/>
      <c r="AM106" s="140"/>
      <c r="AN106" s="140"/>
      <c r="AV106">
        <f t="array" ref="AV106">SUM(IF((WEEKDAY(J$5:AN$5,2)&lt;6)*(COUNTIF(fériés,J$5:AN$5)=0),COUNTIF(vsav, J106:AN106)))</f>
        <v>0</v>
      </c>
      <c r="AW106">
        <f t="array" ref="AW106">SUM(IF((WEEKDAY(J$5:AN$5,2)&gt;5)+(COUNTIF(fériés,J$5:AN$5)&gt;0),COUNTIF(vsav, J106:AN106)))</f>
        <v>0</v>
      </c>
    </row>
    <row r="107" spans="1:49" ht="15" hidden="1" customHeight="1">
      <c r="A107" s="52">
        <f>'Base de donnée'!AJ3</f>
        <v>34</v>
      </c>
      <c r="B107" s="445">
        <f>SUM('Base de donnée'!C$5:C$8)</f>
        <v>4</v>
      </c>
      <c r="C107" s="448">
        <f>SUM('Base de donnée'!C107)</f>
        <v>0</v>
      </c>
      <c r="D107" s="428">
        <f t="array" ref="D107">SUM(IF((WEEKDAY(J$5:AN$5,2)&lt;6)*(COUNTIF(fériés,J$5:AN$5)=0),COUNTIF(piquet,J107:AN107)))</f>
        <v>0</v>
      </c>
      <c r="E107" s="431">
        <f t="array" ref="E107">SUM(IF((WEEKDAY(J$5:AN$5,2)&gt;5)+(COUNTIF(fériés,J$5:AN$5)&gt;0),COUNTIF(piquet,J107:AN107)))</f>
        <v>0</v>
      </c>
      <c r="F107" s="416">
        <f>(D107*9)+(E107*24)</f>
        <v>0</v>
      </c>
      <c r="G107" s="419">
        <f>STATISTIQUE!V107</f>
        <v>0</v>
      </c>
      <c r="H107" s="422">
        <f t="shared" ref="H107:I107" si="34">SUM(AV107:AV109)</f>
        <v>0</v>
      </c>
      <c r="I107" s="483">
        <f t="shared" si="34"/>
        <v>0</v>
      </c>
      <c r="J107" s="138"/>
      <c r="K107" s="138"/>
      <c r="L107" s="138"/>
      <c r="M107" s="138"/>
      <c r="N107" s="138"/>
      <c r="O107" s="138"/>
      <c r="P107" s="138"/>
      <c r="Q107" s="138"/>
      <c r="R107" s="138"/>
      <c r="S107" s="138"/>
      <c r="T107" s="138"/>
      <c r="U107" s="138"/>
      <c r="V107" s="138"/>
      <c r="W107" s="138"/>
      <c r="X107" s="138"/>
      <c r="Y107" s="138"/>
      <c r="Z107" s="138"/>
      <c r="AA107" s="138"/>
      <c r="AB107" s="138"/>
      <c r="AC107" s="139"/>
      <c r="AD107" s="138"/>
      <c r="AE107" s="138"/>
      <c r="AF107" s="138"/>
      <c r="AG107" s="138"/>
      <c r="AH107" s="138"/>
      <c r="AI107" s="138"/>
      <c r="AJ107" s="138"/>
      <c r="AK107" s="138"/>
      <c r="AL107" s="138"/>
      <c r="AM107" s="138"/>
      <c r="AN107" s="138"/>
      <c r="AV107">
        <f t="array" ref="AV107">SUM(IF((WEEKDAY(J$5:AN$5,2)&lt;6)*(COUNTIF(fériés,J$5:AN$5)=0),COUNTIF(vsav, J107:AN107)))</f>
        <v>0</v>
      </c>
      <c r="AW107">
        <f t="array" ref="AW107">SUM(IF((WEEKDAY(J$5:AN$5,2)&gt;5)+(COUNTIF(fériés,J$5:AN$5)&gt;0),COUNTIF(vsav, J107:AN107)))</f>
        <v>0</v>
      </c>
    </row>
    <row r="108" spans="1:49" ht="15" hidden="1" customHeight="1">
      <c r="A108" s="137">
        <f>'Base de donnée'!AJ3</f>
        <v>34</v>
      </c>
      <c r="B108" s="446"/>
      <c r="C108" s="449"/>
      <c r="D108" s="429"/>
      <c r="E108" s="432"/>
      <c r="F108" s="417"/>
      <c r="G108" s="420"/>
      <c r="H108" s="423"/>
      <c r="I108" s="484"/>
      <c r="J108" s="10"/>
      <c r="K108" s="30"/>
      <c r="L108" s="30"/>
      <c r="M108" s="30"/>
      <c r="N108" s="30"/>
      <c r="O108" s="30"/>
      <c r="P108" s="30"/>
      <c r="Q108" s="30"/>
      <c r="R108" s="30"/>
      <c r="S108" s="30"/>
      <c r="T108" s="30"/>
      <c r="U108" s="30"/>
      <c r="V108" s="30"/>
      <c r="W108" s="30"/>
      <c r="X108" s="30"/>
      <c r="Y108" s="30"/>
      <c r="Z108" s="30"/>
      <c r="AA108" s="30"/>
      <c r="AB108" s="30"/>
      <c r="AC108" s="18"/>
      <c r="AD108" s="30"/>
      <c r="AE108" s="30"/>
      <c r="AF108" s="30"/>
      <c r="AG108" s="30"/>
      <c r="AH108" s="30"/>
      <c r="AI108" s="30"/>
      <c r="AJ108" s="30"/>
      <c r="AK108" s="30"/>
      <c r="AL108" s="30"/>
      <c r="AM108" s="30"/>
      <c r="AN108" s="30"/>
      <c r="AV108">
        <f t="array" ref="AV108">SUM(IF((WEEKDAY(J$5:AN$5,2)&lt;6)*(COUNTIF(fériés,J$5:AN$5)=0),COUNTIF(vsav, J108:AN108)))</f>
        <v>0</v>
      </c>
      <c r="AW108">
        <f t="array" ref="AW108">SUM(IF((WEEKDAY(J$5:AN$5,2)&gt;5)+(COUNTIF(fériés,J$5:AN$5)&gt;0),COUNTIF(vsav, J108:AN108)))</f>
        <v>0</v>
      </c>
    </row>
    <row r="109" spans="1:49" ht="15.75" hidden="1" customHeight="1" thickBot="1">
      <c r="A109" s="52">
        <f>'Base de donnée'!AJ3</f>
        <v>34</v>
      </c>
      <c r="B109" s="447"/>
      <c r="C109" s="450"/>
      <c r="D109" s="430"/>
      <c r="E109" s="433"/>
      <c r="F109" s="418"/>
      <c r="G109" s="421"/>
      <c r="H109" s="424"/>
      <c r="I109" s="485"/>
      <c r="J109" s="140"/>
      <c r="K109" s="140"/>
      <c r="L109" s="140"/>
      <c r="M109" s="140"/>
      <c r="N109" s="140"/>
      <c r="O109" s="140"/>
      <c r="P109" s="140"/>
      <c r="Q109" s="140"/>
      <c r="R109" s="140"/>
      <c r="S109" s="140"/>
      <c r="T109" s="140"/>
      <c r="U109" s="140"/>
      <c r="V109" s="140"/>
      <c r="W109" s="140"/>
      <c r="X109" s="140"/>
      <c r="Y109" s="140"/>
      <c r="Z109" s="140"/>
      <c r="AA109" s="140"/>
      <c r="AB109" s="140"/>
      <c r="AC109" s="141"/>
      <c r="AD109" s="140"/>
      <c r="AE109" s="140"/>
      <c r="AF109" s="140"/>
      <c r="AG109" s="140"/>
      <c r="AH109" s="140"/>
      <c r="AI109" s="140"/>
      <c r="AJ109" s="140"/>
      <c r="AK109" s="140"/>
      <c r="AL109" s="140"/>
      <c r="AM109" s="140"/>
      <c r="AN109" s="140"/>
      <c r="AV109">
        <f t="array" ref="AV109">SUM(IF((WEEKDAY(J$5:AN$5,2)&lt;6)*(COUNTIF(fériés,J$5:AN$5)=0),COUNTIF(vsav, J109:AN109)))</f>
        <v>0</v>
      </c>
      <c r="AW109">
        <f t="array" ref="AW109">SUM(IF((WEEKDAY(J$5:AN$5,2)&gt;5)+(COUNTIF(fériés,J$5:AN$5)&gt;0),COUNTIF(vsav, J109:AN109)))</f>
        <v>0</v>
      </c>
    </row>
    <row r="110" spans="1:49" ht="15" hidden="1" customHeight="1">
      <c r="A110" s="52">
        <f>'Base de donnée'!AK3</f>
        <v>35</v>
      </c>
      <c r="B110" s="445">
        <f>SUM('Base de donnée'!C$5:C$8)</f>
        <v>4</v>
      </c>
      <c r="C110" s="448">
        <f>SUM('Base de donnée'!C110)</f>
        <v>0</v>
      </c>
      <c r="D110" s="410">
        <f t="array" ref="D110">SUM(IF((WEEKDAY(J$5:AN$5,2)&lt;6)*(COUNTIF(fériés,J$5:AN$5)=0),COUNTIF(piquet,J110:AN110)))</f>
        <v>0</v>
      </c>
      <c r="E110" s="413">
        <f t="array" ref="E110">SUM(IF((WEEKDAY(J$5:AN$5,2)&gt;5)+(COUNTIF(fériés,J$5:AN$5)&gt;0),COUNTIF(piquet,J110:AN110)))</f>
        <v>0</v>
      </c>
      <c r="F110" s="416">
        <f>(D110*9)+(E110*24)</f>
        <v>0</v>
      </c>
      <c r="G110" s="419">
        <f>STATISTIQUE!V110</f>
        <v>0</v>
      </c>
      <c r="H110" s="422">
        <f t="shared" ref="H110:I110" si="35">SUM(AV110:AV112)</f>
        <v>0</v>
      </c>
      <c r="I110" s="483">
        <f t="shared" si="35"/>
        <v>0</v>
      </c>
      <c r="J110" s="139"/>
      <c r="K110" s="138"/>
      <c r="L110" s="138"/>
      <c r="M110" s="138"/>
      <c r="N110" s="138"/>
      <c r="O110" s="138"/>
      <c r="P110" s="138"/>
      <c r="Q110" s="138"/>
      <c r="R110" s="138"/>
      <c r="S110" s="138"/>
      <c r="T110" s="138"/>
      <c r="U110" s="138"/>
      <c r="V110" s="138"/>
      <c r="W110" s="138"/>
      <c r="X110" s="138"/>
      <c r="Y110" s="138"/>
      <c r="Z110" s="138"/>
      <c r="AA110" s="138"/>
      <c r="AB110" s="138"/>
      <c r="AC110" s="139"/>
      <c r="AD110" s="138"/>
      <c r="AE110" s="138"/>
      <c r="AF110" s="138"/>
      <c r="AG110" s="138"/>
      <c r="AH110" s="138"/>
      <c r="AI110" s="138"/>
      <c r="AJ110" s="138"/>
      <c r="AK110" s="139"/>
      <c r="AL110" s="138"/>
      <c r="AM110" s="138"/>
      <c r="AN110" s="138"/>
      <c r="AV110">
        <f t="array" ref="AV110">SUM(IF((WEEKDAY(J$5:AN$5,2)&lt;6)*(COUNTIF(fériés,J$5:AN$5)=0),COUNTIF(vsav, J110:AN110)))</f>
        <v>0</v>
      </c>
      <c r="AW110">
        <f t="array" ref="AW110">SUM(IF((WEEKDAY(J$5:AN$5,2)&gt;5)+(COUNTIF(fériés,J$5:AN$5)&gt;0),COUNTIF(vsav, J110:AN110)))</f>
        <v>0</v>
      </c>
    </row>
    <row r="111" spans="1:49" ht="15" hidden="1" customHeight="1">
      <c r="A111" s="137">
        <f>'Base de donnée'!AK3</f>
        <v>35</v>
      </c>
      <c r="B111" s="446"/>
      <c r="C111" s="449"/>
      <c r="D111" s="411"/>
      <c r="E111" s="414"/>
      <c r="F111" s="417"/>
      <c r="G111" s="420"/>
      <c r="H111" s="423"/>
      <c r="I111" s="484"/>
      <c r="J111" s="10"/>
      <c r="K111" s="30"/>
      <c r="L111" s="30"/>
      <c r="M111" s="30"/>
      <c r="N111" s="30"/>
      <c r="O111" s="30"/>
      <c r="P111" s="30"/>
      <c r="Q111" s="30"/>
      <c r="R111" s="30"/>
      <c r="S111" s="30"/>
      <c r="T111" s="30"/>
      <c r="U111" s="30"/>
      <c r="V111" s="30"/>
      <c r="W111" s="30"/>
      <c r="X111" s="30"/>
      <c r="Y111" s="30"/>
      <c r="Z111" s="30"/>
      <c r="AA111" s="30"/>
      <c r="AB111" s="30"/>
      <c r="AC111" s="18"/>
      <c r="AD111" s="30"/>
      <c r="AE111" s="30"/>
      <c r="AF111" s="30"/>
      <c r="AG111" s="30"/>
      <c r="AH111" s="30"/>
      <c r="AI111" s="30"/>
      <c r="AJ111" s="30"/>
      <c r="AK111" s="30"/>
      <c r="AL111" s="30"/>
      <c r="AM111" s="30"/>
      <c r="AN111" s="30"/>
      <c r="AV111">
        <f t="array" ref="AV111">SUM(IF((WEEKDAY(J$5:AN$5,2)&lt;6)*(COUNTIF(fériés,J$5:AN$5)=0),COUNTIF(vsav, J111:AN111)))</f>
        <v>0</v>
      </c>
      <c r="AW111">
        <f t="array" ref="AW111">SUM(IF((WEEKDAY(J$5:AN$5,2)&gt;5)+(COUNTIF(fériés,J$5:AN$5)&gt;0),COUNTIF(vsav, J111:AN111)))</f>
        <v>0</v>
      </c>
    </row>
    <row r="112" spans="1:49" ht="15.75" hidden="1" customHeight="1" thickBot="1">
      <c r="A112" s="52">
        <f>'Base de donnée'!AK3</f>
        <v>35</v>
      </c>
      <c r="B112" s="447"/>
      <c r="C112" s="450"/>
      <c r="D112" s="412"/>
      <c r="E112" s="415"/>
      <c r="F112" s="418"/>
      <c r="G112" s="421"/>
      <c r="H112" s="424"/>
      <c r="I112" s="485"/>
      <c r="J112" s="140"/>
      <c r="K112" s="140"/>
      <c r="L112" s="140"/>
      <c r="M112" s="140"/>
      <c r="N112" s="140"/>
      <c r="O112" s="140"/>
      <c r="P112" s="140"/>
      <c r="Q112" s="140"/>
      <c r="R112" s="140"/>
      <c r="S112" s="140"/>
      <c r="T112" s="140"/>
      <c r="U112" s="140"/>
      <c r="V112" s="140"/>
      <c r="W112" s="140"/>
      <c r="X112" s="140"/>
      <c r="Y112" s="140"/>
      <c r="Z112" s="140"/>
      <c r="AA112" s="140"/>
      <c r="AB112" s="140"/>
      <c r="AC112" s="141"/>
      <c r="AD112" s="140"/>
      <c r="AE112" s="140"/>
      <c r="AF112" s="140"/>
      <c r="AG112" s="140"/>
      <c r="AH112" s="140"/>
      <c r="AI112" s="140"/>
      <c r="AJ112" s="140"/>
      <c r="AK112" s="140"/>
      <c r="AL112" s="140"/>
      <c r="AM112" s="140"/>
      <c r="AN112" s="140"/>
      <c r="AV112">
        <f t="array" ref="AV112">SUM(IF((WEEKDAY(J$5:AN$5,2)&lt;6)*(COUNTIF(fériés,J$5:AN$5)=0),COUNTIF(vsav, J112:AN112)))</f>
        <v>0</v>
      </c>
      <c r="AW112">
        <f t="array" ref="AW112">SUM(IF((WEEKDAY(J$5:AN$5,2)&gt;5)+(COUNTIF(fériés,J$5:AN$5)&gt;0),COUNTIF(vsav, J112:AN112)))</f>
        <v>0</v>
      </c>
    </row>
    <row r="113" spans="1:49" ht="15.75" thickBot="1">
      <c r="A113" s="172" t="s">
        <v>25</v>
      </c>
      <c r="B113" s="191"/>
      <c r="C113" s="192"/>
      <c r="J113" s="81"/>
      <c r="K113" s="81"/>
      <c r="L113" s="81"/>
      <c r="M113" s="81"/>
      <c r="N113" s="81"/>
      <c r="O113" s="81"/>
      <c r="P113" s="81"/>
      <c r="Q113" s="81"/>
      <c r="R113" s="81"/>
      <c r="S113" s="81"/>
      <c r="T113" s="81"/>
      <c r="U113" s="81"/>
      <c r="V113" s="81"/>
      <c r="W113" s="81"/>
      <c r="X113" s="81"/>
      <c r="Y113" s="81"/>
      <c r="Z113" s="81"/>
      <c r="AA113" s="81"/>
      <c r="AB113" s="81"/>
      <c r="AC113" s="81"/>
      <c r="AD113" s="81"/>
      <c r="AE113" s="81"/>
      <c r="AF113" s="81"/>
      <c r="AG113" s="81"/>
      <c r="AH113" s="81"/>
      <c r="AI113" s="81"/>
      <c r="AJ113" s="81"/>
      <c r="AK113" s="81"/>
      <c r="AL113" s="81"/>
      <c r="AM113" s="81"/>
      <c r="AN113" s="81"/>
      <c r="AV113">
        <f t="array" ref="AV113">SUM(IF((WEEKDAY(J$5:AN$5,2)&lt;6)*(COUNTIF(fériés,J$5:AN$5)=0),COUNTIF(vsav, J113:AN113)))</f>
        <v>0</v>
      </c>
      <c r="AW113">
        <f t="array" ref="AW113">SUM(IF((WEEKDAY(J$5:AN$5,2)&gt;5)+(COUNTIF(fériés,J$5:AN$5)&gt;0),COUNTIF(vsav, J113:AN113)))</f>
        <v>0</v>
      </c>
    </row>
    <row r="114" spans="1:49" ht="16.5" thickTop="1" thickBot="1">
      <c r="A114" s="112" t="s">
        <v>74</v>
      </c>
      <c r="B114" s="193"/>
      <c r="C114" s="194"/>
      <c r="J114" s="178" t="str">
        <f t="array" ref="J114">IF(SUMPRODUCT((J5&gt;=debut)*(J5&lt;=fin))&gt;0,INDEX(equipe,MIN(IF((J5&gt;=debut)*(J5&lt;=fin),ROW(equipe)))-1),"")</f>
        <v>EQUIPE 1</v>
      </c>
      <c r="K114" s="113" t="str">
        <f t="array" ref="K114">IF(SUMPRODUCT((K5&gt;=debut)*(K5&lt;=fin))&gt;0,INDEX(equipe,MIN(IF((K5&gt;=debut)*(K5&lt;=fin),ROW(equipe)))-1),"")</f>
        <v>EQUIPE 1</v>
      </c>
      <c r="L114" s="113" t="str">
        <f t="array" ref="L114">IF(SUMPRODUCT((L5&gt;=debut)*(L5&lt;=fin))&gt;0,INDEX(equipe,MIN(IF((L5&gt;=debut)*(L5&lt;=fin),ROW(equipe)))-1),"")</f>
        <v>EQUIPE 1</v>
      </c>
      <c r="M114" s="113" t="str">
        <f t="array" ref="M114">IF(SUMPRODUCT((M5&gt;=debut)*(M5&lt;=fin))&gt;0,INDEX(equipe,MIN(IF((M5&gt;=debut)*(M5&lt;=fin),ROW(equipe)))-1),"")</f>
        <v>EQUIPE 1</v>
      </c>
      <c r="N114" s="113" t="str">
        <f t="array" ref="N114">IF(SUMPRODUCT((N5&gt;=debut)*(N5&lt;=fin))&gt;0,INDEX(equipe,MIN(IF((N5&gt;=debut)*(N5&lt;=fin),ROW(equipe)))-1),"")</f>
        <v>EQUIPE 1</v>
      </c>
      <c r="O114" s="113" t="str">
        <f t="array" ref="O114">IF(SUMPRODUCT((O5&gt;=debut)*(O5&lt;=fin))&gt;0,INDEX(equipe,MIN(IF((O5&gt;=debut)*(O5&lt;=fin),ROW(equipe)))-1),"")</f>
        <v>EQUIPE 1</v>
      </c>
      <c r="P114" s="113" t="str">
        <f t="array" ref="P114">IF(SUMPRODUCT((P5&gt;=debut)*(P5&lt;=fin))&gt;0,INDEX(equipe,MIN(IF((P5&gt;=debut)*(P5&lt;=fin),ROW(equipe)))-1),"")</f>
        <v>EQUIPE 1</v>
      </c>
      <c r="Q114" s="113" t="str">
        <f t="array" ref="Q114">IF(SUMPRODUCT((Q5&gt;=debut)*(Q5&lt;=fin))&gt;0,INDEX(equipe,MIN(IF((Q5&gt;=debut)*(Q5&lt;=fin),ROW(equipe)))-1),"")</f>
        <v>EQUIPE 2</v>
      </c>
      <c r="R114" s="113" t="str">
        <f t="array" ref="R114">IF(SUMPRODUCT((R5&gt;=debut)*(R5&lt;=fin))&gt;0,INDEX(equipe,MIN(IF((R5&gt;=debut)*(R5&lt;=fin),ROW(equipe)))-1),"")</f>
        <v>EQUIPE 2</v>
      </c>
      <c r="S114" s="113" t="str">
        <f t="array" ref="S114">IF(SUMPRODUCT((S5&gt;=debut)*(S5&lt;=fin))&gt;0,INDEX(equipe,MIN(IF((S5&gt;=debut)*(S5&lt;=fin),ROW(equipe)))-1),"")</f>
        <v>EQUIPE 2</v>
      </c>
      <c r="T114" s="113" t="str">
        <f t="array" ref="T114">IF(SUMPRODUCT((T5&gt;=debut)*(T5&lt;=fin))&gt;0,INDEX(equipe,MIN(IF((T5&gt;=debut)*(T5&lt;=fin),ROW(equipe)))-1),"")</f>
        <v>EQUIPE 2</v>
      </c>
      <c r="U114" s="113" t="str">
        <f t="array" ref="U114">IF(SUMPRODUCT((U5&gt;=debut)*(U5&lt;=fin))&gt;0,INDEX(equipe,MIN(IF((U5&gt;=debut)*(U5&lt;=fin),ROW(equipe)))-1),"")</f>
        <v>EQUIPE 2</v>
      </c>
      <c r="V114" s="113" t="str">
        <f t="array" ref="V114">IF(SUMPRODUCT((V5&gt;=debut)*(V5&lt;=fin))&gt;0,INDEX(equipe,MIN(IF((V5&gt;=debut)*(V5&lt;=fin),ROW(equipe)))-1),"")</f>
        <v>EQUIPE 2</v>
      </c>
      <c r="W114" s="113" t="str">
        <f t="array" ref="W114">IF(SUMPRODUCT((W5&gt;=debut)*(W5&lt;=fin))&gt;0,INDEX(equipe,MIN(IF((W5&gt;=debut)*(W5&lt;=fin),ROW(equipe)))-1),"")</f>
        <v>EQUIPE 2</v>
      </c>
      <c r="X114" s="113" t="str">
        <f t="array" ref="X114">IF(SUMPRODUCT((X5&gt;=debut)*(X5&lt;=fin))&gt;0,INDEX(equipe,MIN(IF((X5&gt;=debut)*(X5&lt;=fin),ROW(equipe)))-1),"")</f>
        <v>EQUIPE 1</v>
      </c>
      <c r="Y114" s="113" t="str">
        <f t="array" ref="Y114">IF(SUMPRODUCT((Y5&gt;=debut)*(Y5&lt;=fin))&gt;0,INDEX(equipe,MIN(IF((Y5&gt;=debut)*(Y5&lt;=fin),ROW(equipe)))-1),"")</f>
        <v>EQUIPE 1</v>
      </c>
      <c r="Z114" s="113" t="str">
        <f t="array" ref="Z114">IF(SUMPRODUCT((Z5&gt;=debut)*(Z5&lt;=fin))&gt;0,INDEX(equipe,MIN(IF((Z5&gt;=debut)*(Z5&lt;=fin),ROW(equipe)))-1),"")</f>
        <v>EQUIPE 1</v>
      </c>
      <c r="AA114" s="113" t="str">
        <f t="array" ref="AA114">IF(SUMPRODUCT((AA5&gt;=debut)*(AA5&lt;=fin))&gt;0,INDEX(equipe,MIN(IF((AA5&gt;=debut)*(AA5&lt;=fin),ROW(equipe)))-1),"")</f>
        <v>EQUIPE 1</v>
      </c>
      <c r="AB114" s="113" t="str">
        <f t="array" ref="AB114">IF(SUMPRODUCT((AB5&gt;=debut)*(AB5&lt;=fin))&gt;0,INDEX(equipe,MIN(IF((AB5&gt;=debut)*(AB5&lt;=fin),ROW(equipe)))-1),"")</f>
        <v>EQUIPE 1</v>
      </c>
      <c r="AC114" s="113" t="str">
        <f t="array" ref="AC114">IF(SUMPRODUCT((AC5&gt;=debut)*(AC5&lt;=fin))&gt;0,INDEX(equipe,MIN(IF((AC5&gt;=debut)*(AC5&lt;=fin),ROW(equipe)))-1),"")</f>
        <v>EQUIPE 1</v>
      </c>
      <c r="AD114" s="113" t="str">
        <f t="array" ref="AD114">IF(SUMPRODUCT((AD5&gt;=debut)*(AD5&lt;=fin))&gt;0,INDEX(equipe,MIN(IF((AD5&gt;=debut)*(AD5&lt;=fin),ROW(equipe)))-1),"")</f>
        <v>EQUIPE 1</v>
      </c>
      <c r="AE114" s="113" t="str">
        <f t="array" ref="AE114">IF(SUMPRODUCT((AE5&gt;=debut)*(AE5&lt;=fin))&gt;0,INDEX(equipe,MIN(IF((AE5&gt;=debut)*(AE5&lt;=fin),ROW(equipe)))-1),"")</f>
        <v>EQUIPE 2</v>
      </c>
      <c r="AF114" s="113" t="str">
        <f t="array" ref="AF114">IF(SUMPRODUCT((AF5&gt;=debut)*(AF5&lt;=fin))&gt;0,INDEX(equipe,MIN(IF((AF5&gt;=debut)*(AF5&lt;=fin),ROW(equipe)))-1),"")</f>
        <v>EQUIPE 2</v>
      </c>
      <c r="AG114" s="113" t="str">
        <f t="array" ref="AG114">IF(SUMPRODUCT((AG5&gt;=debut)*(AG5&lt;=fin))&gt;0,INDEX(equipe,MIN(IF((AG5&gt;=debut)*(AG5&lt;=fin),ROW(equipe)))-1),"")</f>
        <v>EQUIPE 2</v>
      </c>
      <c r="AH114" s="113" t="str">
        <f t="array" ref="AH114">IF(SUMPRODUCT((AH5&gt;=debut)*(AH5&lt;=fin))&gt;0,INDEX(equipe,MIN(IF((AH5&gt;=debut)*(AH5&lt;=fin),ROW(equipe)))-1),"")</f>
        <v>EQUIPE 2</v>
      </c>
      <c r="AI114" s="113" t="str">
        <f t="array" ref="AI114">IF(SUMPRODUCT((AI5&gt;=debut)*(AI5&lt;=fin))&gt;0,INDEX(equipe,MIN(IF((AI5&gt;=debut)*(AI5&lt;=fin),ROW(equipe)))-1),"")</f>
        <v>EQUIPE 2</v>
      </c>
      <c r="AJ114" s="113" t="str">
        <f t="array" ref="AJ114">IF(SUMPRODUCT((AJ5&gt;=debut)*(AJ5&lt;=fin))&gt;0,INDEX(equipe,MIN(IF((AJ5&gt;=debut)*(AJ5&lt;=fin),ROW(equipe)))-1),"")</f>
        <v>EQUIPE 2</v>
      </c>
      <c r="AK114" s="113" t="str">
        <f t="array" ref="AK114">IF(SUMPRODUCT((AK5&gt;=debut)*(AK5&lt;=fin))&gt;0,INDEX(equipe,MIN(IF((AK5&gt;=debut)*(AK5&lt;=fin),ROW(equipe)))-1),"")</f>
        <v>EQUIPE 2</v>
      </c>
      <c r="AL114" s="113" t="str">
        <f t="array" ref="AL114">IF(SUMPRODUCT((AL5&gt;=debut)*(AL5&lt;=fin))&gt;0,INDEX(equipe,MIN(IF((AL5&gt;=debut)*(AL5&lt;=fin),ROW(equipe)))-1),"")</f>
        <v>EQUIPE 3</v>
      </c>
      <c r="AM114" s="113" t="str">
        <f t="array" ref="AM114">IF(SUMPRODUCT((AM5&gt;=debut)*(AM5&lt;=fin))&gt;0,INDEX(equipe,MIN(IF((AM5&gt;=debut)*(AM5&lt;=fin),ROW(equipe)))-1),"")</f>
        <v>EQUIPE 3</v>
      </c>
      <c r="AN114" s="113" t="str">
        <f t="array" ref="AN114">IF(SUMPRODUCT((AN5&gt;=debut)*(AN5&lt;=fin))&gt;0,INDEX(equipe,MIN(IF((AN5&gt;=debut)*(AN5&lt;=fin),ROW(equipe)))-1),"")</f>
        <v>EQUIPE 3</v>
      </c>
    </row>
    <row r="115" spans="1:49" ht="16.5" thickTop="1" thickBot="1">
      <c r="A115" s="197" t="s">
        <v>6</v>
      </c>
      <c r="B115" s="193"/>
      <c r="C115" s="194"/>
      <c r="J115" s="198">
        <f ca="1">SUMPRODUCT(COUNTIF(OFFSET(J8:J8,{0,3,6,9,12,15,18,21,24,27,30,33,36,39,42,45,48,51,54,57,60,63,66,69,72,75,78,81.84,87,90,93,96,99,102},),"indisponible"))</f>
        <v>3</v>
      </c>
      <c r="K115" s="198">
        <f ca="1">SUMPRODUCT(COUNTIF(OFFSET(K8:K8,{0,3,6,9,12,15,18,21,24,27,30,33,36,39,42,45,48,51,54,57,60,63,66,69,72,75,78,81.84,87,90,93,96,99,102},),"indisponible"))</f>
        <v>4</v>
      </c>
      <c r="L115" s="198">
        <f ca="1">SUMPRODUCT(COUNTIF(OFFSET(L8:L8,{0,3,6,9,12,15,18,21,24,27,30,33,36,39,42,45,48,51,54,57,60,63,66,69,72,75,78,81.84,87,90,93,96,99,102},),"indisponible"))</f>
        <v>4</v>
      </c>
      <c r="M115" s="198">
        <f ca="1">SUMPRODUCT(COUNTIF(OFFSET(M8:M8,{0,3,6,9,12,15,18,21,24,27,30,33,36,39,42,45,48,51,54,57,60,63,66,69,72,75,78,81.84,87,90,93,96,99,102},),"indisponible"))</f>
        <v>4</v>
      </c>
      <c r="N115" s="198">
        <f ca="1">SUMPRODUCT(COUNTIF(OFFSET(N8:N8,{0,3,6,9,12,15,18,21,24,27,30,33,36,39,42,45,48,51,54,57,60,63,66,69,72,75,78,81.84,87,90,93,96,99,102},),"indisponible"))</f>
        <v>3</v>
      </c>
      <c r="O115" s="198">
        <f ca="1">SUMPRODUCT(COUNTIF(OFFSET(O8:O8,{0,3,6,9,12,15,18,21,24,27,30,33,36,39,42,45,48,51,54,57,60,63,66,69,72,75,78,81.84,87,90,93,96,99,102},),"indisponible"))</f>
        <v>3</v>
      </c>
      <c r="P115" s="198">
        <f ca="1">SUMPRODUCT(COUNTIF(OFFSET(P8:P8,{0,3,6,9,12,15,18,21,24,27,30,33,36,39,42,45,48,51,54,57,60,63,66,69,72,75,78,81.84,87,90,93,96,99,102},),"indisponible"))</f>
        <v>4</v>
      </c>
      <c r="Q115" s="198">
        <f ca="1">SUMPRODUCT(COUNTIF(OFFSET(Q8:Q8,{0,3,6,9,12,15,18,21,24,27,30,33,36,39,42,45,48,51,54,57,60,63,66,69,72,75,78,81.84,87,90,93,96,99,102},),"indisponible"))</f>
        <v>4</v>
      </c>
      <c r="R115" s="198">
        <f ca="1">SUMPRODUCT(COUNTIF(OFFSET(R8:R8,{0,3,6,9,12,15,18,21,24,27,30,33,36,39,42,45,48,51,54,57,60,63,66,69,72,75,78,81.84,87,90,93,96,99,102},),"indisponible"))</f>
        <v>7</v>
      </c>
      <c r="S115" s="198">
        <f ca="1">SUMPRODUCT(COUNTIF(OFFSET(S8:S8,{0,3,6,9,12,15,18,21,24,27,30,33,36,39,42,45,48,51,54,57,60,63,66,69,72,75,78,81.84,87,90,93,96,99,102},),"indisponible"))</f>
        <v>6</v>
      </c>
      <c r="T115" s="198">
        <f ca="1">SUMPRODUCT(COUNTIF(OFFSET(T8:T8,{0,3,6,9,12,15,18,21,24,27,30,33,36,39,42,45,48,51,54,57,60,63,66,69,72,75,78,81.84,87,90,93,96,99,102},),"indisponible"))</f>
        <v>7</v>
      </c>
      <c r="U115" s="198">
        <f ca="1">SUMPRODUCT(COUNTIF(OFFSET(U8:U8,{0,3,6,9,12,15,18,21,24,27,30,33,36,39,42,45,48,51,54,57,60,63,66,69,72,75,78,81.84,87,90,93,96,99,102},),"indisponible"))</f>
        <v>5</v>
      </c>
      <c r="V115" s="198">
        <f ca="1">SUMPRODUCT(COUNTIF(OFFSET(V8:V8,{0,3,6,9,12,15,18,21,24,27,30,33,36,39,42,45,48,51,54,57,60,63,66,69,72,75,78,81.84,87,90,93,96,99,102},),"indisponible"))</f>
        <v>5</v>
      </c>
      <c r="W115" s="198">
        <f ca="1">SUMPRODUCT(COUNTIF(OFFSET(W8:W8,{0,3,6,9,12,15,18,21,24,27,30,33,36,39,42,45,48,51,54,57,60,63,66,69,72,75,78,81.84,87,90,93,96,99,102},),"indisponible"))</f>
        <v>4</v>
      </c>
      <c r="X115" s="198">
        <f ca="1">SUMPRODUCT(COUNTIF(OFFSET(X8:X8,{0,3,6,9,12,15,18,21,24,27,30,33,36,39,42,45,48,51,54,57,60,63,66,69,72,75,78,81.84,87,90,93,96,99,102},),"indisponible"))</f>
        <v>3</v>
      </c>
      <c r="Y115" s="198">
        <f ca="1">SUMPRODUCT(COUNTIF(OFFSET(Y8:Y8,{0,3,6,9,12,15,18,21,24,27,30,33,36,39,42,45,48,51,54,57,60,63,66,69,72,75,78,81.84,87,90,93,96,99,102},),"indisponible"))</f>
        <v>3</v>
      </c>
      <c r="Z115" s="198">
        <f ca="1">SUMPRODUCT(COUNTIF(OFFSET(Z8:Z8,{0,3,6,9,12,15,18,21,24,27,30,33,36,39,42,45,48,51,54,57,60,63,66,69,72,75,78,81.84,87,90,93,96,99,102},),"indisponible"))</f>
        <v>3</v>
      </c>
      <c r="AA115" s="198">
        <f ca="1">SUMPRODUCT(COUNTIF(OFFSET(AA8:AA8,{0,3,6,9,12,15,18,21,24,27,30,33,36,39,42,45,48,51,54,57,60,63,66,69,72,75,78,81.84,87,90,93,96,99,102},),"indisponible"))</f>
        <v>3</v>
      </c>
      <c r="AB115" s="198">
        <f ca="1">SUMPRODUCT(COUNTIF(OFFSET(AB8:AB8,{0,3,6,9,12,15,18,21,24,27,30,33,36,39,42,45,48,51,54,57,60,63,66,69,72,75,78,81.84,87,90,93,96,99,102},),"indisponible"))</f>
        <v>3</v>
      </c>
      <c r="AC115" s="198">
        <f ca="1">SUMPRODUCT(COUNTIF(OFFSET(AC8:AC8,{0,3,6,9,12,15,18,21,24,27,30,33,36,39,42,45,48,51,54,57,60,63,66,69,72,75,78,81.84,87,90,93,96,99,102},),"indisponible"))</f>
        <v>3</v>
      </c>
      <c r="AD115" s="198">
        <f ca="1">SUMPRODUCT(COUNTIF(OFFSET(AD8:AD8,{0,3,6,9,12,15,18,21,24,27,30,33,36,39,42,45,48,51,54,57,60,63,66,69,72,75,78,81.84,87,90,93,96,99,102},),"indisponible"))</f>
        <v>5</v>
      </c>
      <c r="AE115" s="198">
        <f ca="1">SUMPRODUCT(COUNTIF(OFFSET(AE8:AE8,{0,3,6,9,12,15,18,21,24,27,30,33,36,39,42,45,48,51,54,57,60,63,66,69,72,75,78,81.84,87,90,93,96,99,102},),"indisponible"))</f>
        <v>3</v>
      </c>
      <c r="AF115" s="198">
        <f ca="1">SUMPRODUCT(COUNTIF(OFFSET(AF8:AF8,{0,3,6,9,12,15,18,21,24,27,30,33,36,39,42,45,48,51,54,57,60,63,66,69,72,75,78,81.84,87,90,93,96,99,102},),"indisponible"))</f>
        <v>3</v>
      </c>
      <c r="AG115" s="198">
        <f ca="1">SUMPRODUCT(COUNTIF(OFFSET(AG8:AG8,{0,3,6,9,12,15,18,21,24,27,30,33,36,39,42,45,48,51,54,57,60,63,66,69,72,75,78,81.84,87,90,93,96,99,102},),"indisponible"))</f>
        <v>3</v>
      </c>
      <c r="AH115" s="198">
        <f ca="1">SUMPRODUCT(COUNTIF(OFFSET(AH8:AH8,{0,3,6,9,12,15,18,21,24,27,30,33,36,39,42,45,48,51,54,57,60,63,66,69,72,75,78,81.84,87,90,93,96,99,102},),"indisponible"))</f>
        <v>3</v>
      </c>
      <c r="AI115" s="198">
        <f ca="1">SUMPRODUCT(COUNTIF(OFFSET(AI8:AI8,{0,3,6,9,12,15,18,21,24,27,30,33,36,39,42,45,48,51,54,57,60,63,66,69,72,75,78,81.84,87,90,93,96,99,102},),"indisponible"))</f>
        <v>4</v>
      </c>
      <c r="AJ115" s="198">
        <f ca="1">SUMPRODUCT(COUNTIF(OFFSET(AJ8:AJ8,{0,3,6,9,12,15,18,21,24,27,30,33,36,39,42,45,48,51,54,57,60,63,66,69,72,75,78,81.84,87,90,93,96,99,102},),"indisponible"))</f>
        <v>3</v>
      </c>
      <c r="AK115" s="198">
        <f ca="1">SUMPRODUCT(COUNTIF(OFFSET(AK8:AK8,{0,3,6,9,12,15,18,21,24,27,30,33,36,39,42,45,48,51,54,57,60,63,66,69,72,75,78,81.84,87,90,93,96,99,102},),"indisponible"))</f>
        <v>3</v>
      </c>
      <c r="AL115" s="198">
        <f ca="1">SUMPRODUCT(COUNTIF(OFFSET(AL8:AL8,{0,3,6,9,12,15,18,21,24,27,30,33,36,39,42,45,48,51,54,57,60,63,66,69,72,75,78,81.84,87,90,93,96,99,102},),"indisponible"))</f>
        <v>3</v>
      </c>
      <c r="AM115" s="198">
        <f ca="1">SUMPRODUCT(COUNTIF(OFFSET(AM8:AM8,{0,3,6,9,12,15,18,21,24,27,30,33,36,39,42,45,48,51,54,57,60,63,66,69,72,75,78,81.84,87,90,93,96,99,102},),"indisponible"))</f>
        <v>3</v>
      </c>
      <c r="AN115" s="198">
        <f ca="1">SUMPRODUCT(COUNTIF(OFFSET(AN8:AN8,{0,3,6,9,12,15,18,21,24,27,30,33,36,39,42,45,48,51,54,57,60,63,66,69,72,75,78,81.84,87,90,93,96,99,102},),"indisponible"))</f>
        <v>3</v>
      </c>
    </row>
    <row r="116" spans="1:49" ht="15.75" thickBot="1">
      <c r="A116" s="175" t="s">
        <v>78</v>
      </c>
      <c r="B116" s="193"/>
      <c r="C116" s="194"/>
      <c r="J116" s="155"/>
      <c r="K116" s="155"/>
      <c r="L116" s="155"/>
      <c r="M116" s="155"/>
      <c r="N116" s="155"/>
      <c r="O116" s="155"/>
      <c r="P116" s="155"/>
      <c r="Q116" s="155"/>
      <c r="R116" s="155"/>
      <c r="S116" s="155"/>
      <c r="T116" s="155"/>
      <c r="U116" s="155"/>
      <c r="V116" s="155"/>
      <c r="W116" s="155"/>
      <c r="X116" s="155"/>
      <c r="Y116" s="155"/>
      <c r="Z116" s="155"/>
      <c r="AA116" s="155"/>
      <c r="AB116" s="155"/>
      <c r="AC116" s="155"/>
      <c r="AD116" s="155"/>
      <c r="AE116" s="155"/>
      <c r="AF116" s="155"/>
      <c r="AG116" s="155"/>
      <c r="AH116" s="155"/>
      <c r="AI116" s="155"/>
      <c r="AJ116" s="155"/>
      <c r="AK116" s="155"/>
      <c r="AL116" s="155"/>
      <c r="AM116" s="155"/>
      <c r="AN116" s="155"/>
    </row>
    <row r="117" spans="1:49" ht="16.5" thickTop="1" thickBot="1">
      <c r="A117" s="176" t="s">
        <v>9</v>
      </c>
      <c r="B117" s="193"/>
      <c r="C117" s="194"/>
      <c r="J117" s="155">
        <f t="shared" ref="J117:AM117" si="36">COUNTIF(J8:J112,"*CA FPTSR SR*")</f>
        <v>0</v>
      </c>
      <c r="K117" s="155">
        <f t="shared" si="36"/>
        <v>0</v>
      </c>
      <c r="L117" s="155">
        <f t="shared" si="36"/>
        <v>0</v>
      </c>
      <c r="M117" s="155">
        <f t="shared" si="36"/>
        <v>0</v>
      </c>
      <c r="N117" s="155">
        <f t="shared" si="36"/>
        <v>0</v>
      </c>
      <c r="O117" s="155">
        <f t="shared" si="36"/>
        <v>0</v>
      </c>
      <c r="P117" s="155">
        <f t="shared" si="36"/>
        <v>0</v>
      </c>
      <c r="Q117" s="155">
        <f t="shared" si="36"/>
        <v>0</v>
      </c>
      <c r="R117" s="155">
        <f t="shared" si="36"/>
        <v>0</v>
      </c>
      <c r="S117" s="155">
        <f t="shared" si="36"/>
        <v>0</v>
      </c>
      <c r="T117" s="155">
        <f t="shared" si="36"/>
        <v>0</v>
      </c>
      <c r="U117" s="155">
        <f t="shared" si="36"/>
        <v>0</v>
      </c>
      <c r="V117" s="155">
        <f t="shared" si="36"/>
        <v>0</v>
      </c>
      <c r="W117" s="155">
        <f t="shared" si="36"/>
        <v>0</v>
      </c>
      <c r="X117" s="155">
        <f t="shared" si="36"/>
        <v>0</v>
      </c>
      <c r="Y117" s="155">
        <f t="shared" si="36"/>
        <v>0</v>
      </c>
      <c r="Z117" s="155">
        <f t="shared" si="36"/>
        <v>0</v>
      </c>
      <c r="AA117" s="155">
        <f t="shared" si="36"/>
        <v>0</v>
      </c>
      <c r="AB117" s="155">
        <f t="shared" si="36"/>
        <v>0</v>
      </c>
      <c r="AC117" s="155">
        <f t="shared" si="36"/>
        <v>0</v>
      </c>
      <c r="AD117" s="155">
        <f t="shared" si="36"/>
        <v>0</v>
      </c>
      <c r="AE117" s="155">
        <f t="shared" si="36"/>
        <v>0</v>
      </c>
      <c r="AF117" s="155">
        <f t="shared" si="36"/>
        <v>0</v>
      </c>
      <c r="AG117" s="155">
        <f t="shared" si="36"/>
        <v>0</v>
      </c>
      <c r="AH117" s="155">
        <f t="shared" si="36"/>
        <v>0</v>
      </c>
      <c r="AI117" s="155">
        <f t="shared" si="36"/>
        <v>0</v>
      </c>
      <c r="AJ117" s="155">
        <f t="shared" si="36"/>
        <v>0</v>
      </c>
      <c r="AK117" s="155">
        <f t="shared" si="36"/>
        <v>0</v>
      </c>
      <c r="AL117" s="155">
        <f t="shared" si="36"/>
        <v>0</v>
      </c>
      <c r="AM117" s="155">
        <f t="shared" si="36"/>
        <v>0</v>
      </c>
      <c r="AN117" s="155">
        <f t="shared" ref="AN117" si="37">COUNTIF(AN8:AN112,"*CA FPTSR SR*")</f>
        <v>0</v>
      </c>
    </row>
    <row r="118" spans="1:49" ht="16.5" thickTop="1" thickBot="1">
      <c r="A118" s="176" t="s">
        <v>10</v>
      </c>
      <c r="B118" s="193"/>
      <c r="C118" s="194"/>
      <c r="J118" s="114">
        <f t="shared" ref="J118:AM118" si="38">COUNTIF(J8:J112,"*CA VSAV*")</f>
        <v>0</v>
      </c>
      <c r="K118" s="114">
        <f t="shared" si="38"/>
        <v>0</v>
      </c>
      <c r="L118" s="114">
        <f t="shared" si="38"/>
        <v>0</v>
      </c>
      <c r="M118" s="114">
        <f t="shared" si="38"/>
        <v>0</v>
      </c>
      <c r="N118" s="114">
        <f t="shared" si="38"/>
        <v>0</v>
      </c>
      <c r="O118" s="114">
        <f t="shared" si="38"/>
        <v>0</v>
      </c>
      <c r="P118" s="114">
        <f t="shared" si="38"/>
        <v>0</v>
      </c>
      <c r="Q118" s="114">
        <f t="shared" si="38"/>
        <v>0</v>
      </c>
      <c r="R118" s="114">
        <f t="shared" si="38"/>
        <v>0</v>
      </c>
      <c r="S118" s="114">
        <f t="shared" si="38"/>
        <v>0</v>
      </c>
      <c r="T118" s="114">
        <f t="shared" si="38"/>
        <v>0</v>
      </c>
      <c r="U118" s="114">
        <f t="shared" si="38"/>
        <v>0</v>
      </c>
      <c r="V118" s="114">
        <f t="shared" si="38"/>
        <v>0</v>
      </c>
      <c r="W118" s="114">
        <f t="shared" si="38"/>
        <v>0</v>
      </c>
      <c r="X118" s="114">
        <f t="shared" si="38"/>
        <v>0</v>
      </c>
      <c r="Y118" s="114">
        <f t="shared" si="38"/>
        <v>0</v>
      </c>
      <c r="Z118" s="114">
        <f t="shared" si="38"/>
        <v>0</v>
      </c>
      <c r="AA118" s="114">
        <f t="shared" si="38"/>
        <v>0</v>
      </c>
      <c r="AB118" s="114">
        <f t="shared" si="38"/>
        <v>0</v>
      </c>
      <c r="AC118" s="114">
        <f t="shared" si="38"/>
        <v>0</v>
      </c>
      <c r="AD118" s="114">
        <f t="shared" si="38"/>
        <v>0</v>
      </c>
      <c r="AE118" s="114">
        <f t="shared" si="38"/>
        <v>0</v>
      </c>
      <c r="AF118" s="114">
        <f t="shared" si="38"/>
        <v>0</v>
      </c>
      <c r="AG118" s="114">
        <f t="shared" si="38"/>
        <v>0</v>
      </c>
      <c r="AH118" s="114">
        <f t="shared" si="38"/>
        <v>0</v>
      </c>
      <c r="AI118" s="114">
        <f t="shared" si="38"/>
        <v>0</v>
      </c>
      <c r="AJ118" s="114">
        <f t="shared" si="38"/>
        <v>0</v>
      </c>
      <c r="AK118" s="114">
        <f t="shared" si="38"/>
        <v>0</v>
      </c>
      <c r="AL118" s="114">
        <f t="shared" si="38"/>
        <v>0</v>
      </c>
      <c r="AM118" s="114">
        <f t="shared" si="38"/>
        <v>0</v>
      </c>
      <c r="AN118" s="114">
        <f t="shared" ref="AN118" si="39">COUNTIF(AN8:AN112,"*CA VSAV*")</f>
        <v>0</v>
      </c>
    </row>
    <row r="119" spans="1:49" ht="16.5" thickTop="1" thickBot="1">
      <c r="A119" s="176" t="s">
        <v>79</v>
      </c>
      <c r="B119" s="193"/>
      <c r="C119" s="194"/>
      <c r="J119" s="114"/>
      <c r="K119" s="114"/>
      <c r="L119" s="114"/>
      <c r="M119" s="114"/>
      <c r="N119" s="114"/>
      <c r="O119" s="114"/>
      <c r="P119" s="114"/>
      <c r="Q119" s="114"/>
      <c r="R119" s="114"/>
      <c r="S119" s="114"/>
      <c r="T119" s="114"/>
      <c r="U119" s="114"/>
      <c r="V119" s="114"/>
      <c r="W119" s="114"/>
      <c r="X119" s="114"/>
      <c r="Y119" s="114"/>
      <c r="Z119" s="114"/>
      <c r="AA119" s="114"/>
      <c r="AB119" s="114"/>
      <c r="AC119" s="114"/>
      <c r="AD119" s="114"/>
      <c r="AE119" s="114"/>
      <c r="AF119" s="114"/>
      <c r="AG119" s="114"/>
      <c r="AH119" s="114"/>
      <c r="AI119" s="114"/>
      <c r="AJ119" s="114"/>
      <c r="AK119" s="114"/>
      <c r="AL119" s="114"/>
      <c r="AM119" s="114"/>
      <c r="AN119" s="114"/>
    </row>
    <row r="120" spans="1:49" ht="16.5" thickTop="1" thickBot="1">
      <c r="A120" s="176" t="s">
        <v>12</v>
      </c>
      <c r="B120" s="193"/>
      <c r="C120" s="194"/>
      <c r="J120" s="114">
        <f t="shared" ref="J120:AM120" si="40">COUNTIF(J8:J112,"*COND FPTSR SR*")</f>
        <v>0</v>
      </c>
      <c r="K120" s="114">
        <f t="shared" si="40"/>
        <v>0</v>
      </c>
      <c r="L120" s="114">
        <f t="shared" si="40"/>
        <v>0</v>
      </c>
      <c r="M120" s="114">
        <f t="shared" si="40"/>
        <v>0</v>
      </c>
      <c r="N120" s="114">
        <f t="shared" si="40"/>
        <v>0</v>
      </c>
      <c r="O120" s="114">
        <f t="shared" si="40"/>
        <v>0</v>
      </c>
      <c r="P120" s="114">
        <f t="shared" si="40"/>
        <v>0</v>
      </c>
      <c r="Q120" s="114">
        <f t="shared" si="40"/>
        <v>0</v>
      </c>
      <c r="R120" s="114">
        <f t="shared" si="40"/>
        <v>0</v>
      </c>
      <c r="S120" s="114">
        <f t="shared" si="40"/>
        <v>0</v>
      </c>
      <c r="T120" s="114">
        <f t="shared" si="40"/>
        <v>0</v>
      </c>
      <c r="U120" s="114">
        <f t="shared" si="40"/>
        <v>0</v>
      </c>
      <c r="V120" s="114">
        <f t="shared" si="40"/>
        <v>0</v>
      </c>
      <c r="W120" s="114">
        <f t="shared" si="40"/>
        <v>0</v>
      </c>
      <c r="X120" s="114">
        <f t="shared" si="40"/>
        <v>0</v>
      </c>
      <c r="Y120" s="114">
        <f t="shared" si="40"/>
        <v>0</v>
      </c>
      <c r="Z120" s="114">
        <f t="shared" si="40"/>
        <v>0</v>
      </c>
      <c r="AA120" s="114">
        <f t="shared" si="40"/>
        <v>0</v>
      </c>
      <c r="AB120" s="114">
        <f t="shared" si="40"/>
        <v>0</v>
      </c>
      <c r="AC120" s="114">
        <f t="shared" si="40"/>
        <v>0</v>
      </c>
      <c r="AD120" s="114">
        <f t="shared" si="40"/>
        <v>0</v>
      </c>
      <c r="AE120" s="114">
        <f t="shared" si="40"/>
        <v>0</v>
      </c>
      <c r="AF120" s="114">
        <f t="shared" si="40"/>
        <v>0</v>
      </c>
      <c r="AG120" s="114">
        <f t="shared" si="40"/>
        <v>0</v>
      </c>
      <c r="AH120" s="114">
        <f t="shared" si="40"/>
        <v>0</v>
      </c>
      <c r="AI120" s="114">
        <f t="shared" si="40"/>
        <v>0</v>
      </c>
      <c r="AJ120" s="114">
        <f t="shared" si="40"/>
        <v>0</v>
      </c>
      <c r="AK120" s="114">
        <f t="shared" si="40"/>
        <v>0</v>
      </c>
      <c r="AL120" s="114">
        <f t="shared" si="40"/>
        <v>0</v>
      </c>
      <c r="AM120" s="114">
        <f t="shared" si="40"/>
        <v>0</v>
      </c>
      <c r="AN120" s="114">
        <f t="shared" ref="AN120" si="41">COUNTIF(AN8:AN112,"*COND FPTSR SR*")</f>
        <v>0</v>
      </c>
    </row>
    <row r="121" spans="1:49" ht="16.5" thickTop="1" thickBot="1">
      <c r="A121" s="176" t="s">
        <v>13</v>
      </c>
      <c r="B121" s="193"/>
      <c r="C121" s="194"/>
      <c r="J121" s="114">
        <f t="shared" ref="J121:AM121" si="42">COUNTIF(J8:J112,"*COND VSAV*")</f>
        <v>0</v>
      </c>
      <c r="K121" s="114">
        <f t="shared" si="42"/>
        <v>0</v>
      </c>
      <c r="L121" s="114">
        <f t="shared" si="42"/>
        <v>0</v>
      </c>
      <c r="M121" s="114">
        <f t="shared" si="42"/>
        <v>0</v>
      </c>
      <c r="N121" s="114">
        <f t="shared" si="42"/>
        <v>0</v>
      </c>
      <c r="O121" s="114">
        <f t="shared" si="42"/>
        <v>0</v>
      </c>
      <c r="P121" s="114">
        <f t="shared" si="42"/>
        <v>0</v>
      </c>
      <c r="Q121" s="114">
        <f t="shared" si="42"/>
        <v>0</v>
      </c>
      <c r="R121" s="114">
        <f t="shared" si="42"/>
        <v>0</v>
      </c>
      <c r="S121" s="114">
        <f t="shared" si="42"/>
        <v>0</v>
      </c>
      <c r="T121" s="114">
        <f t="shared" si="42"/>
        <v>0</v>
      </c>
      <c r="U121" s="114">
        <f t="shared" si="42"/>
        <v>0</v>
      </c>
      <c r="V121" s="114">
        <f t="shared" si="42"/>
        <v>0</v>
      </c>
      <c r="W121" s="114">
        <f t="shared" si="42"/>
        <v>0</v>
      </c>
      <c r="X121" s="114">
        <f t="shared" si="42"/>
        <v>0</v>
      </c>
      <c r="Y121" s="114">
        <f t="shared" si="42"/>
        <v>0</v>
      </c>
      <c r="Z121" s="114">
        <f t="shared" si="42"/>
        <v>0</v>
      </c>
      <c r="AA121" s="114">
        <f t="shared" si="42"/>
        <v>0</v>
      </c>
      <c r="AB121" s="114">
        <f t="shared" si="42"/>
        <v>0</v>
      </c>
      <c r="AC121" s="114">
        <f t="shared" si="42"/>
        <v>0</v>
      </c>
      <c r="AD121" s="114">
        <f t="shared" si="42"/>
        <v>0</v>
      </c>
      <c r="AE121" s="114">
        <f t="shared" si="42"/>
        <v>0</v>
      </c>
      <c r="AF121" s="114">
        <f t="shared" si="42"/>
        <v>0</v>
      </c>
      <c r="AG121" s="114">
        <f t="shared" si="42"/>
        <v>0</v>
      </c>
      <c r="AH121" s="114">
        <f t="shared" si="42"/>
        <v>0</v>
      </c>
      <c r="AI121" s="114">
        <f t="shared" si="42"/>
        <v>0</v>
      </c>
      <c r="AJ121" s="114">
        <f t="shared" si="42"/>
        <v>0</v>
      </c>
      <c r="AK121" s="114">
        <f t="shared" si="42"/>
        <v>0</v>
      </c>
      <c r="AL121" s="114">
        <f t="shared" si="42"/>
        <v>0</v>
      </c>
      <c r="AM121" s="114">
        <f t="shared" si="42"/>
        <v>0</v>
      </c>
      <c r="AN121" s="114">
        <f t="shared" ref="AN121" si="43">COUNTIF(AN8:AN112,"*COND VSAV*")</f>
        <v>0</v>
      </c>
    </row>
    <row r="122" spans="1:49" ht="16.5" thickTop="1" thickBot="1">
      <c r="A122" s="176" t="s">
        <v>15</v>
      </c>
      <c r="B122" s="193"/>
      <c r="C122" s="194"/>
      <c r="J122" s="114"/>
      <c r="K122" s="114"/>
      <c r="L122" s="114"/>
      <c r="M122" s="114"/>
      <c r="N122" s="114"/>
      <c r="O122" s="114"/>
      <c r="P122" s="114"/>
      <c r="Q122" s="114"/>
      <c r="R122" s="114"/>
      <c r="S122" s="114"/>
      <c r="T122" s="114"/>
      <c r="U122" s="114"/>
      <c r="V122" s="114"/>
      <c r="W122" s="114"/>
      <c r="X122" s="114"/>
      <c r="Y122" s="114"/>
      <c r="Z122" s="114"/>
      <c r="AA122" s="114"/>
      <c r="AB122" s="114"/>
      <c r="AC122" s="114"/>
      <c r="AD122" s="114"/>
      <c r="AE122" s="114"/>
      <c r="AF122" s="114"/>
      <c r="AG122" s="114"/>
      <c r="AH122" s="114"/>
      <c r="AI122" s="114"/>
      <c r="AJ122" s="114"/>
      <c r="AK122" s="114"/>
      <c r="AL122" s="114"/>
      <c r="AM122" s="114"/>
      <c r="AN122" s="114"/>
    </row>
    <row r="123" spans="1:49" ht="16.5" thickTop="1" thickBot="1">
      <c r="A123" s="176" t="s">
        <v>16</v>
      </c>
      <c r="B123" s="193"/>
      <c r="C123" s="194"/>
      <c r="J123" s="114">
        <f t="shared" ref="J123:AM123" si="44">COUNTIF(J8:J112,"*CE BAL INC*")</f>
        <v>0</v>
      </c>
      <c r="K123" s="114">
        <f t="shared" si="44"/>
        <v>0</v>
      </c>
      <c r="L123" s="114">
        <f t="shared" si="44"/>
        <v>0</v>
      </c>
      <c r="M123" s="114">
        <f t="shared" si="44"/>
        <v>0</v>
      </c>
      <c r="N123" s="114">
        <f t="shared" si="44"/>
        <v>0</v>
      </c>
      <c r="O123" s="114">
        <f t="shared" si="44"/>
        <v>0</v>
      </c>
      <c r="P123" s="114">
        <f t="shared" si="44"/>
        <v>0</v>
      </c>
      <c r="Q123" s="114">
        <f t="shared" si="44"/>
        <v>0</v>
      </c>
      <c r="R123" s="114">
        <f t="shared" si="44"/>
        <v>0</v>
      </c>
      <c r="S123" s="114">
        <f t="shared" si="44"/>
        <v>0</v>
      </c>
      <c r="T123" s="114">
        <f t="shared" si="44"/>
        <v>0</v>
      </c>
      <c r="U123" s="114">
        <f t="shared" si="44"/>
        <v>0</v>
      </c>
      <c r="V123" s="114">
        <f t="shared" si="44"/>
        <v>0</v>
      </c>
      <c r="W123" s="114">
        <f t="shared" si="44"/>
        <v>0</v>
      </c>
      <c r="X123" s="114">
        <f t="shared" si="44"/>
        <v>0</v>
      </c>
      <c r="Y123" s="114">
        <f t="shared" si="44"/>
        <v>0</v>
      </c>
      <c r="Z123" s="114">
        <f t="shared" si="44"/>
        <v>0</v>
      </c>
      <c r="AA123" s="114">
        <f t="shared" si="44"/>
        <v>0</v>
      </c>
      <c r="AB123" s="114">
        <f t="shared" si="44"/>
        <v>0</v>
      </c>
      <c r="AC123" s="114">
        <f t="shared" si="44"/>
        <v>0</v>
      </c>
      <c r="AD123" s="114">
        <f t="shared" si="44"/>
        <v>0</v>
      </c>
      <c r="AE123" s="114">
        <f t="shared" si="44"/>
        <v>0</v>
      </c>
      <c r="AF123" s="114">
        <f t="shared" si="44"/>
        <v>0</v>
      </c>
      <c r="AG123" s="114">
        <f t="shared" si="44"/>
        <v>0</v>
      </c>
      <c r="AH123" s="114">
        <f t="shared" si="44"/>
        <v>0</v>
      </c>
      <c r="AI123" s="114">
        <f t="shared" si="44"/>
        <v>0</v>
      </c>
      <c r="AJ123" s="114">
        <f t="shared" si="44"/>
        <v>0</v>
      </c>
      <c r="AK123" s="114">
        <f t="shared" si="44"/>
        <v>0</v>
      </c>
      <c r="AL123" s="114">
        <f t="shared" si="44"/>
        <v>0</v>
      </c>
      <c r="AM123" s="114">
        <f t="shared" si="44"/>
        <v>0</v>
      </c>
      <c r="AN123" s="114">
        <f t="shared" ref="AN123" si="45">COUNTIF(AN8:AN112,"*CE BAL INC*")</f>
        <v>0</v>
      </c>
    </row>
    <row r="124" spans="1:49" ht="16.5" thickTop="1" thickBot="1">
      <c r="A124" s="176" t="s">
        <v>17</v>
      </c>
      <c r="B124" s="193"/>
      <c r="C124" s="194"/>
      <c r="J124" s="114">
        <f t="shared" ref="J124:AM124" si="46">COUNTIF(J8:J112,"*EQ BAT INC*")</f>
        <v>0</v>
      </c>
      <c r="K124" s="114">
        <f t="shared" si="46"/>
        <v>0</v>
      </c>
      <c r="L124" s="114">
        <f t="shared" si="46"/>
        <v>0</v>
      </c>
      <c r="M124" s="114">
        <f t="shared" si="46"/>
        <v>0</v>
      </c>
      <c r="N124" s="114">
        <f t="shared" si="46"/>
        <v>0</v>
      </c>
      <c r="O124" s="114">
        <f t="shared" si="46"/>
        <v>0</v>
      </c>
      <c r="P124" s="114">
        <f t="shared" si="46"/>
        <v>0</v>
      </c>
      <c r="Q124" s="114">
        <f t="shared" si="46"/>
        <v>0</v>
      </c>
      <c r="R124" s="114">
        <f t="shared" si="46"/>
        <v>0</v>
      </c>
      <c r="S124" s="114">
        <f t="shared" si="46"/>
        <v>0</v>
      </c>
      <c r="T124" s="114">
        <f t="shared" si="46"/>
        <v>0</v>
      </c>
      <c r="U124" s="114">
        <f t="shared" si="46"/>
        <v>0</v>
      </c>
      <c r="V124" s="114">
        <f t="shared" si="46"/>
        <v>0</v>
      </c>
      <c r="W124" s="114">
        <f t="shared" si="46"/>
        <v>0</v>
      </c>
      <c r="X124" s="114">
        <f t="shared" si="46"/>
        <v>0</v>
      </c>
      <c r="Y124" s="114">
        <f t="shared" si="46"/>
        <v>0</v>
      </c>
      <c r="Z124" s="114">
        <f t="shared" si="46"/>
        <v>0</v>
      </c>
      <c r="AA124" s="114">
        <f t="shared" si="46"/>
        <v>0</v>
      </c>
      <c r="AB124" s="114">
        <f t="shared" si="46"/>
        <v>0</v>
      </c>
      <c r="AC124" s="114">
        <f t="shared" si="46"/>
        <v>0</v>
      </c>
      <c r="AD124" s="114">
        <f t="shared" si="46"/>
        <v>0</v>
      </c>
      <c r="AE124" s="114">
        <f t="shared" si="46"/>
        <v>0</v>
      </c>
      <c r="AF124" s="114">
        <f t="shared" si="46"/>
        <v>0</v>
      </c>
      <c r="AG124" s="114">
        <f t="shared" si="46"/>
        <v>0</v>
      </c>
      <c r="AH124" s="114">
        <f t="shared" si="46"/>
        <v>0</v>
      </c>
      <c r="AI124" s="114">
        <f t="shared" si="46"/>
        <v>0</v>
      </c>
      <c r="AJ124" s="114">
        <f t="shared" si="46"/>
        <v>0</v>
      </c>
      <c r="AK124" s="114">
        <f t="shared" si="46"/>
        <v>0</v>
      </c>
      <c r="AL124" s="114">
        <f t="shared" si="46"/>
        <v>0</v>
      </c>
      <c r="AM124" s="114">
        <f t="shared" si="46"/>
        <v>0</v>
      </c>
      <c r="AN124" s="114">
        <f t="shared" ref="AN124" si="47">COUNTIF(AN8:AN112,"*EQ BAT INC*")</f>
        <v>0</v>
      </c>
    </row>
    <row r="125" spans="1:49" ht="16.5" thickTop="1" thickBot="1">
      <c r="A125" s="176" t="s">
        <v>18</v>
      </c>
      <c r="B125" s="193"/>
      <c r="C125" s="194"/>
      <c r="J125" s="114"/>
      <c r="K125" s="114"/>
      <c r="L125" s="114"/>
      <c r="M125" s="114"/>
      <c r="N125" s="114"/>
      <c r="O125" s="114"/>
      <c r="P125" s="114"/>
      <c r="Q125" s="114"/>
      <c r="R125" s="114"/>
      <c r="S125" s="114"/>
      <c r="T125" s="114"/>
      <c r="U125" s="114"/>
      <c r="V125" s="114"/>
      <c r="W125" s="114"/>
      <c r="X125" s="114"/>
      <c r="Y125" s="114"/>
      <c r="Z125" s="114"/>
      <c r="AA125" s="114"/>
      <c r="AB125" s="114"/>
      <c r="AC125" s="114"/>
      <c r="AD125" s="114"/>
      <c r="AE125" s="114"/>
      <c r="AF125" s="114"/>
      <c r="AG125" s="114"/>
      <c r="AH125" s="114"/>
      <c r="AI125" s="114"/>
      <c r="AJ125" s="114"/>
      <c r="AK125" s="114"/>
      <c r="AL125" s="114"/>
      <c r="AM125" s="114"/>
      <c r="AN125" s="114"/>
    </row>
    <row r="126" spans="1:49" ht="16.5" thickTop="1" thickBot="1">
      <c r="A126" s="176" t="s">
        <v>19</v>
      </c>
      <c r="B126" s="193"/>
      <c r="C126" s="194"/>
      <c r="J126" s="114">
        <f t="shared" ref="J126:AM126" si="48">COUNTIF(J8:J112,"*CE SR*")</f>
        <v>0</v>
      </c>
      <c r="K126" s="114">
        <f t="shared" si="48"/>
        <v>0</v>
      </c>
      <c r="L126" s="114">
        <f t="shared" si="48"/>
        <v>0</v>
      </c>
      <c r="M126" s="114">
        <f t="shared" si="48"/>
        <v>0</v>
      </c>
      <c r="N126" s="114">
        <f t="shared" si="48"/>
        <v>0</v>
      </c>
      <c r="O126" s="114">
        <f t="shared" si="48"/>
        <v>0</v>
      </c>
      <c r="P126" s="114">
        <f t="shared" si="48"/>
        <v>0</v>
      </c>
      <c r="Q126" s="114">
        <f t="shared" si="48"/>
        <v>0</v>
      </c>
      <c r="R126" s="114">
        <f t="shared" si="48"/>
        <v>0</v>
      </c>
      <c r="S126" s="114">
        <f t="shared" si="48"/>
        <v>0</v>
      </c>
      <c r="T126" s="114">
        <f t="shared" si="48"/>
        <v>0</v>
      </c>
      <c r="U126" s="114">
        <f t="shared" si="48"/>
        <v>0</v>
      </c>
      <c r="V126" s="114">
        <f t="shared" si="48"/>
        <v>0</v>
      </c>
      <c r="W126" s="114">
        <f t="shared" si="48"/>
        <v>0</v>
      </c>
      <c r="X126" s="114">
        <f t="shared" si="48"/>
        <v>0</v>
      </c>
      <c r="Y126" s="114">
        <f t="shared" si="48"/>
        <v>0</v>
      </c>
      <c r="Z126" s="114">
        <f t="shared" si="48"/>
        <v>0</v>
      </c>
      <c r="AA126" s="114">
        <f t="shared" si="48"/>
        <v>0</v>
      </c>
      <c r="AB126" s="114">
        <f t="shared" si="48"/>
        <v>0</v>
      </c>
      <c r="AC126" s="114">
        <f t="shared" si="48"/>
        <v>0</v>
      </c>
      <c r="AD126" s="114">
        <f t="shared" si="48"/>
        <v>0</v>
      </c>
      <c r="AE126" s="114">
        <f t="shared" si="48"/>
        <v>0</v>
      </c>
      <c r="AF126" s="114">
        <f t="shared" si="48"/>
        <v>0</v>
      </c>
      <c r="AG126" s="114">
        <f t="shared" si="48"/>
        <v>0</v>
      </c>
      <c r="AH126" s="114">
        <f t="shared" si="48"/>
        <v>0</v>
      </c>
      <c r="AI126" s="114">
        <f t="shared" si="48"/>
        <v>0</v>
      </c>
      <c r="AJ126" s="114">
        <f t="shared" si="48"/>
        <v>0</v>
      </c>
      <c r="AK126" s="114">
        <f t="shared" si="48"/>
        <v>0</v>
      </c>
      <c r="AL126" s="114">
        <f t="shared" si="48"/>
        <v>0</v>
      </c>
      <c r="AM126" s="114">
        <f t="shared" si="48"/>
        <v>0</v>
      </c>
      <c r="AN126" s="114">
        <f t="shared" ref="AN126" si="49">COUNTIF(AN8:AN112,"*CE SR*")</f>
        <v>0</v>
      </c>
    </row>
    <row r="127" spans="1:49" ht="16.5" thickTop="1" thickBot="1">
      <c r="A127" s="176" t="s">
        <v>20</v>
      </c>
      <c r="B127" s="193"/>
      <c r="C127" s="194"/>
      <c r="J127" s="114">
        <f t="shared" ref="J127:AM127" si="50">COUNTIF(J8:J112,"*EQ SR*")</f>
        <v>0</v>
      </c>
      <c r="K127" s="114">
        <f t="shared" si="50"/>
        <v>0</v>
      </c>
      <c r="L127" s="114">
        <f t="shared" si="50"/>
        <v>0</v>
      </c>
      <c r="M127" s="114">
        <f t="shared" si="50"/>
        <v>0</v>
      </c>
      <c r="N127" s="114">
        <f t="shared" si="50"/>
        <v>0</v>
      </c>
      <c r="O127" s="114">
        <f t="shared" si="50"/>
        <v>0</v>
      </c>
      <c r="P127" s="114">
        <f t="shared" si="50"/>
        <v>0</v>
      </c>
      <c r="Q127" s="114">
        <f t="shared" si="50"/>
        <v>0</v>
      </c>
      <c r="R127" s="114">
        <f t="shared" si="50"/>
        <v>0</v>
      </c>
      <c r="S127" s="114">
        <f t="shared" si="50"/>
        <v>0</v>
      </c>
      <c r="T127" s="114">
        <f t="shared" si="50"/>
        <v>0</v>
      </c>
      <c r="U127" s="114">
        <f t="shared" si="50"/>
        <v>0</v>
      </c>
      <c r="V127" s="114">
        <f t="shared" si="50"/>
        <v>0</v>
      </c>
      <c r="W127" s="114">
        <f t="shared" si="50"/>
        <v>0</v>
      </c>
      <c r="X127" s="114">
        <f t="shared" si="50"/>
        <v>0</v>
      </c>
      <c r="Y127" s="114">
        <f t="shared" si="50"/>
        <v>0</v>
      </c>
      <c r="Z127" s="114">
        <f t="shared" si="50"/>
        <v>0</v>
      </c>
      <c r="AA127" s="114">
        <f t="shared" si="50"/>
        <v>0</v>
      </c>
      <c r="AB127" s="114">
        <f t="shared" si="50"/>
        <v>0</v>
      </c>
      <c r="AC127" s="114">
        <f t="shared" si="50"/>
        <v>0</v>
      </c>
      <c r="AD127" s="114">
        <f t="shared" si="50"/>
        <v>0</v>
      </c>
      <c r="AE127" s="114">
        <f t="shared" si="50"/>
        <v>0</v>
      </c>
      <c r="AF127" s="114">
        <f t="shared" si="50"/>
        <v>0</v>
      </c>
      <c r="AG127" s="114">
        <f t="shared" si="50"/>
        <v>0</v>
      </c>
      <c r="AH127" s="114">
        <f t="shared" si="50"/>
        <v>0</v>
      </c>
      <c r="AI127" s="114">
        <f t="shared" si="50"/>
        <v>0</v>
      </c>
      <c r="AJ127" s="114">
        <f t="shared" si="50"/>
        <v>0</v>
      </c>
      <c r="AK127" s="114">
        <f t="shared" si="50"/>
        <v>0</v>
      </c>
      <c r="AL127" s="114">
        <f t="shared" si="50"/>
        <v>0</v>
      </c>
      <c r="AM127" s="114">
        <f t="shared" si="50"/>
        <v>0</v>
      </c>
      <c r="AN127" s="114">
        <f t="shared" ref="AN127" si="51">COUNTIF(AN8:AN112,"*EQ SR*")</f>
        <v>0</v>
      </c>
    </row>
    <row r="128" spans="1:49" ht="16.5" thickTop="1" thickBot="1">
      <c r="A128" s="176" t="s">
        <v>21</v>
      </c>
      <c r="B128" s="193"/>
      <c r="C128" s="194"/>
      <c r="J128" s="114"/>
      <c r="K128" s="114"/>
      <c r="L128" s="114"/>
      <c r="M128" s="114"/>
      <c r="N128" s="114"/>
      <c r="O128" s="114"/>
      <c r="P128" s="114"/>
      <c r="Q128" s="114"/>
      <c r="R128" s="114"/>
      <c r="S128" s="114"/>
      <c r="T128" s="114"/>
      <c r="U128" s="114"/>
      <c r="V128" s="114"/>
      <c r="W128" s="114"/>
      <c r="X128" s="114"/>
      <c r="Y128" s="114"/>
      <c r="Z128" s="114"/>
      <c r="AA128" s="114"/>
      <c r="AB128" s="114"/>
      <c r="AC128" s="114"/>
      <c r="AD128" s="114"/>
      <c r="AE128" s="114"/>
      <c r="AF128" s="114"/>
      <c r="AG128" s="114"/>
      <c r="AH128" s="114"/>
      <c r="AI128" s="114"/>
      <c r="AJ128" s="114"/>
      <c r="AK128" s="114"/>
      <c r="AL128" s="114"/>
      <c r="AM128" s="114"/>
      <c r="AN128" s="114"/>
    </row>
    <row r="129" spans="1:40" ht="16.5" thickTop="1" thickBot="1">
      <c r="A129" s="176" t="s">
        <v>22</v>
      </c>
      <c r="B129" s="193"/>
      <c r="C129" s="194"/>
      <c r="J129" s="114">
        <f t="shared" ref="J129:AM129" si="52">COUNTIF(J8:J112,"*EQ 2 VSAV*")</f>
        <v>0</v>
      </c>
      <c r="K129" s="114">
        <f t="shared" si="52"/>
        <v>0</v>
      </c>
      <c r="L129" s="114">
        <f t="shared" si="52"/>
        <v>0</v>
      </c>
      <c r="M129" s="114">
        <f t="shared" si="52"/>
        <v>0</v>
      </c>
      <c r="N129" s="114">
        <f t="shared" si="52"/>
        <v>0</v>
      </c>
      <c r="O129" s="114">
        <f t="shared" si="52"/>
        <v>0</v>
      </c>
      <c r="P129" s="114">
        <f t="shared" si="52"/>
        <v>0</v>
      </c>
      <c r="Q129" s="114">
        <f t="shared" si="52"/>
        <v>0</v>
      </c>
      <c r="R129" s="114">
        <f t="shared" si="52"/>
        <v>0</v>
      </c>
      <c r="S129" s="114">
        <f t="shared" si="52"/>
        <v>0</v>
      </c>
      <c r="T129" s="114">
        <f t="shared" si="52"/>
        <v>0</v>
      </c>
      <c r="U129" s="114">
        <f t="shared" si="52"/>
        <v>0</v>
      </c>
      <c r="V129" s="114">
        <f t="shared" si="52"/>
        <v>0</v>
      </c>
      <c r="W129" s="114">
        <f t="shared" si="52"/>
        <v>0</v>
      </c>
      <c r="X129" s="114">
        <f t="shared" si="52"/>
        <v>0</v>
      </c>
      <c r="Y129" s="114">
        <f t="shared" si="52"/>
        <v>0</v>
      </c>
      <c r="Z129" s="114">
        <f t="shared" si="52"/>
        <v>0</v>
      </c>
      <c r="AA129" s="114">
        <f t="shared" si="52"/>
        <v>0</v>
      </c>
      <c r="AB129" s="114">
        <f t="shared" si="52"/>
        <v>0</v>
      </c>
      <c r="AC129" s="114">
        <f t="shared" si="52"/>
        <v>0</v>
      </c>
      <c r="AD129" s="114">
        <f t="shared" si="52"/>
        <v>0</v>
      </c>
      <c r="AE129" s="114">
        <f t="shared" si="52"/>
        <v>0</v>
      </c>
      <c r="AF129" s="114">
        <f t="shared" si="52"/>
        <v>0</v>
      </c>
      <c r="AG129" s="114">
        <f t="shared" si="52"/>
        <v>0</v>
      </c>
      <c r="AH129" s="114">
        <f t="shared" si="52"/>
        <v>0</v>
      </c>
      <c r="AI129" s="114">
        <f t="shared" si="52"/>
        <v>0</v>
      </c>
      <c r="AJ129" s="114">
        <f t="shared" si="52"/>
        <v>0</v>
      </c>
      <c r="AK129" s="114">
        <f t="shared" si="52"/>
        <v>0</v>
      </c>
      <c r="AL129" s="114">
        <f t="shared" si="52"/>
        <v>0</v>
      </c>
      <c r="AM129" s="114">
        <f t="shared" si="52"/>
        <v>0</v>
      </c>
      <c r="AN129" s="114">
        <f t="shared" ref="AN129" si="53">COUNTIF(AN8:AN112,"*EQ 2 VSAV*")</f>
        <v>0</v>
      </c>
    </row>
    <row r="130" spans="1:40" ht="16.5" thickTop="1" thickBot="1">
      <c r="A130" s="177" t="s">
        <v>26</v>
      </c>
      <c r="B130" s="195"/>
      <c r="C130" s="196"/>
      <c r="J130" s="114">
        <f t="shared" ref="J130:AM130" si="54">COUNTIF(J8:J112,"*GARDE*")</f>
        <v>0</v>
      </c>
      <c r="K130" s="114">
        <f t="shared" si="54"/>
        <v>0</v>
      </c>
      <c r="L130" s="114">
        <f t="shared" si="54"/>
        <v>0</v>
      </c>
      <c r="M130" s="114">
        <f t="shared" si="54"/>
        <v>0</v>
      </c>
      <c r="N130" s="114">
        <f t="shared" si="54"/>
        <v>0</v>
      </c>
      <c r="O130" s="114">
        <f t="shared" si="54"/>
        <v>0</v>
      </c>
      <c r="P130" s="114">
        <f t="shared" si="54"/>
        <v>0</v>
      </c>
      <c r="Q130" s="114">
        <f t="shared" si="54"/>
        <v>0</v>
      </c>
      <c r="R130" s="114">
        <f t="shared" si="54"/>
        <v>0</v>
      </c>
      <c r="S130" s="114">
        <f t="shared" si="54"/>
        <v>0</v>
      </c>
      <c r="T130" s="114">
        <f t="shared" si="54"/>
        <v>0</v>
      </c>
      <c r="U130" s="114">
        <f t="shared" si="54"/>
        <v>0</v>
      </c>
      <c r="V130" s="114">
        <f t="shared" si="54"/>
        <v>0</v>
      </c>
      <c r="W130" s="114">
        <f t="shared" si="54"/>
        <v>0</v>
      </c>
      <c r="X130" s="114">
        <f t="shared" si="54"/>
        <v>0</v>
      </c>
      <c r="Y130" s="114">
        <f t="shared" si="54"/>
        <v>0</v>
      </c>
      <c r="Z130" s="114">
        <f t="shared" si="54"/>
        <v>0</v>
      </c>
      <c r="AA130" s="114">
        <f t="shared" si="54"/>
        <v>0</v>
      </c>
      <c r="AB130" s="114">
        <f t="shared" si="54"/>
        <v>0</v>
      </c>
      <c r="AC130" s="114">
        <f t="shared" si="54"/>
        <v>0</v>
      </c>
      <c r="AD130" s="114">
        <f t="shared" si="54"/>
        <v>0</v>
      </c>
      <c r="AE130" s="114">
        <f t="shared" si="54"/>
        <v>0</v>
      </c>
      <c r="AF130" s="114">
        <f t="shared" si="54"/>
        <v>0</v>
      </c>
      <c r="AG130" s="114">
        <f t="shared" si="54"/>
        <v>0</v>
      </c>
      <c r="AH130" s="114">
        <f t="shared" si="54"/>
        <v>0</v>
      </c>
      <c r="AI130" s="114">
        <f t="shared" si="54"/>
        <v>0</v>
      </c>
      <c r="AJ130" s="114">
        <f t="shared" si="54"/>
        <v>0</v>
      </c>
      <c r="AK130" s="114">
        <f t="shared" si="54"/>
        <v>0</v>
      </c>
      <c r="AL130" s="114">
        <f t="shared" si="54"/>
        <v>0</v>
      </c>
      <c r="AM130" s="114">
        <f t="shared" si="54"/>
        <v>0</v>
      </c>
      <c r="AN130" s="114">
        <f t="shared" ref="AN130" si="55">COUNTIF(AN8:AN112,"*GARDE*")</f>
        <v>0</v>
      </c>
    </row>
  </sheetData>
  <mergeCells count="295">
    <mergeCell ref="B1:D1"/>
    <mergeCell ref="F1:H1"/>
    <mergeCell ref="K1:R2"/>
    <mergeCell ref="S1:Z2"/>
    <mergeCell ref="AG1:AH1"/>
    <mergeCell ref="AK1:AL1"/>
    <mergeCell ref="B2:D2"/>
    <mergeCell ref="F2:H2"/>
    <mergeCell ref="AG2:AH2"/>
    <mergeCell ref="AK2:AL2"/>
    <mergeCell ref="D6:D7"/>
    <mergeCell ref="E6:E7"/>
    <mergeCell ref="F6:F7"/>
    <mergeCell ref="G6:G7"/>
    <mergeCell ref="H6:I7"/>
    <mergeCell ref="B8:B10"/>
    <mergeCell ref="C8:C10"/>
    <mergeCell ref="D8:D10"/>
    <mergeCell ref="E8:E10"/>
    <mergeCell ref="F8:F10"/>
    <mergeCell ref="G8:G10"/>
    <mergeCell ref="H8:H10"/>
    <mergeCell ref="I8:I10"/>
    <mergeCell ref="B11:B13"/>
    <mergeCell ref="C11:C13"/>
    <mergeCell ref="D11:D13"/>
    <mergeCell ref="E11:E13"/>
    <mergeCell ref="F11:F13"/>
    <mergeCell ref="G11:G13"/>
    <mergeCell ref="H11:H13"/>
    <mergeCell ref="I11:I13"/>
    <mergeCell ref="B14:B16"/>
    <mergeCell ref="C14:C16"/>
    <mergeCell ref="D14:D16"/>
    <mergeCell ref="E14:E16"/>
    <mergeCell ref="F14:F16"/>
    <mergeCell ref="G14:G16"/>
    <mergeCell ref="H14:H16"/>
    <mergeCell ref="I14:I16"/>
    <mergeCell ref="H17:H19"/>
    <mergeCell ref="I17:I19"/>
    <mergeCell ref="B20:B22"/>
    <mergeCell ref="C20:C22"/>
    <mergeCell ref="D20:D22"/>
    <mergeCell ref="E20:E22"/>
    <mergeCell ref="F20:F22"/>
    <mergeCell ref="G20:G22"/>
    <mergeCell ref="H20:H22"/>
    <mergeCell ref="I20:I22"/>
    <mergeCell ref="B17:B19"/>
    <mergeCell ref="C17:C19"/>
    <mergeCell ref="D17:D19"/>
    <mergeCell ref="E17:E19"/>
    <mergeCell ref="F17:F19"/>
    <mergeCell ref="G17:G19"/>
    <mergeCell ref="H23:H25"/>
    <mergeCell ref="I23:I25"/>
    <mergeCell ref="B26:B28"/>
    <mergeCell ref="C26:C28"/>
    <mergeCell ref="D26:D28"/>
    <mergeCell ref="E26:E28"/>
    <mergeCell ref="F26:F28"/>
    <mergeCell ref="G26:G28"/>
    <mergeCell ref="H26:H28"/>
    <mergeCell ref="I26:I28"/>
    <mergeCell ref="B23:B25"/>
    <mergeCell ref="C23:C25"/>
    <mergeCell ref="D23:D25"/>
    <mergeCell ref="E23:E25"/>
    <mergeCell ref="F23:F25"/>
    <mergeCell ref="G23:G25"/>
    <mergeCell ref="H29:H31"/>
    <mergeCell ref="I29:I31"/>
    <mergeCell ref="B32:B34"/>
    <mergeCell ref="C32:C34"/>
    <mergeCell ref="D32:D34"/>
    <mergeCell ref="E32:E34"/>
    <mergeCell ref="F32:F34"/>
    <mergeCell ref="G32:G34"/>
    <mergeCell ref="H32:H34"/>
    <mergeCell ref="I32:I34"/>
    <mergeCell ref="B29:B31"/>
    <mergeCell ref="C29:C31"/>
    <mergeCell ref="D29:D31"/>
    <mergeCell ref="E29:E31"/>
    <mergeCell ref="F29:F31"/>
    <mergeCell ref="G29:G31"/>
    <mergeCell ref="H35:H37"/>
    <mergeCell ref="I35:I37"/>
    <mergeCell ref="B38:B40"/>
    <mergeCell ref="C38:C40"/>
    <mergeCell ref="D38:D40"/>
    <mergeCell ref="E38:E40"/>
    <mergeCell ref="F38:F40"/>
    <mergeCell ref="G38:G40"/>
    <mergeCell ref="H38:H40"/>
    <mergeCell ref="I38:I40"/>
    <mergeCell ref="B35:B37"/>
    <mergeCell ref="C35:C37"/>
    <mergeCell ref="D35:D37"/>
    <mergeCell ref="E35:E37"/>
    <mergeCell ref="F35:F37"/>
    <mergeCell ref="G35:G37"/>
    <mergeCell ref="H41:H43"/>
    <mergeCell ref="I41:I43"/>
    <mergeCell ref="B44:B46"/>
    <mergeCell ref="C44:C46"/>
    <mergeCell ref="D44:D46"/>
    <mergeCell ref="E44:E46"/>
    <mergeCell ref="F44:F46"/>
    <mergeCell ref="G44:G46"/>
    <mergeCell ref="H44:H46"/>
    <mergeCell ref="I44:I46"/>
    <mergeCell ref="B41:B43"/>
    <mergeCell ref="C41:C43"/>
    <mergeCell ref="D41:D43"/>
    <mergeCell ref="E41:E43"/>
    <mergeCell ref="F41:F43"/>
    <mergeCell ref="G41:G43"/>
    <mergeCell ref="H47:H49"/>
    <mergeCell ref="I47:I49"/>
    <mergeCell ref="B50:B52"/>
    <mergeCell ref="C50:C52"/>
    <mergeCell ref="D50:D52"/>
    <mergeCell ref="E50:E52"/>
    <mergeCell ref="F50:F52"/>
    <mergeCell ref="G50:G52"/>
    <mergeCell ref="H50:H52"/>
    <mergeCell ref="I50:I52"/>
    <mergeCell ref="B47:B49"/>
    <mergeCell ref="C47:C49"/>
    <mergeCell ref="D47:D49"/>
    <mergeCell ref="E47:E49"/>
    <mergeCell ref="F47:F49"/>
    <mergeCell ref="G47:G49"/>
    <mergeCell ref="H53:H55"/>
    <mergeCell ref="I53:I55"/>
    <mergeCell ref="B56:B58"/>
    <mergeCell ref="C56:C58"/>
    <mergeCell ref="D56:D58"/>
    <mergeCell ref="E56:E58"/>
    <mergeCell ref="F56:F58"/>
    <mergeCell ref="G56:G58"/>
    <mergeCell ref="H56:H58"/>
    <mergeCell ref="I56:I58"/>
    <mergeCell ref="B53:B55"/>
    <mergeCell ref="C53:C55"/>
    <mergeCell ref="D53:D55"/>
    <mergeCell ref="E53:E55"/>
    <mergeCell ref="F53:F55"/>
    <mergeCell ref="G53:G55"/>
    <mergeCell ref="H59:H61"/>
    <mergeCell ref="I59:I61"/>
    <mergeCell ref="B62:B64"/>
    <mergeCell ref="C62:C64"/>
    <mergeCell ref="D62:D64"/>
    <mergeCell ref="E62:E64"/>
    <mergeCell ref="F62:F64"/>
    <mergeCell ref="G62:G64"/>
    <mergeCell ref="H62:H64"/>
    <mergeCell ref="I62:I64"/>
    <mergeCell ref="B59:B61"/>
    <mergeCell ref="C59:C61"/>
    <mergeCell ref="D59:D61"/>
    <mergeCell ref="E59:E61"/>
    <mergeCell ref="F59:F61"/>
    <mergeCell ref="G59:G61"/>
    <mergeCell ref="H65:H67"/>
    <mergeCell ref="I65:I67"/>
    <mergeCell ref="B68:B70"/>
    <mergeCell ref="C68:C70"/>
    <mergeCell ref="D68:D70"/>
    <mergeCell ref="E68:E70"/>
    <mergeCell ref="F68:F70"/>
    <mergeCell ref="G68:G70"/>
    <mergeCell ref="H68:H70"/>
    <mergeCell ref="I68:I70"/>
    <mergeCell ref="B65:B67"/>
    <mergeCell ref="C65:C67"/>
    <mergeCell ref="D65:D67"/>
    <mergeCell ref="E65:E67"/>
    <mergeCell ref="F65:F67"/>
    <mergeCell ref="G65:G67"/>
    <mergeCell ref="H71:H73"/>
    <mergeCell ref="I71:I73"/>
    <mergeCell ref="B74:B76"/>
    <mergeCell ref="C74:C76"/>
    <mergeCell ref="D74:D76"/>
    <mergeCell ref="E74:E76"/>
    <mergeCell ref="F74:F76"/>
    <mergeCell ref="G74:G76"/>
    <mergeCell ref="H74:H76"/>
    <mergeCell ref="I74:I76"/>
    <mergeCell ref="B71:B73"/>
    <mergeCell ref="C71:C73"/>
    <mergeCell ref="D71:D73"/>
    <mergeCell ref="E71:E73"/>
    <mergeCell ref="F71:F73"/>
    <mergeCell ref="G71:G73"/>
    <mergeCell ref="H77:H79"/>
    <mergeCell ref="I77:I79"/>
    <mergeCell ref="B80:B82"/>
    <mergeCell ref="C80:C82"/>
    <mergeCell ref="D80:D82"/>
    <mergeCell ref="E80:E82"/>
    <mergeCell ref="F80:F82"/>
    <mergeCell ref="G80:G82"/>
    <mergeCell ref="H80:H82"/>
    <mergeCell ref="I80:I82"/>
    <mergeCell ref="B77:B79"/>
    <mergeCell ref="C77:C79"/>
    <mergeCell ref="D77:D79"/>
    <mergeCell ref="E77:E79"/>
    <mergeCell ref="F77:F79"/>
    <mergeCell ref="G77:G79"/>
    <mergeCell ref="H83:H85"/>
    <mergeCell ref="I83:I85"/>
    <mergeCell ref="B86:B88"/>
    <mergeCell ref="C86:C88"/>
    <mergeCell ref="D86:D88"/>
    <mergeCell ref="E86:E88"/>
    <mergeCell ref="F86:F88"/>
    <mergeCell ref="G86:G88"/>
    <mergeCell ref="H86:H88"/>
    <mergeCell ref="I86:I88"/>
    <mergeCell ref="B83:B85"/>
    <mergeCell ref="C83:C85"/>
    <mergeCell ref="D83:D85"/>
    <mergeCell ref="E83:E85"/>
    <mergeCell ref="F83:F85"/>
    <mergeCell ref="G83:G85"/>
    <mergeCell ref="H89:H91"/>
    <mergeCell ref="I89:I91"/>
    <mergeCell ref="B92:B94"/>
    <mergeCell ref="C92:C94"/>
    <mergeCell ref="D92:D94"/>
    <mergeCell ref="E92:E94"/>
    <mergeCell ref="F92:F94"/>
    <mergeCell ref="G92:G94"/>
    <mergeCell ref="H92:H94"/>
    <mergeCell ref="I92:I94"/>
    <mergeCell ref="B89:B91"/>
    <mergeCell ref="C89:C91"/>
    <mergeCell ref="D89:D91"/>
    <mergeCell ref="E89:E91"/>
    <mergeCell ref="F89:F91"/>
    <mergeCell ref="G89:G91"/>
    <mergeCell ref="H95:H97"/>
    <mergeCell ref="I95:I97"/>
    <mergeCell ref="B98:B100"/>
    <mergeCell ref="C98:C100"/>
    <mergeCell ref="D98:D100"/>
    <mergeCell ref="E98:E100"/>
    <mergeCell ref="F98:F100"/>
    <mergeCell ref="G98:G100"/>
    <mergeCell ref="H98:H100"/>
    <mergeCell ref="I98:I100"/>
    <mergeCell ref="B95:B97"/>
    <mergeCell ref="C95:C97"/>
    <mergeCell ref="D95:D97"/>
    <mergeCell ref="E95:E97"/>
    <mergeCell ref="F95:F97"/>
    <mergeCell ref="G95:G97"/>
    <mergeCell ref="H101:H103"/>
    <mergeCell ref="I101:I103"/>
    <mergeCell ref="B104:B106"/>
    <mergeCell ref="C104:C106"/>
    <mergeCell ref="D104:D106"/>
    <mergeCell ref="E104:E106"/>
    <mergeCell ref="F104:F106"/>
    <mergeCell ref="G104:G106"/>
    <mergeCell ref="H104:H106"/>
    <mergeCell ref="I104:I106"/>
    <mergeCell ref="B101:B103"/>
    <mergeCell ref="C101:C103"/>
    <mergeCell ref="D101:D103"/>
    <mergeCell ref="E101:E103"/>
    <mergeCell ref="F101:F103"/>
    <mergeCell ref="G101:G103"/>
    <mergeCell ref="H107:H109"/>
    <mergeCell ref="I107:I109"/>
    <mergeCell ref="B110:B112"/>
    <mergeCell ref="C110:C112"/>
    <mergeCell ref="D110:D112"/>
    <mergeCell ref="E110:E112"/>
    <mergeCell ref="F110:F112"/>
    <mergeCell ref="G110:G112"/>
    <mergeCell ref="H110:H112"/>
    <mergeCell ref="I110:I112"/>
    <mergeCell ref="B107:B109"/>
    <mergeCell ref="C107:C109"/>
    <mergeCell ref="D107:D109"/>
    <mergeCell ref="E107:E109"/>
    <mergeCell ref="F107:F109"/>
    <mergeCell ref="G107:G109"/>
  </mergeCells>
  <conditionalFormatting sqref="J5:AN5">
    <cfRule type="expression" dxfId="423" priority="147" stopIfTrue="1">
      <formula>COUNTIF(fériés,J$5)</formula>
    </cfRule>
    <cfRule type="expression" dxfId="422" priority="148" stopIfTrue="1">
      <formula>WEEKDAY(J$5,2)&gt;5</formula>
    </cfRule>
  </conditionalFormatting>
  <conditionalFormatting sqref="J115:AN115">
    <cfRule type="cellIs" dxfId="421" priority="121" operator="greaterThan">
      <formula>1</formula>
    </cfRule>
  </conditionalFormatting>
  <conditionalFormatting sqref="J5:AN5">
    <cfRule type="cellIs" dxfId="420" priority="146" operator="equal">
      <formula>TODAY()</formula>
    </cfRule>
  </conditionalFormatting>
  <conditionalFormatting sqref="K92:K112">
    <cfRule type="duplicateValues" dxfId="419" priority="114"/>
  </conditionalFormatting>
  <conditionalFormatting sqref="L92:L112">
    <cfRule type="duplicateValues" dxfId="418" priority="133"/>
  </conditionalFormatting>
  <conditionalFormatting sqref="M92:M112">
    <cfRule type="duplicateValues" dxfId="417" priority="138"/>
  </conditionalFormatting>
  <conditionalFormatting sqref="N92:N112">
    <cfRule type="duplicateValues" dxfId="416" priority="140" stopIfTrue="1"/>
  </conditionalFormatting>
  <conditionalFormatting sqref="O92:O112">
    <cfRule type="duplicateValues" dxfId="415" priority="137"/>
  </conditionalFormatting>
  <conditionalFormatting sqref="P92:P112">
    <cfRule type="duplicateValues" dxfId="414" priority="141"/>
  </conditionalFormatting>
  <conditionalFormatting sqref="Q92:Q112">
    <cfRule type="duplicateValues" dxfId="413" priority="136"/>
  </conditionalFormatting>
  <conditionalFormatting sqref="R92:R112">
    <cfRule type="duplicateValues" dxfId="412" priority="139"/>
  </conditionalFormatting>
  <conditionalFormatting sqref="S92:S112">
    <cfRule type="duplicateValues" dxfId="411" priority="135"/>
  </conditionalFormatting>
  <conditionalFormatting sqref="T92:T112">
    <cfRule type="duplicateValues" dxfId="410" priority="131"/>
  </conditionalFormatting>
  <conditionalFormatting sqref="U92:U112">
    <cfRule type="duplicateValues" dxfId="409" priority="125"/>
  </conditionalFormatting>
  <conditionalFormatting sqref="V92:V112">
    <cfRule type="duplicateValues" dxfId="408" priority="130"/>
  </conditionalFormatting>
  <conditionalFormatting sqref="W92:W112">
    <cfRule type="duplicateValues" dxfId="407" priority="129"/>
  </conditionalFormatting>
  <conditionalFormatting sqref="X92:X112">
    <cfRule type="duplicateValues" dxfId="406" priority="144"/>
  </conditionalFormatting>
  <conditionalFormatting sqref="Y92:Y112">
    <cfRule type="duplicateValues" dxfId="405" priority="128"/>
  </conditionalFormatting>
  <conditionalFormatting sqref="Z92:Z112">
    <cfRule type="duplicateValues" dxfId="404" priority="127"/>
  </conditionalFormatting>
  <conditionalFormatting sqref="AA92:AA112">
    <cfRule type="duplicateValues" dxfId="403" priority="124"/>
  </conditionalFormatting>
  <conditionalFormatting sqref="AB92:AB112">
    <cfRule type="duplicateValues" dxfId="402" priority="120"/>
  </conditionalFormatting>
  <conditionalFormatting sqref="AC92:AC112">
    <cfRule type="duplicateValues" dxfId="401" priority="134"/>
  </conditionalFormatting>
  <conditionalFormatting sqref="AD92:AD112">
    <cfRule type="duplicateValues" dxfId="400" priority="119"/>
  </conditionalFormatting>
  <conditionalFormatting sqref="AE92:AE112">
    <cfRule type="duplicateValues" dxfId="399" priority="145"/>
  </conditionalFormatting>
  <conditionalFormatting sqref="AF92:AF112">
    <cfRule type="duplicateValues" dxfId="398" priority="118"/>
  </conditionalFormatting>
  <conditionalFormatting sqref="AG92:AG112">
    <cfRule type="duplicateValues" dxfId="397" priority="117"/>
  </conditionalFormatting>
  <conditionalFormatting sqref="AH92:AH112">
    <cfRule type="duplicateValues" dxfId="396" priority="132"/>
  </conditionalFormatting>
  <conditionalFormatting sqref="AI92:AI112">
    <cfRule type="duplicateValues" dxfId="395" priority="116"/>
  </conditionalFormatting>
  <conditionalFormatting sqref="AJ92:AJ112">
    <cfRule type="duplicateValues" dxfId="394" priority="142"/>
  </conditionalFormatting>
  <conditionalFormatting sqref="AK92:AK112">
    <cfRule type="duplicateValues" dxfId="393" priority="112"/>
  </conditionalFormatting>
  <conditionalFormatting sqref="AL92:AL112">
    <cfRule type="duplicateValues" dxfId="392" priority="113"/>
  </conditionalFormatting>
  <conditionalFormatting sqref="AM92:AM112">
    <cfRule type="duplicateValues" dxfId="391" priority="115"/>
  </conditionalFormatting>
  <conditionalFormatting sqref="AN92:AN112">
    <cfRule type="duplicateValues" dxfId="390" priority="143"/>
  </conditionalFormatting>
  <conditionalFormatting sqref="J92:J112">
    <cfRule type="duplicateValues" dxfId="389" priority="111"/>
  </conditionalFormatting>
  <conditionalFormatting sqref="J92:AN112">
    <cfRule type="endsWith" dxfId="388" priority="109" operator="endsWith" text="INDISPONIBLE">
      <formula>RIGHT(J92,LEN("INDISPONIBLE"))="INDISPONIBLE"</formula>
    </cfRule>
    <cfRule type="endsWith" dxfId="387" priority="110" operator="endsWith" text="DISPONIBLE">
      <formula>RIGHT(J92,LEN("DISPONIBLE"))="DISPONIBLE"</formula>
    </cfRule>
    <cfRule type="containsText" dxfId="386" priority="149" stopIfTrue="1" operator="containsText" text="garde">
      <formula>NOT(ISERROR(SEARCH("garde",J92)))</formula>
    </cfRule>
    <cfRule type="endsWith" dxfId="385" priority="150" stopIfTrue="1" operator="endsWith" text="CDG">
      <formula>RIGHT(J92,LEN("CDG"))="CDG"</formula>
    </cfRule>
    <cfRule type="endsWith" dxfId="384" priority="151" stopIfTrue="1" operator="endsWith" text="STAT">
      <formula>RIGHT(J92,LEN("STAT"))="STAT"</formula>
    </cfRule>
    <cfRule type="endsWith" dxfId="383" priority="152" stopIfTrue="1" operator="endsWith" text="VTU">
      <formula>RIGHT(J92,LEN("VTU"))="VTU"</formula>
    </cfRule>
    <cfRule type="endsWith" dxfId="382" priority="153" stopIfTrue="1" operator="endsWith" text="CCF">
      <formula>RIGHT(J92,LEN("CCF"))="CCF"</formula>
    </cfRule>
    <cfRule type="endsWith" dxfId="381" priority="154" stopIfTrue="1" operator="endsWith" text="VSAV">
      <formula>RIGHT(J92,LEN("VSAV"))="VSAV"</formula>
    </cfRule>
    <cfRule type="endsWith" dxfId="380" priority="155" stopIfTrue="1" operator="endsWith" text="SR">
      <formula>RIGHT(J92,LEN("SR"))="SR"</formula>
    </cfRule>
    <cfRule type="endsWith" dxfId="379" priority="156" stopIfTrue="1" operator="endsWith" text="INC">
      <formula>RIGHT(J92,LEN("INC"))="INC"</formula>
    </cfRule>
    <cfRule type="expression" dxfId="378" priority="157" stopIfTrue="1">
      <formula>COUNTIF(fériés,J$5)</formula>
    </cfRule>
    <cfRule type="expression" dxfId="377" priority="158" stopIfTrue="1">
      <formula>WEEKDAY(J$5,2)&gt;5</formula>
    </cfRule>
  </conditionalFormatting>
  <conditionalFormatting sqref="J113:AN113">
    <cfRule type="iconSet" priority="107">
      <iconSet iconSet="3Symbols">
        <cfvo type="percent" val="0"/>
        <cfvo type="num" val="8"/>
        <cfvo type="num" val="9"/>
      </iconSet>
    </cfRule>
    <cfRule type="colorScale" priority="108">
      <colorScale>
        <cfvo type="num" val="7"/>
        <cfvo type="percentile" val="8"/>
        <cfvo type="num" val="9"/>
        <color rgb="FFF8696B"/>
        <color rgb="FFFFEB84"/>
        <color rgb="FF63BE7B"/>
      </colorScale>
    </cfRule>
  </conditionalFormatting>
  <conditionalFormatting sqref="J114:AN114">
    <cfRule type="containsText" dxfId="376" priority="104" operator="containsText" text="EQUIPE 3">
      <formula>NOT(ISERROR(SEARCH("EQUIPE 3",J114)))</formula>
    </cfRule>
    <cfRule type="containsText" dxfId="375" priority="105" operator="containsText" text="EQUIPE 2">
      <formula>NOT(ISERROR(SEARCH("EQUIPE 2",J114)))</formula>
    </cfRule>
    <cfRule type="containsText" dxfId="374" priority="106" operator="containsText" text="EQUIPE 1">
      <formula>NOT(ISERROR(SEARCH("EQUIPE 1",J114)))</formula>
    </cfRule>
  </conditionalFormatting>
  <conditionalFormatting sqref="B8 B11:B112">
    <cfRule type="containsBlanks" priority="99">
      <formula>LEN(TRIM(B8))=0</formula>
    </cfRule>
    <cfRule type="cellIs" dxfId="373" priority="100" stopIfTrue="1" operator="equal">
      <formula>3</formula>
    </cfRule>
    <cfRule type="cellIs" dxfId="372" priority="101" stopIfTrue="1" operator="equal">
      <formula>1</formula>
    </cfRule>
    <cfRule type="cellIs" dxfId="371" priority="103" stopIfTrue="1" operator="equal">
      <formula>2</formula>
    </cfRule>
  </conditionalFormatting>
  <conditionalFormatting sqref="C8 C11:C112">
    <cfRule type="cellIs" dxfId="370" priority="102" stopIfTrue="1" operator="equal">
      <formula>1</formula>
    </cfRule>
  </conditionalFormatting>
  <conditionalFormatting sqref="C8 C11:C88">
    <cfRule type="containsBlanks" priority="98">
      <formula>LEN(TRIM(C8))=0</formula>
    </cfRule>
  </conditionalFormatting>
  <conditionalFormatting sqref="J6:AN6">
    <cfRule type="iconSet" priority="96">
      <iconSet iconSet="3Symbols" reverse="1">
        <cfvo type="percent" val="0"/>
        <cfvo type="num" val="1"/>
        <cfvo type="num" val="2"/>
      </iconSet>
    </cfRule>
    <cfRule type="colorScale" priority="97">
      <colorScale>
        <cfvo type="num" val="0"/>
        <cfvo type="num" val="1"/>
        <cfvo type="num" val="2"/>
        <color rgb="FF00B050"/>
        <color rgb="FFFFEB84"/>
        <color rgb="FFFF0000"/>
      </colorScale>
    </cfRule>
  </conditionalFormatting>
  <conditionalFormatting sqref="J7:AN7">
    <cfRule type="colorScale" priority="95">
      <colorScale>
        <cfvo type="num" val="7"/>
        <cfvo type="num" val="8"/>
        <cfvo type="num" val="9"/>
        <color rgb="FFFBABAD"/>
        <color rgb="FFFFEB84"/>
        <color rgb="FF63BE7B"/>
      </colorScale>
    </cfRule>
  </conditionalFormatting>
  <conditionalFormatting sqref="J114:AN114">
    <cfRule type="expression" dxfId="369" priority="159" stopIfTrue="1">
      <formula>WEEKDAY(A114,2)&gt;5</formula>
    </cfRule>
    <cfRule type="expression" dxfId="368" priority="160" stopIfTrue="1">
      <formula>COUNTIF(fériés,A114)</formula>
    </cfRule>
  </conditionalFormatting>
  <conditionalFormatting sqref="D5:E5 F11 F14 F17 F20 F23 F26 F29 F32 F35 F38 F41 F44 F47 F53 F56 F59 F62 F65 F74 F77 F80 F83 F86 F89 F92:G92 F95:G95 F98:G98 F101:G101 F104:G104 F107:G107 F110:G110 D6:H6 F50 F68 F71">
    <cfRule type="expression" dxfId="367" priority="90" stopIfTrue="1">
      <formula>COUNTIF(fériés,D$5)</formula>
    </cfRule>
    <cfRule type="expression" dxfId="366" priority="91" stopIfTrue="1">
      <formula>WEEKDAY(D$5,2)&gt;5</formula>
    </cfRule>
  </conditionalFormatting>
  <conditionalFormatting sqref="F5:I5">
    <cfRule type="expression" dxfId="365" priority="88" stopIfTrue="1">
      <formula>COUNTIF(fériés,F$5)</formula>
    </cfRule>
    <cfRule type="expression" dxfId="364" priority="89" stopIfTrue="1">
      <formula>WEEKDAY(F$5,2)&gt;5</formula>
    </cfRule>
  </conditionalFormatting>
  <conditionalFormatting sqref="D8 D11 D14 D17 D20 D23 D26 D29 D32 D35 D38 D41 D44 D47 D50 D53 D56 D59 D62 D65 D68 D71 D74 D77 D80 D83 D86 D89 D92 D95 D98 D101 D104 D107 D110">
    <cfRule type="expression" dxfId="363" priority="86" stopIfTrue="1">
      <formula>COUNTIF(fériés,D$5)</formula>
    </cfRule>
    <cfRule type="expression" dxfId="362" priority="87" stopIfTrue="1">
      <formula>WEEKDAY(D$5,2)&gt;5</formula>
    </cfRule>
  </conditionalFormatting>
  <conditionalFormatting sqref="F8 H11:I11 H14:I14 H17:I17 H20:I20 H23:I23 H26:I26 H29:I29 H32:I32 H35:I35 H38:I38 H41:I41 H44:I44 H47:I47 H50:I50 H53:I53 H56:I56 H59:I59 H62:I62 H65:I65 H68:I68 H71:I71 H74:I74 H77:I77 H80:I80 H83:I83 H86:I86 H89:I89 G92:I92 G95:I95 G98:I98 G101:I101 G104:I104 G107:I107 G110:I110 H8:I8">
    <cfRule type="expression" dxfId="361" priority="84" stopIfTrue="1">
      <formula>COUNTIF(fériés,F$5)</formula>
    </cfRule>
    <cfRule type="expression" dxfId="360" priority="85" stopIfTrue="1">
      <formula>WEEKDAY(F$5,2)&gt;5</formula>
    </cfRule>
  </conditionalFormatting>
  <conditionalFormatting sqref="F8 F11 F14 F17 F20 F23 F26 F29 F32 F35 F38 F41 F44 F47 F50 F53 F56 F59 F62 F65 F68 F71 F74 F77 F80 F83 F86 F89 F92:I92 F95:I95 F98:I98 F101:I101 F104:I104 F107:I107 F110:I110 H89:I89 H86:I86 H83:I83 H80:I80 H77:I77 H74:I74 H71:I71 H68:I68 H65:I65 H62:I62 H59:I59 H56:I56 H53:I53 H50:I50 H47:I47 H44:I44 H41:I41 H38:I38 H35:I35 H32:I32 H29:I29 H26:I26 H23:I23 H20:I20 H17:I17 H14:I14 H11:I11 H8:I8">
    <cfRule type="endsWith" dxfId="359" priority="75" stopIfTrue="1" operator="endsWith" text="INDISPONIBLE">
      <formula>RIGHT(F8,LEN("INDISPONIBLE"))="INDISPONIBLE"</formula>
    </cfRule>
    <cfRule type="endsWith" dxfId="358" priority="76" stopIfTrue="1" operator="endsWith" text="DISPONIBLE">
      <formula>RIGHT(F8,LEN("DISPONIBLE"))="DISPONIBLE"</formula>
    </cfRule>
    <cfRule type="endsWith" dxfId="357" priority="77" stopIfTrue="1" operator="endsWith" text="CDG">
      <formula>RIGHT(F8,LEN("CDG"))="CDG"</formula>
    </cfRule>
    <cfRule type="endsWith" dxfId="356" priority="78" stopIfTrue="1" operator="endsWith" text="STAT">
      <formula>RIGHT(F8,LEN("STAT"))="STAT"</formula>
    </cfRule>
    <cfRule type="endsWith" dxfId="355" priority="79" stopIfTrue="1" operator="endsWith" text="VTU">
      <formula>RIGHT(F8,LEN("VTU"))="VTU"</formula>
    </cfRule>
    <cfRule type="endsWith" dxfId="354" priority="80" stopIfTrue="1" operator="endsWith" text="CCF">
      <formula>RIGHT(F8,LEN("CCF"))="CCF"</formula>
    </cfRule>
    <cfRule type="endsWith" dxfId="353" priority="81" stopIfTrue="1" operator="endsWith" text="VSAV">
      <formula>RIGHT(F8,LEN("VSAV"))="VSAV"</formula>
    </cfRule>
    <cfRule type="endsWith" dxfId="352" priority="82" stopIfTrue="1" operator="endsWith" text="SR">
      <formula>RIGHT(F8,LEN("SR"))="SR"</formula>
    </cfRule>
    <cfRule type="endsWith" dxfId="351" priority="83" stopIfTrue="1" operator="endsWith" text="INC">
      <formula>RIGHT(F8,LEN("INC"))="INC"</formula>
    </cfRule>
  </conditionalFormatting>
  <conditionalFormatting sqref="E8 E11 E14 E17 E20 E23 E26 E29 E32 E35 E38 E41 E44 E47 E50 E53 E56 E59 E62 E65 E68 E71 E74 E77 E80 E83 E86 E89 E92 E95 E98 E101 E104 E107 E110">
    <cfRule type="expression" dxfId="350" priority="73" stopIfTrue="1">
      <formula>COUNTIF(fériés,E$5)</formula>
    </cfRule>
    <cfRule type="expression" dxfId="349" priority="74" stopIfTrue="1">
      <formula>WEEKDAY(E$5,2)&gt;5</formula>
    </cfRule>
  </conditionalFormatting>
  <conditionalFormatting sqref="E8 E11 E14 E17 E20 E23 E26 E29 E32 E35 E38 E41 E44 E47 E50 E53 E56 E59 E62 E65 E68 E71 E74 E77 E80 E83 E86 E89 E92 E95 E98 E101 E104 E107 E110">
    <cfRule type="endsWith" dxfId="348" priority="64" stopIfTrue="1" operator="endsWith" text="INDISPONIBLE">
      <formula>RIGHT(E8,LEN("INDISPONIBLE"))="INDISPONIBLE"</formula>
    </cfRule>
    <cfRule type="endsWith" dxfId="347" priority="65" stopIfTrue="1" operator="endsWith" text="DISPONIBLE">
      <formula>RIGHT(E8,LEN("DISPONIBLE"))="DISPONIBLE"</formula>
    </cfRule>
    <cfRule type="endsWith" dxfId="346" priority="66" stopIfTrue="1" operator="endsWith" text="CDG">
      <formula>RIGHT(E8,LEN("CDG"))="CDG"</formula>
    </cfRule>
    <cfRule type="endsWith" dxfId="345" priority="67" stopIfTrue="1" operator="endsWith" text="STAT">
      <formula>RIGHT(E8,LEN("STAT"))="STAT"</formula>
    </cfRule>
    <cfRule type="endsWith" dxfId="344" priority="68" stopIfTrue="1" operator="endsWith" text="VTU">
      <formula>RIGHT(E8,LEN("VTU"))="VTU"</formula>
    </cfRule>
    <cfRule type="endsWith" dxfId="343" priority="69" stopIfTrue="1" operator="endsWith" text="CCF">
      <formula>RIGHT(E8,LEN("CCF"))="CCF"</formula>
    </cfRule>
    <cfRule type="endsWith" dxfId="342" priority="70" stopIfTrue="1" operator="endsWith" text="VSAV">
      <formula>RIGHT(E8,LEN("VSAV"))="VSAV"</formula>
    </cfRule>
    <cfRule type="endsWith" dxfId="341" priority="71" stopIfTrue="1" operator="endsWith" text="SR">
      <formula>RIGHT(E8,LEN("SR"))="SR"</formula>
    </cfRule>
    <cfRule type="endsWith" dxfId="340" priority="72" stopIfTrue="1" operator="endsWith" text="INC">
      <formula>RIGHT(E8,LEN("INC"))="INC"</formula>
    </cfRule>
  </conditionalFormatting>
  <conditionalFormatting sqref="G92:G112">
    <cfRule type="dataBar" priority="63">
      <dataBar>
        <cfvo type="min"/>
        <cfvo type="max"/>
        <color rgb="FFFF555A"/>
      </dataBar>
      <extLst>
        <ext xmlns:x14="http://schemas.microsoft.com/office/spreadsheetml/2009/9/main" uri="{B025F937-C7B1-47D3-B67F-A62EFF666E3E}">
          <x14:id>{D1CDF3AA-0BB5-414A-87D0-0BB247E99E17}</x14:id>
        </ext>
      </extLst>
    </cfRule>
  </conditionalFormatting>
  <conditionalFormatting sqref="F8 F11 F14 F17 F20 F23 F26 F29 F32 F35 F38 F41 F44 F47 F50 F53 F56 F59 F62 F65 F68 F71 F74 F77 F80 F83 F86 F89 F92 F95 F98 F101 F104 F107 F110">
    <cfRule type="iconSet" priority="92">
      <iconSet iconSet="3ArrowsGray">
        <cfvo type="percent" val="0"/>
        <cfvo type="formula" val="($I$1*9)+($I$2*24)"/>
        <cfvo type="formula" val="($I$1*9)+($I$2*24)" gte="0"/>
      </iconSet>
    </cfRule>
  </conditionalFormatting>
  <conditionalFormatting sqref="G11 G14 G17 G20 G23 G26 G29 G32 G35 G38 G41 G44 G47 G53 G56 G59 G62 G65 G74 G77 G80 G83 G86 G89 G50 G68 G71">
    <cfRule type="expression" dxfId="339" priority="61" stopIfTrue="1">
      <formula>COUNTIF(fériés,G$5)</formula>
    </cfRule>
    <cfRule type="expression" dxfId="338" priority="62" stopIfTrue="1">
      <formula>WEEKDAY(G$5,2)&gt;5</formula>
    </cfRule>
  </conditionalFormatting>
  <conditionalFormatting sqref="G8 G11 G14 G17 G20 G23 G26 G29 G32 G35 G38 G41 G44 G47 G50 G53 G56 G59 G62 G65 G68 G71 G74 G77 G80 G83 G86 G89">
    <cfRule type="expression" dxfId="337" priority="59" stopIfTrue="1">
      <formula>COUNTIF(fériés,G$5)</formula>
    </cfRule>
    <cfRule type="expression" dxfId="336" priority="60" stopIfTrue="1">
      <formula>WEEKDAY(G$5,2)&gt;5</formula>
    </cfRule>
  </conditionalFormatting>
  <conditionalFormatting sqref="G8 G11 G14 G17 G20 G23 G26 G29 G32 G35 G38 G41 G44 G47 G50 G53 G56 G59 G62 G65 G68 G71 G74 G77 G80 G83 G86 G89">
    <cfRule type="endsWith" dxfId="335" priority="50" stopIfTrue="1" operator="endsWith" text="INDISPONIBLE">
      <formula>RIGHT(G8,LEN("INDISPONIBLE"))="INDISPONIBLE"</formula>
    </cfRule>
    <cfRule type="endsWith" dxfId="334" priority="51" stopIfTrue="1" operator="endsWith" text="DISPONIBLE">
      <formula>RIGHT(G8,LEN("DISPONIBLE"))="DISPONIBLE"</formula>
    </cfRule>
    <cfRule type="endsWith" dxfId="333" priority="52" stopIfTrue="1" operator="endsWith" text="CDG">
      <formula>RIGHT(G8,LEN("CDG"))="CDG"</formula>
    </cfRule>
    <cfRule type="endsWith" dxfId="332" priority="53" stopIfTrue="1" operator="endsWith" text="STAT">
      <formula>RIGHT(G8,LEN("STAT"))="STAT"</formula>
    </cfRule>
    <cfRule type="endsWith" dxfId="331" priority="54" stopIfTrue="1" operator="endsWith" text="VTU">
      <formula>RIGHT(G8,LEN("VTU"))="VTU"</formula>
    </cfRule>
    <cfRule type="endsWith" dxfId="330" priority="55" stopIfTrue="1" operator="endsWith" text="CCF">
      <formula>RIGHT(G8,LEN("CCF"))="CCF"</formula>
    </cfRule>
    <cfRule type="endsWith" dxfId="329" priority="56" stopIfTrue="1" operator="endsWith" text="VSAV">
      <formula>RIGHT(G8,LEN("VSAV"))="VSAV"</formula>
    </cfRule>
    <cfRule type="endsWith" dxfId="328" priority="57" stopIfTrue="1" operator="endsWith" text="SR">
      <formula>RIGHT(G8,LEN("SR"))="SR"</formula>
    </cfRule>
    <cfRule type="endsWith" dxfId="327" priority="58" stopIfTrue="1" operator="endsWith" text="INC">
      <formula>RIGHT(G8,LEN("INC"))="INC"</formula>
    </cfRule>
  </conditionalFormatting>
  <conditionalFormatting sqref="J118:AN130">
    <cfRule type="colorScale" priority="49">
      <colorScale>
        <cfvo type="num" val="0"/>
        <cfvo type="num" val="1"/>
        <cfvo type="num" val="2"/>
        <color theme="2"/>
        <color rgb="FFFFFF00"/>
        <color rgb="FFFF0000"/>
      </colorScale>
    </cfRule>
  </conditionalFormatting>
  <conditionalFormatting sqref="J116:AN116">
    <cfRule type="cellIs" dxfId="326" priority="48" operator="between">
      <formula>1</formula>
      <formula>1</formula>
    </cfRule>
  </conditionalFormatting>
  <conditionalFormatting sqref="J117:AN117">
    <cfRule type="cellIs" dxfId="325" priority="47" operator="between">
      <formula>1</formula>
      <formula>1</formula>
    </cfRule>
  </conditionalFormatting>
  <conditionalFormatting sqref="K8:K91">
    <cfRule type="duplicateValues" dxfId="324" priority="10"/>
  </conditionalFormatting>
  <conditionalFormatting sqref="M8:M91">
    <cfRule type="duplicateValues" dxfId="323" priority="29"/>
  </conditionalFormatting>
  <conditionalFormatting sqref="N8:N91">
    <cfRule type="duplicateValues" dxfId="322" priority="31" stopIfTrue="1"/>
  </conditionalFormatting>
  <conditionalFormatting sqref="O8:O91">
    <cfRule type="duplicateValues" dxfId="321" priority="28"/>
  </conditionalFormatting>
  <conditionalFormatting sqref="P8:P91">
    <cfRule type="duplicateValues" dxfId="320" priority="32"/>
  </conditionalFormatting>
  <conditionalFormatting sqref="Q8:Q91">
    <cfRule type="duplicateValues" dxfId="319" priority="27"/>
  </conditionalFormatting>
  <conditionalFormatting sqref="R8:R91">
    <cfRule type="duplicateValues" dxfId="318" priority="30"/>
  </conditionalFormatting>
  <conditionalFormatting sqref="S8:S91">
    <cfRule type="duplicateValues" dxfId="317" priority="26"/>
  </conditionalFormatting>
  <conditionalFormatting sqref="T8:T91">
    <cfRule type="duplicateValues" dxfId="316" priority="23"/>
  </conditionalFormatting>
  <conditionalFormatting sqref="U8:U91">
    <cfRule type="duplicateValues" dxfId="315" priority="18"/>
  </conditionalFormatting>
  <conditionalFormatting sqref="V8:V91">
    <cfRule type="duplicateValues" dxfId="314" priority="22"/>
  </conditionalFormatting>
  <conditionalFormatting sqref="W8:W91">
    <cfRule type="duplicateValues" dxfId="313" priority="21"/>
  </conditionalFormatting>
  <conditionalFormatting sqref="X47:X91">
    <cfRule type="duplicateValues" dxfId="312" priority="35"/>
  </conditionalFormatting>
  <conditionalFormatting sqref="Y8:Y91">
    <cfRule type="duplicateValues" dxfId="311" priority="20"/>
  </conditionalFormatting>
  <conditionalFormatting sqref="Z8:Z91">
    <cfRule type="duplicateValues" dxfId="310" priority="19"/>
  </conditionalFormatting>
  <conditionalFormatting sqref="AA38:AA91">
    <cfRule type="duplicateValues" dxfId="309" priority="17"/>
  </conditionalFormatting>
  <conditionalFormatting sqref="AB8:AB91">
    <cfRule type="duplicateValues" dxfId="308" priority="16"/>
  </conditionalFormatting>
  <conditionalFormatting sqref="AC8:AC91">
    <cfRule type="duplicateValues" dxfId="307" priority="25"/>
  </conditionalFormatting>
  <conditionalFormatting sqref="AD8:AD91">
    <cfRule type="duplicateValues" dxfId="306" priority="15"/>
  </conditionalFormatting>
  <conditionalFormatting sqref="AE8:AE91">
    <cfRule type="duplicateValues" dxfId="305" priority="36"/>
  </conditionalFormatting>
  <conditionalFormatting sqref="AF8:AF91">
    <cfRule type="duplicateValues" dxfId="304" priority="14"/>
  </conditionalFormatting>
  <conditionalFormatting sqref="AG8:AG91">
    <cfRule type="duplicateValues" dxfId="303" priority="13"/>
  </conditionalFormatting>
  <conditionalFormatting sqref="AH8:AH91">
    <cfRule type="duplicateValues" dxfId="302" priority="24"/>
  </conditionalFormatting>
  <conditionalFormatting sqref="N29:N91">
    <cfRule type="duplicateValues" dxfId="301" priority="12"/>
  </conditionalFormatting>
  <conditionalFormatting sqref="AJ8:AJ91">
    <cfRule type="duplicateValues" dxfId="300" priority="33"/>
  </conditionalFormatting>
  <conditionalFormatting sqref="AK8:AK91">
    <cfRule type="duplicateValues" dxfId="299" priority="8"/>
  </conditionalFormatting>
  <conditionalFormatting sqref="AL8:AL91">
    <cfRule type="duplicateValues" dxfId="298" priority="9"/>
  </conditionalFormatting>
  <conditionalFormatting sqref="L8:L91">
    <cfRule type="duplicateValues" dxfId="297" priority="11"/>
  </conditionalFormatting>
  <conditionalFormatting sqref="AN50:AN91">
    <cfRule type="duplicateValues" dxfId="296" priority="34"/>
  </conditionalFormatting>
  <conditionalFormatting sqref="J8:J91">
    <cfRule type="duplicateValues" dxfId="295" priority="7"/>
  </conditionalFormatting>
  <conditionalFormatting sqref="J8:AN91">
    <cfRule type="endsWith" dxfId="294" priority="2" operator="endsWith" text="INDISPONIBLE">
      <formula>RIGHT(J8,LEN("INDISPONIBLE"))="INDISPONIBLE"</formula>
    </cfRule>
    <cfRule type="endsWith" dxfId="293" priority="3" operator="endsWith" text="DISPONIBLE">
      <formula>RIGHT(J8,LEN("DISPONIBLE"))="DISPONIBLE"</formula>
    </cfRule>
    <cfRule type="containsText" dxfId="292" priority="37" stopIfTrue="1" operator="containsText" text="garde">
      <formula>NOT(ISERROR(SEARCH("garde",J8)))</formula>
    </cfRule>
    <cfRule type="endsWith" dxfId="291" priority="38" stopIfTrue="1" operator="endsWith" text="CDG">
      <formula>RIGHT(J8,LEN("CDG"))="CDG"</formula>
    </cfRule>
    <cfRule type="endsWith" dxfId="290" priority="39" stopIfTrue="1" operator="endsWith" text="STAT">
      <formula>RIGHT(J8,LEN("STAT"))="STAT"</formula>
    </cfRule>
    <cfRule type="endsWith" dxfId="289" priority="40" stopIfTrue="1" operator="endsWith" text="VTU">
      <formula>RIGHT(J8,LEN("VTU"))="VTU"</formula>
    </cfRule>
    <cfRule type="endsWith" dxfId="288" priority="41" stopIfTrue="1" operator="endsWith" text="CCF">
      <formula>RIGHT(J8,LEN("CCF"))="CCF"</formula>
    </cfRule>
    <cfRule type="endsWith" dxfId="287" priority="42" stopIfTrue="1" operator="endsWith" text="VSAV">
      <formula>RIGHT(J8,LEN("VSAV"))="VSAV"</formula>
    </cfRule>
    <cfRule type="endsWith" dxfId="286" priority="43" stopIfTrue="1" operator="endsWith" text="SR">
      <formula>RIGHT(J8,LEN("SR"))="SR"</formula>
    </cfRule>
    <cfRule type="endsWith" dxfId="285" priority="44" stopIfTrue="1" operator="endsWith" text="INC">
      <formula>RIGHT(J8,LEN("INC"))="INC"</formula>
    </cfRule>
    <cfRule type="expression" dxfId="284" priority="45" stopIfTrue="1">
      <formula>COUNTIF(fériés,J$5)</formula>
    </cfRule>
    <cfRule type="expression" dxfId="283" priority="46" stopIfTrue="1">
      <formula>WEEKDAY(J$5,2)&gt;5</formula>
    </cfRule>
  </conditionalFormatting>
  <conditionalFormatting sqref="AI8:AI91">
    <cfRule type="duplicateValues" dxfId="282" priority="6"/>
  </conditionalFormatting>
  <conditionalFormatting sqref="AM8:AM91">
    <cfRule type="duplicateValues" dxfId="281" priority="5"/>
  </conditionalFormatting>
  <conditionalFormatting sqref="AN8:AN91">
    <cfRule type="duplicateValues" dxfId="280" priority="4"/>
  </conditionalFormatting>
  <dataValidations count="27">
    <dataValidation type="list" allowBlank="1" showInputMessage="1" showErrorMessage="1" sqref="D8:AN8 D107:I107 D95:I95 D92:I92 D110:I110 D98:I98 D101:I101 D104:I104 D86:I86 D83:I83 D80:I80 D77:I77 D74:I74 D71:I71 D62:I62 D44:I44 D59:I59 D56:I56 D53:I53 D50:I50 D47:I47 D41:I41 D38:I38 D35:I35 D32:I32 D29:I29 D26:I26 D23:I23 D20:I20 D17:I17 D14:I14 D11:I11 D89:I89 D65:I65 D68:I68 J9:AN10">
      <formula1>liste1</formula1>
    </dataValidation>
    <dataValidation type="list" allowBlank="1" showInputMessage="1" showErrorMessage="1" sqref="J114:AN114 J86:AN112">
      <formula1>liste29</formula1>
    </dataValidation>
    <dataValidation type="list" allowBlank="1" showInputMessage="1" showErrorMessage="1" sqref="B2">
      <formula1>"1,2,3,4,5,6,7,8,9,10,11,12"</formula1>
    </dataValidation>
    <dataValidation type="list" allowBlank="1" showInputMessage="1" showErrorMessage="1" sqref="J83:AN85">
      <formula1>liste28</formula1>
    </dataValidation>
    <dataValidation type="list" allowBlank="1" showInputMessage="1" showErrorMessage="1" sqref="J80:AN82">
      <formula1>liste27</formula1>
    </dataValidation>
    <dataValidation type="list" allowBlank="1" showInputMessage="1" showErrorMessage="1" sqref="J77:AN79">
      <formula1>liste26</formula1>
    </dataValidation>
    <dataValidation type="list" allowBlank="1" showInputMessage="1" showErrorMessage="1" sqref="J74:AN76">
      <formula1>liste25</formula1>
    </dataValidation>
    <dataValidation type="list" allowBlank="1" showInputMessage="1" showErrorMessage="1" sqref="J71:AN73">
      <formula1>liste23</formula1>
    </dataValidation>
    <dataValidation type="list" allowBlank="1" showInputMessage="1" showErrorMessage="1" sqref="J68:AN70">
      <formula1>liste22</formula1>
    </dataValidation>
    <dataValidation type="list" allowBlank="1" showInputMessage="1" showErrorMessage="1" sqref="J65:AN67">
      <formula1>liste21</formula1>
    </dataValidation>
    <dataValidation type="list" allowBlank="1" showInputMessage="1" showErrorMessage="1" sqref="J62:AN64">
      <formula1>liste20</formula1>
    </dataValidation>
    <dataValidation type="list" allowBlank="1" showInputMessage="1" showErrorMessage="1" sqref="J59:AN61">
      <formula1>liste19</formula1>
    </dataValidation>
    <dataValidation type="list" allowBlank="1" showInputMessage="1" showErrorMessage="1" sqref="J56:AN58">
      <formula1>liste18</formula1>
    </dataValidation>
    <dataValidation type="list" allowBlank="1" showInputMessage="1" showErrorMessage="1" sqref="J53:AN55">
      <formula1>liste17</formula1>
    </dataValidation>
    <dataValidation type="list" allowBlank="1" showInputMessage="1" showErrorMessage="1" sqref="J50:AN52">
      <formula1>liste16</formula1>
    </dataValidation>
    <dataValidation type="list" allowBlank="1" showInputMessage="1" showErrorMessage="1" sqref="J47:AN49">
      <formula1>liste15</formula1>
    </dataValidation>
    <dataValidation type="list" allowBlank="1" showInputMessage="1" showErrorMessage="1" sqref="J44:AN46">
      <formula1>liste14</formula1>
    </dataValidation>
    <dataValidation type="list" allowBlank="1" showInputMessage="1" showErrorMessage="1" sqref="J41:AN43">
      <formula1>liste13</formula1>
    </dataValidation>
    <dataValidation type="list" allowBlank="1" showInputMessage="1" showErrorMessage="1" sqref="J38:AN40">
      <formula1>liste12</formula1>
    </dataValidation>
    <dataValidation type="list" allowBlank="1" showInputMessage="1" showErrorMessage="1" sqref="J35:AN37">
      <formula1>liste11</formula1>
    </dataValidation>
    <dataValidation type="list" allowBlank="1" showInputMessage="1" showErrorMessage="1" sqref="J32:AN34">
      <formula1>liste10</formula1>
    </dataValidation>
    <dataValidation type="list" allowBlank="1" showInputMessage="1" showErrorMessage="1" sqref="J29:AN31">
      <formula1>liste9</formula1>
    </dataValidation>
    <dataValidation type="list" allowBlank="1" showInputMessage="1" showErrorMessage="1" sqref="J26:AN28">
      <formula1>liste8</formula1>
    </dataValidation>
    <dataValidation type="list" allowBlank="1" showInputMessage="1" showErrorMessage="1" sqref="K24:AN25">
      <formula1>liste7</formula1>
    </dataValidation>
    <dataValidation type="list" allowBlank="1" showInputMessage="1" showErrorMessage="1" sqref="J20:AN22 J23:J25 K23:AN23">
      <formula1>liste6</formula1>
    </dataValidation>
    <dataValidation type="list" allowBlank="1" showInputMessage="1" showErrorMessage="1" sqref="J14:AN19">
      <formula1>liste4</formula1>
    </dataValidation>
    <dataValidation type="list" allowBlank="1" showInputMessage="1" showErrorMessage="1" sqref="J11:AN13">
      <formula1>liste3</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81921" r:id="rId4" name="Check Box 1">
              <controlPr defaultSize="0" autoFill="0" autoLine="0" autoPict="0">
                <anchor moveWithCells="1">
                  <from>
                    <xdr:col>0</xdr:col>
                    <xdr:colOff>542925</xdr:colOff>
                    <xdr:row>8</xdr:row>
                    <xdr:rowOff>171450</xdr:rowOff>
                  </from>
                  <to>
                    <xdr:col>0</xdr:col>
                    <xdr:colOff>762000</xdr:colOff>
                    <xdr:row>9</xdr:row>
                    <xdr:rowOff>171450</xdr:rowOff>
                  </to>
                </anchor>
              </controlPr>
            </control>
          </mc:Choice>
        </mc:AlternateContent>
        <mc:AlternateContent xmlns:mc="http://schemas.openxmlformats.org/markup-compatibility/2006">
          <mc:Choice Requires="x14">
            <control shapeId="81922" r:id="rId5" name="Check Box 2">
              <controlPr defaultSize="0" autoFill="0" autoLine="0" autoPict="0">
                <anchor moveWithCells="1">
                  <from>
                    <xdr:col>0</xdr:col>
                    <xdr:colOff>552450</xdr:colOff>
                    <xdr:row>11</xdr:row>
                    <xdr:rowOff>152400</xdr:rowOff>
                  </from>
                  <to>
                    <xdr:col>0</xdr:col>
                    <xdr:colOff>771525</xdr:colOff>
                    <xdr:row>12</xdr:row>
                    <xdr:rowOff>171450</xdr:rowOff>
                  </to>
                </anchor>
              </controlPr>
            </control>
          </mc:Choice>
        </mc:AlternateContent>
        <mc:AlternateContent xmlns:mc="http://schemas.openxmlformats.org/markup-compatibility/2006">
          <mc:Choice Requires="x14">
            <control shapeId="81923" r:id="rId6" name="Check Box 3">
              <controlPr defaultSize="0" autoFill="0" autoLine="0" autoPict="0">
                <anchor moveWithCells="1">
                  <from>
                    <xdr:col>0</xdr:col>
                    <xdr:colOff>542925</xdr:colOff>
                    <xdr:row>14</xdr:row>
                    <xdr:rowOff>161925</xdr:rowOff>
                  </from>
                  <to>
                    <xdr:col>0</xdr:col>
                    <xdr:colOff>762000</xdr:colOff>
                    <xdr:row>15</xdr:row>
                    <xdr:rowOff>180975</xdr:rowOff>
                  </to>
                </anchor>
              </controlPr>
            </control>
          </mc:Choice>
        </mc:AlternateContent>
        <mc:AlternateContent xmlns:mc="http://schemas.openxmlformats.org/markup-compatibility/2006">
          <mc:Choice Requires="x14">
            <control shapeId="81924" r:id="rId7" name="Check Box 4">
              <controlPr defaultSize="0" autoFill="0" autoLine="0" autoPict="0">
                <anchor moveWithCells="1">
                  <from>
                    <xdr:col>0</xdr:col>
                    <xdr:colOff>552450</xdr:colOff>
                    <xdr:row>23</xdr:row>
                    <xdr:rowOff>171450</xdr:rowOff>
                  </from>
                  <to>
                    <xdr:col>0</xdr:col>
                    <xdr:colOff>771525</xdr:colOff>
                    <xdr:row>24</xdr:row>
                    <xdr:rowOff>190500</xdr:rowOff>
                  </to>
                </anchor>
              </controlPr>
            </control>
          </mc:Choice>
        </mc:AlternateContent>
        <mc:AlternateContent xmlns:mc="http://schemas.openxmlformats.org/markup-compatibility/2006">
          <mc:Choice Requires="x14">
            <control shapeId="81925" r:id="rId8" name="Check Box 5">
              <controlPr defaultSize="0" autoFill="0" autoLine="0" autoPict="0">
                <anchor moveWithCells="1">
                  <from>
                    <xdr:col>0</xdr:col>
                    <xdr:colOff>542925</xdr:colOff>
                    <xdr:row>26</xdr:row>
                    <xdr:rowOff>142875</xdr:rowOff>
                  </from>
                  <to>
                    <xdr:col>0</xdr:col>
                    <xdr:colOff>762000</xdr:colOff>
                    <xdr:row>27</xdr:row>
                    <xdr:rowOff>161925</xdr:rowOff>
                  </to>
                </anchor>
              </controlPr>
            </control>
          </mc:Choice>
        </mc:AlternateContent>
        <mc:AlternateContent xmlns:mc="http://schemas.openxmlformats.org/markup-compatibility/2006">
          <mc:Choice Requires="x14">
            <control shapeId="81926" r:id="rId9" name="Check Box 6">
              <controlPr defaultSize="0" autoFill="0" autoLine="0" autoPict="0">
                <anchor moveWithCells="1">
                  <from>
                    <xdr:col>0</xdr:col>
                    <xdr:colOff>552450</xdr:colOff>
                    <xdr:row>17</xdr:row>
                    <xdr:rowOff>152400</xdr:rowOff>
                  </from>
                  <to>
                    <xdr:col>0</xdr:col>
                    <xdr:colOff>771525</xdr:colOff>
                    <xdr:row>18</xdr:row>
                    <xdr:rowOff>171450</xdr:rowOff>
                  </to>
                </anchor>
              </controlPr>
            </control>
          </mc:Choice>
        </mc:AlternateContent>
        <mc:AlternateContent xmlns:mc="http://schemas.openxmlformats.org/markup-compatibility/2006">
          <mc:Choice Requires="x14">
            <control shapeId="81927" r:id="rId10" name="Check Box 7">
              <controlPr defaultSize="0" autoFill="0" autoLine="0" autoPict="0">
                <anchor moveWithCells="1">
                  <from>
                    <xdr:col>0</xdr:col>
                    <xdr:colOff>561975</xdr:colOff>
                    <xdr:row>20</xdr:row>
                    <xdr:rowOff>142875</xdr:rowOff>
                  </from>
                  <to>
                    <xdr:col>0</xdr:col>
                    <xdr:colOff>781050</xdr:colOff>
                    <xdr:row>21</xdr:row>
                    <xdr:rowOff>161925</xdr:rowOff>
                  </to>
                </anchor>
              </controlPr>
            </control>
          </mc:Choice>
        </mc:AlternateContent>
        <mc:AlternateContent xmlns:mc="http://schemas.openxmlformats.org/markup-compatibility/2006">
          <mc:Choice Requires="x14">
            <control shapeId="81928" r:id="rId11" name="Check Box 8">
              <controlPr defaultSize="0" autoFill="0" autoLine="0" autoPict="0">
                <anchor moveWithCells="1">
                  <from>
                    <xdr:col>0</xdr:col>
                    <xdr:colOff>542925</xdr:colOff>
                    <xdr:row>29</xdr:row>
                    <xdr:rowOff>133350</xdr:rowOff>
                  </from>
                  <to>
                    <xdr:col>0</xdr:col>
                    <xdr:colOff>762000</xdr:colOff>
                    <xdr:row>30</xdr:row>
                    <xdr:rowOff>152400</xdr:rowOff>
                  </to>
                </anchor>
              </controlPr>
            </control>
          </mc:Choice>
        </mc:AlternateContent>
        <mc:AlternateContent xmlns:mc="http://schemas.openxmlformats.org/markup-compatibility/2006">
          <mc:Choice Requires="x14">
            <control shapeId="81929" r:id="rId12" name="Check Box 9">
              <controlPr defaultSize="0" autoFill="0" autoLine="0" autoPict="0">
                <anchor moveWithCells="1">
                  <from>
                    <xdr:col>0</xdr:col>
                    <xdr:colOff>542925</xdr:colOff>
                    <xdr:row>32</xdr:row>
                    <xdr:rowOff>133350</xdr:rowOff>
                  </from>
                  <to>
                    <xdr:col>0</xdr:col>
                    <xdr:colOff>762000</xdr:colOff>
                    <xdr:row>33</xdr:row>
                    <xdr:rowOff>152400</xdr:rowOff>
                  </to>
                </anchor>
              </controlPr>
            </control>
          </mc:Choice>
        </mc:AlternateContent>
        <mc:AlternateContent xmlns:mc="http://schemas.openxmlformats.org/markup-compatibility/2006">
          <mc:Choice Requires="x14">
            <control shapeId="81930" r:id="rId13" name="Check Box 10">
              <controlPr defaultSize="0" autoFill="0" autoLine="0" autoPict="0">
                <anchor moveWithCells="1">
                  <from>
                    <xdr:col>0</xdr:col>
                    <xdr:colOff>552450</xdr:colOff>
                    <xdr:row>35</xdr:row>
                    <xdr:rowOff>133350</xdr:rowOff>
                  </from>
                  <to>
                    <xdr:col>0</xdr:col>
                    <xdr:colOff>771525</xdr:colOff>
                    <xdr:row>36</xdr:row>
                    <xdr:rowOff>152400</xdr:rowOff>
                  </to>
                </anchor>
              </controlPr>
            </control>
          </mc:Choice>
        </mc:AlternateContent>
        <mc:AlternateContent xmlns:mc="http://schemas.openxmlformats.org/markup-compatibility/2006">
          <mc:Choice Requires="x14">
            <control shapeId="81931" r:id="rId14" name="Check Box 11">
              <controlPr defaultSize="0" autoFill="0" autoLine="0" autoPict="0">
                <anchor moveWithCells="1">
                  <from>
                    <xdr:col>0</xdr:col>
                    <xdr:colOff>561975</xdr:colOff>
                    <xdr:row>38</xdr:row>
                    <xdr:rowOff>152400</xdr:rowOff>
                  </from>
                  <to>
                    <xdr:col>0</xdr:col>
                    <xdr:colOff>781050</xdr:colOff>
                    <xdr:row>39</xdr:row>
                    <xdr:rowOff>171450</xdr:rowOff>
                  </to>
                </anchor>
              </controlPr>
            </control>
          </mc:Choice>
        </mc:AlternateContent>
        <mc:AlternateContent xmlns:mc="http://schemas.openxmlformats.org/markup-compatibility/2006">
          <mc:Choice Requires="x14">
            <control shapeId="81932" r:id="rId15" name="Check Box 12">
              <controlPr defaultSize="0" autoFill="0" autoLine="0" autoPict="0">
                <anchor moveWithCells="1">
                  <from>
                    <xdr:col>0</xdr:col>
                    <xdr:colOff>552450</xdr:colOff>
                    <xdr:row>41</xdr:row>
                    <xdr:rowOff>142875</xdr:rowOff>
                  </from>
                  <to>
                    <xdr:col>0</xdr:col>
                    <xdr:colOff>771525</xdr:colOff>
                    <xdr:row>42</xdr:row>
                    <xdr:rowOff>161925</xdr:rowOff>
                  </to>
                </anchor>
              </controlPr>
            </control>
          </mc:Choice>
        </mc:AlternateContent>
        <mc:AlternateContent xmlns:mc="http://schemas.openxmlformats.org/markup-compatibility/2006">
          <mc:Choice Requires="x14">
            <control shapeId="81933" r:id="rId16" name="Check Box 13">
              <controlPr defaultSize="0" autoFill="0" autoLine="0" autoPict="0">
                <anchor moveWithCells="1">
                  <from>
                    <xdr:col>0</xdr:col>
                    <xdr:colOff>542925</xdr:colOff>
                    <xdr:row>44</xdr:row>
                    <xdr:rowOff>161925</xdr:rowOff>
                  </from>
                  <to>
                    <xdr:col>0</xdr:col>
                    <xdr:colOff>762000</xdr:colOff>
                    <xdr:row>45</xdr:row>
                    <xdr:rowOff>180975</xdr:rowOff>
                  </to>
                </anchor>
              </controlPr>
            </control>
          </mc:Choice>
        </mc:AlternateContent>
        <mc:AlternateContent xmlns:mc="http://schemas.openxmlformats.org/markup-compatibility/2006">
          <mc:Choice Requires="x14">
            <control shapeId="81934" r:id="rId17" name="Check Box 14">
              <controlPr defaultSize="0" autoFill="0" autoLine="0" autoPict="0">
                <anchor moveWithCells="1">
                  <from>
                    <xdr:col>0</xdr:col>
                    <xdr:colOff>533400</xdr:colOff>
                    <xdr:row>47</xdr:row>
                    <xdr:rowOff>161925</xdr:rowOff>
                  </from>
                  <to>
                    <xdr:col>0</xdr:col>
                    <xdr:colOff>752475</xdr:colOff>
                    <xdr:row>48</xdr:row>
                    <xdr:rowOff>180975</xdr:rowOff>
                  </to>
                </anchor>
              </controlPr>
            </control>
          </mc:Choice>
        </mc:AlternateContent>
        <mc:AlternateContent xmlns:mc="http://schemas.openxmlformats.org/markup-compatibility/2006">
          <mc:Choice Requires="x14">
            <control shapeId="81935" r:id="rId18" name="Check Box 15">
              <controlPr defaultSize="0" autoFill="0" autoLine="0" autoPict="0">
                <anchor moveWithCells="1">
                  <from>
                    <xdr:col>0</xdr:col>
                    <xdr:colOff>542925</xdr:colOff>
                    <xdr:row>50</xdr:row>
                    <xdr:rowOff>142875</xdr:rowOff>
                  </from>
                  <to>
                    <xdr:col>0</xdr:col>
                    <xdr:colOff>762000</xdr:colOff>
                    <xdr:row>51</xdr:row>
                    <xdr:rowOff>161925</xdr:rowOff>
                  </to>
                </anchor>
              </controlPr>
            </control>
          </mc:Choice>
        </mc:AlternateContent>
        <mc:AlternateContent xmlns:mc="http://schemas.openxmlformats.org/markup-compatibility/2006">
          <mc:Choice Requires="x14">
            <control shapeId="81936" r:id="rId19" name="Check Box 16">
              <controlPr defaultSize="0" autoFill="0" autoLine="0" autoPict="0">
                <anchor moveWithCells="1">
                  <from>
                    <xdr:col>0</xdr:col>
                    <xdr:colOff>552450</xdr:colOff>
                    <xdr:row>53</xdr:row>
                    <xdr:rowOff>142875</xdr:rowOff>
                  </from>
                  <to>
                    <xdr:col>0</xdr:col>
                    <xdr:colOff>771525</xdr:colOff>
                    <xdr:row>54</xdr:row>
                    <xdr:rowOff>161925</xdr:rowOff>
                  </to>
                </anchor>
              </controlPr>
            </control>
          </mc:Choice>
        </mc:AlternateContent>
        <mc:AlternateContent xmlns:mc="http://schemas.openxmlformats.org/markup-compatibility/2006">
          <mc:Choice Requires="x14">
            <control shapeId="81937" r:id="rId20" name="Check Box 17">
              <controlPr defaultSize="0" autoFill="0" autoLine="0" autoPict="0">
                <anchor moveWithCells="1">
                  <from>
                    <xdr:col>0</xdr:col>
                    <xdr:colOff>542925</xdr:colOff>
                    <xdr:row>56</xdr:row>
                    <xdr:rowOff>161925</xdr:rowOff>
                  </from>
                  <to>
                    <xdr:col>0</xdr:col>
                    <xdr:colOff>762000</xdr:colOff>
                    <xdr:row>57</xdr:row>
                    <xdr:rowOff>180975</xdr:rowOff>
                  </to>
                </anchor>
              </controlPr>
            </control>
          </mc:Choice>
        </mc:AlternateContent>
        <mc:AlternateContent xmlns:mc="http://schemas.openxmlformats.org/markup-compatibility/2006">
          <mc:Choice Requires="x14">
            <control shapeId="81938" r:id="rId21" name="Check Box 18">
              <controlPr defaultSize="0" autoFill="0" autoLine="0" autoPict="0">
                <anchor moveWithCells="1">
                  <from>
                    <xdr:col>0</xdr:col>
                    <xdr:colOff>533400</xdr:colOff>
                    <xdr:row>59</xdr:row>
                    <xdr:rowOff>161925</xdr:rowOff>
                  </from>
                  <to>
                    <xdr:col>0</xdr:col>
                    <xdr:colOff>752475</xdr:colOff>
                    <xdr:row>60</xdr:row>
                    <xdr:rowOff>180975</xdr:rowOff>
                  </to>
                </anchor>
              </controlPr>
            </control>
          </mc:Choice>
        </mc:AlternateContent>
        <mc:AlternateContent xmlns:mc="http://schemas.openxmlformats.org/markup-compatibility/2006">
          <mc:Choice Requires="x14">
            <control shapeId="81939" r:id="rId22" name="Check Box 19">
              <controlPr defaultSize="0" autoFill="0" autoLine="0" autoPict="0">
                <anchor moveWithCells="1">
                  <from>
                    <xdr:col>0</xdr:col>
                    <xdr:colOff>552450</xdr:colOff>
                    <xdr:row>62</xdr:row>
                    <xdr:rowOff>161925</xdr:rowOff>
                  </from>
                  <to>
                    <xdr:col>0</xdr:col>
                    <xdr:colOff>771525</xdr:colOff>
                    <xdr:row>63</xdr:row>
                    <xdr:rowOff>180975</xdr:rowOff>
                  </to>
                </anchor>
              </controlPr>
            </control>
          </mc:Choice>
        </mc:AlternateContent>
        <mc:AlternateContent xmlns:mc="http://schemas.openxmlformats.org/markup-compatibility/2006">
          <mc:Choice Requires="x14">
            <control shapeId="81940" r:id="rId23" name="Check Box 20">
              <controlPr defaultSize="0" autoFill="0" autoLine="0" autoPict="0">
                <anchor moveWithCells="1">
                  <from>
                    <xdr:col>0</xdr:col>
                    <xdr:colOff>542925</xdr:colOff>
                    <xdr:row>65</xdr:row>
                    <xdr:rowOff>142875</xdr:rowOff>
                  </from>
                  <to>
                    <xdr:col>0</xdr:col>
                    <xdr:colOff>762000</xdr:colOff>
                    <xdr:row>66</xdr:row>
                    <xdr:rowOff>161925</xdr:rowOff>
                  </to>
                </anchor>
              </controlPr>
            </control>
          </mc:Choice>
        </mc:AlternateContent>
        <mc:AlternateContent xmlns:mc="http://schemas.openxmlformats.org/markup-compatibility/2006">
          <mc:Choice Requires="x14">
            <control shapeId="81941" r:id="rId24" name="Check Box 21">
              <controlPr defaultSize="0" autoFill="0" autoLine="0" autoPict="0">
                <anchor moveWithCells="1">
                  <from>
                    <xdr:col>0</xdr:col>
                    <xdr:colOff>542925</xdr:colOff>
                    <xdr:row>68</xdr:row>
                    <xdr:rowOff>133350</xdr:rowOff>
                  </from>
                  <to>
                    <xdr:col>0</xdr:col>
                    <xdr:colOff>762000</xdr:colOff>
                    <xdr:row>69</xdr:row>
                    <xdr:rowOff>152400</xdr:rowOff>
                  </to>
                </anchor>
              </controlPr>
            </control>
          </mc:Choice>
        </mc:AlternateContent>
        <mc:AlternateContent xmlns:mc="http://schemas.openxmlformats.org/markup-compatibility/2006">
          <mc:Choice Requires="x14">
            <control shapeId="81942" r:id="rId25" name="Check Box 22">
              <controlPr defaultSize="0" autoFill="0" autoLine="0" autoPict="0">
                <anchor moveWithCells="1">
                  <from>
                    <xdr:col>0</xdr:col>
                    <xdr:colOff>552450</xdr:colOff>
                    <xdr:row>71</xdr:row>
                    <xdr:rowOff>142875</xdr:rowOff>
                  </from>
                  <to>
                    <xdr:col>0</xdr:col>
                    <xdr:colOff>771525</xdr:colOff>
                    <xdr:row>72</xdr:row>
                    <xdr:rowOff>161925</xdr:rowOff>
                  </to>
                </anchor>
              </controlPr>
            </control>
          </mc:Choice>
        </mc:AlternateContent>
        <mc:AlternateContent xmlns:mc="http://schemas.openxmlformats.org/markup-compatibility/2006">
          <mc:Choice Requires="x14">
            <control shapeId="81943" r:id="rId26" name="Check Box 23">
              <controlPr defaultSize="0" autoFill="0" autoLine="0" autoPict="0">
                <anchor moveWithCells="1">
                  <from>
                    <xdr:col>0</xdr:col>
                    <xdr:colOff>552450</xdr:colOff>
                    <xdr:row>74</xdr:row>
                    <xdr:rowOff>152400</xdr:rowOff>
                  </from>
                  <to>
                    <xdr:col>0</xdr:col>
                    <xdr:colOff>771525</xdr:colOff>
                    <xdr:row>75</xdr:row>
                    <xdr:rowOff>171450</xdr:rowOff>
                  </to>
                </anchor>
              </controlPr>
            </control>
          </mc:Choice>
        </mc:AlternateContent>
        <mc:AlternateContent xmlns:mc="http://schemas.openxmlformats.org/markup-compatibility/2006">
          <mc:Choice Requires="x14">
            <control shapeId="81944" r:id="rId27" name="Check Box 24">
              <controlPr defaultSize="0" autoFill="0" autoLine="0" autoPict="0">
                <anchor moveWithCells="1">
                  <from>
                    <xdr:col>0</xdr:col>
                    <xdr:colOff>542925</xdr:colOff>
                    <xdr:row>77</xdr:row>
                    <xdr:rowOff>152400</xdr:rowOff>
                  </from>
                  <to>
                    <xdr:col>0</xdr:col>
                    <xdr:colOff>762000</xdr:colOff>
                    <xdr:row>78</xdr:row>
                    <xdr:rowOff>171450</xdr:rowOff>
                  </to>
                </anchor>
              </controlPr>
            </control>
          </mc:Choice>
        </mc:AlternateContent>
        <mc:AlternateContent xmlns:mc="http://schemas.openxmlformats.org/markup-compatibility/2006">
          <mc:Choice Requires="x14">
            <control shapeId="81945" r:id="rId28" name="Check Box 25">
              <controlPr defaultSize="0" autoFill="0" autoLine="0" autoPict="0">
                <anchor moveWithCells="1">
                  <from>
                    <xdr:col>0</xdr:col>
                    <xdr:colOff>533400</xdr:colOff>
                    <xdr:row>80</xdr:row>
                    <xdr:rowOff>171450</xdr:rowOff>
                  </from>
                  <to>
                    <xdr:col>0</xdr:col>
                    <xdr:colOff>752475</xdr:colOff>
                    <xdr:row>81</xdr:row>
                    <xdr:rowOff>190500</xdr:rowOff>
                  </to>
                </anchor>
              </controlPr>
            </control>
          </mc:Choice>
        </mc:AlternateContent>
        <mc:AlternateContent xmlns:mc="http://schemas.openxmlformats.org/markup-compatibility/2006">
          <mc:Choice Requires="x14">
            <control shapeId="81946" r:id="rId29" name="Check Box 26">
              <controlPr defaultSize="0" autoFill="0" autoLine="0" autoPict="0">
                <anchor moveWithCells="1">
                  <from>
                    <xdr:col>0</xdr:col>
                    <xdr:colOff>552450</xdr:colOff>
                    <xdr:row>83</xdr:row>
                    <xdr:rowOff>133350</xdr:rowOff>
                  </from>
                  <to>
                    <xdr:col>0</xdr:col>
                    <xdr:colOff>771525</xdr:colOff>
                    <xdr:row>84</xdr:row>
                    <xdr:rowOff>152400</xdr:rowOff>
                  </to>
                </anchor>
              </controlPr>
            </control>
          </mc:Choice>
        </mc:AlternateContent>
        <mc:AlternateContent xmlns:mc="http://schemas.openxmlformats.org/markup-compatibility/2006">
          <mc:Choice Requires="x14">
            <control shapeId="81947" r:id="rId30" name="Check Box 27">
              <controlPr defaultSize="0" autoFill="0" autoLine="0" autoPict="0">
                <anchor moveWithCells="1">
                  <from>
                    <xdr:col>0</xdr:col>
                    <xdr:colOff>533400</xdr:colOff>
                    <xdr:row>86</xdr:row>
                    <xdr:rowOff>133350</xdr:rowOff>
                  </from>
                  <to>
                    <xdr:col>0</xdr:col>
                    <xdr:colOff>752475</xdr:colOff>
                    <xdr:row>87</xdr:row>
                    <xdr:rowOff>171450</xdr:rowOff>
                  </to>
                </anchor>
              </controlPr>
            </control>
          </mc:Choice>
        </mc:AlternateContent>
        <mc:AlternateContent xmlns:mc="http://schemas.openxmlformats.org/markup-compatibility/2006">
          <mc:Choice Requires="x14">
            <control shapeId="81948" r:id="rId31" name="Check Box 28">
              <controlPr defaultSize="0" autoFill="0" autoLine="0" autoPict="0">
                <anchor moveWithCells="1">
                  <from>
                    <xdr:col>0</xdr:col>
                    <xdr:colOff>533400</xdr:colOff>
                    <xdr:row>89</xdr:row>
                    <xdr:rowOff>123825</xdr:rowOff>
                  </from>
                  <to>
                    <xdr:col>0</xdr:col>
                    <xdr:colOff>752475</xdr:colOff>
                    <xdr:row>90</xdr:row>
                    <xdr:rowOff>142875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D1CDF3AA-0BB5-414A-87D0-0BB247E99E17}">
            <x14:dataBar minLength="0" maxLength="100" border="1" negativeBarBorderColorSameAsPositive="0">
              <x14:cfvo type="autoMin"/>
              <x14:cfvo type="autoMax"/>
              <x14:borderColor rgb="FFFF555A"/>
              <x14:negativeFillColor rgb="FFFF0000"/>
              <x14:negativeBorderColor rgb="FFFF0000"/>
              <x14:axisColor rgb="FF000000"/>
            </x14:dataBar>
          </x14:cfRule>
          <xm:sqref>G92:G112</xm:sqref>
        </x14:conditionalFormatting>
        <x14:conditionalFormatting xmlns:xm="http://schemas.microsoft.com/office/excel/2006/main">
          <x14:cfRule type="iconSet" priority="93" id="{DEB1E9BD-6520-4B4B-8C78-2A9485835BE4}">
            <x14:iconSet custom="1">
              <x14:cfvo type="percent">
                <xm:f>0</xm:f>
              </x14:cfvo>
              <x14:cfvo type="num">
                <xm:f>$I$1</xm:f>
              </x14:cfvo>
              <x14:cfvo type="num" gte="0">
                <xm:f>$I$1</xm:f>
              </x14:cfvo>
              <x14:cfIcon iconSet="3TrafficLights1" iconId="1"/>
              <x14:cfIcon iconSet="3TrafficLights1" iconId="2"/>
              <x14:cfIcon iconSet="3TrafficLights1" iconId="0"/>
            </x14:iconSet>
          </x14:cfRule>
          <xm:sqref>D8 D11 D14 D17 D20 D23 D26 D29 D32 D35 D38 D41 D44 D47 D50 D53 D56 D59 D62 D65 D68 D71 D74 D77 D80 D83 D86 D89 D92 D95 D98 D101 D104 D107 D110</xm:sqref>
        </x14:conditionalFormatting>
        <x14:conditionalFormatting xmlns:xm="http://schemas.microsoft.com/office/excel/2006/main">
          <x14:cfRule type="iconSet" priority="94" id="{05A581FC-25CE-460E-919A-BF5A5D810B29}">
            <x14:iconSet custom="1">
              <x14:cfvo type="percent">
                <xm:f>0</xm:f>
              </x14:cfvo>
              <x14:cfvo type="num">
                <xm:f>$I$2</xm:f>
              </x14:cfvo>
              <x14:cfvo type="num" gte="0">
                <xm:f>$I$2</xm:f>
              </x14:cfvo>
              <x14:cfIcon iconSet="3TrafficLights1" iconId="1"/>
              <x14:cfIcon iconSet="3TrafficLights1" iconId="2"/>
              <x14:cfIcon iconSet="3TrafficLights1" iconId="0"/>
            </x14:iconSet>
          </x14:cfRule>
          <xm:sqref>E8 E11 E14 E17 E20 E23 E26 E29 E32 E35 E38 E41 E44 E47 E50 E53 E56 E59 E62 E65 E68 E71 E74 E77 E80 E83 E86 E89 E92 E95 E98 E101 E104 E107 E110</xm:sqref>
        </x14:conditionalFormatting>
        <x14:conditionalFormatting xmlns:xm="http://schemas.microsoft.com/office/excel/2006/main">
          <x14:cfRule type="iconSet" priority="1" id="{26748420-8620-4A5A-808A-45D2FABEEC4B}">
            <x14:iconSet iconSet="3Triangles">
              <x14:cfvo type="percent">
                <xm:f>0</xm:f>
              </x14:cfvo>
              <x14:cfvo type="percent">
                <xm:f>33</xm:f>
              </x14:cfvo>
              <x14:cfvo type="percent">
                <xm:f>67</xm:f>
              </x14:cfvo>
            </x14:iconSet>
          </x14:cfRule>
          <xm:sqref>G8:G91</xm:sqref>
        </x14:conditionalFormatting>
      </x14:conditionalFormatting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8"/>
  <dimension ref="A1:AW130"/>
  <sheetViews>
    <sheetView workbookViewId="0">
      <pane xSplit="9" ySplit="7" topLeftCell="AB81" activePane="bottomRight" state="frozen"/>
      <selection activeCell="J8" sqref="J8"/>
      <selection pane="topRight" activeCell="J8" sqref="J8"/>
      <selection pane="bottomLeft" activeCell="J8" sqref="J8"/>
      <selection pane="bottomRight" sqref="A1:AM91"/>
    </sheetView>
  </sheetViews>
  <sheetFormatPr baseColWidth="10" defaultColWidth="11.42578125" defaultRowHeight="15"/>
  <cols>
    <col min="1" max="1" width="19.7109375" customWidth="1"/>
    <col min="2" max="2" width="2.5703125" customWidth="1"/>
    <col min="3" max="3" width="2.42578125" customWidth="1"/>
    <col min="4" max="4" width="6.28515625" customWidth="1"/>
    <col min="5" max="5" width="6.42578125" customWidth="1"/>
    <col min="6" max="6" width="9.7109375" customWidth="1"/>
    <col min="7" max="7" width="9.140625" customWidth="1"/>
    <col min="8" max="8" width="4.7109375" customWidth="1"/>
    <col min="9" max="9" width="4.42578125" customWidth="1"/>
    <col min="10" max="39" width="12" customWidth="1"/>
    <col min="40" max="40" width="11.42578125" hidden="1" customWidth="1"/>
    <col min="48" max="49" width="11.42578125" hidden="1" customWidth="1"/>
    <col min="50" max="50" width="0" hidden="1" customWidth="1"/>
  </cols>
  <sheetData>
    <row r="1" spans="1:49" ht="27" customHeight="1" thickTop="1">
      <c r="A1" s="201" t="s">
        <v>28</v>
      </c>
      <c r="B1" s="472">
        <f>Janvier!B1</f>
        <v>2017</v>
      </c>
      <c r="C1" s="472"/>
      <c r="D1" s="473"/>
      <c r="E1" s="1"/>
      <c r="F1" s="451" t="s">
        <v>64</v>
      </c>
      <c r="G1" s="452"/>
      <c r="H1" s="452"/>
      <c r="I1" s="126">
        <f ca="1">'Base de donnée'!N62</f>
        <v>7</v>
      </c>
      <c r="J1" s="2"/>
      <c r="K1" s="453" t="s">
        <v>65</v>
      </c>
      <c r="L1" s="454"/>
      <c r="M1" s="454"/>
      <c r="N1" s="454"/>
      <c r="O1" s="454"/>
      <c r="P1" s="454"/>
      <c r="Q1" s="454"/>
      <c r="R1" s="454"/>
      <c r="S1" s="457">
        <f>DATE(B1,B2,1)</f>
        <v>42887</v>
      </c>
      <c r="T1" s="457"/>
      <c r="U1" s="457"/>
      <c r="V1" s="457"/>
      <c r="W1" s="457"/>
      <c r="X1" s="457"/>
      <c r="Y1" s="457"/>
      <c r="Z1" s="458"/>
      <c r="AA1" s="3"/>
      <c r="AB1" s="3"/>
      <c r="AC1" s="3"/>
      <c r="AD1" s="1"/>
      <c r="AE1" s="1"/>
      <c r="AF1" s="1"/>
      <c r="AG1" s="444"/>
      <c r="AH1" s="444"/>
      <c r="AK1" s="444"/>
      <c r="AL1" s="444"/>
      <c r="AV1" t="s">
        <v>10</v>
      </c>
    </row>
    <row r="2" spans="1:49" ht="21.75" customHeight="1" thickBot="1">
      <c r="A2" s="202" t="s">
        <v>32</v>
      </c>
      <c r="B2" s="474">
        <v>6</v>
      </c>
      <c r="C2" s="474"/>
      <c r="D2" s="475"/>
      <c r="E2" s="1"/>
      <c r="F2" s="461" t="s">
        <v>66</v>
      </c>
      <c r="G2" s="462"/>
      <c r="H2" s="462"/>
      <c r="I2" s="127">
        <f ca="1">'Base de donnée'!P62</f>
        <v>3</v>
      </c>
      <c r="J2" s="2"/>
      <c r="K2" s="455"/>
      <c r="L2" s="456"/>
      <c r="M2" s="456"/>
      <c r="N2" s="456"/>
      <c r="O2" s="456"/>
      <c r="P2" s="456"/>
      <c r="Q2" s="456"/>
      <c r="R2" s="456"/>
      <c r="S2" s="459"/>
      <c r="T2" s="459"/>
      <c r="U2" s="459"/>
      <c r="V2" s="459"/>
      <c r="W2" s="459"/>
      <c r="X2" s="459"/>
      <c r="Y2" s="459"/>
      <c r="Z2" s="460"/>
      <c r="AA2" s="3"/>
      <c r="AB2" s="3"/>
      <c r="AC2" s="3"/>
      <c r="AD2" s="1"/>
      <c r="AE2" s="1"/>
      <c r="AF2" s="1"/>
      <c r="AG2" s="444"/>
      <c r="AH2" s="444"/>
      <c r="AK2" s="444"/>
      <c r="AL2" s="444"/>
      <c r="AV2" t="s">
        <v>13</v>
      </c>
    </row>
    <row r="3" spans="1:49" ht="16.5" thickTop="1">
      <c r="A3" s="4"/>
      <c r="B3" s="5"/>
      <c r="C3" s="203"/>
      <c r="D3" s="1"/>
      <c r="E3" s="1"/>
      <c r="F3" s="1"/>
      <c r="G3" s="1"/>
      <c r="H3" s="1"/>
      <c r="I3" s="1"/>
      <c r="J3" s="1"/>
      <c r="K3" s="1"/>
      <c r="L3" s="1"/>
      <c r="M3" s="1"/>
      <c r="N3" s="1"/>
      <c r="O3" s="1"/>
      <c r="P3" s="1"/>
      <c r="Q3" s="1"/>
      <c r="R3" s="1"/>
      <c r="S3" s="1"/>
      <c r="T3" s="1"/>
      <c r="U3" s="1"/>
      <c r="V3" s="1"/>
      <c r="W3" s="1"/>
      <c r="X3" s="1"/>
      <c r="Y3" s="1"/>
      <c r="Z3" s="1"/>
      <c r="AA3" s="1"/>
      <c r="AB3" s="1"/>
      <c r="AC3" s="1"/>
      <c r="AD3" s="1"/>
      <c r="AE3" s="1"/>
      <c r="AF3" s="1"/>
      <c r="AV3" t="s">
        <v>21</v>
      </c>
    </row>
    <row r="4" spans="1:49" ht="14.25" customHeight="1" thickBot="1">
      <c r="A4" s="4"/>
      <c r="B4" s="5"/>
      <c r="C4" s="203"/>
      <c r="D4" s="1"/>
      <c r="E4" s="1"/>
      <c r="F4" s="1"/>
      <c r="G4" s="1"/>
      <c r="H4" s="1"/>
      <c r="I4" s="1"/>
      <c r="J4" s="1"/>
      <c r="K4" s="1"/>
      <c r="L4" s="1"/>
      <c r="M4" s="1"/>
      <c r="N4" s="1"/>
      <c r="O4" s="1"/>
      <c r="P4" s="1"/>
      <c r="Q4" s="1"/>
      <c r="R4" s="1"/>
      <c r="S4" s="1"/>
      <c r="T4" s="1"/>
      <c r="U4" s="1"/>
      <c r="V4" s="1"/>
      <c r="W4" s="1"/>
      <c r="X4" s="1"/>
      <c r="Y4" s="1"/>
      <c r="Z4" s="1"/>
      <c r="AA4" s="1"/>
      <c r="AB4" s="1"/>
      <c r="AC4" s="1"/>
      <c r="AD4" s="1"/>
      <c r="AE4" s="1"/>
      <c r="AF4" s="1"/>
      <c r="AV4" t="s">
        <v>22</v>
      </c>
    </row>
    <row r="5" spans="1:49" ht="111" customHeight="1" thickTop="1" thickBot="1">
      <c r="A5" s="6"/>
      <c r="B5" s="250" t="s">
        <v>67</v>
      </c>
      <c r="C5" s="250" t="s">
        <v>68</v>
      </c>
      <c r="D5" s="130" t="s">
        <v>50</v>
      </c>
      <c r="E5" s="131" t="s">
        <v>69</v>
      </c>
      <c r="F5" s="132" t="s">
        <v>70</v>
      </c>
      <c r="G5" s="145" t="s">
        <v>71</v>
      </c>
      <c r="H5" s="216" t="s">
        <v>75</v>
      </c>
      <c r="I5" s="216" t="s">
        <v>76</v>
      </c>
      <c r="J5" s="200">
        <f>DATE(B1,B2,1)</f>
        <v>42887</v>
      </c>
      <c r="K5" s="199">
        <f t="shared" ref="K5:AN5" si="0">IF(J5="","",IF(MONTH(J5+1)=$B$2,J5+1,""))</f>
        <v>42888</v>
      </c>
      <c r="L5" s="80">
        <f t="shared" si="0"/>
        <v>42889</v>
      </c>
      <c r="M5" s="80">
        <f t="shared" si="0"/>
        <v>42890</v>
      </c>
      <c r="N5" s="80">
        <f t="shared" si="0"/>
        <v>42891</v>
      </c>
      <c r="O5" s="82">
        <f t="shared" si="0"/>
        <v>42892</v>
      </c>
      <c r="P5" s="80">
        <f t="shared" si="0"/>
        <v>42893</v>
      </c>
      <c r="Q5" s="82">
        <f t="shared" si="0"/>
        <v>42894</v>
      </c>
      <c r="R5" s="80">
        <f t="shared" si="0"/>
        <v>42895</v>
      </c>
      <c r="S5" s="80">
        <f t="shared" si="0"/>
        <v>42896</v>
      </c>
      <c r="T5" s="80">
        <f t="shared" si="0"/>
        <v>42897</v>
      </c>
      <c r="U5" s="80">
        <f t="shared" si="0"/>
        <v>42898</v>
      </c>
      <c r="V5" s="80">
        <f t="shared" si="0"/>
        <v>42899</v>
      </c>
      <c r="W5" s="80">
        <f t="shared" si="0"/>
        <v>42900</v>
      </c>
      <c r="X5" s="82">
        <f t="shared" si="0"/>
        <v>42901</v>
      </c>
      <c r="Y5" s="82">
        <f t="shared" si="0"/>
        <v>42902</v>
      </c>
      <c r="Z5" s="80">
        <f t="shared" si="0"/>
        <v>42903</v>
      </c>
      <c r="AA5" s="80">
        <f t="shared" si="0"/>
        <v>42904</v>
      </c>
      <c r="AB5" s="82">
        <f t="shared" si="0"/>
        <v>42905</v>
      </c>
      <c r="AC5" s="80">
        <f t="shared" si="0"/>
        <v>42906</v>
      </c>
      <c r="AD5" s="80">
        <f t="shared" si="0"/>
        <v>42907</v>
      </c>
      <c r="AE5" s="80">
        <f t="shared" si="0"/>
        <v>42908</v>
      </c>
      <c r="AF5" s="80">
        <f t="shared" si="0"/>
        <v>42909</v>
      </c>
      <c r="AG5" s="82">
        <f t="shared" si="0"/>
        <v>42910</v>
      </c>
      <c r="AH5" s="80">
        <f t="shared" si="0"/>
        <v>42911</v>
      </c>
      <c r="AI5" s="80">
        <f t="shared" si="0"/>
        <v>42912</v>
      </c>
      <c r="AJ5" s="80">
        <f t="shared" si="0"/>
        <v>42913</v>
      </c>
      <c r="AK5" s="80">
        <f t="shared" si="0"/>
        <v>42914</v>
      </c>
      <c r="AL5" s="80">
        <f t="shared" si="0"/>
        <v>42915</v>
      </c>
      <c r="AM5" s="80">
        <f t="shared" si="0"/>
        <v>42916</v>
      </c>
      <c r="AN5" s="80" t="str">
        <f t="shared" si="0"/>
        <v/>
      </c>
    </row>
    <row r="6" spans="1:49" ht="15.75" thickBot="1">
      <c r="A6" s="173" t="s">
        <v>72</v>
      </c>
      <c r="B6" s="248"/>
      <c r="C6" s="248"/>
      <c r="D6" s="481"/>
      <c r="E6" s="434"/>
      <c r="F6" s="436"/>
      <c r="G6" s="438"/>
      <c r="H6" s="440"/>
      <c r="I6" s="441"/>
      <c r="J6" s="208">
        <f>14-(SUM(J116:J129))</f>
        <v>14</v>
      </c>
      <c r="K6" s="208">
        <f t="shared" ref="K6:AN6" si="1">14-(SUM(K116:K129))</f>
        <v>14</v>
      </c>
      <c r="L6" s="208">
        <f t="shared" si="1"/>
        <v>14</v>
      </c>
      <c r="M6" s="208">
        <f t="shared" si="1"/>
        <v>14</v>
      </c>
      <c r="N6" s="208">
        <f t="shared" si="1"/>
        <v>14</v>
      </c>
      <c r="O6" s="208">
        <f t="shared" si="1"/>
        <v>14</v>
      </c>
      <c r="P6" s="208">
        <f t="shared" si="1"/>
        <v>14</v>
      </c>
      <c r="Q6" s="208">
        <f t="shared" si="1"/>
        <v>14</v>
      </c>
      <c r="R6" s="208">
        <f t="shared" si="1"/>
        <v>14</v>
      </c>
      <c r="S6" s="208">
        <f t="shared" si="1"/>
        <v>14</v>
      </c>
      <c r="T6" s="208">
        <f t="shared" si="1"/>
        <v>14</v>
      </c>
      <c r="U6" s="208">
        <f t="shared" si="1"/>
        <v>14</v>
      </c>
      <c r="V6" s="208">
        <f t="shared" si="1"/>
        <v>14</v>
      </c>
      <c r="W6" s="208">
        <f t="shared" si="1"/>
        <v>14</v>
      </c>
      <c r="X6" s="208">
        <f t="shared" si="1"/>
        <v>14</v>
      </c>
      <c r="Y6" s="208">
        <f t="shared" si="1"/>
        <v>14</v>
      </c>
      <c r="Z6" s="208">
        <f t="shared" si="1"/>
        <v>14</v>
      </c>
      <c r="AA6" s="208">
        <f t="shared" si="1"/>
        <v>14</v>
      </c>
      <c r="AB6" s="208">
        <f t="shared" si="1"/>
        <v>14</v>
      </c>
      <c r="AC6" s="208">
        <f t="shared" si="1"/>
        <v>14</v>
      </c>
      <c r="AD6" s="208">
        <f t="shared" si="1"/>
        <v>14</v>
      </c>
      <c r="AE6" s="208">
        <f t="shared" si="1"/>
        <v>14</v>
      </c>
      <c r="AF6" s="208">
        <f t="shared" si="1"/>
        <v>14</v>
      </c>
      <c r="AG6" s="208">
        <f t="shared" si="1"/>
        <v>14</v>
      </c>
      <c r="AH6" s="208">
        <f t="shared" si="1"/>
        <v>14</v>
      </c>
      <c r="AI6" s="208">
        <f t="shared" si="1"/>
        <v>14</v>
      </c>
      <c r="AJ6" s="208">
        <f t="shared" si="1"/>
        <v>14</v>
      </c>
      <c r="AK6" s="208">
        <f t="shared" si="1"/>
        <v>14</v>
      </c>
      <c r="AL6" s="208">
        <f t="shared" si="1"/>
        <v>14</v>
      </c>
      <c r="AM6" s="208">
        <f t="shared" si="1"/>
        <v>14</v>
      </c>
      <c r="AN6" s="208">
        <f t="shared" si="1"/>
        <v>14</v>
      </c>
    </row>
    <row r="7" spans="1:49" ht="15.75" thickBot="1">
      <c r="A7" s="174" t="s">
        <v>73</v>
      </c>
      <c r="B7" s="249"/>
      <c r="C7" s="249"/>
      <c r="D7" s="482"/>
      <c r="E7" s="435"/>
      <c r="F7" s="437"/>
      <c r="G7" s="439"/>
      <c r="H7" s="442"/>
      <c r="I7" s="443"/>
      <c r="J7" s="206">
        <f ca="1">SUMPRODUCT(COUNTIF(OFFSET(J8:J8,{0,3,6,9,12,15,18,21,24,27,30,33,36,39,42,45,48,51,54,57,60,63,66,69,72,75,78,81,84,87,90,93,96,99,102,105,108},),piquet))</f>
        <v>0</v>
      </c>
      <c r="K7" s="206">
        <f ca="1">SUMPRODUCT(COUNTIF(OFFSET(K8:K8,{0,3,6,9,12,15,18,21,24,27,30,33,36,39,42,45,48,51,54,57,60,63,66,69,72,75,78,81,84,87,90,93,96,99,102,105,108},),piquet))</f>
        <v>0</v>
      </c>
      <c r="L7" s="206">
        <f ca="1">SUMPRODUCT(COUNTIF(OFFSET(L8:L8,{0,3,6,9,12,15,18,21,24,27,30,33,36,39,42,45,48,51,54,57,60,63,66,69,72,75,78,81,84,87,90,93,96,99,102,105,108},),piquet))</f>
        <v>0</v>
      </c>
      <c r="M7" s="206">
        <f ca="1">SUMPRODUCT(COUNTIF(OFFSET(M8:M8,{0,3,6,9,12,15,18,21,24,27,30,33,36,39,42,45,48,51,54,57,60,63,66,69,72,75,78,81,84,87,90,93,96,99,102,105,108},),piquet))</f>
        <v>0</v>
      </c>
      <c r="N7" s="206">
        <f ca="1">SUMPRODUCT(COUNTIF(OFFSET(N8:N8,{0,3,6,9,12,15,18,21,24,27,30,33,36,39,42,45,48,51,54,57,60,63,66,69,72,75,78,81,84,87,90,93,96,99,102,105,108},),piquet))</f>
        <v>0</v>
      </c>
      <c r="O7" s="206">
        <f ca="1">SUMPRODUCT(COUNTIF(OFFSET(O8:O8,{0,3,6,9,12,15,18,21,24,27,30,33,36,39,42,45,48,51,54,57,60,63,66,69,72,75,78,81,84,87,90,93,96,99,102,105,108},),piquet))</f>
        <v>0</v>
      </c>
      <c r="P7" s="206">
        <f ca="1">SUMPRODUCT(COUNTIF(OFFSET(P8:P8,{0,3,6,9,12,15,18,21,24,27,30,33,36,39,42,45,48,51,54,57,60,63,66,69,72,75,78,81,84,87,90,93,96,99,102,105,108},),piquet))</f>
        <v>0</v>
      </c>
      <c r="Q7" s="206">
        <f ca="1">SUMPRODUCT(COUNTIF(OFFSET(Q8:Q8,{0,3,6,9,12,15,18,21,24,27,30,33,36,39,42,45,48,51,54,57,60,63,66,69,72,75,78,81,84,87,90,93,96,99,102,105,108},),piquet))</f>
        <v>0</v>
      </c>
      <c r="R7" s="206">
        <f ca="1">SUMPRODUCT(COUNTIF(OFFSET(R8:R8,{0,3,6,9,12,15,18,21,24,27,30,33,36,39,42,45,48,51,54,57,60,63,66,69,72,75,78,81,84,87,90,93,96,99,102,105,108},),piquet))</f>
        <v>0</v>
      </c>
      <c r="S7" s="206">
        <f ca="1">SUMPRODUCT(COUNTIF(OFFSET(S8:S8,{0,3,6,9,12,15,18,21,24,27,30,33,36,39,42,45,48,51,54,57,60,63,66,69,72,75,78,81,84,87,90,93,96,99,102,105,108},),piquet))</f>
        <v>0</v>
      </c>
      <c r="T7" s="206">
        <f ca="1">SUMPRODUCT(COUNTIF(OFFSET(T8:T8,{0,3,6,9,12,15,18,21,24,27,30,33,36,39,42,45,48,51,54,57,60,63,66,69,72,75,78,81,84,87,90,93,96,99,102,105,108},),piquet))</f>
        <v>0</v>
      </c>
      <c r="U7" s="206">
        <f ca="1">SUMPRODUCT(COUNTIF(OFFSET(U8:U8,{0,3,6,9,12,15,18,21,24,27,30,33,36,39,42,45,48,51,54,57,60,63,66,69,72,75,78,81,84,87,90,93,96,99,102,105,108},),piquet))</f>
        <v>0</v>
      </c>
      <c r="V7" s="206">
        <f ca="1">SUMPRODUCT(COUNTIF(OFFSET(V8:V8,{0,3,6,9,12,15,18,21,24,27,30,33,36,39,42,45,48,51,54,57,60,63,66,69,72,75,78,81,84,87,90,93,96,99,102,105,108},),piquet))</f>
        <v>0</v>
      </c>
      <c r="W7" s="206">
        <f ca="1">SUMPRODUCT(COUNTIF(OFFSET(W8:W8,{0,3,6,9,12,15,18,21,24,27,30,33,36,39,42,45,48,51,54,57,60,63,66,69,72,75,78,81,84,87,90,93,96,99,102,105,108},),piquet))</f>
        <v>0</v>
      </c>
      <c r="X7" s="206">
        <f ca="1">SUMPRODUCT(COUNTIF(OFFSET(X8:X8,{0,3,6,9,12,15,18,21,24,27,30,33,36,39,42,45,48,51,54,57,60,63,66,69,72,75,78,81,84,87,90,93,96,99,102,105,108},),piquet))</f>
        <v>0</v>
      </c>
      <c r="Y7" s="206">
        <f ca="1">SUMPRODUCT(COUNTIF(OFFSET(Y8:Y8,{0,3,6,9,12,15,18,21,24,27,30,33,36,39,42,45,48,51,54,57,60,63,66,69,72,75,78,81,84,87,90,93,96,99,102,105,108},),piquet))</f>
        <v>0</v>
      </c>
      <c r="Z7" s="206">
        <f ca="1">SUMPRODUCT(COUNTIF(OFFSET(Z8:Z8,{0,3,6,9,12,15,18,21,24,27,30,33,36,39,42,45,48,51,54,57,60,63,66,69,72,75,78,81,84,87,90,93,96,99,102,105,108},),piquet))</f>
        <v>0</v>
      </c>
      <c r="AA7" s="206">
        <f ca="1">SUMPRODUCT(COUNTIF(OFFSET(AA8:AA8,{0,3,6,9,12,15,18,21,24,27,30,33,36,39,42,45,48,51,54,57,60,63,66,69,72,75,78,81,84,87,90,93,96,99,102,105,108},),piquet))</f>
        <v>0</v>
      </c>
      <c r="AB7" s="206">
        <f ca="1">SUMPRODUCT(COUNTIF(OFFSET(AB8:AB8,{0,3,6,9,12,15,18,21,24,27,30,33,36,39,42,45,48,51,54,57,60,63,66,69,72,75,78,81,84,87,90,93,96,99,102,105,108},),piquet))</f>
        <v>0</v>
      </c>
      <c r="AC7" s="206">
        <f ca="1">SUMPRODUCT(COUNTIF(OFFSET(AC8:AC8,{0,3,6,9,12,15,18,21,24,27,30,33,36,39,42,45,48,51,54,57,60,63,66,69,72,75,78,81,84,87,90,93,96,99,102,105,108},),piquet))</f>
        <v>0</v>
      </c>
      <c r="AD7" s="206">
        <f ca="1">SUMPRODUCT(COUNTIF(OFFSET(AD8:AD8,{0,3,6,9,12,15,18,21,24,27,30,33,36,39,42,45,48,51,54,57,60,63,66,69,72,75,78,81,84,87,90,93,96,99,102,105,108},),piquet))</f>
        <v>0</v>
      </c>
      <c r="AE7" s="206">
        <f ca="1">SUMPRODUCT(COUNTIF(OFFSET(AE8:AE8,{0,3,6,9,12,15,18,21,24,27,30,33,36,39,42,45,48,51,54,57,60,63,66,69,72,75,78,81,84,87,90,93,96,99,102,105,108},),piquet))</f>
        <v>0</v>
      </c>
      <c r="AF7" s="206">
        <f ca="1">SUMPRODUCT(COUNTIF(OFFSET(AF8:AF8,{0,3,6,9,12,15,18,21,24,27,30,33,36,39,42,45,48,51,54,57,60,63,66,69,72,75,78,81,84,87,90,93,96,99,102,105,108},),piquet))</f>
        <v>0</v>
      </c>
      <c r="AG7" s="206">
        <f ca="1">SUMPRODUCT(COUNTIF(OFFSET(AG8:AG8,{0,3,6,9,12,15,18,21,24,27,30,33,36,39,42,45,48,51,54,57,60,63,66,69,72,75,78,81,84,87,90,93,96,99,102,105,108},),piquet))</f>
        <v>0</v>
      </c>
      <c r="AH7" s="206">
        <f ca="1">SUMPRODUCT(COUNTIF(OFFSET(AH8:AH8,{0,3,6,9,12,15,18,21,24,27,30,33,36,39,42,45,48,51,54,57,60,63,66,69,72,75,78,81,84,87,90,93,96,99,102,105,108},),piquet))</f>
        <v>0</v>
      </c>
      <c r="AI7" s="206">
        <f ca="1">SUMPRODUCT(COUNTIF(OFFSET(AI8:AI8,{0,3,6,9,12,15,18,21,24,27,30,33,36,39,42,45,48,51,54,57,60,63,66,69,72,75,78,81,84,87,90,93,96,99,102,105,108},),piquet))</f>
        <v>0</v>
      </c>
      <c r="AJ7" s="206">
        <f ca="1">SUMPRODUCT(COUNTIF(OFFSET(AJ8:AJ8,{0,3,6,9,12,15,18,21,24,27,30,33,36,39,42,45,48,51,54,57,60,63,66,69,72,75,78,81,84,87,90,93,96,99,102,105,108},),piquet))</f>
        <v>0</v>
      </c>
      <c r="AK7" s="206">
        <f ca="1">SUMPRODUCT(COUNTIF(OFFSET(AK8:AK8,{0,3,6,9,12,15,18,21,24,27,30,33,36,39,42,45,48,51,54,57,60,63,66,69,72,75,78,81,84,87,90,93,96,99,102,105,108},),piquet))</f>
        <v>0</v>
      </c>
      <c r="AL7" s="206">
        <f ca="1">SUMPRODUCT(COUNTIF(OFFSET(AL8:AL8,{0,3,6,9,12,15,18,21,24,27,30,33,36,39,42,45,48,51,54,57,60,63,66,69,72,75,78,81,84,87,90,93,96,99,102,105,108},),piquet))</f>
        <v>0</v>
      </c>
      <c r="AM7" s="206">
        <f ca="1">SUMPRODUCT(COUNTIF(OFFSET(AM8:AM8,{0,3,6,9,12,15,18,21,24,27,30,33,36,39,42,45,48,51,54,57,60,63,66,69,72,75,78,81,84,87,90,93,96,99,102,105,108},),piquet))</f>
        <v>0</v>
      </c>
      <c r="AN7" s="206">
        <f ca="1">SUMPRODUCT(COUNTIF(OFFSET(AN8:AN8,{0,3,6,9,12,15,18,21,24,27,30,33,36,39,42,45,48,51,54,57,60,63,66,69,72,75,78,81,84,87,90,93,96,99,102,105,108},),piquet))</f>
        <v>0</v>
      </c>
    </row>
    <row r="8" spans="1:49" ht="16.5" customHeight="1" thickTop="1" thickBot="1">
      <c r="A8" s="162">
        <f>'Base de donnée'!C3</f>
        <v>1</v>
      </c>
      <c r="B8" s="476">
        <f>SUM('Base de donnée'!C$5:C$7)</f>
        <v>3</v>
      </c>
      <c r="C8" s="479">
        <f>SUM('Base de donnée'!C$8)</f>
        <v>1</v>
      </c>
      <c r="D8" s="428">
        <f t="array" ref="D8">SUM(IF((WEEKDAY(J$5:AM$5,2)&lt;6)*(COUNTIF(fériés,J$5:AM$5)=0),COUNTIF(piquet,J8:AM8)))</f>
        <v>0</v>
      </c>
      <c r="E8" s="431">
        <f t="array" ref="E8">SUM(IF((WEEKDAY(J$5:AM$5,2)&gt;5)+(COUNTIF(fériés,J$5:AM$5)&gt;0),COUNTIF(piquet,J8:AM8)))</f>
        <v>0</v>
      </c>
      <c r="F8" s="416">
        <f>(D8*9)+(E8*24)</f>
        <v>0</v>
      </c>
      <c r="G8" s="419" t="e">
        <f ca="1">STATISTIQUE!V8</f>
        <v>#REF!</v>
      </c>
      <c r="H8" s="422">
        <f>SUM(AV8:AV10)</f>
        <v>0</v>
      </c>
      <c r="I8" s="425">
        <f>SUM(AW8:AW10)</f>
        <v>0</v>
      </c>
      <c r="J8" s="133" t="str">
        <f t="array" ref="J8">IF('Base de donnée'!$C$4,("DISPONIBLE"),("INDISPONIBLE"))</f>
        <v>DISPONIBLE</v>
      </c>
      <c r="K8" s="133" t="str">
        <f>IF('Base de donnée'!$C$4,("DISPONIBLE"),("INDISPONIBLE"))</f>
        <v>DISPONIBLE</v>
      </c>
      <c r="L8" s="133" t="str">
        <f>IF('Base de donnée'!$C$4,("DISPONIBLE"),("INDISPONIBLE"))</f>
        <v>DISPONIBLE</v>
      </c>
      <c r="M8" s="133" t="str">
        <f>IF('Base de donnée'!$C$4,("DISPONIBLE"),("INDISPONIBLE"))</f>
        <v>DISPONIBLE</v>
      </c>
      <c r="N8" s="133" t="str">
        <f>IF('Base de donnée'!$C$4,("DISPONIBLE"),("INDISPONIBLE"))</f>
        <v>DISPONIBLE</v>
      </c>
      <c r="O8" s="133" t="str">
        <f>IF('Base de donnée'!$C$4,("DISPONIBLE"),("INDISPONIBLE"))</f>
        <v>DISPONIBLE</v>
      </c>
      <c r="P8" s="133" t="str">
        <f>IF('Base de donnée'!$C$4,("DISPONIBLE"),("INDISPONIBLE"))</f>
        <v>DISPONIBLE</v>
      </c>
      <c r="Q8" s="133" t="str">
        <f>IF('Base de donnée'!$C$4,("DISPONIBLE"),("INDISPONIBLE"))</f>
        <v>DISPONIBLE</v>
      </c>
      <c r="R8" s="133" t="str">
        <f>IF('Base de donnée'!$C$4,("DISPONIBLE"),("INDISPONIBLE"))</f>
        <v>DISPONIBLE</v>
      </c>
      <c r="S8" s="133" t="str">
        <f>IF('Base de donnée'!$C$4,("DISPONIBLE"),("INDISPONIBLE"))</f>
        <v>DISPONIBLE</v>
      </c>
      <c r="T8" s="133" t="str">
        <f>IF('Base de donnée'!$C$4,("DISPONIBLE"),("INDISPONIBLE"))</f>
        <v>DISPONIBLE</v>
      </c>
      <c r="U8" s="133" t="str">
        <f>IF('Base de donnée'!$C$4,("DISPONIBLE"),("INDISPONIBLE"))</f>
        <v>DISPONIBLE</v>
      </c>
      <c r="V8" s="133" t="str">
        <f>IF('Base de donnée'!$C$4,("DISPONIBLE"),("INDISPONIBLE"))</f>
        <v>DISPONIBLE</v>
      </c>
      <c r="W8" s="133" t="str">
        <f>IF('Base de donnée'!$C$4,("DISPONIBLE"),("INDISPONIBLE"))</f>
        <v>DISPONIBLE</v>
      </c>
      <c r="X8" s="133" t="str">
        <f>IF('Base de donnée'!$C$4,("DISPONIBLE"),("INDISPONIBLE"))</f>
        <v>DISPONIBLE</v>
      </c>
      <c r="Y8" s="133" t="str">
        <f>IF('Base de donnée'!$C$4,("DISPONIBLE"),("INDISPONIBLE"))</f>
        <v>DISPONIBLE</v>
      </c>
      <c r="Z8" s="133" t="str">
        <f>IF('Base de donnée'!$C$4,("DISPONIBLE"),("INDISPONIBLE"))</f>
        <v>DISPONIBLE</v>
      </c>
      <c r="AA8" s="133" t="str">
        <f>IF('Base de donnée'!$C$4,("DISPONIBLE"),("INDISPONIBLE"))</f>
        <v>DISPONIBLE</v>
      </c>
      <c r="AB8" s="133" t="str">
        <f>IF('Base de donnée'!$C$4,("DISPONIBLE"),("INDISPONIBLE"))</f>
        <v>DISPONIBLE</v>
      </c>
      <c r="AC8" s="133" t="str">
        <f>IF('Base de donnée'!$C$4,("DISPONIBLE"),("INDISPONIBLE"))</f>
        <v>DISPONIBLE</v>
      </c>
      <c r="AD8" s="133" t="str">
        <f>IF('Base de donnée'!$C$4,("DISPONIBLE"),("INDISPONIBLE"))</f>
        <v>DISPONIBLE</v>
      </c>
      <c r="AE8" s="133" t="str">
        <f>IF('Base de donnée'!$C$4,("DISPONIBLE"),("INDISPONIBLE"))</f>
        <v>DISPONIBLE</v>
      </c>
      <c r="AF8" s="133" t="str">
        <f>IF('Base de donnée'!$C$4,("DISPONIBLE"),("INDISPONIBLE"))</f>
        <v>DISPONIBLE</v>
      </c>
      <c r="AG8" s="133" t="str">
        <f>IF('Base de donnée'!$C$4,("DISPONIBLE"),("INDISPONIBLE"))</f>
        <v>DISPONIBLE</v>
      </c>
      <c r="AH8" s="133" t="str">
        <f>IF('Base de donnée'!$C$4,("DISPONIBLE"),("INDISPONIBLE"))</f>
        <v>DISPONIBLE</v>
      </c>
      <c r="AI8" s="133" t="str">
        <f>IF('Base de donnée'!$C$4,("DISPONIBLE"),("INDISPONIBLE"))</f>
        <v>DISPONIBLE</v>
      </c>
      <c r="AJ8" s="133" t="str">
        <f>IF('Base de donnée'!$C$4,("DISPONIBLE"),("INDISPONIBLE"))</f>
        <v>DISPONIBLE</v>
      </c>
      <c r="AK8" s="133" t="str">
        <f>IF('Base de donnée'!$C$4,("DISPONIBLE"),("INDISPONIBLE"))</f>
        <v>DISPONIBLE</v>
      </c>
      <c r="AL8" s="133" t="str">
        <f>IF('Base de donnée'!$C$4,("DISPONIBLE"),("INDISPONIBLE"))</f>
        <v>DISPONIBLE</v>
      </c>
      <c r="AM8" s="133" t="str">
        <f>IF('Base de donnée'!$C$4,("DISPONIBLE"),("INDISPONIBLE"))</f>
        <v>DISPONIBLE</v>
      </c>
      <c r="AN8" s="133" t="str">
        <f>IF('Base de donnée'!$C$4,("DISPONIBLE"),("INDISPONIBLE"))</f>
        <v>DISPONIBLE</v>
      </c>
      <c r="AV8">
        <f t="array" ref="AV8">SUM(IF((WEEKDAY(J$5:AM$5,2)&lt;6)*(COUNTIF(fériés,J$5:AM$5)=0),COUNTIF(vsav, J8:AM8)))</f>
        <v>0</v>
      </c>
      <c r="AW8">
        <f t="array" ref="AW8">SUM(IF((WEEKDAY(J$5:AM$5,2)&gt;5)+(COUNTIF(fériés,J$5:AM$5)&gt;0),COUNTIF(vsav, J8:AM8)))</f>
        <v>0</v>
      </c>
    </row>
    <row r="9" spans="1:49" ht="16.5" customHeight="1" thickTop="1" thickBot="1">
      <c r="A9" s="162">
        <f>'Base de donnée'!C3</f>
        <v>1</v>
      </c>
      <c r="B9" s="477"/>
      <c r="C9" s="479"/>
      <c r="D9" s="429"/>
      <c r="E9" s="432"/>
      <c r="F9" s="417"/>
      <c r="G9" s="420"/>
      <c r="H9" s="423"/>
      <c r="I9" s="426"/>
      <c r="J9" s="7"/>
      <c r="K9" s="8"/>
      <c r="L9" s="8"/>
      <c r="M9" s="8"/>
      <c r="N9" s="9"/>
      <c r="O9" s="9"/>
      <c r="P9" s="9"/>
      <c r="Q9" s="9"/>
      <c r="R9" s="8"/>
      <c r="S9" s="8"/>
      <c r="T9" s="8"/>
      <c r="U9" s="8"/>
      <c r="V9" s="9"/>
      <c r="W9" s="9"/>
      <c r="X9" s="9"/>
      <c r="Y9" s="9"/>
      <c r="Z9" s="9"/>
      <c r="AA9" s="9"/>
      <c r="AB9" s="9"/>
      <c r="AC9" s="9"/>
      <c r="AD9" s="8"/>
      <c r="AE9" s="9"/>
      <c r="AF9" s="9"/>
      <c r="AG9" s="9"/>
      <c r="AH9" s="9"/>
      <c r="AI9" s="8"/>
      <c r="AJ9" s="8"/>
      <c r="AK9" s="8"/>
      <c r="AL9" s="8"/>
      <c r="AM9" s="8"/>
      <c r="AN9" s="19"/>
      <c r="AV9">
        <f t="array" ref="AV9">SUM(IF((WEEKDAY(J$5:AM$5,2)&lt;6)*(COUNTIF(fériés,J$5:AM$5)=0),COUNTIF(vsav, J9:AM9)))</f>
        <v>0</v>
      </c>
      <c r="AW9">
        <f t="array" ref="AW9">SUM(IF((WEEKDAY(J$5:AM$5,2)&gt;5)+(COUNTIF(fériés,J$5:AM$5)&gt;0),COUNTIF(vsav, J9:AM9)))</f>
        <v>0</v>
      </c>
    </row>
    <row r="10" spans="1:49" ht="16.5" customHeight="1" thickTop="1" thickBot="1">
      <c r="A10" s="162">
        <f>'Base de donnée'!C3</f>
        <v>1</v>
      </c>
      <c r="B10" s="478"/>
      <c r="C10" s="480"/>
      <c r="D10" s="430"/>
      <c r="E10" s="433"/>
      <c r="F10" s="418"/>
      <c r="G10" s="421"/>
      <c r="H10" s="424"/>
      <c r="I10" s="427"/>
      <c r="J10" s="11"/>
      <c r="K10" s="12"/>
      <c r="L10" s="12"/>
      <c r="M10" s="12"/>
      <c r="N10" s="13"/>
      <c r="O10" s="13"/>
      <c r="P10" s="12"/>
      <c r="Q10" s="13"/>
      <c r="R10" s="12"/>
      <c r="S10" s="13"/>
      <c r="T10" s="13"/>
      <c r="U10" s="13"/>
      <c r="V10" s="12"/>
      <c r="W10" s="13"/>
      <c r="X10" s="13"/>
      <c r="Y10" s="13"/>
      <c r="Z10" s="13"/>
      <c r="AA10" s="13"/>
      <c r="AB10" s="13"/>
      <c r="AC10" s="13"/>
      <c r="AD10" s="13"/>
      <c r="AE10" s="13"/>
      <c r="AF10" s="13"/>
      <c r="AG10" s="13"/>
      <c r="AH10" s="13"/>
      <c r="AI10" s="12"/>
      <c r="AJ10" s="12"/>
      <c r="AK10" s="12"/>
      <c r="AL10" s="12"/>
      <c r="AM10" s="12"/>
      <c r="AN10" s="22"/>
      <c r="AV10">
        <f t="array" ref="AV10">SUM(IF((WEEKDAY(J$5:AM$5,2)&lt;6)*(COUNTIF(fériés,J$5:AM$5)=0),COUNTIF(vsav, J10:AM10)))</f>
        <v>0</v>
      </c>
      <c r="AW10">
        <f t="array" ref="AW10">SUM(IF((WEEKDAY(J$5:AM$5,2)&gt;5)+(COUNTIF(fériés,J$5:AM$5)&gt;0),COUNTIF(vsav, J10:AM10)))</f>
        <v>0</v>
      </c>
    </row>
    <row r="11" spans="1:49" ht="15.75" customHeight="1" thickTop="1">
      <c r="A11" s="15">
        <f>'Base de donnée'!D3</f>
        <v>2</v>
      </c>
      <c r="B11" s="463">
        <f>SUM('Base de donnée'!D5:D7)</f>
        <v>3</v>
      </c>
      <c r="C11" s="448">
        <f>SUM('Base de donnée'!D$8)</f>
        <v>1</v>
      </c>
      <c r="D11" s="410">
        <f t="array" ref="D11">SUM(IF((WEEKDAY(J$5:AM$5,2)&lt;6)*(COUNTIF(fériés,J$5:AM$5)=0),COUNTIF(piquet,J11:AM11)))</f>
        <v>0</v>
      </c>
      <c r="E11" s="413">
        <f t="array" ref="E11">SUM(IF((WEEKDAY(J$5:AM$5,2)&gt;5)+(COUNTIF(fériés,J$5:AM$5)&gt;0),COUNTIF(piquet,J11:AM11)))</f>
        <v>0</v>
      </c>
      <c r="F11" s="416">
        <f>(D11*9)+(E11*24)</f>
        <v>0</v>
      </c>
      <c r="G11" s="419" t="e">
        <f ca="1">STATISTIQUE!V9</f>
        <v>#REF!</v>
      </c>
      <c r="H11" s="422">
        <f t="shared" ref="H11:I11" si="2">SUM(AV11:AV13)</f>
        <v>0</v>
      </c>
      <c r="I11" s="425">
        <f t="shared" si="2"/>
        <v>0</v>
      </c>
      <c r="J11" s="16" t="str">
        <f>IF('Base de donnée'!$D$4,("DISPONIBLE"),("INDISPONIBLE"))</f>
        <v>DISPONIBLE</v>
      </c>
      <c r="K11" s="16" t="str">
        <f>IF('Base de donnée'!$D$4,("DISPONIBLE"),("INDISPONIBLE"))</f>
        <v>DISPONIBLE</v>
      </c>
      <c r="L11" s="16" t="str">
        <f>IF('Base de donnée'!$D$4,("DISPONIBLE"),("INDISPONIBLE"))</f>
        <v>DISPONIBLE</v>
      </c>
      <c r="M11" s="16" t="str">
        <f>IF('Base de donnée'!$D$4,("DISPONIBLE"),("INDISPONIBLE"))</f>
        <v>DISPONIBLE</v>
      </c>
      <c r="N11" s="16" t="str">
        <f>IF('Base de donnée'!$D$4,("DISPONIBLE"),("INDISPONIBLE"))</f>
        <v>DISPONIBLE</v>
      </c>
      <c r="O11" s="16" t="str">
        <f>IF('Base de donnée'!$D$4,("DISPONIBLE"),("INDISPONIBLE"))</f>
        <v>DISPONIBLE</v>
      </c>
      <c r="P11" s="16" t="str">
        <f>IF('Base de donnée'!$D$4,("DISPONIBLE"),("INDISPONIBLE"))</f>
        <v>DISPONIBLE</v>
      </c>
      <c r="Q11" s="16" t="str">
        <f>IF('Base de donnée'!$D$4,("DISPONIBLE"),("INDISPONIBLE"))</f>
        <v>DISPONIBLE</v>
      </c>
      <c r="R11" s="16" t="str">
        <f>IF('Base de donnée'!$D$4,("DISPONIBLE"),("INDISPONIBLE"))</f>
        <v>DISPONIBLE</v>
      </c>
      <c r="S11" s="16" t="str">
        <f>IF('Base de donnée'!$D$4,("DISPONIBLE"),("INDISPONIBLE"))</f>
        <v>DISPONIBLE</v>
      </c>
      <c r="T11" s="16" t="str">
        <f>IF('Base de donnée'!$D$4,("DISPONIBLE"),("INDISPONIBLE"))</f>
        <v>DISPONIBLE</v>
      </c>
      <c r="U11" s="16" t="str">
        <f>IF('Base de donnée'!$D$4,("DISPONIBLE"),("INDISPONIBLE"))</f>
        <v>DISPONIBLE</v>
      </c>
      <c r="V11" s="16" t="str">
        <f>IF('Base de donnée'!$D$4,("DISPONIBLE"),("INDISPONIBLE"))</f>
        <v>DISPONIBLE</v>
      </c>
      <c r="W11" s="16" t="str">
        <f>IF('Base de donnée'!$D$4,("DISPONIBLE"),("INDISPONIBLE"))</f>
        <v>DISPONIBLE</v>
      </c>
      <c r="X11" s="16" t="str">
        <f>IF('Base de donnée'!$D$4,("DISPONIBLE"),("INDISPONIBLE"))</f>
        <v>DISPONIBLE</v>
      </c>
      <c r="Y11" s="16" t="str">
        <f>IF('Base de donnée'!$D$4,("DISPONIBLE"),("INDISPONIBLE"))</f>
        <v>DISPONIBLE</v>
      </c>
      <c r="Z11" s="16" t="str">
        <f>IF('Base de donnée'!$D$4,("DISPONIBLE"),("INDISPONIBLE"))</f>
        <v>DISPONIBLE</v>
      </c>
      <c r="AA11" s="16" t="str">
        <f>IF('Base de donnée'!$D$4,("DISPONIBLE"),("INDISPONIBLE"))</f>
        <v>DISPONIBLE</v>
      </c>
      <c r="AB11" s="16" t="str">
        <f>IF('Base de donnée'!$D$4,("DISPONIBLE"),("INDISPONIBLE"))</f>
        <v>DISPONIBLE</v>
      </c>
      <c r="AC11" s="16" t="str">
        <f>IF('Base de donnée'!$D$4,("DISPONIBLE"),("INDISPONIBLE"))</f>
        <v>DISPONIBLE</v>
      </c>
      <c r="AD11" s="16" t="str">
        <f>IF('Base de donnée'!$D$4,("DISPONIBLE"),("INDISPONIBLE"))</f>
        <v>DISPONIBLE</v>
      </c>
      <c r="AE11" s="16" t="str">
        <f>IF('Base de donnée'!$D$4,("DISPONIBLE"),("INDISPONIBLE"))</f>
        <v>DISPONIBLE</v>
      </c>
      <c r="AF11" s="16" t="str">
        <f>IF('Base de donnée'!$D$4,("DISPONIBLE"),("INDISPONIBLE"))</f>
        <v>DISPONIBLE</v>
      </c>
      <c r="AG11" s="16" t="str">
        <f>IF('Base de donnée'!$D$4,("DISPONIBLE"),("INDISPONIBLE"))</f>
        <v>DISPONIBLE</v>
      </c>
      <c r="AH11" s="16" t="str">
        <f>IF('Base de donnée'!$D$4,("DISPONIBLE"),("INDISPONIBLE"))</f>
        <v>DISPONIBLE</v>
      </c>
      <c r="AI11" s="16" t="str">
        <f>IF('Base de donnée'!$D$4,("DISPONIBLE"),("INDISPONIBLE"))</f>
        <v>DISPONIBLE</v>
      </c>
      <c r="AJ11" s="16" t="str">
        <f>IF('Base de donnée'!$D$4,("DISPONIBLE"),("INDISPONIBLE"))</f>
        <v>DISPONIBLE</v>
      </c>
      <c r="AK11" s="16" t="str">
        <f>IF('Base de donnée'!$D$4,("DISPONIBLE"),("INDISPONIBLE"))</f>
        <v>DISPONIBLE</v>
      </c>
      <c r="AL11" s="16" t="str">
        <f>IF('Base de donnée'!$D$4,("DISPONIBLE"),("INDISPONIBLE"))</f>
        <v>DISPONIBLE</v>
      </c>
      <c r="AM11" s="16" t="str">
        <f>IF('Base de donnée'!$D$4,("DISPONIBLE"),("INDISPONIBLE"))</f>
        <v>DISPONIBLE</v>
      </c>
      <c r="AN11" s="16" t="str">
        <f>IF('Base de donnée'!$D$4,("DISPONIBLE"),("INDISPONIBLE"))</f>
        <v>DISPONIBLE</v>
      </c>
      <c r="AV11">
        <f t="array" ref="AV11">SUM(IF((WEEKDAY(J$5:AM$5,2)&lt;6)*(COUNTIF(fériés,J$5:AM$5)=0),COUNTIF(vsav, J11:AM11)))</f>
        <v>0</v>
      </c>
      <c r="AW11">
        <f t="array" ref="AW11">SUM(IF((WEEKDAY(J$5:AM$5,2)&gt;5)+(COUNTIF(fériés,J$5:AM$5)&gt;0),COUNTIF(vsav, J11:AM11)))</f>
        <v>0</v>
      </c>
    </row>
    <row r="12" spans="1:49" ht="15" customHeight="1">
      <c r="A12" s="17">
        <f>'Base de donnée'!D3</f>
        <v>2</v>
      </c>
      <c r="B12" s="464"/>
      <c r="C12" s="449"/>
      <c r="D12" s="411"/>
      <c r="E12" s="414"/>
      <c r="F12" s="417"/>
      <c r="G12" s="420"/>
      <c r="H12" s="423"/>
      <c r="I12" s="426"/>
      <c r="J12" s="18"/>
      <c r="K12" s="19"/>
      <c r="L12" s="10"/>
      <c r="M12" s="19"/>
      <c r="N12" s="10"/>
      <c r="O12" s="10"/>
      <c r="P12" s="10"/>
      <c r="Q12" s="10"/>
      <c r="R12" s="10"/>
      <c r="S12" s="10"/>
      <c r="T12" s="10"/>
      <c r="U12" s="10"/>
      <c r="V12" s="10"/>
      <c r="W12" s="10"/>
      <c r="X12" s="10"/>
      <c r="Y12" s="10"/>
      <c r="Z12" s="10"/>
      <c r="AA12" s="19"/>
      <c r="AB12" s="19"/>
      <c r="AC12" s="10"/>
      <c r="AD12" s="19"/>
      <c r="AE12" s="10"/>
      <c r="AF12" s="10"/>
      <c r="AG12" s="10"/>
      <c r="AH12" s="19"/>
      <c r="AI12" s="10"/>
      <c r="AJ12" s="19"/>
      <c r="AK12" s="19"/>
      <c r="AL12" s="19"/>
      <c r="AM12" s="19"/>
      <c r="AN12" s="19"/>
      <c r="AV12">
        <f t="array" ref="AV12">SUM(IF((WEEKDAY(J$5:AM$5,2)&lt;6)*(COUNTIF(fériés,J$5:AM$5)=0),COUNTIF(vsav, J12:AM12)))</f>
        <v>0</v>
      </c>
      <c r="AW12">
        <f t="array" ref="AW12">SUM(IF((WEEKDAY(J$5:AM$5,2)&gt;5)+(COUNTIF(fériés,J$5:AM$5)&gt;0),COUNTIF(vsav, J12:AM12)))</f>
        <v>0</v>
      </c>
    </row>
    <row r="13" spans="1:49" ht="15.75" customHeight="1" thickBot="1">
      <c r="A13" s="20">
        <f>'Base de donnée'!D3</f>
        <v>2</v>
      </c>
      <c r="B13" s="465"/>
      <c r="C13" s="450"/>
      <c r="D13" s="412"/>
      <c r="E13" s="415"/>
      <c r="F13" s="418"/>
      <c r="G13" s="421"/>
      <c r="H13" s="424"/>
      <c r="I13" s="427"/>
      <c r="J13" s="21"/>
      <c r="K13" s="22"/>
      <c r="L13" s="14"/>
      <c r="M13" s="22"/>
      <c r="N13" s="14"/>
      <c r="O13" s="22"/>
      <c r="P13" s="14"/>
      <c r="Q13" s="14"/>
      <c r="R13" s="14"/>
      <c r="S13" s="14"/>
      <c r="T13" s="14"/>
      <c r="U13" s="14"/>
      <c r="V13" s="14"/>
      <c r="W13" s="14"/>
      <c r="X13" s="14"/>
      <c r="Y13" s="14"/>
      <c r="Z13" s="14"/>
      <c r="AA13" s="14"/>
      <c r="AB13" s="14"/>
      <c r="AC13" s="14"/>
      <c r="AD13" s="14"/>
      <c r="AE13" s="14"/>
      <c r="AF13" s="14"/>
      <c r="AG13" s="22"/>
      <c r="AH13" s="14"/>
      <c r="AI13" s="14"/>
      <c r="AJ13" s="22"/>
      <c r="AK13" s="22"/>
      <c r="AL13" s="22"/>
      <c r="AM13" s="22"/>
      <c r="AN13" s="22"/>
      <c r="AV13">
        <f t="array" ref="AV13">SUM(IF((WEEKDAY(J$5:AM$5,2)&lt;6)*(COUNTIF(fériés,J$5:AM$5)=0),COUNTIF(vsav, J13:AM13)))</f>
        <v>0</v>
      </c>
      <c r="AW13">
        <f t="array" ref="AW13">SUM(IF((WEEKDAY(J$5:AM$5,2)&gt;5)+(COUNTIF(fériés,J$5:AM$5)&gt;0),COUNTIF(vsav, J13:AM13)))</f>
        <v>0</v>
      </c>
    </row>
    <row r="14" spans="1:49" ht="15.75" customHeight="1" thickTop="1">
      <c r="A14" s="23">
        <f>'Base de donnée'!E3</f>
        <v>3</v>
      </c>
      <c r="B14" s="463">
        <f>SUM('Base de donnée'!E5:E7)</f>
        <v>3</v>
      </c>
      <c r="C14" s="448">
        <f>SUM('Base de donnée'!E$8)</f>
        <v>1</v>
      </c>
      <c r="D14" s="428">
        <f t="array" ref="D14">SUM(IF((WEEKDAY(J$5:AM$5,2)&lt;6)*(COUNTIF(fériés,J$5:AM$5)=0),COUNTIF(piquet,J14:AM14)))</f>
        <v>0</v>
      </c>
      <c r="E14" s="431">
        <f t="array" ref="E14">SUM(IF((WEEKDAY(J$5:AM$5,2)&gt;5)+(COUNTIF(fériés,J$5:AM$5)&gt;0),COUNTIF(piquet,J14:AM14)))</f>
        <v>0</v>
      </c>
      <c r="F14" s="416">
        <f>(D14*9)+(E14*24)</f>
        <v>0</v>
      </c>
      <c r="G14" s="419" t="e">
        <f ca="1">STATISTIQUE!V10</f>
        <v>#REF!</v>
      </c>
      <c r="H14" s="422">
        <f t="shared" ref="H14:I14" si="3">SUM(AV14:AV16)</f>
        <v>0</v>
      </c>
      <c r="I14" s="425">
        <f t="shared" si="3"/>
        <v>0</v>
      </c>
      <c r="J14" s="16" t="str">
        <f>IF('Base de donnée'!$E$4,("DISPONIBLE"),("INDISPONIBLE"))</f>
        <v>DISPONIBLE</v>
      </c>
      <c r="K14" s="16" t="str">
        <f>IF('Base de donnée'!$E$4,("DISPONIBLE"),("INDISPONIBLE"))</f>
        <v>DISPONIBLE</v>
      </c>
      <c r="L14" s="16" t="str">
        <f>IF('Base de donnée'!$E$4,("DISPONIBLE"),("INDISPONIBLE"))</f>
        <v>DISPONIBLE</v>
      </c>
      <c r="M14" s="16" t="str">
        <f>IF('Base de donnée'!$E$4,("DISPONIBLE"),("INDISPONIBLE"))</f>
        <v>DISPONIBLE</v>
      </c>
      <c r="N14" s="16" t="str">
        <f>IF('Base de donnée'!$E$4,("DISPONIBLE"),("INDISPONIBLE"))</f>
        <v>DISPONIBLE</v>
      </c>
      <c r="O14" s="16" t="str">
        <f>IF('Base de donnée'!$E$4,("DISPONIBLE"),("INDISPONIBLE"))</f>
        <v>DISPONIBLE</v>
      </c>
      <c r="P14" s="16" t="str">
        <f>IF('Base de donnée'!$E$4,("DISPONIBLE"),("INDISPONIBLE"))</f>
        <v>DISPONIBLE</v>
      </c>
      <c r="Q14" s="16" t="str">
        <f>IF('Base de donnée'!$E$4,("DISPONIBLE"),("INDISPONIBLE"))</f>
        <v>DISPONIBLE</v>
      </c>
      <c r="R14" s="16" t="str">
        <f>IF('Base de donnée'!$E$4,("DISPONIBLE"),("INDISPONIBLE"))</f>
        <v>DISPONIBLE</v>
      </c>
      <c r="S14" s="16" t="str">
        <f>IF('Base de donnée'!$E$4,("DISPONIBLE"),("INDISPONIBLE"))</f>
        <v>DISPONIBLE</v>
      </c>
      <c r="T14" s="16" t="str">
        <f>IF('Base de donnée'!$E$4,("DISPONIBLE"),("INDISPONIBLE"))</f>
        <v>DISPONIBLE</v>
      </c>
      <c r="U14" s="16" t="str">
        <f>IF('Base de donnée'!$E$4,("DISPONIBLE"),("INDISPONIBLE"))</f>
        <v>DISPONIBLE</v>
      </c>
      <c r="V14" s="16" t="str">
        <f>IF('Base de donnée'!$E$4,("DISPONIBLE"),("INDISPONIBLE"))</f>
        <v>DISPONIBLE</v>
      </c>
      <c r="W14" s="16" t="str">
        <f>IF('Base de donnée'!$E$4,("DISPONIBLE"),("INDISPONIBLE"))</f>
        <v>DISPONIBLE</v>
      </c>
      <c r="X14" s="16" t="str">
        <f>IF('Base de donnée'!$E$4,("DISPONIBLE"),("INDISPONIBLE"))</f>
        <v>DISPONIBLE</v>
      </c>
      <c r="Y14" s="16" t="str">
        <f>IF('Base de donnée'!$E$4,("DISPONIBLE"),("INDISPONIBLE"))</f>
        <v>DISPONIBLE</v>
      </c>
      <c r="Z14" s="16" t="str">
        <f>IF('Base de donnée'!$E$4,("DISPONIBLE"),("INDISPONIBLE"))</f>
        <v>DISPONIBLE</v>
      </c>
      <c r="AA14" s="16" t="str">
        <f>IF('Base de donnée'!$E$4,("DISPONIBLE"),("INDISPONIBLE"))</f>
        <v>DISPONIBLE</v>
      </c>
      <c r="AB14" s="16" t="str">
        <f>IF('Base de donnée'!$E$4,("DISPONIBLE"),("INDISPONIBLE"))</f>
        <v>DISPONIBLE</v>
      </c>
      <c r="AC14" s="16" t="str">
        <f>IF('Base de donnée'!$E$4,("DISPONIBLE"),("INDISPONIBLE"))</f>
        <v>DISPONIBLE</v>
      </c>
      <c r="AD14" s="16" t="str">
        <f>IF('Base de donnée'!$E$4,("DISPONIBLE"),("INDISPONIBLE"))</f>
        <v>DISPONIBLE</v>
      </c>
      <c r="AE14" s="16" t="str">
        <f>IF('Base de donnée'!$E$4,("DISPONIBLE"),("INDISPONIBLE"))</f>
        <v>DISPONIBLE</v>
      </c>
      <c r="AF14" s="16" t="str">
        <f>IF('Base de donnée'!$E$4,("DISPONIBLE"),("INDISPONIBLE"))</f>
        <v>DISPONIBLE</v>
      </c>
      <c r="AG14" s="16" t="str">
        <f>IF('Base de donnée'!$E$4,("DISPONIBLE"),("INDISPONIBLE"))</f>
        <v>DISPONIBLE</v>
      </c>
      <c r="AH14" s="16" t="str">
        <f>IF('Base de donnée'!$E$4,("DISPONIBLE"),("INDISPONIBLE"))</f>
        <v>DISPONIBLE</v>
      </c>
      <c r="AI14" s="16" t="str">
        <f>IF('Base de donnée'!$E$4,("DISPONIBLE"),("INDISPONIBLE"))</f>
        <v>DISPONIBLE</v>
      </c>
      <c r="AJ14" s="16" t="str">
        <f>IF('Base de donnée'!$E$4,("DISPONIBLE"),("INDISPONIBLE"))</f>
        <v>DISPONIBLE</v>
      </c>
      <c r="AK14" s="16" t="str">
        <f>IF('Base de donnée'!$E$4,("DISPONIBLE"),("INDISPONIBLE"))</f>
        <v>DISPONIBLE</v>
      </c>
      <c r="AL14" s="16" t="str">
        <f>IF('Base de donnée'!$E$4,("DISPONIBLE"),("INDISPONIBLE"))</f>
        <v>DISPONIBLE</v>
      </c>
      <c r="AM14" s="16" t="str">
        <f>IF('Base de donnée'!$E$4,("DISPONIBLE"),("INDISPONIBLE"))</f>
        <v>DISPONIBLE</v>
      </c>
      <c r="AN14" s="16" t="str">
        <f>IF('Base de donnée'!$E$4,("DISPONIBLE"),("INDISPONIBLE"))</f>
        <v>DISPONIBLE</v>
      </c>
      <c r="AV14">
        <f t="array" ref="AV14">SUM(IF((WEEKDAY(J$5:AM$5,2)&lt;6)*(COUNTIF(fériés,J$5:AM$5)=0),COUNTIF(vsav, J14:AM14)))</f>
        <v>0</v>
      </c>
      <c r="AW14">
        <f t="array" ref="AW14">SUM(IF((WEEKDAY(J$5:AM$5,2)&gt;5)+(COUNTIF(fériés,J$5:AM$5)&gt;0),COUNTIF(vsav, J14:AM14)))</f>
        <v>0</v>
      </c>
    </row>
    <row r="15" spans="1:49" ht="15" customHeight="1">
      <c r="A15" s="24">
        <f>'Base de donnée'!E3</f>
        <v>3</v>
      </c>
      <c r="B15" s="464"/>
      <c r="C15" s="449"/>
      <c r="D15" s="429"/>
      <c r="E15" s="432"/>
      <c r="F15" s="417"/>
      <c r="G15" s="420"/>
      <c r="H15" s="423"/>
      <c r="I15" s="426"/>
      <c r="J15" s="18"/>
      <c r="K15" s="19"/>
      <c r="L15" s="10"/>
      <c r="M15" s="10"/>
      <c r="N15" s="10"/>
      <c r="O15" s="10"/>
      <c r="P15" s="10"/>
      <c r="Q15" s="10"/>
      <c r="R15" s="10"/>
      <c r="S15" s="10"/>
      <c r="T15" s="10"/>
      <c r="U15" s="19"/>
      <c r="V15" s="10"/>
      <c r="W15" s="19"/>
      <c r="X15" s="19"/>
      <c r="Y15" s="19"/>
      <c r="Z15" s="10"/>
      <c r="AA15" s="10"/>
      <c r="AB15" s="10"/>
      <c r="AC15" s="10"/>
      <c r="AD15" s="10"/>
      <c r="AE15" s="10"/>
      <c r="AF15" s="10"/>
      <c r="AG15" s="10"/>
      <c r="AH15" s="10"/>
      <c r="AI15" s="19"/>
      <c r="AJ15" s="19"/>
      <c r="AK15" s="10"/>
      <c r="AL15" s="10"/>
      <c r="AM15" s="10"/>
      <c r="AN15" s="10"/>
      <c r="AV15">
        <f t="array" ref="AV15">SUM(IF((WEEKDAY(J$5:AM$5,2)&lt;6)*(COUNTIF(fériés,J$5:AM$5)=0),COUNTIF(vsav, J15:AM15)))</f>
        <v>0</v>
      </c>
      <c r="AW15">
        <f t="array" ref="AW15">SUM(IF((WEEKDAY(J$5:AM$5,2)&gt;5)+(COUNTIF(fériés,J$5:AM$5)&gt;0),COUNTIF(vsav, J15:AM15)))</f>
        <v>0</v>
      </c>
    </row>
    <row r="16" spans="1:49" ht="15.75" customHeight="1" thickBot="1">
      <c r="A16" s="25">
        <f>'Base de donnée'!E3</f>
        <v>3</v>
      </c>
      <c r="B16" s="465"/>
      <c r="C16" s="450"/>
      <c r="D16" s="430"/>
      <c r="E16" s="433"/>
      <c r="F16" s="418"/>
      <c r="G16" s="421"/>
      <c r="H16" s="424"/>
      <c r="I16" s="427"/>
      <c r="J16" s="21"/>
      <c r="K16" s="22"/>
      <c r="L16" s="14"/>
      <c r="M16" s="14"/>
      <c r="N16" s="14"/>
      <c r="O16" s="14"/>
      <c r="P16" s="14"/>
      <c r="Q16" s="14"/>
      <c r="R16" s="14"/>
      <c r="S16" s="14"/>
      <c r="T16" s="14"/>
      <c r="U16" s="14"/>
      <c r="V16" s="14"/>
      <c r="W16" s="14"/>
      <c r="X16" s="22"/>
      <c r="Y16" s="22"/>
      <c r="Z16" s="14"/>
      <c r="AA16" s="14"/>
      <c r="AB16" s="14"/>
      <c r="AC16" s="22"/>
      <c r="AD16" s="14"/>
      <c r="AE16" s="14"/>
      <c r="AF16" s="14"/>
      <c r="AG16" s="14"/>
      <c r="AH16" s="14"/>
      <c r="AI16" s="22"/>
      <c r="AJ16" s="22"/>
      <c r="AK16" s="14"/>
      <c r="AL16" s="14"/>
      <c r="AM16" s="14"/>
      <c r="AN16" s="14"/>
      <c r="AV16">
        <f t="array" ref="AV16">SUM(IF((WEEKDAY(J$5:AM$5,2)&lt;6)*(COUNTIF(fériés,J$5:AM$5)=0),COUNTIF(vsav, J16:AM16)))</f>
        <v>0</v>
      </c>
      <c r="AW16">
        <f t="array" ref="AW16">SUM(IF((WEEKDAY(J$5:AM$5,2)&gt;5)+(COUNTIF(fériés,J$5:AM$5)&gt;0),COUNTIF(vsav, J16:AM16)))</f>
        <v>0</v>
      </c>
    </row>
    <row r="17" spans="1:49" ht="15" customHeight="1">
      <c r="A17" s="26">
        <f>'Base de donnée'!F3</f>
        <v>4</v>
      </c>
      <c r="B17" s="463">
        <f>SUM('Base de donnée'!C$5:C$7)</f>
        <v>3</v>
      </c>
      <c r="C17" s="448">
        <f>SUM('Base de donnée'!F$8)</f>
        <v>1</v>
      </c>
      <c r="D17" s="410">
        <f t="array" ref="D17">SUM(IF((WEEKDAY(J$5:AM$5,2)&lt;6)*(COUNTIF(fériés,J$5:AM$5)=0),COUNTIF(piquet,J17:AM17)))</f>
        <v>0</v>
      </c>
      <c r="E17" s="413">
        <f t="array" ref="E17">SUM(IF((WEEKDAY(J$5:AM$5,2)&gt;5)+(COUNTIF(fériés,J$5:AM$5)&gt;0),COUNTIF(piquet,J17:AM17)))</f>
        <v>0</v>
      </c>
      <c r="F17" s="416">
        <f>(D17*9)+(E17*24)</f>
        <v>0</v>
      </c>
      <c r="G17" s="419" t="e">
        <f ca="1">STATISTIQUE!V11</f>
        <v>#REF!</v>
      </c>
      <c r="H17" s="422">
        <f t="shared" ref="H17:I17" si="4">SUM(AV17:AV19)</f>
        <v>0</v>
      </c>
      <c r="I17" s="425">
        <f t="shared" si="4"/>
        <v>0</v>
      </c>
      <c r="J17" s="27" t="str">
        <f>IF('Base de donnée'!$F$4,("DISPONIBLE"),("INDISPONIBLE"))</f>
        <v>INDISPONIBLE</v>
      </c>
      <c r="K17" s="27" t="str">
        <f>IF('Base de donnée'!$F$4,("DISPONIBLE"),("INDISPONIBLE"))</f>
        <v>INDISPONIBLE</v>
      </c>
      <c r="L17" s="27" t="str">
        <f>IF('Base de donnée'!$F$4,("DISPONIBLE"),("INDISPONIBLE"))</f>
        <v>INDISPONIBLE</v>
      </c>
      <c r="M17" s="27" t="str">
        <f>IF('Base de donnée'!$F$4,("DISPONIBLE"),("INDISPONIBLE"))</f>
        <v>INDISPONIBLE</v>
      </c>
      <c r="N17" s="27" t="str">
        <f>IF('Base de donnée'!$F$4,("DISPONIBLE"),("INDISPONIBLE"))</f>
        <v>INDISPONIBLE</v>
      </c>
      <c r="O17" s="27" t="str">
        <f>IF('Base de donnée'!$F$4,("DISPONIBLE"),("INDISPONIBLE"))</f>
        <v>INDISPONIBLE</v>
      </c>
      <c r="P17" s="27" t="str">
        <f>IF('Base de donnée'!$F$4,("DISPONIBLE"),("INDISPONIBLE"))</f>
        <v>INDISPONIBLE</v>
      </c>
      <c r="Q17" s="27" t="str">
        <f>IF('Base de donnée'!$F$4,("DISPONIBLE"),("INDISPONIBLE"))</f>
        <v>INDISPONIBLE</v>
      </c>
      <c r="R17" s="27" t="str">
        <f>IF('Base de donnée'!$F$4,("DISPONIBLE"),("INDISPONIBLE"))</f>
        <v>INDISPONIBLE</v>
      </c>
      <c r="S17" s="27" t="str">
        <f>IF('Base de donnée'!$F$4,("DISPONIBLE"),("INDISPONIBLE"))</f>
        <v>INDISPONIBLE</v>
      </c>
      <c r="T17" s="27" t="str">
        <f>IF('Base de donnée'!$F$4,("DISPONIBLE"),("INDISPONIBLE"))</f>
        <v>INDISPONIBLE</v>
      </c>
      <c r="U17" s="27" t="str">
        <f>IF('Base de donnée'!$F$4,("DISPONIBLE"),("INDISPONIBLE"))</f>
        <v>INDISPONIBLE</v>
      </c>
      <c r="V17" s="27" t="str">
        <f>IF('Base de donnée'!$F$4,("DISPONIBLE"),("INDISPONIBLE"))</f>
        <v>INDISPONIBLE</v>
      </c>
      <c r="W17" s="27" t="str">
        <f>IF('Base de donnée'!$F$4,("DISPONIBLE"),("INDISPONIBLE"))</f>
        <v>INDISPONIBLE</v>
      </c>
      <c r="X17" s="27" t="str">
        <f>IF('Base de donnée'!$F$4,("DISPONIBLE"),("INDISPONIBLE"))</f>
        <v>INDISPONIBLE</v>
      </c>
      <c r="Y17" s="27" t="str">
        <f>IF('Base de donnée'!$F$4,("DISPONIBLE"),("INDISPONIBLE"))</f>
        <v>INDISPONIBLE</v>
      </c>
      <c r="Z17" s="27" t="str">
        <f>IF('Base de donnée'!$F$4,("DISPONIBLE"),("INDISPONIBLE"))</f>
        <v>INDISPONIBLE</v>
      </c>
      <c r="AA17" s="27" t="str">
        <f>IF('Base de donnée'!$F$4,("DISPONIBLE"),("INDISPONIBLE"))</f>
        <v>INDISPONIBLE</v>
      </c>
      <c r="AB17" s="27" t="str">
        <f>IF('Base de donnée'!$F$4,("DISPONIBLE"),("INDISPONIBLE"))</f>
        <v>INDISPONIBLE</v>
      </c>
      <c r="AC17" s="27" t="str">
        <f>IF('Base de donnée'!$F$4,("DISPONIBLE"),("INDISPONIBLE"))</f>
        <v>INDISPONIBLE</v>
      </c>
      <c r="AD17" s="27" t="str">
        <f>IF('Base de donnée'!$F$4,("DISPONIBLE"),("INDISPONIBLE"))</f>
        <v>INDISPONIBLE</v>
      </c>
      <c r="AE17" s="27" t="str">
        <f>IF('Base de donnée'!$F$4,("DISPONIBLE"),("INDISPONIBLE"))</f>
        <v>INDISPONIBLE</v>
      </c>
      <c r="AF17" s="27" t="str">
        <f>IF('Base de donnée'!$F$4,("DISPONIBLE"),("INDISPONIBLE"))</f>
        <v>INDISPONIBLE</v>
      </c>
      <c r="AG17" s="27" t="str">
        <f>IF('Base de donnée'!$F$4,("DISPONIBLE"),("INDISPONIBLE"))</f>
        <v>INDISPONIBLE</v>
      </c>
      <c r="AH17" s="27" t="str">
        <f>IF('Base de donnée'!$F$4,("DISPONIBLE"),("INDISPONIBLE"))</f>
        <v>INDISPONIBLE</v>
      </c>
      <c r="AI17" s="27" t="str">
        <f>IF('Base de donnée'!$F$4,("DISPONIBLE"),("INDISPONIBLE"))</f>
        <v>INDISPONIBLE</v>
      </c>
      <c r="AJ17" s="27" t="str">
        <f>IF('Base de donnée'!$F$4,("DISPONIBLE"),("INDISPONIBLE"))</f>
        <v>INDISPONIBLE</v>
      </c>
      <c r="AK17" s="27" t="str">
        <f>IF('Base de donnée'!$F$4,("DISPONIBLE"),("INDISPONIBLE"))</f>
        <v>INDISPONIBLE</v>
      </c>
      <c r="AL17" s="27" t="str">
        <f>IF('Base de donnée'!$F$4,("DISPONIBLE"),("INDISPONIBLE"))</f>
        <v>INDISPONIBLE</v>
      </c>
      <c r="AM17" s="27" t="str">
        <f>IF('Base de donnée'!$F$4,("DISPONIBLE"),("INDISPONIBLE"))</f>
        <v>INDISPONIBLE</v>
      </c>
      <c r="AN17" s="27" t="str">
        <f>IF('Base de donnée'!$F$4,("DISPONIBLE"),("INDISPONIBLE"))</f>
        <v>INDISPONIBLE</v>
      </c>
      <c r="AV17">
        <f t="array" ref="AV17">SUM(IF((WEEKDAY(J$5:AM$5,2)&lt;6)*(COUNTIF(fériés,J$5:AM$5)=0),COUNTIF(vsav, J17:AM17)))</f>
        <v>0</v>
      </c>
      <c r="AW17">
        <f t="array" ref="AW17">SUM(IF((WEEKDAY(J$5:AM$5,2)&gt;5)+(COUNTIF(fériés,J$5:AM$5)&gt;0),COUNTIF(vsav, J17:AM17)))</f>
        <v>0</v>
      </c>
    </row>
    <row r="18" spans="1:49" ht="15" customHeight="1">
      <c r="A18" s="24">
        <f>'Base de donnée'!F3</f>
        <v>4</v>
      </c>
      <c r="B18" s="464"/>
      <c r="C18" s="449"/>
      <c r="D18" s="411"/>
      <c r="E18" s="414"/>
      <c r="F18" s="417"/>
      <c r="G18" s="420"/>
      <c r="H18" s="423"/>
      <c r="I18" s="426"/>
      <c r="J18" s="7"/>
      <c r="K18" s="8"/>
      <c r="L18" s="9"/>
      <c r="M18" s="9"/>
      <c r="N18" s="9"/>
      <c r="O18" s="9"/>
      <c r="P18" s="9"/>
      <c r="Q18" s="9"/>
      <c r="R18" s="9"/>
      <c r="S18" s="9"/>
      <c r="T18" s="9"/>
      <c r="U18" s="9"/>
      <c r="V18" s="9"/>
      <c r="W18" s="9"/>
      <c r="X18" s="9"/>
      <c r="Y18" s="8"/>
      <c r="Z18" s="9"/>
      <c r="AA18" s="9"/>
      <c r="AB18" s="9"/>
      <c r="AC18" s="9"/>
      <c r="AD18" s="9"/>
      <c r="AE18" s="9"/>
      <c r="AF18" s="9"/>
      <c r="AG18" s="9"/>
      <c r="AH18" s="9"/>
      <c r="AI18" s="9"/>
      <c r="AJ18" s="9"/>
      <c r="AK18" s="8"/>
      <c r="AL18" s="8"/>
      <c r="AM18" s="9"/>
      <c r="AN18" s="9"/>
      <c r="AV18">
        <f t="array" ref="AV18">SUM(IF((WEEKDAY(J$5:AM$5,2)&lt;6)*(COUNTIF(fériés,J$5:AM$5)=0),COUNTIF(vsav, J18:AM18)))</f>
        <v>0</v>
      </c>
      <c r="AW18">
        <f t="array" ref="AW18">SUM(IF((WEEKDAY(J$5:AM$5,2)&gt;5)+(COUNTIF(fériés,J$5:AM$5)&gt;0),COUNTIF(vsav, J18:AM18)))</f>
        <v>0</v>
      </c>
    </row>
    <row r="19" spans="1:49" ht="15.75" customHeight="1" thickBot="1">
      <c r="A19" s="25">
        <f>'Base de donnée'!F3</f>
        <v>4</v>
      </c>
      <c r="B19" s="465"/>
      <c r="C19" s="450"/>
      <c r="D19" s="412"/>
      <c r="E19" s="415"/>
      <c r="F19" s="418"/>
      <c r="G19" s="421"/>
      <c r="H19" s="424"/>
      <c r="I19" s="427"/>
      <c r="J19" s="11"/>
      <c r="K19" s="12"/>
      <c r="L19" s="13"/>
      <c r="M19" s="13"/>
      <c r="N19" s="13"/>
      <c r="O19" s="13"/>
      <c r="P19" s="13"/>
      <c r="Q19" s="13"/>
      <c r="R19" s="13"/>
      <c r="S19" s="13"/>
      <c r="T19" s="13"/>
      <c r="U19" s="13"/>
      <c r="V19" s="13"/>
      <c r="W19" s="13"/>
      <c r="X19" s="13"/>
      <c r="Y19" s="13"/>
      <c r="Z19" s="13"/>
      <c r="AA19" s="13"/>
      <c r="AB19" s="13"/>
      <c r="AC19" s="12"/>
      <c r="AD19" s="13"/>
      <c r="AE19" s="12"/>
      <c r="AF19" s="13"/>
      <c r="AG19" s="13"/>
      <c r="AH19" s="13"/>
      <c r="AI19" s="13"/>
      <c r="AJ19" s="13"/>
      <c r="AK19" s="12"/>
      <c r="AL19" s="13"/>
      <c r="AM19" s="13"/>
      <c r="AN19" s="13"/>
      <c r="AV19">
        <f t="array" ref="AV19">SUM(IF((WEEKDAY(J$5:AM$5,2)&lt;6)*(COUNTIF(fériés,J$5:AM$5)=0),COUNTIF(vsav, J19:AM19)))</f>
        <v>0</v>
      </c>
      <c r="AW19">
        <f t="array" ref="AW19">SUM(IF((WEEKDAY(J$5:AM$5,2)&gt;5)+(COUNTIF(fériés,J$5:AM$5)&gt;0),COUNTIF(vsav, J19:AM19)))</f>
        <v>0</v>
      </c>
    </row>
    <row r="20" spans="1:49" ht="15" customHeight="1">
      <c r="A20" s="26">
        <f>'Base de donnée'!G3</f>
        <v>5</v>
      </c>
      <c r="B20" s="463">
        <f>SUM('Base de donnée'!G5:G7)</f>
        <v>3</v>
      </c>
      <c r="C20" s="448">
        <f>SUM('Base de donnée'!G$8)</f>
        <v>1</v>
      </c>
      <c r="D20" s="428">
        <f t="array" ref="D20">SUM(IF((WEEKDAY(J$5:AM$5,2)&lt;6)*(COUNTIF(fériés,J$5:AM$5)=0),COUNTIF(piquet,J20:AM20)))</f>
        <v>0</v>
      </c>
      <c r="E20" s="431">
        <f t="array" ref="E20">SUM(IF((WEEKDAY(J$5:AM$5,2)&gt;5)+(COUNTIF(fériés,J$5:AM$5)&gt;0),COUNTIF(piquet,J20:AM20)))</f>
        <v>0</v>
      </c>
      <c r="F20" s="416">
        <f>(D20*9)+(E20*24)</f>
        <v>0</v>
      </c>
      <c r="G20" s="419" t="e">
        <f ca="1">STATISTIQUE!V12</f>
        <v>#REF!</v>
      </c>
      <c r="H20" s="422">
        <f t="shared" ref="H20:I20" si="5">SUM(AV20:AV22)</f>
        <v>0</v>
      </c>
      <c r="I20" s="425">
        <f t="shared" si="5"/>
        <v>0</v>
      </c>
      <c r="J20" s="16" t="str">
        <f>IF('Base de donnée'!$G$4,("DISPONIBLE"),("INDISPONIBLE"))</f>
        <v>DISPONIBLE</v>
      </c>
      <c r="K20" s="16" t="str">
        <f>IF('Base de donnée'!$G$4,("DISPONIBLE"),("INDISPONIBLE"))</f>
        <v>DISPONIBLE</v>
      </c>
      <c r="L20" s="16" t="str">
        <f>IF('Base de donnée'!$G$4,("DISPONIBLE"),("INDISPONIBLE"))</f>
        <v>DISPONIBLE</v>
      </c>
      <c r="M20" s="16" t="str">
        <f>IF('Base de donnée'!$G$4,("DISPONIBLE"),("INDISPONIBLE"))</f>
        <v>DISPONIBLE</v>
      </c>
      <c r="N20" s="16" t="str">
        <f>IF('Base de donnée'!$G$4,("DISPONIBLE"),("INDISPONIBLE"))</f>
        <v>DISPONIBLE</v>
      </c>
      <c r="O20" s="16" t="str">
        <f>IF('Base de donnée'!$G$4,("DISPONIBLE"),("INDISPONIBLE"))</f>
        <v>DISPONIBLE</v>
      </c>
      <c r="P20" s="16" t="str">
        <f>IF('Base de donnée'!$G$4,("DISPONIBLE"),("INDISPONIBLE"))</f>
        <v>DISPONIBLE</v>
      </c>
      <c r="Q20" s="16" t="str">
        <f>IF('Base de donnée'!$G$4,("DISPONIBLE"),("INDISPONIBLE"))</f>
        <v>DISPONIBLE</v>
      </c>
      <c r="R20" s="16" t="str">
        <f>IF('Base de donnée'!$G$4,("DISPONIBLE"),("INDISPONIBLE"))</f>
        <v>DISPONIBLE</v>
      </c>
      <c r="S20" s="16" t="str">
        <f>IF('Base de donnée'!$G$4,("DISPONIBLE"),("INDISPONIBLE"))</f>
        <v>DISPONIBLE</v>
      </c>
      <c r="T20" s="16" t="str">
        <f>IF('Base de donnée'!$G$4,("DISPONIBLE"),("INDISPONIBLE"))</f>
        <v>DISPONIBLE</v>
      </c>
      <c r="U20" s="16" t="str">
        <f>IF('Base de donnée'!$G$4,("DISPONIBLE"),("INDISPONIBLE"))</f>
        <v>DISPONIBLE</v>
      </c>
      <c r="V20" s="16" t="str">
        <f>IF('Base de donnée'!$G$4,("DISPONIBLE"),("INDISPONIBLE"))</f>
        <v>DISPONIBLE</v>
      </c>
      <c r="W20" s="16" t="str">
        <f>IF('Base de donnée'!$G$4,("DISPONIBLE"),("INDISPONIBLE"))</f>
        <v>DISPONIBLE</v>
      </c>
      <c r="X20" s="16" t="str">
        <f>IF('Base de donnée'!$G$4,("DISPONIBLE"),("INDISPONIBLE"))</f>
        <v>DISPONIBLE</v>
      </c>
      <c r="Y20" s="16" t="str">
        <f>IF('Base de donnée'!$G$4,("DISPONIBLE"),("INDISPONIBLE"))</f>
        <v>DISPONIBLE</v>
      </c>
      <c r="Z20" s="16" t="str">
        <f>IF('Base de donnée'!$G$4,("DISPONIBLE"),("INDISPONIBLE"))</f>
        <v>DISPONIBLE</v>
      </c>
      <c r="AA20" s="16" t="str">
        <f>IF('Base de donnée'!$G$4,("DISPONIBLE"),("INDISPONIBLE"))</f>
        <v>DISPONIBLE</v>
      </c>
      <c r="AB20" s="16" t="str">
        <f>IF('Base de donnée'!$G$4,("DISPONIBLE"),("INDISPONIBLE"))</f>
        <v>DISPONIBLE</v>
      </c>
      <c r="AC20" s="16" t="str">
        <f>IF('Base de donnée'!$G$4,("DISPONIBLE"),("INDISPONIBLE"))</f>
        <v>DISPONIBLE</v>
      </c>
      <c r="AD20" s="16" t="str">
        <f>IF('Base de donnée'!$G$4,("DISPONIBLE"),("INDISPONIBLE"))</f>
        <v>DISPONIBLE</v>
      </c>
      <c r="AE20" s="16" t="str">
        <f>IF('Base de donnée'!$G$4,("DISPONIBLE"),("INDISPONIBLE"))</f>
        <v>DISPONIBLE</v>
      </c>
      <c r="AF20" s="16" t="str">
        <f>IF('Base de donnée'!$G$4,("DISPONIBLE"),("INDISPONIBLE"))</f>
        <v>DISPONIBLE</v>
      </c>
      <c r="AG20" s="16" t="str">
        <f>IF('Base de donnée'!$G$4,("DISPONIBLE"),("INDISPONIBLE"))</f>
        <v>DISPONIBLE</v>
      </c>
      <c r="AH20" s="16" t="str">
        <f>IF('Base de donnée'!$G$4,("DISPONIBLE"),("INDISPONIBLE"))</f>
        <v>DISPONIBLE</v>
      </c>
      <c r="AI20" s="16" t="str">
        <f>IF('Base de donnée'!$G$4,("DISPONIBLE"),("INDISPONIBLE"))</f>
        <v>DISPONIBLE</v>
      </c>
      <c r="AJ20" s="16" t="str">
        <f>IF('Base de donnée'!$G$4,("DISPONIBLE"),("INDISPONIBLE"))</f>
        <v>DISPONIBLE</v>
      </c>
      <c r="AK20" s="16" t="str">
        <f>IF('Base de donnée'!$G$4,("DISPONIBLE"),("INDISPONIBLE"))</f>
        <v>DISPONIBLE</v>
      </c>
      <c r="AL20" s="16" t="str">
        <f>IF('Base de donnée'!$G$4,("DISPONIBLE"),("INDISPONIBLE"))</f>
        <v>DISPONIBLE</v>
      </c>
      <c r="AM20" s="16" t="str">
        <f>IF('Base de donnée'!$G$4,("DISPONIBLE"),("INDISPONIBLE"))</f>
        <v>DISPONIBLE</v>
      </c>
      <c r="AN20" s="16" t="str">
        <f>IF('Base de donnée'!$G$4,("DISPONIBLE"),("INDISPONIBLE"))</f>
        <v>DISPONIBLE</v>
      </c>
      <c r="AV20">
        <f t="array" ref="AV20">SUM(IF((WEEKDAY(J$5:AM$5,2)&lt;6)*(COUNTIF(fériés,J$5:AM$5)=0),COUNTIF(vsav, J20:AM20)))</f>
        <v>0</v>
      </c>
      <c r="AW20">
        <f t="array" ref="AW20">SUM(IF((WEEKDAY(J$5:AM$5,2)&gt;5)+(COUNTIF(fériés,J$5:AM$5)&gt;0),COUNTIF(vsav, J20:AM20)))</f>
        <v>0</v>
      </c>
    </row>
    <row r="21" spans="1:49" ht="15" customHeight="1">
      <c r="A21" s="24">
        <f>'Base de donnée'!G3</f>
        <v>5</v>
      </c>
      <c r="B21" s="464"/>
      <c r="C21" s="449"/>
      <c r="D21" s="429"/>
      <c r="E21" s="432"/>
      <c r="F21" s="417"/>
      <c r="G21" s="420"/>
      <c r="H21" s="423"/>
      <c r="I21" s="426"/>
      <c r="J21" s="18"/>
      <c r="K21" s="19"/>
      <c r="L21" s="10"/>
      <c r="M21" s="10"/>
      <c r="N21" s="10"/>
      <c r="O21" s="10"/>
      <c r="P21" s="10"/>
      <c r="Q21" s="10"/>
      <c r="R21" s="19"/>
      <c r="S21" s="10"/>
      <c r="T21" s="10"/>
      <c r="U21" s="19"/>
      <c r="V21" s="10"/>
      <c r="W21" s="10"/>
      <c r="X21" s="10"/>
      <c r="Y21" s="10"/>
      <c r="Z21" s="19"/>
      <c r="AA21" s="10"/>
      <c r="AB21" s="10"/>
      <c r="AC21" s="10"/>
      <c r="AD21" s="10"/>
      <c r="AE21" s="10"/>
      <c r="AF21" s="10"/>
      <c r="AG21" s="10"/>
      <c r="AH21" s="19"/>
      <c r="AI21" s="19"/>
      <c r="AJ21" s="10"/>
      <c r="AK21" s="10"/>
      <c r="AL21" s="10"/>
      <c r="AM21" s="10"/>
      <c r="AN21" s="19"/>
      <c r="AV21">
        <f t="array" ref="AV21">SUM(IF((WEEKDAY(J$5:AM$5,2)&lt;6)*(COUNTIF(fériés,J$5:AM$5)=0),COUNTIF(vsav, J21:AM21)))</f>
        <v>0</v>
      </c>
      <c r="AW21">
        <f t="array" ref="AW21">SUM(IF((WEEKDAY(J$5:AM$5,2)&gt;5)+(COUNTIF(fériés,J$5:AM$5)&gt;0),COUNTIF(vsav, J21:AM21)))</f>
        <v>0</v>
      </c>
    </row>
    <row r="22" spans="1:49" ht="15.75" customHeight="1" thickBot="1">
      <c r="A22" s="25">
        <f>'Base de donnée'!G3</f>
        <v>5</v>
      </c>
      <c r="B22" s="465"/>
      <c r="C22" s="450"/>
      <c r="D22" s="430"/>
      <c r="E22" s="433"/>
      <c r="F22" s="418"/>
      <c r="G22" s="421"/>
      <c r="H22" s="424"/>
      <c r="I22" s="427"/>
      <c r="J22" s="21"/>
      <c r="K22" s="22"/>
      <c r="L22" s="14"/>
      <c r="M22" s="14"/>
      <c r="N22" s="14"/>
      <c r="O22" s="14"/>
      <c r="P22" s="14"/>
      <c r="Q22" s="14"/>
      <c r="R22" s="14"/>
      <c r="S22" s="14"/>
      <c r="T22" s="14"/>
      <c r="U22" s="14"/>
      <c r="V22" s="14"/>
      <c r="W22" s="14"/>
      <c r="X22" s="14"/>
      <c r="Y22" s="14"/>
      <c r="Z22" s="14"/>
      <c r="AA22" s="14"/>
      <c r="AB22" s="14"/>
      <c r="AC22" s="14"/>
      <c r="AD22" s="14"/>
      <c r="AE22" s="14"/>
      <c r="AF22" s="14"/>
      <c r="AG22" s="14"/>
      <c r="AH22" s="14"/>
      <c r="AI22" s="14"/>
      <c r="AJ22" s="14"/>
      <c r="AK22" s="22"/>
      <c r="AL22" s="22"/>
      <c r="AM22" s="14"/>
      <c r="AN22" s="14"/>
      <c r="AV22">
        <f t="array" ref="AV22">SUM(IF((WEEKDAY(J$5:AM$5,2)&lt;6)*(COUNTIF(fériés,J$5:AM$5)=0),COUNTIF(vsav, J22:AM22)))</f>
        <v>0</v>
      </c>
      <c r="AW22">
        <f t="array" ref="AW22">SUM(IF((WEEKDAY(J$5:AM$5,2)&gt;5)+(COUNTIF(fériés,J$5:AM$5)&gt;0),COUNTIF(vsav, J22:AM22)))</f>
        <v>0</v>
      </c>
    </row>
    <row r="23" spans="1:49" ht="15" customHeight="1">
      <c r="A23">
        <f>'Base de donnée'!H3</f>
        <v>6</v>
      </c>
      <c r="B23" s="463">
        <f>SUM('Base de donnée'!H5:H7)</f>
        <v>3</v>
      </c>
      <c r="C23" s="448">
        <f>SUM('Base de donnée'!H$8)</f>
        <v>0</v>
      </c>
      <c r="D23" s="410">
        <f t="array" ref="D23">SUM(IF((WEEKDAY(J$5:AM$5,2)&lt;6)*(COUNTIF(fériés,J$5:AM$5)=0),COUNTIF(piquet,J23:AM23)))</f>
        <v>0</v>
      </c>
      <c r="E23" s="413">
        <f t="array" ref="E23">SUM(IF((WEEKDAY(J$5:AM$5,2)&gt;5)+(COUNTIF(fériés,J$5:AM$5)&gt;0),COUNTIF(piquet,J23:AM23)))</f>
        <v>0</v>
      </c>
      <c r="F23" s="416">
        <f>(D23*9)+(E23*24)</f>
        <v>0</v>
      </c>
      <c r="G23" s="419" t="e">
        <f ca="1">STATISTIQUE!V13</f>
        <v>#REF!</v>
      </c>
      <c r="H23" s="422">
        <f t="shared" ref="H23:I23" si="6">SUM(AV23:AV25)</f>
        <v>0</v>
      </c>
      <c r="I23" s="425">
        <f t="shared" si="6"/>
        <v>0</v>
      </c>
      <c r="J23" s="16" t="str">
        <f>IF('Base de donnée'!$H$4,("DISPONIBLE"),("INDISPONIBLE"))</f>
        <v>DISPONIBLE</v>
      </c>
      <c r="K23" s="16" t="str">
        <f>IF('Base de donnée'!$H$4,("DISPONIBLE"),("INDISPONIBLE"))</f>
        <v>DISPONIBLE</v>
      </c>
      <c r="L23" s="16" t="str">
        <f>IF('Base de donnée'!$H$4,("DISPONIBLE"),("INDISPONIBLE"))</f>
        <v>DISPONIBLE</v>
      </c>
      <c r="M23" s="16" t="str">
        <f>IF('Base de donnée'!$H$4,("DISPONIBLE"),("INDISPONIBLE"))</f>
        <v>DISPONIBLE</v>
      </c>
      <c r="N23" s="16" t="str">
        <f>IF('Base de donnée'!$H$4,("DISPONIBLE"),("INDISPONIBLE"))</f>
        <v>DISPONIBLE</v>
      </c>
      <c r="O23" s="16" t="str">
        <f>IF('Base de donnée'!$H$4,("DISPONIBLE"),("INDISPONIBLE"))</f>
        <v>DISPONIBLE</v>
      </c>
      <c r="P23" s="16" t="str">
        <f>IF('Base de donnée'!$H$4,("DISPONIBLE"),("INDISPONIBLE"))</f>
        <v>DISPONIBLE</v>
      </c>
      <c r="Q23" s="16" t="str">
        <f>IF('Base de donnée'!$H$4,("DISPONIBLE"),("INDISPONIBLE"))</f>
        <v>DISPONIBLE</v>
      </c>
      <c r="R23" s="16" t="str">
        <f>IF('Base de donnée'!$H$4,("DISPONIBLE"),("INDISPONIBLE"))</f>
        <v>DISPONIBLE</v>
      </c>
      <c r="S23" s="16" t="str">
        <f>IF('Base de donnée'!$H$4,("DISPONIBLE"),("INDISPONIBLE"))</f>
        <v>DISPONIBLE</v>
      </c>
      <c r="T23" s="16" t="str">
        <f>IF('Base de donnée'!$H$4,("DISPONIBLE"),("INDISPONIBLE"))</f>
        <v>DISPONIBLE</v>
      </c>
      <c r="U23" s="16" t="str">
        <f>IF('Base de donnée'!$H$4,("DISPONIBLE"),("INDISPONIBLE"))</f>
        <v>DISPONIBLE</v>
      </c>
      <c r="V23" s="16" t="str">
        <f>IF('Base de donnée'!$H$4,("DISPONIBLE"),("INDISPONIBLE"))</f>
        <v>DISPONIBLE</v>
      </c>
      <c r="W23" s="16" t="str">
        <f>IF('Base de donnée'!$H$4,("DISPONIBLE"),("INDISPONIBLE"))</f>
        <v>DISPONIBLE</v>
      </c>
      <c r="X23" s="16" t="str">
        <f>IF('Base de donnée'!$H$4,("DISPONIBLE"),("INDISPONIBLE"))</f>
        <v>DISPONIBLE</v>
      </c>
      <c r="Y23" s="16" t="str">
        <f>IF('Base de donnée'!$H$4,("DISPONIBLE"),("INDISPONIBLE"))</f>
        <v>DISPONIBLE</v>
      </c>
      <c r="Z23" s="16" t="str">
        <f>IF('Base de donnée'!$H$4,("DISPONIBLE"),("INDISPONIBLE"))</f>
        <v>DISPONIBLE</v>
      </c>
      <c r="AA23" s="16" t="str">
        <f>IF('Base de donnée'!$H$4,("DISPONIBLE"),("INDISPONIBLE"))</f>
        <v>DISPONIBLE</v>
      </c>
      <c r="AB23" s="16" t="str">
        <f>IF('Base de donnée'!$H$4,("DISPONIBLE"),("INDISPONIBLE"))</f>
        <v>DISPONIBLE</v>
      </c>
      <c r="AC23" s="16" t="str">
        <f>IF('Base de donnée'!$H$4,("DISPONIBLE"),("INDISPONIBLE"))</f>
        <v>DISPONIBLE</v>
      </c>
      <c r="AD23" s="16" t="str">
        <f>IF('Base de donnée'!$H$4,("DISPONIBLE"),("INDISPONIBLE"))</f>
        <v>DISPONIBLE</v>
      </c>
      <c r="AE23" s="16" t="str">
        <f>IF('Base de donnée'!$H$4,("DISPONIBLE"),("INDISPONIBLE"))</f>
        <v>DISPONIBLE</v>
      </c>
      <c r="AF23" s="16" t="str">
        <f>IF('Base de donnée'!$H$4,("DISPONIBLE"),("INDISPONIBLE"))</f>
        <v>DISPONIBLE</v>
      </c>
      <c r="AG23" s="16" t="str">
        <f>IF('Base de donnée'!$H$4,("DISPONIBLE"),("INDISPONIBLE"))</f>
        <v>DISPONIBLE</v>
      </c>
      <c r="AH23" s="16" t="str">
        <f>IF('Base de donnée'!$H$4,("DISPONIBLE"),("INDISPONIBLE"))</f>
        <v>DISPONIBLE</v>
      </c>
      <c r="AI23" s="16" t="str">
        <f>IF('Base de donnée'!$H$4,("DISPONIBLE"),("INDISPONIBLE"))</f>
        <v>DISPONIBLE</v>
      </c>
      <c r="AJ23" s="16" t="str">
        <f>IF('Base de donnée'!$H$4,("DISPONIBLE"),("INDISPONIBLE"))</f>
        <v>DISPONIBLE</v>
      </c>
      <c r="AK23" s="16" t="str">
        <f>IF('Base de donnée'!$H$4,("DISPONIBLE"),("INDISPONIBLE"))</f>
        <v>DISPONIBLE</v>
      </c>
      <c r="AL23" s="16" t="str">
        <f>IF('Base de donnée'!$H$4,("DISPONIBLE"),("INDISPONIBLE"))</f>
        <v>DISPONIBLE</v>
      </c>
      <c r="AM23" s="16" t="str">
        <f>IF('Base de donnée'!$H$4,("DISPONIBLE"),("INDISPONIBLE"))</f>
        <v>DISPONIBLE</v>
      </c>
      <c r="AN23" s="16" t="str">
        <f>IF('Base de donnée'!$H$4,("DISPONIBLE"),("INDISPONIBLE"))</f>
        <v>DISPONIBLE</v>
      </c>
      <c r="AV23">
        <f t="array" ref="AV23">SUM(IF((WEEKDAY(J$5:AM$5,2)&lt;6)*(COUNTIF(fériés,J$5:AM$5)=0),COUNTIF(vsav, J23:AM23)))</f>
        <v>0</v>
      </c>
      <c r="AW23">
        <f t="array" ref="AW23">SUM(IF((WEEKDAY(J$5:AM$5,2)&gt;5)+(COUNTIF(fériés,J$5:AM$5)&gt;0),COUNTIF(vsav, J23:AM23)))</f>
        <v>0</v>
      </c>
    </row>
    <row r="24" spans="1:49" ht="15" customHeight="1">
      <c r="A24">
        <f>'Base de donnée'!H3</f>
        <v>6</v>
      </c>
      <c r="B24" s="464"/>
      <c r="C24" s="449"/>
      <c r="D24" s="411"/>
      <c r="E24" s="414"/>
      <c r="F24" s="417"/>
      <c r="G24" s="420"/>
      <c r="H24" s="423"/>
      <c r="I24" s="426"/>
      <c r="J24" s="18"/>
      <c r="K24" s="19"/>
      <c r="L24" s="10"/>
      <c r="M24" s="10"/>
      <c r="N24" s="10"/>
      <c r="O24" s="10"/>
      <c r="P24" s="10"/>
      <c r="Q24" s="10"/>
      <c r="R24" s="10"/>
      <c r="S24" s="10"/>
      <c r="T24" s="10"/>
      <c r="U24" s="19"/>
      <c r="V24" s="19"/>
      <c r="W24" s="19"/>
      <c r="X24" s="19"/>
      <c r="Y24" s="10"/>
      <c r="Z24" s="10"/>
      <c r="AA24" s="10"/>
      <c r="AB24" s="10"/>
      <c r="AC24" s="10"/>
      <c r="AD24" s="10"/>
      <c r="AE24" s="10"/>
      <c r="AF24" s="10"/>
      <c r="AG24" s="10"/>
      <c r="AH24" s="10"/>
      <c r="AI24" s="10"/>
      <c r="AJ24" s="10"/>
      <c r="AK24" s="19"/>
      <c r="AL24" s="10"/>
      <c r="AM24" s="10"/>
      <c r="AN24" s="10"/>
      <c r="AV24">
        <f t="array" ref="AV24">SUM(IF((WEEKDAY(J$5:AM$5,2)&lt;6)*(COUNTIF(fériés,J$5:AM$5)=0),COUNTIF(vsav, J24:AM24)))</f>
        <v>0</v>
      </c>
      <c r="AW24">
        <f t="array" ref="AW24">SUM(IF((WEEKDAY(J$5:AM$5,2)&gt;5)+(COUNTIF(fériés,J$5:AM$5)&gt;0),COUNTIF(vsav, J24:AM24)))</f>
        <v>0</v>
      </c>
    </row>
    <row r="25" spans="1:49" ht="15.75" customHeight="1" thickBot="1">
      <c r="A25">
        <f>'Base de donnée'!H3</f>
        <v>6</v>
      </c>
      <c r="B25" s="465"/>
      <c r="C25" s="450"/>
      <c r="D25" s="412"/>
      <c r="E25" s="415"/>
      <c r="F25" s="418"/>
      <c r="G25" s="421"/>
      <c r="H25" s="424"/>
      <c r="I25" s="427"/>
      <c r="J25" s="21"/>
      <c r="K25" s="22"/>
      <c r="L25" s="14"/>
      <c r="M25" s="14"/>
      <c r="N25" s="22"/>
      <c r="O25" s="14"/>
      <c r="P25" s="14"/>
      <c r="Q25" s="14"/>
      <c r="R25" s="14"/>
      <c r="S25" s="14"/>
      <c r="T25" s="14"/>
      <c r="U25" s="14"/>
      <c r="V25" s="14"/>
      <c r="W25" s="14"/>
      <c r="X25" s="14"/>
      <c r="Y25" s="14"/>
      <c r="Z25" s="14"/>
      <c r="AA25" s="14"/>
      <c r="AB25" s="14"/>
      <c r="AC25" s="14"/>
      <c r="AD25" s="14"/>
      <c r="AE25" s="14"/>
      <c r="AF25" s="14"/>
      <c r="AG25" s="14"/>
      <c r="AH25" s="14"/>
      <c r="AI25" s="14"/>
      <c r="AJ25" s="14"/>
      <c r="AK25" s="14"/>
      <c r="AL25" s="14"/>
      <c r="AM25" s="14"/>
      <c r="AN25" s="14"/>
      <c r="AV25">
        <f t="array" ref="AV25">SUM(IF((WEEKDAY(J$5:AM$5,2)&lt;6)*(COUNTIF(fériés,J$5:AM$5)=0),COUNTIF(vsav, J25:AM25)))</f>
        <v>0</v>
      </c>
      <c r="AW25">
        <f t="array" ref="AW25">SUM(IF((WEEKDAY(J$5:AM$5,2)&gt;5)+(COUNTIF(fériés,J$5:AM$5)&gt;0),COUNTIF(vsav, J25:AM25)))</f>
        <v>0</v>
      </c>
    </row>
    <row r="26" spans="1:49" ht="15" customHeight="1">
      <c r="A26" s="26">
        <f>'Base de donnée'!I3</f>
        <v>7</v>
      </c>
      <c r="B26" s="463">
        <f>SUM('Base de donnée'!I5:I7)</f>
        <v>2</v>
      </c>
      <c r="C26" s="448">
        <f>SUM('Base de donnée'!I$8)</f>
        <v>1</v>
      </c>
      <c r="D26" s="428">
        <f t="array" ref="D26">SUM(IF((WEEKDAY(J$5:AM$5,2)&lt;6)*(COUNTIF(fériés,J$5:AM$5)=0),COUNTIF(piquet,J26:AM26)))</f>
        <v>0</v>
      </c>
      <c r="E26" s="431">
        <f t="array" ref="E26">SUM(IF((WEEKDAY(J$5:AM$5,2)&gt;5)+(COUNTIF(fériés,J$5:AM$5)&gt;0),COUNTIF(piquet,J26:AM26)))</f>
        <v>0</v>
      </c>
      <c r="F26" s="416">
        <f>(D26*9)+(E26*24)</f>
        <v>0</v>
      </c>
      <c r="G26" s="419" t="e">
        <f ca="1">STATISTIQUE!V14</f>
        <v>#REF!</v>
      </c>
      <c r="H26" s="422">
        <f t="shared" ref="H26:I26" si="7">SUM(AV26:AV28)</f>
        <v>0</v>
      </c>
      <c r="I26" s="425">
        <f t="shared" si="7"/>
        <v>0</v>
      </c>
      <c r="J26" s="16" t="str">
        <f>IF('Base de donnée'!$I$4,("DISPONIBLE"),("INDISPONIBLE"))</f>
        <v>DISPONIBLE</v>
      </c>
      <c r="K26" s="16" t="str">
        <f>IF('Base de donnée'!$I$4,("DISPONIBLE"),("INDISPONIBLE"))</f>
        <v>DISPONIBLE</v>
      </c>
      <c r="L26" s="16" t="str">
        <f>IF('Base de donnée'!$I$4,("DISPONIBLE"),("INDISPONIBLE"))</f>
        <v>DISPONIBLE</v>
      </c>
      <c r="M26" s="16" t="str">
        <f>IF('Base de donnée'!$I$4,("DISPONIBLE"),("INDISPONIBLE"))</f>
        <v>DISPONIBLE</v>
      </c>
      <c r="N26" s="16" t="str">
        <f>IF('Base de donnée'!$I$4,("DISPONIBLE"),("INDISPONIBLE"))</f>
        <v>DISPONIBLE</v>
      </c>
      <c r="O26" s="16" t="str">
        <f>IF('Base de donnée'!$I$4,("DISPONIBLE"),("INDISPONIBLE"))</f>
        <v>DISPONIBLE</v>
      </c>
      <c r="P26" s="16" t="str">
        <f>IF('Base de donnée'!$I$4,("DISPONIBLE"),("INDISPONIBLE"))</f>
        <v>DISPONIBLE</v>
      </c>
      <c r="Q26" s="16" t="str">
        <f>IF('Base de donnée'!$I$4,("DISPONIBLE"),("INDISPONIBLE"))</f>
        <v>DISPONIBLE</v>
      </c>
      <c r="R26" s="16" t="str">
        <f>IF('Base de donnée'!$I$4,("DISPONIBLE"),("INDISPONIBLE"))</f>
        <v>DISPONIBLE</v>
      </c>
      <c r="S26" s="16" t="str">
        <f>IF('Base de donnée'!$I$4,("DISPONIBLE"),("INDISPONIBLE"))</f>
        <v>DISPONIBLE</v>
      </c>
      <c r="T26" s="16" t="str">
        <f>IF('Base de donnée'!$I$4,("DISPONIBLE"),("INDISPONIBLE"))</f>
        <v>DISPONIBLE</v>
      </c>
      <c r="U26" s="16" t="str">
        <f>IF('Base de donnée'!$I$4,("DISPONIBLE"),("INDISPONIBLE"))</f>
        <v>DISPONIBLE</v>
      </c>
      <c r="V26" s="16" t="str">
        <f>IF('Base de donnée'!$I$4,("DISPONIBLE"),("INDISPONIBLE"))</f>
        <v>DISPONIBLE</v>
      </c>
      <c r="W26" s="16" t="str">
        <f>IF('Base de donnée'!$I$4,("DISPONIBLE"),("INDISPONIBLE"))</f>
        <v>DISPONIBLE</v>
      </c>
      <c r="X26" s="16" t="str">
        <f>IF('Base de donnée'!$I$4,("DISPONIBLE"),("INDISPONIBLE"))</f>
        <v>DISPONIBLE</v>
      </c>
      <c r="Y26" s="16" t="str">
        <f>IF('Base de donnée'!$I$4,("DISPONIBLE"),("INDISPONIBLE"))</f>
        <v>DISPONIBLE</v>
      </c>
      <c r="Z26" s="16" t="str">
        <f>IF('Base de donnée'!$I$4,("DISPONIBLE"),("INDISPONIBLE"))</f>
        <v>DISPONIBLE</v>
      </c>
      <c r="AA26" s="16" t="str">
        <f>IF('Base de donnée'!$I$4,("DISPONIBLE"),("INDISPONIBLE"))</f>
        <v>DISPONIBLE</v>
      </c>
      <c r="AB26" s="16" t="str">
        <f>IF('Base de donnée'!$I$4,("DISPONIBLE"),("INDISPONIBLE"))</f>
        <v>DISPONIBLE</v>
      </c>
      <c r="AC26" s="16" t="str">
        <f>IF('Base de donnée'!$I$4,("DISPONIBLE"),("INDISPONIBLE"))</f>
        <v>DISPONIBLE</v>
      </c>
      <c r="AD26" s="16" t="str">
        <f>IF('Base de donnée'!$I$4,("DISPONIBLE"),("INDISPONIBLE"))</f>
        <v>DISPONIBLE</v>
      </c>
      <c r="AE26" s="16" t="str">
        <f>IF('Base de donnée'!$I$4,("DISPONIBLE"),("INDISPONIBLE"))</f>
        <v>DISPONIBLE</v>
      </c>
      <c r="AF26" s="16" t="str">
        <f>IF('Base de donnée'!$I$4,("DISPONIBLE"),("INDISPONIBLE"))</f>
        <v>DISPONIBLE</v>
      </c>
      <c r="AG26" s="16" t="str">
        <f>IF('Base de donnée'!$I$4,("DISPONIBLE"),("INDISPONIBLE"))</f>
        <v>DISPONIBLE</v>
      </c>
      <c r="AH26" s="16" t="str">
        <f>IF('Base de donnée'!$I$4,("DISPONIBLE"),("INDISPONIBLE"))</f>
        <v>DISPONIBLE</v>
      </c>
      <c r="AI26" s="16" t="str">
        <f>IF('Base de donnée'!$I$4,("DISPONIBLE"),("INDISPONIBLE"))</f>
        <v>DISPONIBLE</v>
      </c>
      <c r="AJ26" s="16" t="str">
        <f>IF('Base de donnée'!$I$4,("DISPONIBLE"),("INDISPONIBLE"))</f>
        <v>DISPONIBLE</v>
      </c>
      <c r="AK26" s="16" t="str">
        <f>IF('Base de donnée'!$I$4,("DISPONIBLE"),("INDISPONIBLE"))</f>
        <v>DISPONIBLE</v>
      </c>
      <c r="AL26" s="16" t="str">
        <f>IF('Base de donnée'!$I$4,("DISPONIBLE"),("INDISPONIBLE"))</f>
        <v>DISPONIBLE</v>
      </c>
      <c r="AM26" s="16" t="str">
        <f>IF('Base de donnée'!$I$4,("DISPONIBLE"),("INDISPONIBLE"))</f>
        <v>DISPONIBLE</v>
      </c>
      <c r="AN26" s="16" t="str">
        <f>IF('Base de donnée'!$I$4,("DISPONIBLE"),("INDISPONIBLE"))</f>
        <v>DISPONIBLE</v>
      </c>
      <c r="AV26">
        <f t="array" ref="AV26">SUM(IF((WEEKDAY(J$5:AM$5,2)&lt;6)*(COUNTIF(fériés,J$5:AM$5)=0),COUNTIF(vsav, J26:AM26)))</f>
        <v>0</v>
      </c>
      <c r="AW26">
        <f t="array" ref="AW26">SUM(IF((WEEKDAY(J$5:AM$5,2)&gt;5)+(COUNTIF(fériés,J$5:AM$5)&gt;0),COUNTIF(vsav, J26:AM26)))</f>
        <v>0</v>
      </c>
    </row>
    <row r="27" spans="1:49" ht="15" customHeight="1">
      <c r="A27" s="24">
        <f>'Base de donnée'!I3</f>
        <v>7</v>
      </c>
      <c r="B27" s="464"/>
      <c r="C27" s="449"/>
      <c r="D27" s="429"/>
      <c r="E27" s="432"/>
      <c r="F27" s="417"/>
      <c r="G27" s="420"/>
      <c r="H27" s="423"/>
      <c r="I27" s="426"/>
      <c r="J27" s="18"/>
      <c r="K27" s="10"/>
      <c r="L27" s="10"/>
      <c r="M27" s="10"/>
      <c r="N27" s="10"/>
      <c r="O27" s="10"/>
      <c r="P27" s="10"/>
      <c r="Q27" s="10"/>
      <c r="R27" s="10"/>
      <c r="S27" s="10"/>
      <c r="T27" s="19"/>
      <c r="U27" s="10"/>
      <c r="V27" s="10"/>
      <c r="W27" s="19"/>
      <c r="X27" s="10"/>
      <c r="Y27" s="10"/>
      <c r="Z27" s="10"/>
      <c r="AA27" s="10"/>
      <c r="AB27" s="10"/>
      <c r="AC27" s="10"/>
      <c r="AD27" s="10"/>
      <c r="AE27" s="10"/>
      <c r="AF27" s="10"/>
      <c r="AG27" s="10"/>
      <c r="AH27" s="10"/>
      <c r="AI27" s="10"/>
      <c r="AJ27" s="10"/>
      <c r="AK27" s="10"/>
      <c r="AL27" s="10"/>
      <c r="AM27" s="10"/>
      <c r="AN27" s="10"/>
      <c r="AV27">
        <f t="array" ref="AV27">SUM(IF((WEEKDAY(J$5:AM$5,2)&lt;6)*(COUNTIF(fériés,J$5:AM$5)=0),COUNTIF(vsav, J27:AM27)))</f>
        <v>0</v>
      </c>
      <c r="AW27">
        <f t="array" ref="AW27">SUM(IF((WEEKDAY(J$5:AM$5,2)&gt;5)+(COUNTIF(fériés,J$5:AM$5)&gt;0),COUNTIF(vsav, J27:AM27)))</f>
        <v>0</v>
      </c>
    </row>
    <row r="28" spans="1:49" ht="15.75" customHeight="1" thickBot="1">
      <c r="A28" s="25">
        <f>'Base de donnée'!I3</f>
        <v>7</v>
      </c>
      <c r="B28" s="465"/>
      <c r="C28" s="450"/>
      <c r="D28" s="430"/>
      <c r="E28" s="433"/>
      <c r="F28" s="418"/>
      <c r="G28" s="421"/>
      <c r="H28" s="424"/>
      <c r="I28" s="427"/>
      <c r="J28" s="21"/>
      <c r="K28" s="14"/>
      <c r="L28" s="14"/>
      <c r="M28" s="14"/>
      <c r="N28" s="14"/>
      <c r="O28" s="14"/>
      <c r="P28" s="14"/>
      <c r="Q28" s="14"/>
      <c r="R28" s="14"/>
      <c r="S28" s="14"/>
      <c r="T28" s="14"/>
      <c r="U28" s="14"/>
      <c r="V28" s="14"/>
      <c r="W28" s="14"/>
      <c r="X28" s="14"/>
      <c r="Y28" s="14"/>
      <c r="Z28" s="14"/>
      <c r="AA28" s="14"/>
      <c r="AB28" s="14"/>
      <c r="AC28" s="14"/>
      <c r="AD28" s="14"/>
      <c r="AE28" s="14"/>
      <c r="AF28" s="14"/>
      <c r="AG28" s="14"/>
      <c r="AH28" s="14"/>
      <c r="AI28" s="22"/>
      <c r="AJ28" s="14"/>
      <c r="AK28" s="14"/>
      <c r="AL28" s="14"/>
      <c r="AM28" s="14"/>
      <c r="AN28" s="14"/>
      <c r="AV28">
        <f t="array" ref="AV28">SUM(IF((WEEKDAY(J$5:AM$5,2)&lt;6)*(COUNTIF(fériés,J$5:AM$5)=0),COUNTIF(vsav, J28:AM28)))</f>
        <v>0</v>
      </c>
      <c r="AW28">
        <f t="array" ref="AW28">SUM(IF((WEEKDAY(J$5:AM$5,2)&gt;5)+(COUNTIF(fériés,J$5:AM$5)&gt;0),COUNTIF(vsav, J28:AM28)))</f>
        <v>0</v>
      </c>
    </row>
    <row r="29" spans="1:49" ht="15" customHeight="1">
      <c r="A29" s="26">
        <f>'Base de donnée'!J3</f>
        <v>8</v>
      </c>
      <c r="B29" s="463">
        <f>SUM('Base de donnée'!J5:J7)</f>
        <v>2</v>
      </c>
      <c r="C29" s="448">
        <f>SUM('Base de donnée'!J$8)</f>
        <v>0</v>
      </c>
      <c r="D29" s="410">
        <f t="array" ref="D29">SUM(IF((WEEKDAY(J$5:AM$5,2)&lt;6)*(COUNTIF(fériés,J$5:AM$5)=0),COUNTIF(piquet,J29:AM29)))</f>
        <v>0</v>
      </c>
      <c r="E29" s="413">
        <f t="array" ref="E29">SUM(IF((WEEKDAY(J$5:AM$5,2)&gt;5)+(COUNTIF(fériés,J$5:AM$5)&gt;0),COUNTIF(piquet,J29:AM29)))</f>
        <v>0</v>
      </c>
      <c r="F29" s="416">
        <f>(D29*9)+(E29*24)</f>
        <v>0</v>
      </c>
      <c r="G29" s="419" t="e">
        <f ca="1">STATISTIQUE!V15</f>
        <v>#REF!</v>
      </c>
      <c r="H29" s="422">
        <f t="shared" ref="H29:I29" si="8">SUM(AV29:AV31)</f>
        <v>0</v>
      </c>
      <c r="I29" s="425">
        <f t="shared" si="8"/>
        <v>0</v>
      </c>
      <c r="J29" s="29" t="str">
        <f>IF('Base de donnée'!$J$4,("DISPONIBLE"),("INDISPONIBLE"))</f>
        <v>DISPONIBLE</v>
      </c>
      <c r="K29" s="29" t="str">
        <f>IF('Base de donnée'!$J$4,("DISPONIBLE"),("INDISPONIBLE"))</f>
        <v>DISPONIBLE</v>
      </c>
      <c r="L29" s="29" t="str">
        <f>IF('Base de donnée'!$J$4,("DISPONIBLE"),("INDISPONIBLE"))</f>
        <v>DISPONIBLE</v>
      </c>
      <c r="M29" s="29" t="str">
        <f>IF('Base de donnée'!$J$4,("DISPONIBLE"),("INDISPONIBLE"))</f>
        <v>DISPONIBLE</v>
      </c>
      <c r="N29" s="29" t="str">
        <f>IF('Base de donnée'!$J$4,("DISPONIBLE"),("INDISPONIBLE"))</f>
        <v>DISPONIBLE</v>
      </c>
      <c r="O29" s="29" t="str">
        <f>IF('Base de donnée'!$J$4,("DISPONIBLE"),("INDISPONIBLE"))</f>
        <v>DISPONIBLE</v>
      </c>
      <c r="P29" s="29" t="str">
        <f>IF('Base de donnée'!$J$4,("DISPONIBLE"),("INDISPONIBLE"))</f>
        <v>DISPONIBLE</v>
      </c>
      <c r="Q29" s="29" t="str">
        <f>IF('Base de donnée'!$J$4,("DISPONIBLE"),("INDISPONIBLE"))</f>
        <v>DISPONIBLE</v>
      </c>
      <c r="R29" s="29" t="str">
        <f>IF('Base de donnée'!$J$4,("DISPONIBLE"),("INDISPONIBLE"))</f>
        <v>DISPONIBLE</v>
      </c>
      <c r="S29" s="29" t="str">
        <f>IF('Base de donnée'!$J$4,("DISPONIBLE"),("INDISPONIBLE"))</f>
        <v>DISPONIBLE</v>
      </c>
      <c r="T29" s="29" t="str">
        <f>IF('Base de donnée'!$J$4,("DISPONIBLE"),("INDISPONIBLE"))</f>
        <v>DISPONIBLE</v>
      </c>
      <c r="U29" s="29" t="str">
        <f>IF('Base de donnée'!$J$4,("DISPONIBLE"),("INDISPONIBLE"))</f>
        <v>DISPONIBLE</v>
      </c>
      <c r="V29" s="29" t="str">
        <f>IF('Base de donnée'!$J$4,("DISPONIBLE"),("INDISPONIBLE"))</f>
        <v>DISPONIBLE</v>
      </c>
      <c r="W29" s="29" t="str">
        <f>IF('Base de donnée'!$J$4,("DISPONIBLE"),("INDISPONIBLE"))</f>
        <v>DISPONIBLE</v>
      </c>
      <c r="X29" s="29" t="str">
        <f>IF('Base de donnée'!$J$4,("DISPONIBLE"),("INDISPONIBLE"))</f>
        <v>DISPONIBLE</v>
      </c>
      <c r="Y29" s="29" t="str">
        <f>IF('Base de donnée'!$J$4,("DISPONIBLE"),("INDISPONIBLE"))</f>
        <v>DISPONIBLE</v>
      </c>
      <c r="Z29" s="29" t="str">
        <f>IF('Base de donnée'!$J$4,("DISPONIBLE"),("INDISPONIBLE"))</f>
        <v>DISPONIBLE</v>
      </c>
      <c r="AA29" s="29" t="str">
        <f>IF('Base de donnée'!$J$4,("DISPONIBLE"),("INDISPONIBLE"))</f>
        <v>DISPONIBLE</v>
      </c>
      <c r="AB29" s="29" t="str">
        <f>IF('Base de donnée'!$J$4,("DISPONIBLE"),("INDISPONIBLE"))</f>
        <v>DISPONIBLE</v>
      </c>
      <c r="AC29" s="29" t="str">
        <f>IF('Base de donnée'!$J$4,("DISPONIBLE"),("INDISPONIBLE"))</f>
        <v>DISPONIBLE</v>
      </c>
      <c r="AD29" s="29" t="str">
        <f>IF('Base de donnée'!$J$4,("DISPONIBLE"),("INDISPONIBLE"))</f>
        <v>DISPONIBLE</v>
      </c>
      <c r="AE29" s="29" t="str">
        <f>IF('Base de donnée'!$J$4,("DISPONIBLE"),("INDISPONIBLE"))</f>
        <v>DISPONIBLE</v>
      </c>
      <c r="AF29" s="29" t="str">
        <f>IF('Base de donnée'!$J$4,("DISPONIBLE"),("INDISPONIBLE"))</f>
        <v>DISPONIBLE</v>
      </c>
      <c r="AG29" s="29" t="str">
        <f>IF('Base de donnée'!$J$4,("DISPONIBLE"),("INDISPONIBLE"))</f>
        <v>DISPONIBLE</v>
      </c>
      <c r="AH29" s="29" t="str">
        <f>IF('Base de donnée'!$J$4,("DISPONIBLE"),("INDISPONIBLE"))</f>
        <v>DISPONIBLE</v>
      </c>
      <c r="AI29" s="29" t="str">
        <f>IF('Base de donnée'!$J$4,("DISPONIBLE"),("INDISPONIBLE"))</f>
        <v>DISPONIBLE</v>
      </c>
      <c r="AJ29" s="29" t="str">
        <f>IF('Base de donnée'!$J$4,("DISPONIBLE"),("INDISPONIBLE"))</f>
        <v>DISPONIBLE</v>
      </c>
      <c r="AK29" s="29" t="str">
        <f>IF('Base de donnée'!$J$4,("DISPONIBLE"),("INDISPONIBLE"))</f>
        <v>DISPONIBLE</v>
      </c>
      <c r="AL29" s="29" t="str">
        <f>IF('Base de donnée'!$J$4,("DISPONIBLE"),("INDISPONIBLE"))</f>
        <v>DISPONIBLE</v>
      </c>
      <c r="AM29" s="29" t="str">
        <f>IF('Base de donnée'!$J$4,("DISPONIBLE"),("INDISPONIBLE"))</f>
        <v>DISPONIBLE</v>
      </c>
      <c r="AN29" s="29" t="str">
        <f>IF('Base de donnée'!$J$4,("DISPONIBLE"),("INDISPONIBLE"))</f>
        <v>DISPONIBLE</v>
      </c>
      <c r="AV29">
        <f t="array" ref="AV29">SUM(IF((WEEKDAY(J$5:AM$5,2)&lt;6)*(COUNTIF(fériés,J$5:AM$5)=0),COUNTIF(vsav, J29:AM29)))</f>
        <v>0</v>
      </c>
      <c r="AW29">
        <f t="array" ref="AW29">SUM(IF((WEEKDAY(J$5:AM$5,2)&gt;5)+(COUNTIF(fériés,J$5:AM$5)&gt;0),COUNTIF(vsav, J29:AM29)))</f>
        <v>0</v>
      </c>
    </row>
    <row r="30" spans="1:49" ht="15" customHeight="1">
      <c r="A30" s="24">
        <f>'Base de donnée'!J3</f>
        <v>8</v>
      </c>
      <c r="B30" s="464"/>
      <c r="C30" s="449"/>
      <c r="D30" s="411"/>
      <c r="E30" s="414"/>
      <c r="F30" s="417"/>
      <c r="G30" s="420"/>
      <c r="H30" s="423"/>
      <c r="I30" s="426"/>
      <c r="J30" s="30"/>
      <c r="K30" s="10"/>
      <c r="L30" s="10"/>
      <c r="M30" s="10"/>
      <c r="N30" s="10"/>
      <c r="O30" s="19"/>
      <c r="P30" s="10"/>
      <c r="Q30" s="10"/>
      <c r="R30" s="19"/>
      <c r="S30" s="10"/>
      <c r="T30" s="10"/>
      <c r="U30" s="19"/>
      <c r="V30" s="10"/>
      <c r="W30" s="10"/>
      <c r="X30" s="10"/>
      <c r="Y30" s="10"/>
      <c r="Z30" s="10"/>
      <c r="AA30" s="10"/>
      <c r="AB30" s="10"/>
      <c r="AC30" s="10"/>
      <c r="AD30" s="10"/>
      <c r="AE30" s="10"/>
      <c r="AF30" s="10"/>
      <c r="AG30" s="19"/>
      <c r="AH30" s="10"/>
      <c r="AI30" s="10"/>
      <c r="AJ30" s="10"/>
      <c r="AK30" s="10"/>
      <c r="AL30" s="10"/>
      <c r="AM30" s="10"/>
      <c r="AN30" s="10"/>
      <c r="AV30">
        <f t="array" ref="AV30">SUM(IF((WEEKDAY(J$5:AM$5,2)&lt;6)*(COUNTIF(fériés,J$5:AM$5)=0),COUNTIF(vsav, J30:AM30)))</f>
        <v>0</v>
      </c>
      <c r="AW30">
        <f t="array" ref="AW30">SUM(IF((WEEKDAY(J$5:AM$5,2)&gt;5)+(COUNTIF(fériés,J$5:AM$5)&gt;0),COUNTIF(vsav, J30:AM30)))</f>
        <v>0</v>
      </c>
    </row>
    <row r="31" spans="1:49" ht="15.75" customHeight="1" thickBot="1">
      <c r="A31" s="25">
        <f>'Base de donnée'!J3</f>
        <v>8</v>
      </c>
      <c r="B31" s="465"/>
      <c r="C31" s="450"/>
      <c r="D31" s="412"/>
      <c r="E31" s="415"/>
      <c r="F31" s="418"/>
      <c r="G31" s="421"/>
      <c r="H31" s="424"/>
      <c r="I31" s="427"/>
      <c r="J31" s="28"/>
      <c r="K31" s="14"/>
      <c r="L31" s="14"/>
      <c r="M31" s="14"/>
      <c r="N31" s="22"/>
      <c r="O31" s="22"/>
      <c r="P31" s="14"/>
      <c r="Q31" s="22"/>
      <c r="R31" s="22"/>
      <c r="S31" s="14"/>
      <c r="T31" s="14"/>
      <c r="U31" s="14"/>
      <c r="V31" s="14"/>
      <c r="W31" s="22"/>
      <c r="X31" s="22"/>
      <c r="Y31" s="14"/>
      <c r="Z31" s="14"/>
      <c r="AA31" s="14"/>
      <c r="AB31" s="22"/>
      <c r="AC31" s="14"/>
      <c r="AD31" s="14"/>
      <c r="AE31" s="14"/>
      <c r="AF31" s="14"/>
      <c r="AG31" s="22"/>
      <c r="AH31" s="14"/>
      <c r="AI31" s="14"/>
      <c r="AJ31" s="14"/>
      <c r="AK31" s="14"/>
      <c r="AL31" s="14"/>
      <c r="AM31" s="14"/>
      <c r="AN31" s="14"/>
      <c r="AV31">
        <f t="array" ref="AV31">SUM(IF((WEEKDAY(J$5:AM$5,2)&lt;6)*(COUNTIF(fériés,J$5:AM$5)=0),COUNTIF(vsav, J31:AM31)))</f>
        <v>0</v>
      </c>
      <c r="AW31">
        <f t="array" ref="AW31">SUM(IF((WEEKDAY(J$5:AM$5,2)&gt;5)+(COUNTIF(fériés,J$5:AM$5)&gt;0),COUNTIF(vsav, J31:AM31)))</f>
        <v>0</v>
      </c>
    </row>
    <row r="32" spans="1:49" ht="15" customHeight="1">
      <c r="A32" s="26">
        <f>'Base de donnée'!K3</f>
        <v>9</v>
      </c>
      <c r="B32" s="463">
        <f>SUM('Base de donnée'!K5:K7)</f>
        <v>1</v>
      </c>
      <c r="C32" s="448">
        <f>SUM('Base de donnée'!K$8)</f>
        <v>1</v>
      </c>
      <c r="D32" s="428">
        <f t="array" ref="D32">SUM(IF((WEEKDAY(J$5:AM$5,2)&lt;6)*(COUNTIF(fériés,J$5:AM$5)=0),COUNTIF(piquet,J32:AM32)))</f>
        <v>0</v>
      </c>
      <c r="E32" s="431">
        <f t="array" ref="E32">SUM(IF((WEEKDAY(J$5:AM$5,2)&gt;5)+(COUNTIF(fériés,J$5:AM$5)&gt;0),COUNTIF(piquet,J32:AM32)))</f>
        <v>0</v>
      </c>
      <c r="F32" s="416">
        <f>(D32*9)+(E32*24)</f>
        <v>0</v>
      </c>
      <c r="G32" s="419" t="e">
        <f ca="1">STATISTIQUE!V16</f>
        <v>#REF!</v>
      </c>
      <c r="H32" s="422">
        <f t="shared" ref="H32:I32" si="9">SUM(AV32:AV34)</f>
        <v>0</v>
      </c>
      <c r="I32" s="425">
        <f t="shared" si="9"/>
        <v>0</v>
      </c>
      <c r="J32" s="29" t="str">
        <f>IF('Base de donnée'!$K$4,("DISPONIBLE"),("INDISPONIBLE"))</f>
        <v>DISPONIBLE</v>
      </c>
      <c r="K32" s="29" t="str">
        <f>IF('Base de donnée'!$K$4,("DISPONIBLE"),("INDISPONIBLE"))</f>
        <v>DISPONIBLE</v>
      </c>
      <c r="L32" s="29" t="str">
        <f>IF('Base de donnée'!$K$4,("DISPONIBLE"),("INDISPONIBLE"))</f>
        <v>DISPONIBLE</v>
      </c>
      <c r="M32" s="29" t="str">
        <f>IF('Base de donnée'!$K$4,("DISPONIBLE"),("INDISPONIBLE"))</f>
        <v>DISPONIBLE</v>
      </c>
      <c r="N32" s="29" t="str">
        <f>IF('Base de donnée'!$K$4,("DISPONIBLE"),("INDISPONIBLE"))</f>
        <v>DISPONIBLE</v>
      </c>
      <c r="O32" s="29" t="str">
        <f>IF('Base de donnée'!$K$4,("DISPONIBLE"),("INDISPONIBLE"))</f>
        <v>DISPONIBLE</v>
      </c>
      <c r="P32" s="29" t="str">
        <f>IF('Base de donnée'!$K$4,("DISPONIBLE"),("INDISPONIBLE"))</f>
        <v>DISPONIBLE</v>
      </c>
      <c r="Q32" s="29" t="str">
        <f>IF('Base de donnée'!$K$4,("DISPONIBLE"),("INDISPONIBLE"))</f>
        <v>DISPONIBLE</v>
      </c>
      <c r="R32" s="29" t="str">
        <f>IF('Base de donnée'!$K$4,("DISPONIBLE"),("INDISPONIBLE"))</f>
        <v>DISPONIBLE</v>
      </c>
      <c r="S32" s="29" t="str">
        <f>IF('Base de donnée'!$K$4,("DISPONIBLE"),("INDISPONIBLE"))</f>
        <v>DISPONIBLE</v>
      </c>
      <c r="T32" s="29" t="str">
        <f>IF('Base de donnée'!$K$4,("DISPONIBLE"),("INDISPONIBLE"))</f>
        <v>DISPONIBLE</v>
      </c>
      <c r="U32" s="29" t="str">
        <f>IF('Base de donnée'!$K$4,("DISPONIBLE"),("INDISPONIBLE"))</f>
        <v>DISPONIBLE</v>
      </c>
      <c r="V32" s="29" t="str">
        <f>IF('Base de donnée'!$K$4,("DISPONIBLE"),("INDISPONIBLE"))</f>
        <v>DISPONIBLE</v>
      </c>
      <c r="W32" s="29" t="str">
        <f>IF('Base de donnée'!$K$4,("DISPONIBLE"),("INDISPONIBLE"))</f>
        <v>DISPONIBLE</v>
      </c>
      <c r="X32" s="29" t="str">
        <f>IF('Base de donnée'!$K$4,("DISPONIBLE"),("INDISPONIBLE"))</f>
        <v>DISPONIBLE</v>
      </c>
      <c r="Y32" s="29" t="str">
        <f>IF('Base de donnée'!$K$4,("DISPONIBLE"),("INDISPONIBLE"))</f>
        <v>DISPONIBLE</v>
      </c>
      <c r="Z32" s="29" t="str">
        <f>IF('Base de donnée'!$K$4,("DISPONIBLE"),("INDISPONIBLE"))</f>
        <v>DISPONIBLE</v>
      </c>
      <c r="AA32" s="29" t="str">
        <f>IF('Base de donnée'!$K$4,("DISPONIBLE"),("INDISPONIBLE"))</f>
        <v>DISPONIBLE</v>
      </c>
      <c r="AB32" s="29" t="str">
        <f>IF('Base de donnée'!$K$4,("DISPONIBLE"),("INDISPONIBLE"))</f>
        <v>DISPONIBLE</v>
      </c>
      <c r="AC32" s="29" t="str">
        <f>IF('Base de donnée'!$K$4,("DISPONIBLE"),("INDISPONIBLE"))</f>
        <v>DISPONIBLE</v>
      </c>
      <c r="AD32" s="29" t="str">
        <f>IF('Base de donnée'!$K$4,("DISPONIBLE"),("INDISPONIBLE"))</f>
        <v>DISPONIBLE</v>
      </c>
      <c r="AE32" s="29" t="str">
        <f>IF('Base de donnée'!$K$4,("DISPONIBLE"),("INDISPONIBLE"))</f>
        <v>DISPONIBLE</v>
      </c>
      <c r="AF32" s="29" t="str">
        <f>IF('Base de donnée'!$K$4,("DISPONIBLE"),("INDISPONIBLE"))</f>
        <v>DISPONIBLE</v>
      </c>
      <c r="AG32" s="29" t="str">
        <f>IF('Base de donnée'!$K$4,("DISPONIBLE"),("INDISPONIBLE"))</f>
        <v>DISPONIBLE</v>
      </c>
      <c r="AH32" s="29" t="str">
        <f>IF('Base de donnée'!$K$4,("DISPONIBLE"),("INDISPONIBLE"))</f>
        <v>DISPONIBLE</v>
      </c>
      <c r="AI32" s="29" t="str">
        <f>IF('Base de donnée'!$K$4,("DISPONIBLE"),("INDISPONIBLE"))</f>
        <v>DISPONIBLE</v>
      </c>
      <c r="AJ32" s="29" t="str">
        <f>IF('Base de donnée'!$K$4,("DISPONIBLE"),("INDISPONIBLE"))</f>
        <v>DISPONIBLE</v>
      </c>
      <c r="AK32" s="29" t="str">
        <f>IF('Base de donnée'!$K$4,("DISPONIBLE"),("INDISPONIBLE"))</f>
        <v>DISPONIBLE</v>
      </c>
      <c r="AL32" s="29" t="str">
        <f>IF('Base de donnée'!$K$4,("DISPONIBLE"),("INDISPONIBLE"))</f>
        <v>DISPONIBLE</v>
      </c>
      <c r="AM32" s="29" t="str">
        <f>IF('Base de donnée'!$K$4,("DISPONIBLE"),("INDISPONIBLE"))</f>
        <v>DISPONIBLE</v>
      </c>
      <c r="AN32" s="29" t="str">
        <f>IF('Base de donnée'!$K$4,("DISPONIBLE"),("INDISPONIBLE"))</f>
        <v>DISPONIBLE</v>
      </c>
      <c r="AV32">
        <f t="array" ref="AV32">SUM(IF((WEEKDAY(J$5:AM$5,2)&lt;6)*(COUNTIF(fériés,J$5:AM$5)=0),COUNTIF(vsav, J32:AM32)))</f>
        <v>0</v>
      </c>
      <c r="AW32">
        <f t="array" ref="AW32">SUM(IF((WEEKDAY(J$5:AM$5,2)&gt;5)+(COUNTIF(fériés,J$5:AM$5)&gt;0),COUNTIF(vsav, J32:AM32)))</f>
        <v>0</v>
      </c>
    </row>
    <row r="33" spans="1:49" ht="15" customHeight="1">
      <c r="A33" s="24">
        <f>'Base de donnée'!K3</f>
        <v>9</v>
      </c>
      <c r="B33" s="464"/>
      <c r="C33" s="449"/>
      <c r="D33" s="429"/>
      <c r="E33" s="432"/>
      <c r="F33" s="417"/>
      <c r="G33" s="420"/>
      <c r="H33" s="423"/>
      <c r="I33" s="426"/>
      <c r="J33" s="18"/>
      <c r="K33" s="10"/>
      <c r="L33" s="10"/>
      <c r="M33" s="10"/>
      <c r="N33" s="10"/>
      <c r="O33" s="10"/>
      <c r="P33" s="10"/>
      <c r="Q33" s="10"/>
      <c r="R33" s="10"/>
      <c r="S33" s="10"/>
      <c r="T33" s="10"/>
      <c r="U33" s="10"/>
      <c r="V33" s="10"/>
      <c r="W33" s="10"/>
      <c r="X33" s="10"/>
      <c r="Y33" s="10"/>
      <c r="Z33" s="10"/>
      <c r="AA33" s="10"/>
      <c r="AB33" s="10"/>
      <c r="AC33" s="10"/>
      <c r="AD33" s="10"/>
      <c r="AE33" s="10"/>
      <c r="AF33" s="10"/>
      <c r="AG33" s="10"/>
      <c r="AH33" s="10"/>
      <c r="AI33" s="10"/>
      <c r="AJ33" s="10"/>
      <c r="AK33" s="19"/>
      <c r="AL33" s="10"/>
      <c r="AM33" s="10"/>
      <c r="AN33" s="10"/>
      <c r="AV33">
        <f t="array" ref="AV33">SUM(IF((WEEKDAY(J$5:AM$5,2)&lt;6)*(COUNTIF(fériés,J$5:AM$5)=0),COUNTIF(vsav, J33:AM33)))</f>
        <v>0</v>
      </c>
      <c r="AW33">
        <f t="array" ref="AW33">SUM(IF((WEEKDAY(J$5:AM$5,2)&gt;5)+(COUNTIF(fériés,J$5:AM$5)&gt;0),COUNTIF(vsav, J33:AM33)))</f>
        <v>0</v>
      </c>
    </row>
    <row r="34" spans="1:49" ht="15.75" customHeight="1" thickBot="1">
      <c r="A34" s="25">
        <f>'Base de donnée'!K3</f>
        <v>9</v>
      </c>
      <c r="B34" s="465"/>
      <c r="C34" s="450"/>
      <c r="D34" s="430"/>
      <c r="E34" s="433"/>
      <c r="F34" s="418"/>
      <c r="G34" s="421"/>
      <c r="H34" s="424"/>
      <c r="I34" s="427"/>
      <c r="J34" s="28"/>
      <c r="K34" s="14"/>
      <c r="L34" s="14"/>
      <c r="M34" s="14"/>
      <c r="N34" s="14"/>
      <c r="O34" s="14"/>
      <c r="P34" s="14"/>
      <c r="Q34" s="14"/>
      <c r="R34" s="14"/>
      <c r="S34" s="14"/>
      <c r="T34" s="14"/>
      <c r="U34" s="14"/>
      <c r="V34" s="14"/>
      <c r="W34" s="14"/>
      <c r="X34" s="14"/>
      <c r="Y34" s="14"/>
      <c r="Z34" s="14"/>
      <c r="AA34" s="14"/>
      <c r="AB34" s="14"/>
      <c r="AC34" s="14"/>
      <c r="AD34" s="22"/>
      <c r="AE34" s="14"/>
      <c r="AF34" s="14"/>
      <c r="AG34" s="14"/>
      <c r="AH34" s="14"/>
      <c r="AI34" s="14"/>
      <c r="AJ34" s="14"/>
      <c r="AK34" s="14"/>
      <c r="AL34" s="14"/>
      <c r="AM34" s="14"/>
      <c r="AN34" s="14"/>
      <c r="AV34">
        <f t="array" ref="AV34">SUM(IF((WEEKDAY(J$5:AM$5,2)&lt;6)*(COUNTIF(fériés,J$5:AM$5)=0),COUNTIF(vsav, J34:AM34)))</f>
        <v>0</v>
      </c>
      <c r="AW34">
        <f t="array" ref="AW34">SUM(IF((WEEKDAY(J$5:AM$5,2)&gt;5)+(COUNTIF(fériés,J$5:AM$5)&gt;0),COUNTIF(vsav, J34:AM34)))</f>
        <v>0</v>
      </c>
    </row>
    <row r="35" spans="1:49" ht="15" customHeight="1">
      <c r="A35" s="26">
        <f>'Base de donnée'!L3</f>
        <v>10</v>
      </c>
      <c r="B35" s="463">
        <f>SUM('Base de donnée'!L5:L7)</f>
        <v>2</v>
      </c>
      <c r="C35" s="448">
        <f>SUM('Base de donnée'!L$8)</f>
        <v>0</v>
      </c>
      <c r="D35" s="410">
        <f t="array" ref="D35">SUM(IF((WEEKDAY(J$5:AM$5,2)&lt;6)*(COUNTIF(fériés,J$5:AM$5)=0),COUNTIF(piquet,J35:AM35)))</f>
        <v>0</v>
      </c>
      <c r="E35" s="413">
        <f t="array" ref="E35">SUM(IF((WEEKDAY(J$5:AM$5,2)&gt;5)+(COUNTIF(fériés,J$5:AM$5)&gt;0),COUNTIF(piquet,J35:AM35)))</f>
        <v>0</v>
      </c>
      <c r="F35" s="416">
        <f>(D35*9)+(E35*24)</f>
        <v>0</v>
      </c>
      <c r="G35" s="419" t="e">
        <f ca="1">STATISTIQUE!V17</f>
        <v>#REF!</v>
      </c>
      <c r="H35" s="422">
        <f t="shared" ref="H35:I35" si="10">SUM(AV35:AV37)</f>
        <v>0</v>
      </c>
      <c r="I35" s="425">
        <f t="shared" si="10"/>
        <v>0</v>
      </c>
      <c r="J35" s="16" t="str">
        <f>IF('Base de donnée'!$L$4,("DISPONIBLE"),("INDISPONIBLE"))</f>
        <v>DISPONIBLE</v>
      </c>
      <c r="K35" s="16" t="str">
        <f>IF('Base de donnée'!$L$4,("DISPONIBLE"),("INDISPONIBLE"))</f>
        <v>DISPONIBLE</v>
      </c>
      <c r="L35" s="16" t="str">
        <f>IF('Base de donnée'!$L$4,("DISPONIBLE"),("INDISPONIBLE"))</f>
        <v>DISPONIBLE</v>
      </c>
      <c r="M35" s="16" t="str">
        <f>IF('Base de donnée'!$L$4,("DISPONIBLE"),("INDISPONIBLE"))</f>
        <v>DISPONIBLE</v>
      </c>
      <c r="N35" s="16" t="str">
        <f>IF('Base de donnée'!$L$4,("DISPONIBLE"),("INDISPONIBLE"))</f>
        <v>DISPONIBLE</v>
      </c>
      <c r="O35" s="16" t="str">
        <f>IF('Base de donnée'!$L$4,("DISPONIBLE"),("INDISPONIBLE"))</f>
        <v>DISPONIBLE</v>
      </c>
      <c r="P35" s="16" t="str">
        <f>IF('Base de donnée'!$L$4,("DISPONIBLE"),("INDISPONIBLE"))</f>
        <v>DISPONIBLE</v>
      </c>
      <c r="Q35" s="16" t="str">
        <f>IF('Base de donnée'!$L$4,("DISPONIBLE"),("INDISPONIBLE"))</f>
        <v>DISPONIBLE</v>
      </c>
      <c r="R35" s="16" t="str">
        <f>IF('Base de donnée'!$L$4,("DISPONIBLE"),("INDISPONIBLE"))</f>
        <v>DISPONIBLE</v>
      </c>
      <c r="S35" s="16" t="str">
        <f>IF('Base de donnée'!$L$4,("DISPONIBLE"),("INDISPONIBLE"))</f>
        <v>DISPONIBLE</v>
      </c>
      <c r="T35" s="16" t="str">
        <f>IF('Base de donnée'!$L$4,("DISPONIBLE"),("INDISPONIBLE"))</f>
        <v>DISPONIBLE</v>
      </c>
      <c r="U35" s="16" t="str">
        <f>IF('Base de donnée'!$L$4,("DISPONIBLE"),("INDISPONIBLE"))</f>
        <v>DISPONIBLE</v>
      </c>
      <c r="V35" s="16" t="str">
        <f>IF('Base de donnée'!$L$4,("DISPONIBLE"),("INDISPONIBLE"))</f>
        <v>DISPONIBLE</v>
      </c>
      <c r="W35" s="16" t="str">
        <f>IF('Base de donnée'!$L$4,("DISPONIBLE"),("INDISPONIBLE"))</f>
        <v>DISPONIBLE</v>
      </c>
      <c r="X35" s="16" t="str">
        <f>IF('Base de donnée'!$L$4,("DISPONIBLE"),("INDISPONIBLE"))</f>
        <v>DISPONIBLE</v>
      </c>
      <c r="Y35" s="16" t="str">
        <f>IF('Base de donnée'!$L$4,("DISPONIBLE"),("INDISPONIBLE"))</f>
        <v>DISPONIBLE</v>
      </c>
      <c r="Z35" s="16" t="str">
        <f>IF('Base de donnée'!$L$4,("DISPONIBLE"),("INDISPONIBLE"))</f>
        <v>DISPONIBLE</v>
      </c>
      <c r="AA35" s="16" t="str">
        <f>IF('Base de donnée'!$L$4,("DISPONIBLE"),("INDISPONIBLE"))</f>
        <v>DISPONIBLE</v>
      </c>
      <c r="AB35" s="16" t="str">
        <f>IF('Base de donnée'!$L$4,("DISPONIBLE"),("INDISPONIBLE"))</f>
        <v>DISPONIBLE</v>
      </c>
      <c r="AC35" s="16" t="str">
        <f>IF('Base de donnée'!$L$4,("DISPONIBLE"),("INDISPONIBLE"))</f>
        <v>DISPONIBLE</v>
      </c>
      <c r="AD35" s="16" t="str">
        <f>IF('Base de donnée'!$L$4,("DISPONIBLE"),("INDISPONIBLE"))</f>
        <v>DISPONIBLE</v>
      </c>
      <c r="AE35" s="16" t="str">
        <f>IF('Base de donnée'!$L$4,("DISPONIBLE"),("INDISPONIBLE"))</f>
        <v>DISPONIBLE</v>
      </c>
      <c r="AF35" s="16" t="str">
        <f>IF('Base de donnée'!$L$4,("DISPONIBLE"),("INDISPONIBLE"))</f>
        <v>DISPONIBLE</v>
      </c>
      <c r="AG35" s="16" t="str">
        <f>IF('Base de donnée'!$L$4,("DISPONIBLE"),("INDISPONIBLE"))</f>
        <v>DISPONIBLE</v>
      </c>
      <c r="AH35" s="16" t="str">
        <f>IF('Base de donnée'!$L$4,("DISPONIBLE"),("INDISPONIBLE"))</f>
        <v>DISPONIBLE</v>
      </c>
      <c r="AI35" s="16" t="str">
        <f>IF('Base de donnée'!$L$4,("DISPONIBLE"),("INDISPONIBLE"))</f>
        <v>DISPONIBLE</v>
      </c>
      <c r="AJ35" s="16" t="str">
        <f>IF('Base de donnée'!$L$4,("DISPONIBLE"),("INDISPONIBLE"))</f>
        <v>DISPONIBLE</v>
      </c>
      <c r="AK35" s="16" t="str">
        <f>IF('Base de donnée'!$L$4,("DISPONIBLE"),("INDISPONIBLE"))</f>
        <v>DISPONIBLE</v>
      </c>
      <c r="AL35" s="16" t="str">
        <f>IF('Base de donnée'!$L$4,("DISPONIBLE"),("INDISPONIBLE"))</f>
        <v>DISPONIBLE</v>
      </c>
      <c r="AM35" s="16" t="str">
        <f>IF('Base de donnée'!$L$4,("DISPONIBLE"),("INDISPONIBLE"))</f>
        <v>DISPONIBLE</v>
      </c>
      <c r="AN35" s="16" t="str">
        <f>IF('Base de donnée'!$L$4,("DISPONIBLE"),("INDISPONIBLE"))</f>
        <v>DISPONIBLE</v>
      </c>
      <c r="AV35">
        <f t="array" ref="AV35">SUM(IF((WEEKDAY(J$5:AM$5,2)&lt;6)*(COUNTIF(fériés,J$5:AM$5)=0),COUNTIF(vsav, J35:AM35)))</f>
        <v>0</v>
      </c>
      <c r="AW35">
        <f t="array" ref="AW35">SUM(IF((WEEKDAY(J$5:AM$5,2)&gt;5)+(COUNTIF(fériés,J$5:AM$5)&gt;0),COUNTIF(vsav, J35:AM35)))</f>
        <v>0</v>
      </c>
    </row>
    <row r="36" spans="1:49" ht="15" customHeight="1">
      <c r="A36" s="24">
        <f>'Base de donnée'!L3</f>
        <v>10</v>
      </c>
      <c r="B36" s="464"/>
      <c r="C36" s="449"/>
      <c r="D36" s="411"/>
      <c r="E36" s="414"/>
      <c r="F36" s="417"/>
      <c r="G36" s="420"/>
      <c r="H36" s="423"/>
      <c r="I36" s="426"/>
      <c r="J36" s="18"/>
      <c r="K36" s="10"/>
      <c r="L36" s="19"/>
      <c r="M36" s="10"/>
      <c r="N36" s="10"/>
      <c r="O36" s="10"/>
      <c r="P36" s="19"/>
      <c r="Q36" s="10"/>
      <c r="R36" s="10"/>
      <c r="S36" s="10"/>
      <c r="T36" s="10"/>
      <c r="U36" s="10"/>
      <c r="V36" s="10"/>
      <c r="W36" s="10"/>
      <c r="X36" s="10"/>
      <c r="Y36" s="10"/>
      <c r="Z36" s="10"/>
      <c r="AA36" s="10"/>
      <c r="AB36" s="10"/>
      <c r="AC36" s="10"/>
      <c r="AD36" s="10"/>
      <c r="AE36" s="10"/>
      <c r="AF36" s="10"/>
      <c r="AG36" s="10"/>
      <c r="AH36" s="19"/>
      <c r="AI36" s="10"/>
      <c r="AJ36" s="10"/>
      <c r="AK36" s="10"/>
      <c r="AL36" s="10"/>
      <c r="AM36" s="10"/>
      <c r="AN36" s="10"/>
      <c r="AV36">
        <f t="array" ref="AV36">SUM(IF((WEEKDAY(J$5:AM$5,2)&lt;6)*(COUNTIF(fériés,J$5:AM$5)=0),COUNTIF(vsav, J36:AM36)))</f>
        <v>0</v>
      </c>
      <c r="AW36">
        <f t="array" ref="AW36">SUM(IF((WEEKDAY(J$5:AM$5,2)&gt;5)+(COUNTIF(fériés,J$5:AM$5)&gt;0),COUNTIF(vsav, J36:AM36)))</f>
        <v>0</v>
      </c>
    </row>
    <row r="37" spans="1:49" ht="15.75" customHeight="1" thickBot="1">
      <c r="A37" s="25">
        <f>'Base de donnée'!L3</f>
        <v>10</v>
      </c>
      <c r="B37" s="465"/>
      <c r="C37" s="450"/>
      <c r="D37" s="412"/>
      <c r="E37" s="415"/>
      <c r="F37" s="418"/>
      <c r="G37" s="421"/>
      <c r="H37" s="424"/>
      <c r="I37" s="427"/>
      <c r="J37" s="21"/>
      <c r="K37" s="14"/>
      <c r="L37" s="22"/>
      <c r="M37" s="14"/>
      <c r="N37" s="14"/>
      <c r="O37" s="22"/>
      <c r="P37" s="14"/>
      <c r="Q37" s="14"/>
      <c r="R37" s="14"/>
      <c r="S37" s="14"/>
      <c r="T37" s="14"/>
      <c r="U37" s="14"/>
      <c r="V37" s="14"/>
      <c r="W37" s="14"/>
      <c r="X37" s="14"/>
      <c r="Y37" s="14"/>
      <c r="Z37" s="14"/>
      <c r="AA37" s="14"/>
      <c r="AB37" s="14"/>
      <c r="AC37" s="22"/>
      <c r="AD37" s="14"/>
      <c r="AE37" s="14"/>
      <c r="AF37" s="14"/>
      <c r="AG37" s="14"/>
      <c r="AH37" s="14"/>
      <c r="AI37" s="14"/>
      <c r="AJ37" s="14"/>
      <c r="AK37" s="14"/>
      <c r="AL37" s="14"/>
      <c r="AM37" s="14"/>
      <c r="AN37" s="14"/>
      <c r="AV37">
        <f t="array" ref="AV37">SUM(IF((WEEKDAY(J$5:AM$5,2)&lt;6)*(COUNTIF(fériés,J$5:AM$5)=0),COUNTIF(vsav, J37:AM37)))</f>
        <v>0</v>
      </c>
      <c r="AW37">
        <f t="array" ref="AW37">SUM(IF((WEEKDAY(J$5:AM$5,2)&gt;5)+(COUNTIF(fériés,J$5:AM$5)&gt;0),COUNTIF(vsav, J37:AM37)))</f>
        <v>0</v>
      </c>
    </row>
    <row r="38" spans="1:49" ht="15" customHeight="1">
      <c r="A38" s="48">
        <f>'Base de donnée'!M3</f>
        <v>11</v>
      </c>
      <c r="B38" s="463">
        <f>SUM('Base de donnée'!M5:M7)</f>
        <v>1</v>
      </c>
      <c r="C38" s="448">
        <f>SUM('Base de donnée'!M$8)</f>
        <v>0</v>
      </c>
      <c r="D38" s="428">
        <f t="array" ref="D38">SUM(IF((WEEKDAY(J$5:AM$5,2)&lt;6)*(COUNTIF(fériés,J$5:AM$5)=0),COUNTIF(piquet,J38:AM38)))</f>
        <v>0</v>
      </c>
      <c r="E38" s="431">
        <f t="array" ref="E38">SUM(IF((WEEKDAY(J$5:AM$5,2)&gt;5)+(COUNTIF(fériés,J$5:AM$5)&gt;0),COUNTIF(piquet,J38:AM38)))</f>
        <v>0</v>
      </c>
      <c r="F38" s="416">
        <f>(D38*9)+(E38*24)</f>
        <v>0</v>
      </c>
      <c r="G38" s="419" t="e">
        <f ca="1">STATISTIQUE!V18</f>
        <v>#REF!</v>
      </c>
      <c r="H38" s="422">
        <f t="shared" ref="H38:I38" si="11">SUM(AV38:AV40)</f>
        <v>0</v>
      </c>
      <c r="I38" s="425">
        <f t="shared" si="11"/>
        <v>0</v>
      </c>
      <c r="J38" s="16" t="str">
        <f>IF('Base de donnée'!$M$4,("DISPONIBLE"),("INDISPONIBLE"))</f>
        <v>DISPONIBLE</v>
      </c>
      <c r="K38" s="16" t="str">
        <f>IF('Base de donnée'!$M$4,("DISPONIBLE"),("INDISPONIBLE"))</f>
        <v>DISPONIBLE</v>
      </c>
      <c r="L38" s="16" t="str">
        <f>IF('Base de donnée'!$M$4,("DISPONIBLE"),("INDISPONIBLE"))</f>
        <v>DISPONIBLE</v>
      </c>
      <c r="M38" s="16" t="str">
        <f>IF('Base de donnée'!$M$4,("DISPONIBLE"),("INDISPONIBLE"))</f>
        <v>DISPONIBLE</v>
      </c>
      <c r="N38" s="16" t="str">
        <f>IF('Base de donnée'!$M$4,("DISPONIBLE"),("INDISPONIBLE"))</f>
        <v>DISPONIBLE</v>
      </c>
      <c r="O38" s="16" t="str">
        <f>IF('Base de donnée'!$M$4,("DISPONIBLE"),("INDISPONIBLE"))</f>
        <v>DISPONIBLE</v>
      </c>
      <c r="P38" s="16" t="str">
        <f>IF('Base de donnée'!$M$4,("DISPONIBLE"),("INDISPONIBLE"))</f>
        <v>DISPONIBLE</v>
      </c>
      <c r="Q38" s="16" t="str">
        <f>IF('Base de donnée'!$M$4,("DISPONIBLE"),("INDISPONIBLE"))</f>
        <v>DISPONIBLE</v>
      </c>
      <c r="R38" s="16" t="str">
        <f>IF('Base de donnée'!$M$4,("DISPONIBLE"),("INDISPONIBLE"))</f>
        <v>DISPONIBLE</v>
      </c>
      <c r="S38" s="16" t="str">
        <f>IF('Base de donnée'!$M$4,("DISPONIBLE"),("INDISPONIBLE"))</f>
        <v>DISPONIBLE</v>
      </c>
      <c r="T38" s="16" t="str">
        <f>IF('Base de donnée'!$M$4,("DISPONIBLE"),("INDISPONIBLE"))</f>
        <v>DISPONIBLE</v>
      </c>
      <c r="U38" s="16" t="str">
        <f>IF('Base de donnée'!$M$4,("DISPONIBLE"),("INDISPONIBLE"))</f>
        <v>DISPONIBLE</v>
      </c>
      <c r="V38" s="16" t="str">
        <f>IF('Base de donnée'!$M$4,("DISPONIBLE"),("INDISPONIBLE"))</f>
        <v>DISPONIBLE</v>
      </c>
      <c r="W38" s="16" t="str">
        <f>IF('Base de donnée'!$M$4,("DISPONIBLE"),("INDISPONIBLE"))</f>
        <v>DISPONIBLE</v>
      </c>
      <c r="X38" s="16" t="str">
        <f>IF('Base de donnée'!$M$4,("DISPONIBLE"),("INDISPONIBLE"))</f>
        <v>DISPONIBLE</v>
      </c>
      <c r="Y38" s="16" t="str">
        <f>IF('Base de donnée'!$M$4,("DISPONIBLE"),("INDISPONIBLE"))</f>
        <v>DISPONIBLE</v>
      </c>
      <c r="Z38" s="16" t="str">
        <f>IF('Base de donnée'!$M$4,("DISPONIBLE"),("INDISPONIBLE"))</f>
        <v>DISPONIBLE</v>
      </c>
      <c r="AA38" s="16" t="str">
        <f>IF('Base de donnée'!$M$4,("DISPONIBLE"),("INDISPONIBLE"))</f>
        <v>DISPONIBLE</v>
      </c>
      <c r="AB38" s="16" t="str">
        <f>IF('Base de donnée'!$M$4,("DISPONIBLE"),("INDISPONIBLE"))</f>
        <v>DISPONIBLE</v>
      </c>
      <c r="AC38" s="16" t="str">
        <f>IF('Base de donnée'!$M$4,("DISPONIBLE"),("INDISPONIBLE"))</f>
        <v>DISPONIBLE</v>
      </c>
      <c r="AD38" s="16" t="str">
        <f>IF('Base de donnée'!$M$4,("DISPONIBLE"),("INDISPONIBLE"))</f>
        <v>DISPONIBLE</v>
      </c>
      <c r="AE38" s="16" t="str">
        <f>IF('Base de donnée'!$M$4,("DISPONIBLE"),("INDISPONIBLE"))</f>
        <v>DISPONIBLE</v>
      </c>
      <c r="AF38" s="16" t="str">
        <f>IF('Base de donnée'!$M$4,("DISPONIBLE"),("INDISPONIBLE"))</f>
        <v>DISPONIBLE</v>
      </c>
      <c r="AG38" s="16" t="str">
        <f>IF('Base de donnée'!$M$4,("DISPONIBLE"),("INDISPONIBLE"))</f>
        <v>DISPONIBLE</v>
      </c>
      <c r="AH38" s="16" t="str">
        <f>IF('Base de donnée'!$M$4,("DISPONIBLE"),("INDISPONIBLE"))</f>
        <v>DISPONIBLE</v>
      </c>
      <c r="AI38" s="16" t="str">
        <f>IF('Base de donnée'!$M$4,("DISPONIBLE"),("INDISPONIBLE"))</f>
        <v>DISPONIBLE</v>
      </c>
      <c r="AJ38" s="16" t="str">
        <f>IF('Base de donnée'!$M$4,("DISPONIBLE"),("INDISPONIBLE"))</f>
        <v>DISPONIBLE</v>
      </c>
      <c r="AK38" s="16" t="str">
        <f>IF('Base de donnée'!$M$4,("DISPONIBLE"),("INDISPONIBLE"))</f>
        <v>DISPONIBLE</v>
      </c>
      <c r="AL38" s="16" t="str">
        <f>IF('Base de donnée'!$M$4,("DISPONIBLE"),("INDISPONIBLE"))</f>
        <v>DISPONIBLE</v>
      </c>
      <c r="AM38" s="16" t="str">
        <f>IF('Base de donnée'!$M$4,("DISPONIBLE"),("INDISPONIBLE"))</f>
        <v>DISPONIBLE</v>
      </c>
      <c r="AN38" s="16" t="str">
        <f>IF('Base de donnée'!$M$4,("DISPONIBLE"),("INDISPONIBLE"))</f>
        <v>DISPONIBLE</v>
      </c>
      <c r="AV38">
        <f t="array" ref="AV38">SUM(IF((WEEKDAY(J$5:AM$5,2)&lt;6)*(COUNTIF(fériés,J$5:AM$5)=0),COUNTIF(vsav, J38:AM38)))</f>
        <v>0</v>
      </c>
      <c r="AW38">
        <f t="array" ref="AW38">SUM(IF((WEEKDAY(J$5:AM$5,2)&gt;5)+(COUNTIF(fériés,J$5:AM$5)&gt;0),COUNTIF(vsav, J38:AM38)))</f>
        <v>0</v>
      </c>
    </row>
    <row r="39" spans="1:49" ht="15" customHeight="1">
      <c r="A39" s="49">
        <f>'Base de donnée'!M3</f>
        <v>11</v>
      </c>
      <c r="B39" s="464"/>
      <c r="C39" s="449"/>
      <c r="D39" s="429"/>
      <c r="E39" s="432"/>
      <c r="F39" s="417"/>
      <c r="G39" s="420"/>
      <c r="H39" s="423"/>
      <c r="I39" s="426"/>
      <c r="J39" s="18"/>
      <c r="K39" s="10"/>
      <c r="L39" s="10"/>
      <c r="M39" s="10"/>
      <c r="N39" s="10"/>
      <c r="O39" s="10"/>
      <c r="P39" s="10"/>
      <c r="Q39" s="10"/>
      <c r="R39" s="10"/>
      <c r="S39" s="10"/>
      <c r="T39" s="10"/>
      <c r="U39" s="10"/>
      <c r="V39" s="10"/>
      <c r="W39" s="10"/>
      <c r="X39" s="19"/>
      <c r="Y39" s="10"/>
      <c r="Z39" s="10"/>
      <c r="AA39" s="10"/>
      <c r="AB39" s="10"/>
      <c r="AC39" s="10"/>
      <c r="AD39" s="10"/>
      <c r="AE39" s="10"/>
      <c r="AF39" s="10"/>
      <c r="AG39" s="10"/>
      <c r="AH39" s="10"/>
      <c r="AI39" s="10"/>
      <c r="AJ39" s="10"/>
      <c r="AK39" s="10"/>
      <c r="AL39" s="10"/>
      <c r="AM39" s="10"/>
      <c r="AN39" s="10"/>
      <c r="AV39">
        <f t="array" ref="AV39">SUM(IF((WEEKDAY(J$5:AM$5,2)&lt;6)*(COUNTIF(fériés,J$5:AM$5)=0),COUNTIF(vsav, J39:AM39)))</f>
        <v>0</v>
      </c>
      <c r="AW39">
        <f t="array" ref="AW39">SUM(IF((WEEKDAY(J$5:AM$5,2)&gt;5)+(COUNTIF(fériés,J$5:AM$5)&gt;0),COUNTIF(vsav, J39:AM39)))</f>
        <v>0</v>
      </c>
    </row>
    <row r="40" spans="1:49" ht="15.75" customHeight="1" thickBot="1">
      <c r="A40" s="50">
        <f>'Base de donnée'!M3</f>
        <v>11</v>
      </c>
      <c r="B40" s="465"/>
      <c r="C40" s="450"/>
      <c r="D40" s="430"/>
      <c r="E40" s="433"/>
      <c r="F40" s="418"/>
      <c r="G40" s="421"/>
      <c r="H40" s="424"/>
      <c r="I40" s="427"/>
      <c r="J40" s="21"/>
      <c r="K40" s="22"/>
      <c r="L40" s="22"/>
      <c r="M40" s="14"/>
      <c r="N40" s="14"/>
      <c r="O40" s="14"/>
      <c r="P40" s="14"/>
      <c r="Q40" s="14"/>
      <c r="R40" s="14"/>
      <c r="S40" s="14"/>
      <c r="T40" s="14"/>
      <c r="U40" s="14"/>
      <c r="V40" s="14"/>
      <c r="W40" s="14"/>
      <c r="X40" s="14"/>
      <c r="Y40" s="14"/>
      <c r="Z40" s="14"/>
      <c r="AA40" s="14"/>
      <c r="AB40" s="14"/>
      <c r="AC40" s="14"/>
      <c r="AD40" s="14"/>
      <c r="AE40" s="14"/>
      <c r="AF40" s="14"/>
      <c r="AG40" s="14"/>
      <c r="AH40" s="14"/>
      <c r="AI40" s="14"/>
      <c r="AJ40" s="14"/>
      <c r="AK40" s="14"/>
      <c r="AL40" s="14"/>
      <c r="AM40" s="14"/>
      <c r="AN40" s="14"/>
      <c r="AV40">
        <f t="array" ref="AV40">SUM(IF((WEEKDAY(J$5:AM$5,2)&lt;6)*(COUNTIF(fériés,J$5:AM$5)=0),COUNTIF(vsav, J40:AM40)))</f>
        <v>0</v>
      </c>
      <c r="AW40">
        <f t="array" ref="AW40">SUM(IF((WEEKDAY(J$5:AM$5,2)&gt;5)+(COUNTIF(fériés,J$5:AM$5)&gt;0),COUNTIF(vsav, J40:AM40)))</f>
        <v>0</v>
      </c>
    </row>
    <row r="41" spans="1:49" ht="15" customHeight="1">
      <c r="A41" s="48">
        <f>'Base de donnée'!N3</f>
        <v>12</v>
      </c>
      <c r="B41" s="463">
        <f>SUM('Base de donnée'!N5:N7)</f>
        <v>1</v>
      </c>
      <c r="C41" s="448">
        <f>SUM('Base de donnée'!N$8)</f>
        <v>0</v>
      </c>
      <c r="D41" s="410">
        <f t="array" ref="D41">SUM(IF((WEEKDAY(J$5:AM$5,2)&lt;6)*(COUNTIF(fériés,J$5:AM$5)=0),COUNTIF(piquet,J41:AM41)))</f>
        <v>0</v>
      </c>
      <c r="E41" s="413">
        <f t="array" ref="E41">SUM(IF((WEEKDAY(J$5:AM$5,2)&gt;5)+(COUNTIF(fériés,J$5:AM$5)&gt;0),COUNTIF(piquet,J41:AM41)))</f>
        <v>0</v>
      </c>
      <c r="F41" s="416">
        <f>(D41*9)+(E41*24)</f>
        <v>0</v>
      </c>
      <c r="G41" s="419" t="e">
        <f ca="1">STATISTIQUE!V19</f>
        <v>#REF!</v>
      </c>
      <c r="H41" s="422">
        <f t="shared" ref="H41:I41" si="12">SUM(AV41:AV43)</f>
        <v>0</v>
      </c>
      <c r="I41" s="425">
        <f t="shared" si="12"/>
        <v>0</v>
      </c>
      <c r="J41" s="16" t="str">
        <f>IF('Base de donnée'!$N$4,("DISPONIBLE"),("INDISPONIBLE"))</f>
        <v>DISPONIBLE</v>
      </c>
      <c r="K41" s="16" t="str">
        <f>IF('Base de donnée'!$N$4,("DISPONIBLE"),("INDISPONIBLE"))</f>
        <v>DISPONIBLE</v>
      </c>
      <c r="L41" s="16" t="str">
        <f>IF('Base de donnée'!$N$4,("DISPONIBLE"),("INDISPONIBLE"))</f>
        <v>DISPONIBLE</v>
      </c>
      <c r="M41" s="16" t="str">
        <f>IF('Base de donnée'!$N$4,("DISPONIBLE"),("INDISPONIBLE"))</f>
        <v>DISPONIBLE</v>
      </c>
      <c r="N41" s="16" t="str">
        <f>IF('Base de donnée'!$N$4,("DISPONIBLE"),("INDISPONIBLE"))</f>
        <v>DISPONIBLE</v>
      </c>
      <c r="O41" s="16" t="str">
        <f>IF('Base de donnée'!$N$4,("DISPONIBLE"),("INDISPONIBLE"))</f>
        <v>DISPONIBLE</v>
      </c>
      <c r="P41" s="16" t="str">
        <f>IF('Base de donnée'!$N$4,("DISPONIBLE"),("INDISPONIBLE"))</f>
        <v>DISPONIBLE</v>
      </c>
      <c r="Q41" s="16" t="str">
        <f>IF('Base de donnée'!$N$4,("DISPONIBLE"),("INDISPONIBLE"))</f>
        <v>DISPONIBLE</v>
      </c>
      <c r="R41" s="16" t="str">
        <f>IF('Base de donnée'!$N$4,("DISPONIBLE"),("INDISPONIBLE"))</f>
        <v>DISPONIBLE</v>
      </c>
      <c r="S41" s="16" t="str">
        <f>IF('Base de donnée'!$N$4,("DISPONIBLE"),("INDISPONIBLE"))</f>
        <v>DISPONIBLE</v>
      </c>
      <c r="T41" s="16" t="str">
        <f>IF('Base de donnée'!$N$4,("DISPONIBLE"),("INDISPONIBLE"))</f>
        <v>DISPONIBLE</v>
      </c>
      <c r="U41" s="16" t="str">
        <f>IF('Base de donnée'!$N$4,("DISPONIBLE"),("INDISPONIBLE"))</f>
        <v>DISPONIBLE</v>
      </c>
      <c r="V41" s="16" t="str">
        <f>IF('Base de donnée'!$N$4,("DISPONIBLE"),("INDISPONIBLE"))</f>
        <v>DISPONIBLE</v>
      </c>
      <c r="W41" s="16" t="str">
        <f>IF('Base de donnée'!$N$4,("DISPONIBLE"),("INDISPONIBLE"))</f>
        <v>DISPONIBLE</v>
      </c>
      <c r="X41" s="16" t="str">
        <f>IF('Base de donnée'!$N$4,("DISPONIBLE"),("INDISPONIBLE"))</f>
        <v>DISPONIBLE</v>
      </c>
      <c r="Y41" s="16" t="str">
        <f>IF('Base de donnée'!$N$4,("DISPONIBLE"),("INDISPONIBLE"))</f>
        <v>DISPONIBLE</v>
      </c>
      <c r="Z41" s="16" t="str">
        <f>IF('Base de donnée'!$N$4,("DISPONIBLE"),("INDISPONIBLE"))</f>
        <v>DISPONIBLE</v>
      </c>
      <c r="AA41" s="16" t="str">
        <f>IF('Base de donnée'!$N$4,("DISPONIBLE"),("INDISPONIBLE"))</f>
        <v>DISPONIBLE</v>
      </c>
      <c r="AB41" s="16" t="str">
        <f>IF('Base de donnée'!$N$4,("DISPONIBLE"),("INDISPONIBLE"))</f>
        <v>DISPONIBLE</v>
      </c>
      <c r="AC41" s="16" t="str">
        <f>IF('Base de donnée'!$N$4,("DISPONIBLE"),("INDISPONIBLE"))</f>
        <v>DISPONIBLE</v>
      </c>
      <c r="AD41" s="16" t="str">
        <f>IF('Base de donnée'!$N$4,("DISPONIBLE"),("INDISPONIBLE"))</f>
        <v>DISPONIBLE</v>
      </c>
      <c r="AE41" s="16" t="str">
        <f>IF('Base de donnée'!$N$4,("DISPONIBLE"),("INDISPONIBLE"))</f>
        <v>DISPONIBLE</v>
      </c>
      <c r="AF41" s="16" t="str">
        <f>IF('Base de donnée'!$N$4,("DISPONIBLE"),("INDISPONIBLE"))</f>
        <v>DISPONIBLE</v>
      </c>
      <c r="AG41" s="16" t="str">
        <f>IF('Base de donnée'!$N$4,("DISPONIBLE"),("INDISPONIBLE"))</f>
        <v>DISPONIBLE</v>
      </c>
      <c r="AH41" s="16" t="str">
        <f>IF('Base de donnée'!$N$4,("DISPONIBLE"),("INDISPONIBLE"))</f>
        <v>DISPONIBLE</v>
      </c>
      <c r="AI41" s="16" t="str">
        <f>IF('Base de donnée'!$N$4,("DISPONIBLE"),("INDISPONIBLE"))</f>
        <v>DISPONIBLE</v>
      </c>
      <c r="AJ41" s="16" t="str">
        <f>IF('Base de donnée'!$N$4,("DISPONIBLE"),("INDISPONIBLE"))</f>
        <v>DISPONIBLE</v>
      </c>
      <c r="AK41" s="16" t="str">
        <f>IF('Base de donnée'!$N$4,("DISPONIBLE"),("INDISPONIBLE"))</f>
        <v>DISPONIBLE</v>
      </c>
      <c r="AL41" s="16" t="str">
        <f>IF('Base de donnée'!$N$4,("DISPONIBLE"),("INDISPONIBLE"))</f>
        <v>DISPONIBLE</v>
      </c>
      <c r="AM41" s="16" t="str">
        <f>IF('Base de donnée'!$N$4,("DISPONIBLE"),("INDISPONIBLE"))</f>
        <v>DISPONIBLE</v>
      </c>
      <c r="AN41" s="16" t="str">
        <f>IF('Base de donnée'!$N$4,("DISPONIBLE"),("INDISPONIBLE"))</f>
        <v>DISPONIBLE</v>
      </c>
      <c r="AV41">
        <f t="array" ref="AV41">SUM(IF((WEEKDAY(J$5:AM$5,2)&lt;6)*(COUNTIF(fériés,J$5:AM$5)=0),COUNTIF(vsav, J41:AM41)))</f>
        <v>0</v>
      </c>
      <c r="AW41">
        <f t="array" ref="AW41">SUM(IF((WEEKDAY(J$5:AM$5,2)&gt;5)+(COUNTIF(fériés,J$5:AM$5)&gt;0),COUNTIF(vsav, J41:AM41)))</f>
        <v>0</v>
      </c>
    </row>
    <row r="42" spans="1:49" ht="15" customHeight="1">
      <c r="A42" s="49">
        <f>'Base de donnée'!N3</f>
        <v>12</v>
      </c>
      <c r="B42" s="464"/>
      <c r="C42" s="449"/>
      <c r="D42" s="411"/>
      <c r="E42" s="414"/>
      <c r="F42" s="417"/>
      <c r="G42" s="420"/>
      <c r="H42" s="423"/>
      <c r="I42" s="426"/>
      <c r="J42" s="18"/>
      <c r="K42" s="10"/>
      <c r="L42" s="19"/>
      <c r="M42" s="10"/>
      <c r="N42" s="10"/>
      <c r="O42" s="10"/>
      <c r="P42" s="10"/>
      <c r="Q42" s="10"/>
      <c r="R42" s="10"/>
      <c r="S42" s="10"/>
      <c r="T42" s="10"/>
      <c r="U42" s="10"/>
      <c r="V42" s="10"/>
      <c r="W42" s="10"/>
      <c r="X42" s="10"/>
      <c r="Y42" s="19"/>
      <c r="Z42" s="10"/>
      <c r="AA42" s="19"/>
      <c r="AB42" s="10"/>
      <c r="AC42" s="10"/>
      <c r="AD42" s="10"/>
      <c r="AE42" s="10"/>
      <c r="AF42" s="10"/>
      <c r="AG42" s="19"/>
      <c r="AH42" s="10"/>
      <c r="AI42" s="10"/>
      <c r="AJ42" s="10"/>
      <c r="AK42" s="10"/>
      <c r="AL42" s="10"/>
      <c r="AM42" s="10"/>
      <c r="AN42" s="10"/>
      <c r="AV42">
        <f t="array" ref="AV42">SUM(IF((WEEKDAY(J$5:AM$5,2)&lt;6)*(COUNTIF(fériés,J$5:AM$5)=0),COUNTIF(vsav, J42:AM42)))</f>
        <v>0</v>
      </c>
      <c r="AW42">
        <f t="array" ref="AW42">SUM(IF((WEEKDAY(J$5:AM$5,2)&gt;5)+(COUNTIF(fériés,J$5:AM$5)&gt;0),COUNTIF(vsav, J42:AM42)))</f>
        <v>0</v>
      </c>
    </row>
    <row r="43" spans="1:49" ht="15.75" customHeight="1" thickBot="1">
      <c r="A43" s="50">
        <f>'Base de donnée'!N3</f>
        <v>12</v>
      </c>
      <c r="B43" s="465"/>
      <c r="C43" s="450"/>
      <c r="D43" s="412"/>
      <c r="E43" s="415"/>
      <c r="F43" s="418"/>
      <c r="G43" s="421"/>
      <c r="H43" s="424"/>
      <c r="I43" s="427"/>
      <c r="J43" s="21"/>
      <c r="K43" s="14"/>
      <c r="L43" s="14"/>
      <c r="M43" s="14"/>
      <c r="N43" s="14"/>
      <c r="O43" s="14"/>
      <c r="P43" s="14"/>
      <c r="Q43" s="14"/>
      <c r="R43" s="14"/>
      <c r="S43" s="14"/>
      <c r="T43" s="14"/>
      <c r="U43" s="14"/>
      <c r="V43" s="14"/>
      <c r="W43" s="14"/>
      <c r="X43" s="14"/>
      <c r="Y43" s="22"/>
      <c r="Z43" s="22"/>
      <c r="AA43" s="14"/>
      <c r="AB43" s="14"/>
      <c r="AC43" s="22"/>
      <c r="AD43" s="14"/>
      <c r="AE43" s="22"/>
      <c r="AF43" s="14"/>
      <c r="AG43" s="14"/>
      <c r="AH43" s="14"/>
      <c r="AI43" s="14"/>
      <c r="AJ43" s="14"/>
      <c r="AK43" s="14"/>
      <c r="AL43" s="14"/>
      <c r="AM43" s="14"/>
      <c r="AN43" s="14"/>
      <c r="AV43">
        <f t="array" ref="AV43">SUM(IF((WEEKDAY(J$5:AM$5,2)&lt;6)*(COUNTIF(fériés,J$5:AM$5)=0),COUNTIF(vsav, J43:AM43)))</f>
        <v>0</v>
      </c>
      <c r="AW43">
        <f t="array" ref="AW43">SUM(IF((WEEKDAY(J$5:AM$5,2)&gt;5)+(COUNTIF(fériés,J$5:AM$5)&gt;0),COUNTIF(vsav, J43:AM43)))</f>
        <v>0</v>
      </c>
    </row>
    <row r="44" spans="1:49" ht="15" customHeight="1">
      <c r="A44" s="48">
        <f>'Base de donnée'!O3</f>
        <v>13</v>
      </c>
      <c r="B44" s="463">
        <f>SUM('Base de donnée'!O5:O7)</f>
        <v>1</v>
      </c>
      <c r="C44" s="448">
        <f>SUM('Base de donnée'!O$8)</f>
        <v>1</v>
      </c>
      <c r="D44" s="428">
        <f t="array" ref="D44">SUM(IF((WEEKDAY(J$5:AM$5,2)&lt;6)*(COUNTIF(fériés,J$5:AM$5)=0),COUNTIF(piquet,J44:AM44)))</f>
        <v>0</v>
      </c>
      <c r="E44" s="431">
        <f t="array" ref="E44">SUM(IF((WEEKDAY(J$5:AM$5,2)&gt;5)+(COUNTIF(fériés,J$5:AM$5)&gt;0),COUNTIF(piquet,J44:AM44)))</f>
        <v>0</v>
      </c>
      <c r="F44" s="416">
        <f>(D44*9)+(E44*24)</f>
        <v>0</v>
      </c>
      <c r="G44" s="419" t="e">
        <f ca="1">STATISTIQUE!V20</f>
        <v>#REF!</v>
      </c>
      <c r="H44" s="422">
        <f t="shared" ref="H44:I44" si="13">SUM(AV44:AV46)</f>
        <v>0</v>
      </c>
      <c r="I44" s="425">
        <f t="shared" si="13"/>
        <v>0</v>
      </c>
      <c r="J44" s="16" t="str">
        <f>IF('Base de donnée'!$O$4,("DISPONIBLE"),("INDISPONIBLE"))</f>
        <v>DISPONIBLE</v>
      </c>
      <c r="K44" s="16" t="str">
        <f>IF('Base de donnée'!$O$4,("DISPONIBLE"),("INDISPONIBLE"))</f>
        <v>DISPONIBLE</v>
      </c>
      <c r="L44" s="16" t="str">
        <f>IF('Base de donnée'!$O$4,("DISPONIBLE"),("INDISPONIBLE"))</f>
        <v>DISPONIBLE</v>
      </c>
      <c r="M44" s="16" t="str">
        <f>IF('Base de donnée'!$O$4,("DISPONIBLE"),("INDISPONIBLE"))</f>
        <v>DISPONIBLE</v>
      </c>
      <c r="N44" s="16" t="str">
        <f>IF('Base de donnée'!$O$4,("DISPONIBLE"),("INDISPONIBLE"))</f>
        <v>DISPONIBLE</v>
      </c>
      <c r="O44" s="16" t="str">
        <f>IF('Base de donnée'!$O$4,("DISPONIBLE"),("INDISPONIBLE"))</f>
        <v>DISPONIBLE</v>
      </c>
      <c r="P44" s="16" t="str">
        <f>IF('Base de donnée'!$O$4,("DISPONIBLE"),("INDISPONIBLE"))</f>
        <v>DISPONIBLE</v>
      </c>
      <c r="Q44" s="16" t="str">
        <f>IF('Base de donnée'!$O$4,("DISPONIBLE"),("INDISPONIBLE"))</f>
        <v>DISPONIBLE</v>
      </c>
      <c r="R44" s="16" t="str">
        <f>IF('Base de donnée'!$O$4,("DISPONIBLE"),("INDISPONIBLE"))</f>
        <v>DISPONIBLE</v>
      </c>
      <c r="S44" s="16" t="str">
        <f>IF('Base de donnée'!$O$4,("DISPONIBLE"),("INDISPONIBLE"))</f>
        <v>DISPONIBLE</v>
      </c>
      <c r="T44" s="16" t="str">
        <f>IF('Base de donnée'!$O$4,("DISPONIBLE"),("INDISPONIBLE"))</f>
        <v>DISPONIBLE</v>
      </c>
      <c r="U44" s="16" t="str">
        <f>IF('Base de donnée'!$O$4,("DISPONIBLE"),("INDISPONIBLE"))</f>
        <v>DISPONIBLE</v>
      </c>
      <c r="V44" s="16" t="str">
        <f>IF('Base de donnée'!$O$4,("DISPONIBLE"),("INDISPONIBLE"))</f>
        <v>DISPONIBLE</v>
      </c>
      <c r="W44" s="16" t="str">
        <f>IF('Base de donnée'!$O$4,("DISPONIBLE"),("INDISPONIBLE"))</f>
        <v>DISPONIBLE</v>
      </c>
      <c r="X44" s="16" t="str">
        <f>IF('Base de donnée'!$O$4,("DISPONIBLE"),("INDISPONIBLE"))</f>
        <v>DISPONIBLE</v>
      </c>
      <c r="Y44" s="16" t="str">
        <f>IF('Base de donnée'!$O$4,("DISPONIBLE"),("INDISPONIBLE"))</f>
        <v>DISPONIBLE</v>
      </c>
      <c r="Z44" s="16" t="str">
        <f>IF('Base de donnée'!$O$4,("DISPONIBLE"),("INDISPONIBLE"))</f>
        <v>DISPONIBLE</v>
      </c>
      <c r="AA44" s="16" t="str">
        <f>IF('Base de donnée'!$O$4,("DISPONIBLE"),("INDISPONIBLE"))</f>
        <v>DISPONIBLE</v>
      </c>
      <c r="AB44" s="16" t="str">
        <f>IF('Base de donnée'!$O$4,("DISPONIBLE"),("INDISPONIBLE"))</f>
        <v>DISPONIBLE</v>
      </c>
      <c r="AC44" s="16" t="str">
        <f>IF('Base de donnée'!$O$4,("DISPONIBLE"),("INDISPONIBLE"))</f>
        <v>DISPONIBLE</v>
      </c>
      <c r="AD44" s="16" t="str">
        <f>IF('Base de donnée'!$O$4,("DISPONIBLE"),("INDISPONIBLE"))</f>
        <v>DISPONIBLE</v>
      </c>
      <c r="AE44" s="16" t="str">
        <f>IF('Base de donnée'!$O$4,("DISPONIBLE"),("INDISPONIBLE"))</f>
        <v>DISPONIBLE</v>
      </c>
      <c r="AF44" s="16" t="str">
        <f>IF('Base de donnée'!$O$4,("DISPONIBLE"),("INDISPONIBLE"))</f>
        <v>DISPONIBLE</v>
      </c>
      <c r="AG44" s="16" t="str">
        <f>IF('Base de donnée'!$O$4,("DISPONIBLE"),("INDISPONIBLE"))</f>
        <v>DISPONIBLE</v>
      </c>
      <c r="AH44" s="16" t="str">
        <f>IF('Base de donnée'!$O$4,("DISPONIBLE"),("INDISPONIBLE"))</f>
        <v>DISPONIBLE</v>
      </c>
      <c r="AI44" s="16" t="str">
        <f>IF('Base de donnée'!$O$4,("DISPONIBLE"),("INDISPONIBLE"))</f>
        <v>DISPONIBLE</v>
      </c>
      <c r="AJ44" s="16" t="str">
        <f>IF('Base de donnée'!$O$4,("DISPONIBLE"),("INDISPONIBLE"))</f>
        <v>DISPONIBLE</v>
      </c>
      <c r="AK44" s="16" t="str">
        <f>IF('Base de donnée'!$O$4,("DISPONIBLE"),("INDISPONIBLE"))</f>
        <v>DISPONIBLE</v>
      </c>
      <c r="AL44" s="16" t="str">
        <f>IF('Base de donnée'!$O$4,("DISPONIBLE"),("INDISPONIBLE"))</f>
        <v>DISPONIBLE</v>
      </c>
      <c r="AM44" s="16" t="str">
        <f>IF('Base de donnée'!$O$4,("DISPONIBLE"),("INDISPONIBLE"))</f>
        <v>DISPONIBLE</v>
      </c>
      <c r="AN44" s="16" t="str">
        <f>IF('Base de donnée'!$O$4,("DISPONIBLE"),("INDISPONIBLE"))</f>
        <v>DISPONIBLE</v>
      </c>
      <c r="AV44">
        <f t="array" ref="AV44">SUM(IF((WEEKDAY(J$5:AM$5,2)&lt;6)*(COUNTIF(fériés,J$5:AM$5)=0),COUNTIF(vsav, J44:AM44)))</f>
        <v>0</v>
      </c>
      <c r="AW44">
        <f t="array" ref="AW44">SUM(IF((WEEKDAY(J$5:AM$5,2)&gt;5)+(COUNTIF(fériés,J$5:AM$5)&gt;0),COUNTIF(vsav, J44:AM44)))</f>
        <v>0</v>
      </c>
    </row>
    <row r="45" spans="1:49" ht="15" customHeight="1">
      <c r="A45" s="49">
        <f>'Base de donnée'!O3</f>
        <v>13</v>
      </c>
      <c r="B45" s="464"/>
      <c r="C45" s="449"/>
      <c r="D45" s="429"/>
      <c r="E45" s="432"/>
      <c r="F45" s="417"/>
      <c r="G45" s="420"/>
      <c r="H45" s="423"/>
      <c r="I45" s="426"/>
      <c r="J45" s="18"/>
      <c r="K45" s="10"/>
      <c r="L45" s="10"/>
      <c r="M45" s="10"/>
      <c r="N45" s="10"/>
      <c r="O45" s="10"/>
      <c r="P45" s="10"/>
      <c r="Q45" s="10"/>
      <c r="R45" s="10"/>
      <c r="S45" s="10"/>
      <c r="T45" s="10"/>
      <c r="U45" s="10"/>
      <c r="V45" s="10"/>
      <c r="W45" s="10"/>
      <c r="X45" s="10"/>
      <c r="Y45" s="10"/>
      <c r="Z45" s="10"/>
      <c r="AA45" s="10"/>
      <c r="AB45" s="10"/>
      <c r="AC45" s="19"/>
      <c r="AD45" s="10"/>
      <c r="AE45" s="10"/>
      <c r="AF45" s="10"/>
      <c r="AG45" s="10"/>
      <c r="AH45" s="10"/>
      <c r="AI45" s="10"/>
      <c r="AJ45" s="10"/>
      <c r="AK45" s="19"/>
      <c r="AL45" s="10"/>
      <c r="AM45" s="10"/>
      <c r="AN45" s="10"/>
      <c r="AV45">
        <f t="array" ref="AV45">SUM(IF((WEEKDAY(J$5:AM$5,2)&lt;6)*(COUNTIF(fériés,J$5:AM$5)=0),COUNTIF(vsav, J45:AM45)))</f>
        <v>0</v>
      </c>
      <c r="AW45">
        <f t="array" ref="AW45">SUM(IF((WEEKDAY(J$5:AM$5,2)&gt;5)+(COUNTIF(fériés,J$5:AM$5)&gt;0),COUNTIF(vsav, J45:AM45)))</f>
        <v>0</v>
      </c>
    </row>
    <row r="46" spans="1:49" ht="15.75" customHeight="1" thickBot="1">
      <c r="A46" s="50">
        <f>'Base de donnée'!O3</f>
        <v>13</v>
      </c>
      <c r="B46" s="465"/>
      <c r="C46" s="450"/>
      <c r="D46" s="430"/>
      <c r="E46" s="433"/>
      <c r="F46" s="418"/>
      <c r="G46" s="421"/>
      <c r="H46" s="424"/>
      <c r="I46" s="427"/>
      <c r="J46" s="21"/>
      <c r="K46" s="14"/>
      <c r="L46" s="14"/>
      <c r="M46" s="14"/>
      <c r="N46" s="14"/>
      <c r="O46" s="14"/>
      <c r="P46" s="14"/>
      <c r="Q46" s="14"/>
      <c r="R46" s="14"/>
      <c r="S46" s="14"/>
      <c r="T46" s="14"/>
      <c r="U46" s="14"/>
      <c r="V46" s="14"/>
      <c r="W46" s="14"/>
      <c r="X46" s="14"/>
      <c r="Y46" s="14"/>
      <c r="Z46" s="14"/>
      <c r="AA46" s="14"/>
      <c r="AB46" s="14"/>
      <c r="AC46" s="22"/>
      <c r="AD46" s="14"/>
      <c r="AE46" s="14"/>
      <c r="AF46" s="14"/>
      <c r="AG46" s="14"/>
      <c r="AH46" s="14"/>
      <c r="AI46" s="14"/>
      <c r="AJ46" s="14"/>
      <c r="AK46" s="22"/>
      <c r="AL46" s="22"/>
      <c r="AM46" s="14"/>
      <c r="AN46" s="14"/>
      <c r="AV46">
        <f t="array" ref="AV46">SUM(IF((WEEKDAY(J$5:AM$5,2)&lt;6)*(COUNTIF(fériés,J$5:AM$5)=0),COUNTIF(vsav, J46:AM46)))</f>
        <v>0</v>
      </c>
      <c r="AW46">
        <f t="array" ref="AW46">SUM(IF((WEEKDAY(J$5:AM$5,2)&gt;5)+(COUNTIF(fériés,J$5:AM$5)&gt;0),COUNTIF(vsav, J46:AM46)))</f>
        <v>0</v>
      </c>
    </row>
    <row r="47" spans="1:49" ht="15" customHeight="1">
      <c r="A47" s="48">
        <f>'Base de donnée'!P3</f>
        <v>14</v>
      </c>
      <c r="B47" s="463">
        <f>SUM('Base de donnée'!P5:P7)</f>
        <v>1</v>
      </c>
      <c r="C47" s="448">
        <f>SUM('Base de donnée'!P$8)</f>
        <v>1</v>
      </c>
      <c r="D47" s="410">
        <f t="array" ref="D47">SUM(IF((WEEKDAY(J$5:AM$5,2)&lt;6)*(COUNTIF(fériés,J$5:AM$5)=0),COUNTIF(piquet,J47:AM47)))</f>
        <v>0</v>
      </c>
      <c r="E47" s="413">
        <f t="array" ref="E47">SUM(IF((WEEKDAY(J$5:AM$5,2)&gt;5)+(COUNTIF(fériés,J$5:AM$5)&gt;0),COUNTIF(piquet,J47:AM47)))</f>
        <v>0</v>
      </c>
      <c r="F47" s="416">
        <f>(D47*9)+(E47*24)</f>
        <v>0</v>
      </c>
      <c r="G47" s="419" t="e">
        <f ca="1">STATISTIQUE!V21</f>
        <v>#REF!</v>
      </c>
      <c r="H47" s="422">
        <f t="shared" ref="H47:I47" si="14">SUM(AV47:AV49)</f>
        <v>0</v>
      </c>
      <c r="I47" s="425">
        <f t="shared" si="14"/>
        <v>0</v>
      </c>
      <c r="J47" s="16" t="str">
        <f>IF('Base de donnée'!$P$4,("DISPONIBLE"),("INDISPONIBLE"))</f>
        <v>DISPONIBLE</v>
      </c>
      <c r="K47" s="16" t="str">
        <f>IF('Base de donnée'!$P$4,("DISPONIBLE"),("INDISPONIBLE"))</f>
        <v>DISPONIBLE</v>
      </c>
      <c r="L47" s="16" t="str">
        <f>IF('Base de donnée'!$P$4,("DISPONIBLE"),("INDISPONIBLE"))</f>
        <v>DISPONIBLE</v>
      </c>
      <c r="M47" s="16" t="str">
        <f>IF('Base de donnée'!$P$4,("DISPONIBLE"),("INDISPONIBLE"))</f>
        <v>DISPONIBLE</v>
      </c>
      <c r="N47" s="16" t="str">
        <f>IF('Base de donnée'!$P$4,("DISPONIBLE"),("INDISPONIBLE"))</f>
        <v>DISPONIBLE</v>
      </c>
      <c r="O47" s="16" t="str">
        <f>IF('Base de donnée'!$P$4,("DISPONIBLE"),("INDISPONIBLE"))</f>
        <v>DISPONIBLE</v>
      </c>
      <c r="P47" s="16" t="str">
        <f>IF('Base de donnée'!$P$4,("DISPONIBLE"),("INDISPONIBLE"))</f>
        <v>DISPONIBLE</v>
      </c>
      <c r="Q47" s="16" t="str">
        <f>IF('Base de donnée'!$P$4,("DISPONIBLE"),("INDISPONIBLE"))</f>
        <v>DISPONIBLE</v>
      </c>
      <c r="R47" s="16" t="str">
        <f>IF('Base de donnée'!$P$4,("DISPONIBLE"),("INDISPONIBLE"))</f>
        <v>DISPONIBLE</v>
      </c>
      <c r="S47" s="16" t="str">
        <f>IF('Base de donnée'!$P$4,("DISPONIBLE"),("INDISPONIBLE"))</f>
        <v>DISPONIBLE</v>
      </c>
      <c r="T47" s="16" t="str">
        <f>IF('Base de donnée'!$P$4,("DISPONIBLE"),("INDISPONIBLE"))</f>
        <v>DISPONIBLE</v>
      </c>
      <c r="U47" s="16" t="str">
        <f>IF('Base de donnée'!$P$4,("DISPONIBLE"),("INDISPONIBLE"))</f>
        <v>DISPONIBLE</v>
      </c>
      <c r="V47" s="16" t="str">
        <f>IF('Base de donnée'!$P$4,("DISPONIBLE"),("INDISPONIBLE"))</f>
        <v>DISPONIBLE</v>
      </c>
      <c r="W47" s="16" t="str">
        <f>IF('Base de donnée'!$P$4,("DISPONIBLE"),("INDISPONIBLE"))</f>
        <v>DISPONIBLE</v>
      </c>
      <c r="X47" s="16" t="str">
        <f>IF('Base de donnée'!$P$4,("DISPONIBLE"),("INDISPONIBLE"))</f>
        <v>DISPONIBLE</v>
      </c>
      <c r="Y47" s="16" t="str">
        <f>IF('Base de donnée'!$P$4,("DISPONIBLE"),("INDISPONIBLE"))</f>
        <v>DISPONIBLE</v>
      </c>
      <c r="Z47" s="16" t="str">
        <f>IF('Base de donnée'!$P$4,("DISPONIBLE"),("INDISPONIBLE"))</f>
        <v>DISPONIBLE</v>
      </c>
      <c r="AA47" s="16" t="str">
        <f>IF('Base de donnée'!$P$4,("DISPONIBLE"),("INDISPONIBLE"))</f>
        <v>DISPONIBLE</v>
      </c>
      <c r="AB47" s="16" t="str">
        <f>IF('Base de donnée'!$P$4,("DISPONIBLE"),("INDISPONIBLE"))</f>
        <v>DISPONIBLE</v>
      </c>
      <c r="AC47" s="16" t="str">
        <f>IF('Base de donnée'!$P$4,("DISPONIBLE"),("INDISPONIBLE"))</f>
        <v>DISPONIBLE</v>
      </c>
      <c r="AD47" s="16" t="str">
        <f>IF('Base de donnée'!$P$4,("DISPONIBLE"),("INDISPONIBLE"))</f>
        <v>DISPONIBLE</v>
      </c>
      <c r="AE47" s="16" t="str">
        <f>IF('Base de donnée'!$P$4,("DISPONIBLE"),("INDISPONIBLE"))</f>
        <v>DISPONIBLE</v>
      </c>
      <c r="AF47" s="16" t="str">
        <f>IF('Base de donnée'!$P$4,("DISPONIBLE"),("INDISPONIBLE"))</f>
        <v>DISPONIBLE</v>
      </c>
      <c r="AG47" s="16" t="str">
        <f>IF('Base de donnée'!$P$4,("DISPONIBLE"),("INDISPONIBLE"))</f>
        <v>DISPONIBLE</v>
      </c>
      <c r="AH47" s="16" t="str">
        <f>IF('Base de donnée'!$P$4,("DISPONIBLE"),("INDISPONIBLE"))</f>
        <v>DISPONIBLE</v>
      </c>
      <c r="AI47" s="16" t="str">
        <f>IF('Base de donnée'!$P$4,("DISPONIBLE"),("INDISPONIBLE"))</f>
        <v>DISPONIBLE</v>
      </c>
      <c r="AJ47" s="16" t="str">
        <f>IF('Base de donnée'!$P$4,("DISPONIBLE"),("INDISPONIBLE"))</f>
        <v>DISPONIBLE</v>
      </c>
      <c r="AK47" s="16" t="str">
        <f>IF('Base de donnée'!$P$4,("DISPONIBLE"),("INDISPONIBLE"))</f>
        <v>DISPONIBLE</v>
      </c>
      <c r="AL47" s="16" t="str">
        <f>IF('Base de donnée'!$P$4,("DISPONIBLE"),("INDISPONIBLE"))</f>
        <v>DISPONIBLE</v>
      </c>
      <c r="AM47" s="16" t="str">
        <f>IF('Base de donnée'!$P$4,("DISPONIBLE"),("INDISPONIBLE"))</f>
        <v>DISPONIBLE</v>
      </c>
      <c r="AN47" s="16" t="str">
        <f>IF('Base de donnée'!$P$4,("DISPONIBLE"),("INDISPONIBLE"))</f>
        <v>DISPONIBLE</v>
      </c>
      <c r="AV47">
        <f t="array" ref="AV47">SUM(IF((WEEKDAY(J$5:AM$5,2)&lt;6)*(COUNTIF(fériés,J$5:AM$5)=0),COUNTIF(vsav, J47:AM47)))</f>
        <v>0</v>
      </c>
      <c r="AW47">
        <f t="array" ref="AW47">SUM(IF((WEEKDAY(J$5:AM$5,2)&gt;5)+(COUNTIF(fériés,J$5:AM$5)&gt;0),COUNTIF(vsav, J47:AM47)))</f>
        <v>0</v>
      </c>
    </row>
    <row r="48" spans="1:49" ht="15" customHeight="1">
      <c r="A48" s="49">
        <f>'Base de donnée'!P3</f>
        <v>14</v>
      </c>
      <c r="B48" s="464"/>
      <c r="C48" s="449"/>
      <c r="D48" s="411"/>
      <c r="E48" s="414"/>
      <c r="F48" s="417"/>
      <c r="G48" s="420"/>
      <c r="H48" s="423"/>
      <c r="I48" s="426"/>
      <c r="J48" s="18"/>
      <c r="K48" s="10"/>
      <c r="L48" s="19"/>
      <c r="M48" s="19"/>
      <c r="N48" s="10"/>
      <c r="O48" s="19"/>
      <c r="P48" s="19"/>
      <c r="Q48" s="10"/>
      <c r="R48" s="10"/>
      <c r="S48" s="10"/>
      <c r="T48" s="10"/>
      <c r="U48" s="10"/>
      <c r="V48" s="19"/>
      <c r="W48" s="10"/>
      <c r="X48" s="19"/>
      <c r="Y48" s="19"/>
      <c r="Z48" s="10"/>
      <c r="AA48" s="19"/>
      <c r="AB48" s="10"/>
      <c r="AC48" s="19"/>
      <c r="AD48" s="10"/>
      <c r="AE48" s="10"/>
      <c r="AF48" s="10"/>
      <c r="AG48" s="10"/>
      <c r="AH48" s="10"/>
      <c r="AI48" s="10"/>
      <c r="AJ48" s="10"/>
      <c r="AK48" s="10"/>
      <c r="AL48" s="10"/>
      <c r="AM48" s="10"/>
      <c r="AN48" s="10"/>
      <c r="AV48">
        <f t="array" ref="AV48">SUM(IF((WEEKDAY(J$5:AM$5,2)&lt;6)*(COUNTIF(fériés,J$5:AM$5)=0),COUNTIF(vsav, J48:AM48)))</f>
        <v>0</v>
      </c>
      <c r="AW48">
        <f t="array" ref="AW48">SUM(IF((WEEKDAY(J$5:AM$5,2)&gt;5)+(COUNTIF(fériés,J$5:AM$5)&gt;0),COUNTIF(vsav, J48:AM48)))</f>
        <v>0</v>
      </c>
    </row>
    <row r="49" spans="1:49" ht="15.75" customHeight="1" thickBot="1">
      <c r="A49" s="50">
        <f>'Base de donnée'!P3</f>
        <v>14</v>
      </c>
      <c r="B49" s="465"/>
      <c r="C49" s="450"/>
      <c r="D49" s="412"/>
      <c r="E49" s="415"/>
      <c r="F49" s="418"/>
      <c r="G49" s="421"/>
      <c r="H49" s="424"/>
      <c r="I49" s="427"/>
      <c r="J49" s="21"/>
      <c r="K49" s="14"/>
      <c r="L49" s="14"/>
      <c r="M49" s="14"/>
      <c r="N49" s="14"/>
      <c r="O49" s="22"/>
      <c r="P49" s="14"/>
      <c r="Q49" s="14"/>
      <c r="R49" s="14"/>
      <c r="S49" s="14"/>
      <c r="T49" s="14"/>
      <c r="U49" s="22"/>
      <c r="V49" s="14"/>
      <c r="W49" s="14"/>
      <c r="X49" s="22"/>
      <c r="Y49" s="14"/>
      <c r="Z49" s="14"/>
      <c r="AA49" s="14"/>
      <c r="AB49" s="14"/>
      <c r="AC49" s="14"/>
      <c r="AD49" s="14"/>
      <c r="AE49" s="14"/>
      <c r="AF49" s="14"/>
      <c r="AG49" s="14"/>
      <c r="AH49" s="14"/>
      <c r="AI49" s="22"/>
      <c r="AJ49" s="14"/>
      <c r="AK49" s="14"/>
      <c r="AL49" s="14"/>
      <c r="AM49" s="14"/>
      <c r="AN49" s="14"/>
      <c r="AV49">
        <f t="array" ref="AV49">SUM(IF((WEEKDAY(J$5:AM$5,2)&lt;6)*(COUNTIF(fériés,J$5:AM$5)=0),COUNTIF(vsav, J49:AM49)))</f>
        <v>0</v>
      </c>
      <c r="AW49">
        <f t="array" ref="AW49">SUM(IF((WEEKDAY(J$5:AM$5,2)&gt;5)+(COUNTIF(fériés,J$5:AM$5)&gt;0),COUNTIF(vsav, J49:AM49)))</f>
        <v>0</v>
      </c>
    </row>
    <row r="50" spans="1:49" ht="15" customHeight="1">
      <c r="A50" s="48">
        <f>'Base de donnée'!Q3</f>
        <v>15</v>
      </c>
      <c r="B50" s="463">
        <f>SUM('Base de donnée'!Q5:Q7)</f>
        <v>1</v>
      </c>
      <c r="C50" s="448">
        <f>SUM('Base de donnée'!Q$8)</f>
        <v>1</v>
      </c>
      <c r="D50" s="428">
        <f t="array" ref="D50">SUM(IF((WEEKDAY(J$5:AM$5,2)&lt;6)*(COUNTIF(fériés,J$5:AM$5)=0),COUNTIF(piquet,J50:AM50)))</f>
        <v>0</v>
      </c>
      <c r="E50" s="431">
        <f t="array" ref="E50">SUM(IF((WEEKDAY(J$5:AM$5,2)&gt;5)+(COUNTIF(fériés,J$5:AM$5)&gt;0),COUNTIF(piquet,J50:AM50)))</f>
        <v>0</v>
      </c>
      <c r="F50" s="416">
        <f>(D50*9)+(E50*24)</f>
        <v>0</v>
      </c>
      <c r="G50" s="419" t="e">
        <f ca="1">STATISTIQUE!V22</f>
        <v>#REF!</v>
      </c>
      <c r="H50" s="422">
        <f t="shared" ref="H50:I50" si="15">SUM(AV50:AV52)</f>
        <v>0</v>
      </c>
      <c r="I50" s="425">
        <f t="shared" si="15"/>
        <v>0</v>
      </c>
      <c r="J50" s="16" t="str">
        <f>IF('Base de donnée'!$Q$4,("DISPONIBLE"),("INDISPONIBLE"))</f>
        <v>DISPONIBLE</v>
      </c>
      <c r="K50" s="16" t="str">
        <f>IF('Base de donnée'!$Q$4,("DISPONIBLE"),("INDISPONIBLE"))</f>
        <v>DISPONIBLE</v>
      </c>
      <c r="L50" s="16" t="str">
        <f>IF('Base de donnée'!$Q$4,("DISPONIBLE"),("INDISPONIBLE"))</f>
        <v>DISPONIBLE</v>
      </c>
      <c r="M50" s="16" t="str">
        <f>IF('Base de donnée'!$Q$4,("DISPONIBLE"),("INDISPONIBLE"))</f>
        <v>DISPONIBLE</v>
      </c>
      <c r="N50" s="16" t="str">
        <f>IF('Base de donnée'!$Q$4,("DISPONIBLE"),("INDISPONIBLE"))</f>
        <v>DISPONIBLE</v>
      </c>
      <c r="O50" s="16" t="str">
        <f>IF('Base de donnée'!$Q$4,("DISPONIBLE"),("INDISPONIBLE"))</f>
        <v>DISPONIBLE</v>
      </c>
      <c r="P50" s="16" t="str">
        <f>IF('Base de donnée'!$Q$4,("DISPONIBLE"),("INDISPONIBLE"))</f>
        <v>DISPONIBLE</v>
      </c>
      <c r="Q50" s="16" t="str">
        <f>IF('Base de donnée'!$Q$4,("DISPONIBLE"),("INDISPONIBLE"))</f>
        <v>DISPONIBLE</v>
      </c>
      <c r="R50" s="16" t="str">
        <f>IF('Base de donnée'!$Q$4,("DISPONIBLE"),("INDISPONIBLE"))</f>
        <v>DISPONIBLE</v>
      </c>
      <c r="S50" s="16" t="str">
        <f>IF('Base de donnée'!$Q$4,("DISPONIBLE"),("INDISPONIBLE"))</f>
        <v>DISPONIBLE</v>
      </c>
      <c r="T50" s="16" t="str">
        <f>IF('Base de donnée'!$Q$4,("DISPONIBLE"),("INDISPONIBLE"))</f>
        <v>DISPONIBLE</v>
      </c>
      <c r="U50" s="16" t="str">
        <f>IF('Base de donnée'!$Q$4,("DISPONIBLE"),("INDISPONIBLE"))</f>
        <v>DISPONIBLE</v>
      </c>
      <c r="V50" s="16" t="str">
        <f>IF('Base de donnée'!$Q$4,("DISPONIBLE"),("INDISPONIBLE"))</f>
        <v>DISPONIBLE</v>
      </c>
      <c r="W50" s="16" t="str">
        <f>IF('Base de donnée'!$Q$4,("DISPONIBLE"),("INDISPONIBLE"))</f>
        <v>DISPONIBLE</v>
      </c>
      <c r="X50" s="16" t="str">
        <f>IF('Base de donnée'!$Q$4,("DISPONIBLE"),("INDISPONIBLE"))</f>
        <v>DISPONIBLE</v>
      </c>
      <c r="Y50" s="16" t="str">
        <f>IF('Base de donnée'!$Q$4,("DISPONIBLE"),("INDISPONIBLE"))</f>
        <v>DISPONIBLE</v>
      </c>
      <c r="Z50" s="16" t="str">
        <f>IF('Base de donnée'!$Q$4,("DISPONIBLE"),("INDISPONIBLE"))</f>
        <v>DISPONIBLE</v>
      </c>
      <c r="AA50" s="16" t="str">
        <f>IF('Base de donnée'!$Q$4,("DISPONIBLE"),("INDISPONIBLE"))</f>
        <v>DISPONIBLE</v>
      </c>
      <c r="AB50" s="16" t="str">
        <f>IF('Base de donnée'!$Q$4,("DISPONIBLE"),("INDISPONIBLE"))</f>
        <v>DISPONIBLE</v>
      </c>
      <c r="AC50" s="16" t="str">
        <f>IF('Base de donnée'!$Q$4,("DISPONIBLE"),("INDISPONIBLE"))</f>
        <v>DISPONIBLE</v>
      </c>
      <c r="AD50" s="16" t="str">
        <f>IF('Base de donnée'!$Q$4,("DISPONIBLE"),("INDISPONIBLE"))</f>
        <v>DISPONIBLE</v>
      </c>
      <c r="AE50" s="16" t="str">
        <f>IF('Base de donnée'!$Q$4,("DISPONIBLE"),("INDISPONIBLE"))</f>
        <v>DISPONIBLE</v>
      </c>
      <c r="AF50" s="16" t="str">
        <f>IF('Base de donnée'!$Q$4,("DISPONIBLE"),("INDISPONIBLE"))</f>
        <v>DISPONIBLE</v>
      </c>
      <c r="AG50" s="16" t="str">
        <f>IF('Base de donnée'!$Q$4,("DISPONIBLE"),("INDISPONIBLE"))</f>
        <v>DISPONIBLE</v>
      </c>
      <c r="AH50" s="16" t="str">
        <f>IF('Base de donnée'!$Q$4,("DISPONIBLE"),("INDISPONIBLE"))</f>
        <v>DISPONIBLE</v>
      </c>
      <c r="AI50" s="16" t="str">
        <f>IF('Base de donnée'!$Q$4,("DISPONIBLE"),("INDISPONIBLE"))</f>
        <v>DISPONIBLE</v>
      </c>
      <c r="AJ50" s="16" t="str">
        <f>IF('Base de donnée'!$Q$4,("DISPONIBLE"),("INDISPONIBLE"))</f>
        <v>DISPONIBLE</v>
      </c>
      <c r="AK50" s="16" t="str">
        <f>IF('Base de donnée'!$Q$4,("DISPONIBLE"),("INDISPONIBLE"))</f>
        <v>DISPONIBLE</v>
      </c>
      <c r="AL50" s="16" t="str">
        <f>IF('Base de donnée'!$Q$4,("DISPONIBLE"),("INDISPONIBLE"))</f>
        <v>DISPONIBLE</v>
      </c>
      <c r="AM50" s="16" t="str">
        <f>IF('Base de donnée'!$Q$4,("DISPONIBLE"),("INDISPONIBLE"))</f>
        <v>DISPONIBLE</v>
      </c>
      <c r="AN50" s="16" t="str">
        <f>IF('Base de donnée'!$Q$4,("DISPONIBLE"),("INDISPONIBLE"))</f>
        <v>DISPONIBLE</v>
      </c>
      <c r="AV50">
        <f t="array" ref="AV50">SUM(IF((WEEKDAY(J$5:AM$5,2)&lt;6)*(COUNTIF(fériés,J$5:AM$5)=0),COUNTIF(vsav, J50:AM50)))</f>
        <v>0</v>
      </c>
      <c r="AW50">
        <f t="array" ref="AW50">SUM(IF((WEEKDAY(J$5:AM$5,2)&gt;5)+(COUNTIF(fériés,J$5:AM$5)&gt;0),COUNTIF(vsav, J50:AM50)))</f>
        <v>0</v>
      </c>
    </row>
    <row r="51" spans="1:49" ht="15" customHeight="1">
      <c r="A51" s="49">
        <f>'Base de donnée'!Q3</f>
        <v>15</v>
      </c>
      <c r="B51" s="464"/>
      <c r="C51" s="449"/>
      <c r="D51" s="429"/>
      <c r="E51" s="432"/>
      <c r="F51" s="417"/>
      <c r="G51" s="420"/>
      <c r="H51" s="423"/>
      <c r="I51" s="426"/>
      <c r="J51" s="18"/>
      <c r="K51" s="10"/>
      <c r="L51" s="10"/>
      <c r="M51" s="10"/>
      <c r="N51" s="10"/>
      <c r="O51" s="10"/>
      <c r="P51" s="19"/>
      <c r="Q51" s="10"/>
      <c r="R51" s="10"/>
      <c r="S51" s="10"/>
      <c r="T51" s="10"/>
      <c r="U51" s="10"/>
      <c r="V51" s="10"/>
      <c r="W51" s="19"/>
      <c r="X51" s="10"/>
      <c r="Y51" s="19"/>
      <c r="Z51" s="10"/>
      <c r="AA51" s="10"/>
      <c r="AB51" s="19"/>
      <c r="AC51" s="10"/>
      <c r="AD51" s="10"/>
      <c r="AE51" s="10"/>
      <c r="AF51" s="10"/>
      <c r="AG51" s="10"/>
      <c r="AH51" s="10"/>
      <c r="AI51" s="19"/>
      <c r="AJ51" s="10"/>
      <c r="AK51" s="10"/>
      <c r="AL51" s="10"/>
      <c r="AM51" s="10"/>
      <c r="AN51" s="10"/>
      <c r="AV51">
        <f t="array" ref="AV51">SUM(IF((WEEKDAY(J$5:AM$5,2)&lt;6)*(COUNTIF(fériés,J$5:AM$5)=0),COUNTIF(vsav, J51:AM51)))</f>
        <v>0</v>
      </c>
      <c r="AW51">
        <f t="array" ref="AW51">SUM(IF((WEEKDAY(J$5:AM$5,2)&gt;5)+(COUNTIF(fériés,J$5:AM$5)&gt;0),COUNTIF(vsav, J51:AM51)))</f>
        <v>0</v>
      </c>
    </row>
    <row r="52" spans="1:49" ht="15.75" customHeight="1" thickBot="1">
      <c r="A52" s="50">
        <f>'Base de donnée'!Q3</f>
        <v>15</v>
      </c>
      <c r="B52" s="465"/>
      <c r="C52" s="450"/>
      <c r="D52" s="430"/>
      <c r="E52" s="433"/>
      <c r="F52" s="418"/>
      <c r="G52" s="421"/>
      <c r="H52" s="424"/>
      <c r="I52" s="427"/>
      <c r="J52" s="21"/>
      <c r="K52" s="14"/>
      <c r="L52" s="14"/>
      <c r="M52" s="14"/>
      <c r="N52" s="14"/>
      <c r="O52" s="14"/>
      <c r="P52" s="14"/>
      <c r="Q52" s="14"/>
      <c r="R52" s="14"/>
      <c r="S52" s="14"/>
      <c r="T52" s="14"/>
      <c r="U52" s="14"/>
      <c r="V52" s="22"/>
      <c r="W52" s="22"/>
      <c r="X52" s="14"/>
      <c r="Y52" s="14"/>
      <c r="Z52" s="14"/>
      <c r="AA52" s="22"/>
      <c r="AB52" s="14"/>
      <c r="AC52" s="14"/>
      <c r="AD52" s="14"/>
      <c r="AE52" s="14"/>
      <c r="AF52" s="14"/>
      <c r="AG52" s="14"/>
      <c r="AH52" s="14"/>
      <c r="AI52" s="14"/>
      <c r="AJ52" s="22"/>
      <c r="AK52" s="22"/>
      <c r="AL52" s="22"/>
      <c r="AM52" s="14"/>
      <c r="AN52" s="14"/>
      <c r="AV52">
        <f t="array" ref="AV52">SUM(IF((WEEKDAY(J$5:AM$5,2)&lt;6)*(COUNTIF(fériés,J$5:AM$5)=0),COUNTIF(vsav, J52:AM52)))</f>
        <v>0</v>
      </c>
      <c r="AW52">
        <f t="array" ref="AW52">SUM(IF((WEEKDAY(J$5:AM$5,2)&gt;5)+(COUNTIF(fériés,J$5:AM$5)&gt;0),COUNTIF(vsav, J52:AM52)))</f>
        <v>0</v>
      </c>
    </row>
    <row r="53" spans="1:49" ht="15" customHeight="1">
      <c r="A53" s="48">
        <f>'Base de donnée'!R3</f>
        <v>16</v>
      </c>
      <c r="B53" s="463">
        <f>SUM('Base de donnée'!S5:S7)</f>
        <v>1</v>
      </c>
      <c r="C53" s="448">
        <f>SUM('Base de donnée'!R$8)</f>
        <v>1</v>
      </c>
      <c r="D53" s="410">
        <f t="array" ref="D53">SUM(IF((WEEKDAY(J$5:AM$5,2)&lt;6)*(COUNTIF(fériés,J$5:AM$5)=0),COUNTIF(piquet,J53:AM53)))</f>
        <v>0</v>
      </c>
      <c r="E53" s="413">
        <f t="array" ref="E53">SUM(IF((WEEKDAY(J$5:AM$5,2)&gt;5)+(COUNTIF(fériés,J$5:AM$5)&gt;0),COUNTIF(piquet,J53:AM53)))</f>
        <v>0</v>
      </c>
      <c r="F53" s="416">
        <f>(D53*9)+(E53*24)</f>
        <v>0</v>
      </c>
      <c r="G53" s="419" t="e">
        <f ca="1">STATISTIQUE!V23</f>
        <v>#REF!</v>
      </c>
      <c r="H53" s="422">
        <f t="shared" ref="H53:I53" si="16">SUM(AV53:AV55)</f>
        <v>0</v>
      </c>
      <c r="I53" s="425">
        <f t="shared" si="16"/>
        <v>0</v>
      </c>
      <c r="J53" s="16" t="str">
        <f>IF('Base de donnée'!$R$4,("DISPONIBLE"),("INDISPONIBLE"))</f>
        <v>DISPONIBLE</v>
      </c>
      <c r="K53" s="16" t="str">
        <f>IF('Base de donnée'!$R$4,("DISPONIBLE"),("INDISPONIBLE"))</f>
        <v>DISPONIBLE</v>
      </c>
      <c r="L53" s="16" t="str">
        <f>IF('Base de donnée'!$R$4,("DISPONIBLE"),("INDISPONIBLE"))</f>
        <v>DISPONIBLE</v>
      </c>
      <c r="M53" s="16" t="str">
        <f>IF('Base de donnée'!$R$4,("DISPONIBLE"),("INDISPONIBLE"))</f>
        <v>DISPONIBLE</v>
      </c>
      <c r="N53" s="16" t="str">
        <f>IF('Base de donnée'!$R$4,("DISPONIBLE"),("INDISPONIBLE"))</f>
        <v>DISPONIBLE</v>
      </c>
      <c r="O53" s="16" t="str">
        <f>IF('Base de donnée'!$R$4,("DISPONIBLE"),("INDISPONIBLE"))</f>
        <v>DISPONIBLE</v>
      </c>
      <c r="P53" s="16" t="str">
        <f>IF('Base de donnée'!$R$4,("DISPONIBLE"),("INDISPONIBLE"))</f>
        <v>DISPONIBLE</v>
      </c>
      <c r="Q53" s="16" t="str">
        <f>IF('Base de donnée'!$R$4,("DISPONIBLE"),("INDISPONIBLE"))</f>
        <v>DISPONIBLE</v>
      </c>
      <c r="R53" s="16" t="str">
        <f>IF('Base de donnée'!$R$4,("DISPONIBLE"),("INDISPONIBLE"))</f>
        <v>DISPONIBLE</v>
      </c>
      <c r="S53" s="16" t="str">
        <f>IF('Base de donnée'!$R$4,("DISPONIBLE"),("INDISPONIBLE"))</f>
        <v>DISPONIBLE</v>
      </c>
      <c r="T53" s="16" t="str">
        <f>IF('Base de donnée'!$R$4,("DISPONIBLE"),("INDISPONIBLE"))</f>
        <v>DISPONIBLE</v>
      </c>
      <c r="U53" s="16" t="str">
        <f>IF('Base de donnée'!$R$4,("DISPONIBLE"),("INDISPONIBLE"))</f>
        <v>DISPONIBLE</v>
      </c>
      <c r="V53" s="16" t="str">
        <f>IF('Base de donnée'!$R$4,("DISPONIBLE"),("INDISPONIBLE"))</f>
        <v>DISPONIBLE</v>
      </c>
      <c r="W53" s="16" t="str">
        <f>IF('Base de donnée'!$R$4,("DISPONIBLE"),("INDISPONIBLE"))</f>
        <v>DISPONIBLE</v>
      </c>
      <c r="X53" s="16" t="str">
        <f>IF('Base de donnée'!$R$4,("DISPONIBLE"),("INDISPONIBLE"))</f>
        <v>DISPONIBLE</v>
      </c>
      <c r="Y53" s="16" t="str">
        <f>IF('Base de donnée'!$R$4,("DISPONIBLE"),("INDISPONIBLE"))</f>
        <v>DISPONIBLE</v>
      </c>
      <c r="Z53" s="16" t="str">
        <f>IF('Base de donnée'!$R$4,("DISPONIBLE"),("INDISPONIBLE"))</f>
        <v>DISPONIBLE</v>
      </c>
      <c r="AA53" s="16" t="str">
        <f>IF('Base de donnée'!$R$4,("DISPONIBLE"),("INDISPONIBLE"))</f>
        <v>DISPONIBLE</v>
      </c>
      <c r="AB53" s="16" t="str">
        <f>IF('Base de donnée'!$R$4,("DISPONIBLE"),("INDISPONIBLE"))</f>
        <v>DISPONIBLE</v>
      </c>
      <c r="AC53" s="16" t="str">
        <f>IF('Base de donnée'!$R$4,("DISPONIBLE"),("INDISPONIBLE"))</f>
        <v>DISPONIBLE</v>
      </c>
      <c r="AD53" s="16" t="str">
        <f>IF('Base de donnée'!$R$4,("DISPONIBLE"),("INDISPONIBLE"))</f>
        <v>DISPONIBLE</v>
      </c>
      <c r="AE53" s="16" t="str">
        <f>IF('Base de donnée'!$R$4,("DISPONIBLE"),("INDISPONIBLE"))</f>
        <v>DISPONIBLE</v>
      </c>
      <c r="AF53" s="16" t="str">
        <f>IF('Base de donnée'!$R$4,("DISPONIBLE"),("INDISPONIBLE"))</f>
        <v>DISPONIBLE</v>
      </c>
      <c r="AG53" s="16" t="str">
        <f>IF('Base de donnée'!$R$4,("DISPONIBLE"),("INDISPONIBLE"))</f>
        <v>DISPONIBLE</v>
      </c>
      <c r="AH53" s="16" t="str">
        <f>IF('Base de donnée'!$R$4,("DISPONIBLE"),("INDISPONIBLE"))</f>
        <v>DISPONIBLE</v>
      </c>
      <c r="AI53" s="16" t="str">
        <f>IF('Base de donnée'!$R$4,("DISPONIBLE"),("INDISPONIBLE"))</f>
        <v>DISPONIBLE</v>
      </c>
      <c r="AJ53" s="16" t="str">
        <f>IF('Base de donnée'!$R$4,("DISPONIBLE"),("INDISPONIBLE"))</f>
        <v>DISPONIBLE</v>
      </c>
      <c r="AK53" s="16" t="str">
        <f>IF('Base de donnée'!$R$4,("DISPONIBLE"),("INDISPONIBLE"))</f>
        <v>DISPONIBLE</v>
      </c>
      <c r="AL53" s="16" t="str">
        <f>IF('Base de donnée'!$R$4,("DISPONIBLE"),("INDISPONIBLE"))</f>
        <v>DISPONIBLE</v>
      </c>
      <c r="AM53" s="16" t="str">
        <f>IF('Base de donnée'!$R$4,("DISPONIBLE"),("INDISPONIBLE"))</f>
        <v>DISPONIBLE</v>
      </c>
      <c r="AN53" s="16" t="str">
        <f>IF('Base de donnée'!$R$4,("DISPONIBLE"),("INDISPONIBLE"))</f>
        <v>DISPONIBLE</v>
      </c>
      <c r="AV53">
        <f t="array" ref="AV53">SUM(IF((WEEKDAY(J$5:AM$5,2)&lt;6)*(COUNTIF(fériés,J$5:AM$5)=0),COUNTIF(vsav, J53:AM53)))</f>
        <v>0</v>
      </c>
      <c r="AW53">
        <f t="array" ref="AW53">SUM(IF((WEEKDAY(J$5:AM$5,2)&gt;5)+(COUNTIF(fériés,J$5:AM$5)&gt;0),COUNTIF(vsav, J53:AM53)))</f>
        <v>0</v>
      </c>
    </row>
    <row r="54" spans="1:49" ht="15" customHeight="1">
      <c r="A54" s="49">
        <f>'Base de donnée'!R3</f>
        <v>16</v>
      </c>
      <c r="B54" s="464"/>
      <c r="C54" s="449"/>
      <c r="D54" s="411"/>
      <c r="E54" s="414"/>
      <c r="F54" s="417"/>
      <c r="G54" s="420"/>
      <c r="H54" s="423"/>
      <c r="I54" s="426"/>
      <c r="J54" s="18"/>
      <c r="K54" s="10"/>
      <c r="L54" s="10"/>
      <c r="M54" s="19"/>
      <c r="N54" s="10"/>
      <c r="O54" s="10"/>
      <c r="P54" s="10"/>
      <c r="Q54" s="10"/>
      <c r="R54" s="10"/>
      <c r="S54" s="10"/>
      <c r="T54" s="19"/>
      <c r="U54" s="10"/>
      <c r="V54" s="10"/>
      <c r="W54" s="19"/>
      <c r="X54" s="10"/>
      <c r="Y54" s="10"/>
      <c r="Z54" s="10"/>
      <c r="AA54" s="19"/>
      <c r="AB54" s="10"/>
      <c r="AC54" s="10"/>
      <c r="AD54" s="10"/>
      <c r="AE54" s="19"/>
      <c r="AF54" s="10"/>
      <c r="AG54" s="19"/>
      <c r="AH54" s="10"/>
      <c r="AI54" s="10"/>
      <c r="AJ54" s="10"/>
      <c r="AK54" s="10"/>
      <c r="AL54" s="10"/>
      <c r="AM54" s="10"/>
      <c r="AN54" s="10"/>
      <c r="AV54">
        <f t="array" ref="AV54">SUM(IF((WEEKDAY(J$5:AM$5,2)&lt;6)*(COUNTIF(fériés,J$5:AM$5)=0),COUNTIF(vsav, J54:AM54)))</f>
        <v>0</v>
      </c>
      <c r="AW54">
        <f t="array" ref="AW54">SUM(IF((WEEKDAY(J$5:AM$5,2)&gt;5)+(COUNTIF(fériés,J$5:AM$5)&gt;0),COUNTIF(vsav, J54:AM54)))</f>
        <v>0</v>
      </c>
    </row>
    <row r="55" spans="1:49" ht="15.75" customHeight="1" thickBot="1">
      <c r="A55" s="50">
        <f>'Base de donnée'!R3</f>
        <v>16</v>
      </c>
      <c r="B55" s="465"/>
      <c r="C55" s="450"/>
      <c r="D55" s="412"/>
      <c r="E55" s="415"/>
      <c r="F55" s="418"/>
      <c r="G55" s="421"/>
      <c r="H55" s="424"/>
      <c r="I55" s="427"/>
      <c r="J55" s="21"/>
      <c r="K55" s="14"/>
      <c r="L55" s="14"/>
      <c r="M55" s="14"/>
      <c r="N55" s="14"/>
      <c r="O55" s="14"/>
      <c r="P55" s="14"/>
      <c r="Q55" s="14"/>
      <c r="R55" s="14"/>
      <c r="S55" s="14"/>
      <c r="T55" s="14"/>
      <c r="U55" s="14"/>
      <c r="V55" s="14"/>
      <c r="W55" s="14"/>
      <c r="X55" s="14"/>
      <c r="Y55" s="22"/>
      <c r="Z55" s="14"/>
      <c r="AA55" s="14"/>
      <c r="AB55" s="22"/>
      <c r="AC55" s="14"/>
      <c r="AD55" s="14"/>
      <c r="AE55" s="22"/>
      <c r="AF55" s="22"/>
      <c r="AG55" s="14"/>
      <c r="AH55" s="14"/>
      <c r="AI55" s="14"/>
      <c r="AJ55" s="14"/>
      <c r="AK55" s="14"/>
      <c r="AL55" s="14"/>
      <c r="AM55" s="14"/>
      <c r="AN55" s="14"/>
      <c r="AV55">
        <f t="array" ref="AV55">SUM(IF((WEEKDAY(J$5:AM$5,2)&lt;6)*(COUNTIF(fériés,J$5:AM$5)=0),COUNTIF(vsav, J55:AM55)))</f>
        <v>0</v>
      </c>
      <c r="AW55">
        <f t="array" ref="AW55">SUM(IF((WEEKDAY(J$5:AM$5,2)&gt;5)+(COUNTIF(fériés,J$5:AM$5)&gt;0),COUNTIF(vsav, J55:AM55)))</f>
        <v>0</v>
      </c>
    </row>
    <row r="56" spans="1:49" ht="15" customHeight="1">
      <c r="A56" s="51">
        <f>'Base de donnée'!S3</f>
        <v>17</v>
      </c>
      <c r="B56" s="463">
        <f>SUM('Base de donnée'!S5:S7)</f>
        <v>1</v>
      </c>
      <c r="C56" s="448">
        <f>SUM('Base de donnée'!S$8)</f>
        <v>0</v>
      </c>
      <c r="D56" s="428">
        <f t="array" ref="D56">SUM(IF((WEEKDAY(J$5:AM$5,2)&lt;6)*(COUNTIF(fériés,J$5:AM$5)=0),COUNTIF(piquet,J56:AM56)))</f>
        <v>0</v>
      </c>
      <c r="E56" s="431">
        <f t="array" ref="E56">SUM(IF((WEEKDAY(J$5:AM$5,2)&gt;5)+(COUNTIF(fériés,J$5:AM$5)&gt;0),COUNTIF(piquet,J56:AM56)))</f>
        <v>0</v>
      </c>
      <c r="F56" s="416">
        <f>(D56*9)+(E56*24)</f>
        <v>0</v>
      </c>
      <c r="G56" s="419" t="e">
        <f ca="1">STATISTIQUE!V24</f>
        <v>#REF!</v>
      </c>
      <c r="H56" s="422">
        <f t="shared" ref="H56:I56" si="17">SUM(AV56:AV58)</f>
        <v>0</v>
      </c>
      <c r="I56" s="425">
        <f t="shared" si="17"/>
        <v>0</v>
      </c>
      <c r="J56" s="16" t="str">
        <f>IF('Base de donnée'!$S$4,("DISPONIBLE"),("INDISPONIBLE"))</f>
        <v>DISPONIBLE</v>
      </c>
      <c r="K56" s="16" t="str">
        <f>IF('Base de donnée'!$S$4,("DISPONIBLE"),("INDISPONIBLE"))</f>
        <v>DISPONIBLE</v>
      </c>
      <c r="L56" s="16" t="str">
        <f>IF('Base de donnée'!$S$4,("DISPONIBLE"),("INDISPONIBLE"))</f>
        <v>DISPONIBLE</v>
      </c>
      <c r="M56" s="16" t="str">
        <f>IF('Base de donnée'!$S$4,("DISPONIBLE"),("INDISPONIBLE"))</f>
        <v>DISPONIBLE</v>
      </c>
      <c r="N56" s="16" t="str">
        <f>IF('Base de donnée'!$S$4,("DISPONIBLE"),("INDISPONIBLE"))</f>
        <v>DISPONIBLE</v>
      </c>
      <c r="O56" s="16" t="str">
        <f>IF('Base de donnée'!$S$4,("DISPONIBLE"),("INDISPONIBLE"))</f>
        <v>DISPONIBLE</v>
      </c>
      <c r="P56" s="16" t="str">
        <f>IF('Base de donnée'!$S$4,("DISPONIBLE"),("INDISPONIBLE"))</f>
        <v>DISPONIBLE</v>
      </c>
      <c r="Q56" s="16" t="str">
        <f>IF('Base de donnée'!$S$4,("DISPONIBLE"),("INDISPONIBLE"))</f>
        <v>DISPONIBLE</v>
      </c>
      <c r="R56" s="16" t="str">
        <f>IF('Base de donnée'!$S$4,("DISPONIBLE"),("INDISPONIBLE"))</f>
        <v>DISPONIBLE</v>
      </c>
      <c r="S56" s="16" t="str">
        <f>IF('Base de donnée'!$S$4,("DISPONIBLE"),("INDISPONIBLE"))</f>
        <v>DISPONIBLE</v>
      </c>
      <c r="T56" s="16" t="str">
        <f>IF('Base de donnée'!$S$4,("DISPONIBLE"),("INDISPONIBLE"))</f>
        <v>DISPONIBLE</v>
      </c>
      <c r="U56" s="16" t="str">
        <f>IF('Base de donnée'!$S$4,("DISPONIBLE"),("INDISPONIBLE"))</f>
        <v>DISPONIBLE</v>
      </c>
      <c r="V56" s="16" t="str">
        <f>IF('Base de donnée'!$S$4,("DISPONIBLE"),("INDISPONIBLE"))</f>
        <v>DISPONIBLE</v>
      </c>
      <c r="W56" s="16" t="str">
        <f>IF('Base de donnée'!$S$4,("DISPONIBLE"),("INDISPONIBLE"))</f>
        <v>DISPONIBLE</v>
      </c>
      <c r="X56" s="16" t="str">
        <f>IF('Base de donnée'!$S$4,("DISPONIBLE"),("INDISPONIBLE"))</f>
        <v>DISPONIBLE</v>
      </c>
      <c r="Y56" s="16" t="str">
        <f>IF('Base de donnée'!$S$4,("DISPONIBLE"),("INDISPONIBLE"))</f>
        <v>DISPONIBLE</v>
      </c>
      <c r="Z56" s="16" t="str">
        <f>IF('Base de donnée'!$S$4,("DISPONIBLE"),("INDISPONIBLE"))</f>
        <v>DISPONIBLE</v>
      </c>
      <c r="AA56" s="16" t="str">
        <f>IF('Base de donnée'!$S$4,("DISPONIBLE"),("INDISPONIBLE"))</f>
        <v>DISPONIBLE</v>
      </c>
      <c r="AB56" s="16" t="str">
        <f>IF('Base de donnée'!$S$4,("DISPONIBLE"),("INDISPONIBLE"))</f>
        <v>DISPONIBLE</v>
      </c>
      <c r="AC56" s="16" t="str">
        <f>IF('Base de donnée'!$S$4,("DISPONIBLE"),("INDISPONIBLE"))</f>
        <v>DISPONIBLE</v>
      </c>
      <c r="AD56" s="16" t="str">
        <f>IF('Base de donnée'!$S$4,("DISPONIBLE"),("INDISPONIBLE"))</f>
        <v>DISPONIBLE</v>
      </c>
      <c r="AE56" s="16" t="str">
        <f>IF('Base de donnée'!$S$4,("DISPONIBLE"),("INDISPONIBLE"))</f>
        <v>DISPONIBLE</v>
      </c>
      <c r="AF56" s="16" t="str">
        <f>IF('Base de donnée'!$S$4,("DISPONIBLE"),("INDISPONIBLE"))</f>
        <v>DISPONIBLE</v>
      </c>
      <c r="AG56" s="16" t="str">
        <f>IF('Base de donnée'!$S$4,("DISPONIBLE"),("INDISPONIBLE"))</f>
        <v>DISPONIBLE</v>
      </c>
      <c r="AH56" s="16" t="str">
        <f>IF('Base de donnée'!$S$4,("DISPONIBLE"),("INDISPONIBLE"))</f>
        <v>DISPONIBLE</v>
      </c>
      <c r="AI56" s="16" t="str">
        <f>IF('Base de donnée'!$S$4,("DISPONIBLE"),("INDISPONIBLE"))</f>
        <v>DISPONIBLE</v>
      </c>
      <c r="AJ56" s="16" t="str">
        <f>IF('Base de donnée'!$S$4,("DISPONIBLE"),("INDISPONIBLE"))</f>
        <v>DISPONIBLE</v>
      </c>
      <c r="AK56" s="16" t="str">
        <f>IF('Base de donnée'!$S$4,("DISPONIBLE"),("INDISPONIBLE"))</f>
        <v>DISPONIBLE</v>
      </c>
      <c r="AL56" s="16" t="str">
        <f>IF('Base de donnée'!$S$4,("DISPONIBLE"),("INDISPONIBLE"))</f>
        <v>DISPONIBLE</v>
      </c>
      <c r="AM56" s="16" t="str">
        <f>IF('Base de donnée'!$S$4,("DISPONIBLE"),("INDISPONIBLE"))</f>
        <v>DISPONIBLE</v>
      </c>
      <c r="AN56" s="16" t="str">
        <f>IF('Base de donnée'!$S$4,("DISPONIBLE"),("INDISPONIBLE"))</f>
        <v>DISPONIBLE</v>
      </c>
      <c r="AV56">
        <f t="array" ref="AV56">SUM(IF((WEEKDAY(J$5:AM$5,2)&lt;6)*(COUNTIF(fériés,J$5:AM$5)=0),COUNTIF(vsav, J56:AM56)))</f>
        <v>0</v>
      </c>
      <c r="AW56">
        <f t="array" ref="AW56">SUM(IF((WEEKDAY(J$5:AM$5,2)&gt;5)+(COUNTIF(fériés,J$5:AM$5)&gt;0),COUNTIF(vsav, J56:AM56)))</f>
        <v>0</v>
      </c>
    </row>
    <row r="57" spans="1:49" ht="15" customHeight="1">
      <c r="A57" s="52">
        <f>'Base de donnée'!S3</f>
        <v>17</v>
      </c>
      <c r="B57" s="464"/>
      <c r="C57" s="449"/>
      <c r="D57" s="429"/>
      <c r="E57" s="432"/>
      <c r="F57" s="417"/>
      <c r="G57" s="420"/>
      <c r="H57" s="423"/>
      <c r="I57" s="426"/>
      <c r="J57" s="18"/>
      <c r="K57" s="10"/>
      <c r="L57" s="19"/>
      <c r="M57" s="10"/>
      <c r="N57" s="10"/>
      <c r="O57" s="10"/>
      <c r="P57" s="19"/>
      <c r="Q57" s="10"/>
      <c r="R57" s="10"/>
      <c r="S57" s="10"/>
      <c r="T57" s="10"/>
      <c r="U57" s="10"/>
      <c r="V57" s="10"/>
      <c r="W57" s="10"/>
      <c r="X57" s="10"/>
      <c r="Y57" s="19"/>
      <c r="Z57" s="10"/>
      <c r="AA57" s="10"/>
      <c r="AB57" s="10"/>
      <c r="AC57" s="10"/>
      <c r="AD57" s="10"/>
      <c r="AE57" s="10"/>
      <c r="AF57" s="10"/>
      <c r="AG57" s="19"/>
      <c r="AH57" s="19"/>
      <c r="AI57" s="10"/>
      <c r="AJ57" s="10"/>
      <c r="AK57" s="10"/>
      <c r="AL57" s="10"/>
      <c r="AM57" s="10"/>
      <c r="AN57" s="19"/>
      <c r="AV57">
        <f t="array" ref="AV57">SUM(IF((WEEKDAY(J$5:AM$5,2)&lt;6)*(COUNTIF(fériés,J$5:AM$5)=0),COUNTIF(vsav, J57:AM57)))</f>
        <v>0</v>
      </c>
      <c r="AW57">
        <f t="array" ref="AW57">SUM(IF((WEEKDAY(J$5:AM$5,2)&gt;5)+(COUNTIF(fériés,J$5:AM$5)&gt;0),COUNTIF(vsav, J57:AM57)))</f>
        <v>0</v>
      </c>
    </row>
    <row r="58" spans="1:49" ht="15.75" customHeight="1" thickBot="1">
      <c r="A58" s="53">
        <f>'Base de donnée'!S3</f>
        <v>17</v>
      </c>
      <c r="B58" s="465"/>
      <c r="C58" s="450"/>
      <c r="D58" s="430"/>
      <c r="E58" s="433"/>
      <c r="F58" s="418"/>
      <c r="G58" s="421"/>
      <c r="H58" s="424"/>
      <c r="I58" s="427"/>
      <c r="J58" s="21"/>
      <c r="K58" s="14"/>
      <c r="L58" s="14"/>
      <c r="M58" s="14"/>
      <c r="N58" s="14"/>
      <c r="O58" s="14"/>
      <c r="P58" s="22"/>
      <c r="Q58" s="14"/>
      <c r="R58" s="14"/>
      <c r="S58" s="14"/>
      <c r="T58" s="14"/>
      <c r="U58" s="14"/>
      <c r="V58" s="14"/>
      <c r="W58" s="14"/>
      <c r="X58" s="14"/>
      <c r="Y58" s="14"/>
      <c r="Z58" s="14"/>
      <c r="AA58" s="14"/>
      <c r="AB58" s="14"/>
      <c r="AC58" s="14"/>
      <c r="AD58" s="14"/>
      <c r="AE58" s="14"/>
      <c r="AF58" s="14"/>
      <c r="AG58" s="14"/>
      <c r="AH58" s="22"/>
      <c r="AI58" s="14"/>
      <c r="AJ58" s="22"/>
      <c r="AK58" s="14"/>
      <c r="AL58" s="14"/>
      <c r="AM58" s="14"/>
      <c r="AN58" s="14"/>
      <c r="AV58">
        <f t="array" ref="AV58">SUM(IF((WEEKDAY(J$5:AM$5,2)&lt;6)*(COUNTIF(fériés,J$5:AM$5)=0),COUNTIF(vsav, J58:AM58)))</f>
        <v>0</v>
      </c>
      <c r="AW58">
        <f t="array" ref="AW58">SUM(IF((WEEKDAY(J$5:AM$5,2)&gt;5)+(COUNTIF(fériés,J$5:AM$5)&gt;0),COUNTIF(vsav, J58:AM58)))</f>
        <v>0</v>
      </c>
    </row>
    <row r="59" spans="1:49" ht="15" customHeight="1">
      <c r="A59" s="51">
        <f>'Base de donnée'!T3</f>
        <v>18</v>
      </c>
      <c r="B59" s="463">
        <f>SUM('Base de donnée'!S5:S7)</f>
        <v>1</v>
      </c>
      <c r="C59" s="448">
        <f>SUM('Base de donnée'!T$8)</f>
        <v>0</v>
      </c>
      <c r="D59" s="410">
        <f t="array" ref="D59">SUM(IF((WEEKDAY(J$5:AM$5,2)&lt;6)*(COUNTIF(fériés,J$5:AM$5)=0),COUNTIF(piquet,J59:AM59)))</f>
        <v>0</v>
      </c>
      <c r="E59" s="413">
        <f t="array" ref="E59">SUM(IF((WEEKDAY(J$5:AM$5,2)&gt;5)+(COUNTIF(fériés,J$5:AM$5)&gt;0),COUNTIF(piquet,J59:AM59)))</f>
        <v>0</v>
      </c>
      <c r="F59" s="416">
        <f>(D59*9)+(E59*24)</f>
        <v>0</v>
      </c>
      <c r="G59" s="419" t="e">
        <f ca="1">STATISTIQUE!V25</f>
        <v>#REF!</v>
      </c>
      <c r="H59" s="422">
        <f t="shared" ref="H59:I59" si="18">SUM(AV59:AV61)</f>
        <v>0</v>
      </c>
      <c r="I59" s="425">
        <f t="shared" si="18"/>
        <v>0</v>
      </c>
      <c r="J59" s="16" t="str">
        <f>IF('Base de donnée'!$T$4,("DISPONIBLE"),("INDISPONIBLE"))</f>
        <v>DISPONIBLE</v>
      </c>
      <c r="K59" s="16" t="str">
        <f>IF('Base de donnée'!$T$4,("DISPONIBLE"),("INDISPONIBLE"))</f>
        <v>DISPONIBLE</v>
      </c>
      <c r="L59" s="16" t="str">
        <f>IF('Base de donnée'!$T$4,("DISPONIBLE"),("INDISPONIBLE"))</f>
        <v>DISPONIBLE</v>
      </c>
      <c r="M59" s="16" t="str">
        <f>IF('Base de donnée'!$T$4,("DISPONIBLE"),("INDISPONIBLE"))</f>
        <v>DISPONIBLE</v>
      </c>
      <c r="N59" s="16" t="str">
        <f>IF('Base de donnée'!$T$4,("DISPONIBLE"),("INDISPONIBLE"))</f>
        <v>DISPONIBLE</v>
      </c>
      <c r="O59" s="16" t="str">
        <f>IF('Base de donnée'!$T$4,("DISPONIBLE"),("INDISPONIBLE"))</f>
        <v>DISPONIBLE</v>
      </c>
      <c r="P59" s="16" t="str">
        <f>IF('Base de donnée'!$T$4,("DISPONIBLE"),("INDISPONIBLE"))</f>
        <v>DISPONIBLE</v>
      </c>
      <c r="Q59" s="16" t="str">
        <f>IF('Base de donnée'!$T$4,("DISPONIBLE"),("INDISPONIBLE"))</f>
        <v>DISPONIBLE</v>
      </c>
      <c r="R59" s="16" t="str">
        <f>IF('Base de donnée'!$T$4,("DISPONIBLE"),("INDISPONIBLE"))</f>
        <v>DISPONIBLE</v>
      </c>
      <c r="S59" s="16" t="str">
        <f>IF('Base de donnée'!$T$4,("DISPONIBLE"),("INDISPONIBLE"))</f>
        <v>DISPONIBLE</v>
      </c>
      <c r="T59" s="16" t="str">
        <f>IF('Base de donnée'!$T$4,("DISPONIBLE"),("INDISPONIBLE"))</f>
        <v>DISPONIBLE</v>
      </c>
      <c r="U59" s="16" t="str">
        <f>IF('Base de donnée'!$T$4,("DISPONIBLE"),("INDISPONIBLE"))</f>
        <v>DISPONIBLE</v>
      </c>
      <c r="V59" s="16" t="str">
        <f>IF('Base de donnée'!$T$4,("DISPONIBLE"),("INDISPONIBLE"))</f>
        <v>DISPONIBLE</v>
      </c>
      <c r="W59" s="16" t="str">
        <f>IF('Base de donnée'!$T$4,("DISPONIBLE"),("INDISPONIBLE"))</f>
        <v>DISPONIBLE</v>
      </c>
      <c r="X59" s="16" t="str">
        <f>IF('Base de donnée'!$T$4,("DISPONIBLE"),("INDISPONIBLE"))</f>
        <v>DISPONIBLE</v>
      </c>
      <c r="Y59" s="16" t="str">
        <f>IF('Base de donnée'!$T$4,("DISPONIBLE"),("INDISPONIBLE"))</f>
        <v>DISPONIBLE</v>
      </c>
      <c r="Z59" s="16" t="str">
        <f>IF('Base de donnée'!$T$4,("DISPONIBLE"),("INDISPONIBLE"))</f>
        <v>DISPONIBLE</v>
      </c>
      <c r="AA59" s="16" t="str">
        <f>IF('Base de donnée'!$T$4,("DISPONIBLE"),("INDISPONIBLE"))</f>
        <v>DISPONIBLE</v>
      </c>
      <c r="AB59" s="16" t="str">
        <f>IF('Base de donnée'!$T$4,("DISPONIBLE"),("INDISPONIBLE"))</f>
        <v>DISPONIBLE</v>
      </c>
      <c r="AC59" s="16" t="str">
        <f>IF('Base de donnée'!$T$4,("DISPONIBLE"),("INDISPONIBLE"))</f>
        <v>DISPONIBLE</v>
      </c>
      <c r="AD59" s="16" t="str">
        <f>IF('Base de donnée'!$T$4,("DISPONIBLE"),("INDISPONIBLE"))</f>
        <v>DISPONIBLE</v>
      </c>
      <c r="AE59" s="16" t="str">
        <f>IF('Base de donnée'!$T$4,("DISPONIBLE"),("INDISPONIBLE"))</f>
        <v>DISPONIBLE</v>
      </c>
      <c r="AF59" s="16" t="str">
        <f>IF('Base de donnée'!$T$4,("DISPONIBLE"),("INDISPONIBLE"))</f>
        <v>DISPONIBLE</v>
      </c>
      <c r="AG59" s="16" t="str">
        <f>IF('Base de donnée'!$T$4,("DISPONIBLE"),("INDISPONIBLE"))</f>
        <v>DISPONIBLE</v>
      </c>
      <c r="AH59" s="16" t="str">
        <f>IF('Base de donnée'!$T$4,("DISPONIBLE"),("INDISPONIBLE"))</f>
        <v>DISPONIBLE</v>
      </c>
      <c r="AI59" s="16" t="str">
        <f>IF('Base de donnée'!$T$4,("DISPONIBLE"),("INDISPONIBLE"))</f>
        <v>DISPONIBLE</v>
      </c>
      <c r="AJ59" s="16" t="str">
        <f>IF('Base de donnée'!$T$4,("DISPONIBLE"),("INDISPONIBLE"))</f>
        <v>DISPONIBLE</v>
      </c>
      <c r="AK59" s="16" t="str">
        <f>IF('Base de donnée'!$T$4,("DISPONIBLE"),("INDISPONIBLE"))</f>
        <v>DISPONIBLE</v>
      </c>
      <c r="AL59" s="16" t="str">
        <f>IF('Base de donnée'!$T$4,("DISPONIBLE"),("INDISPONIBLE"))</f>
        <v>DISPONIBLE</v>
      </c>
      <c r="AM59" s="16" t="str">
        <f>IF('Base de donnée'!$T$4,("DISPONIBLE"),("INDISPONIBLE"))</f>
        <v>DISPONIBLE</v>
      </c>
      <c r="AN59" s="16" t="str">
        <f>IF('Base de donnée'!$T$4,("DISPONIBLE"),("INDISPONIBLE"))</f>
        <v>DISPONIBLE</v>
      </c>
      <c r="AV59">
        <f t="array" ref="AV59">SUM(IF((WEEKDAY(J$5:AM$5,2)&lt;6)*(COUNTIF(fériés,J$5:AM$5)=0),COUNTIF(vsav, J59:AM59)))</f>
        <v>0</v>
      </c>
      <c r="AW59">
        <f t="array" ref="AW59">SUM(IF((WEEKDAY(J$5:AM$5,2)&gt;5)+(COUNTIF(fériés,J$5:AM$5)&gt;0),COUNTIF(vsav, J59:AM59)))</f>
        <v>0</v>
      </c>
    </row>
    <row r="60" spans="1:49" ht="15" customHeight="1">
      <c r="A60" s="52">
        <f>'Base de donnée'!T3</f>
        <v>18</v>
      </c>
      <c r="B60" s="464"/>
      <c r="C60" s="449"/>
      <c r="D60" s="411"/>
      <c r="E60" s="414"/>
      <c r="F60" s="417"/>
      <c r="G60" s="420"/>
      <c r="H60" s="423"/>
      <c r="I60" s="426"/>
      <c r="J60" s="18"/>
      <c r="K60" s="10"/>
      <c r="L60" s="10"/>
      <c r="M60" s="10"/>
      <c r="N60" s="10"/>
      <c r="O60" s="10"/>
      <c r="P60" s="10"/>
      <c r="Q60" s="10"/>
      <c r="R60" s="10"/>
      <c r="S60" s="10"/>
      <c r="T60" s="10"/>
      <c r="U60" s="10"/>
      <c r="V60" s="10"/>
      <c r="W60" s="10"/>
      <c r="X60" s="10"/>
      <c r="Y60" s="10"/>
      <c r="Z60" s="10"/>
      <c r="AA60" s="10"/>
      <c r="AB60" s="10"/>
      <c r="AC60" s="10"/>
      <c r="AD60" s="10"/>
      <c r="AE60" s="10"/>
      <c r="AF60" s="10"/>
      <c r="AG60" s="10"/>
      <c r="AH60" s="10"/>
      <c r="AI60" s="10"/>
      <c r="AJ60" s="10"/>
      <c r="AK60" s="10"/>
      <c r="AL60" s="10"/>
      <c r="AM60" s="10"/>
      <c r="AN60" s="10"/>
      <c r="AV60">
        <f t="array" ref="AV60">SUM(IF((WEEKDAY(J$5:AM$5,2)&lt;6)*(COUNTIF(fériés,J$5:AM$5)=0),COUNTIF(vsav, J60:AM60)))</f>
        <v>0</v>
      </c>
      <c r="AW60">
        <f t="array" ref="AW60">SUM(IF((WEEKDAY(J$5:AM$5,2)&gt;5)+(COUNTIF(fériés,J$5:AM$5)&gt;0),COUNTIF(vsav, J60:AM60)))</f>
        <v>0</v>
      </c>
    </row>
    <row r="61" spans="1:49" ht="15.75" customHeight="1" thickBot="1">
      <c r="A61" s="53">
        <f>'Base de donnée'!T3</f>
        <v>18</v>
      </c>
      <c r="B61" s="465"/>
      <c r="C61" s="450"/>
      <c r="D61" s="412"/>
      <c r="E61" s="415"/>
      <c r="F61" s="418"/>
      <c r="G61" s="421"/>
      <c r="H61" s="424"/>
      <c r="I61" s="427"/>
      <c r="J61" s="21"/>
      <c r="K61" s="22"/>
      <c r="L61" s="14"/>
      <c r="M61" s="14"/>
      <c r="N61" s="14"/>
      <c r="O61" s="14"/>
      <c r="P61" s="14"/>
      <c r="Q61" s="14"/>
      <c r="R61" s="14"/>
      <c r="S61" s="14"/>
      <c r="T61" s="14"/>
      <c r="U61" s="14"/>
      <c r="V61" s="14"/>
      <c r="W61" s="14"/>
      <c r="X61" s="14"/>
      <c r="Y61" s="14"/>
      <c r="Z61" s="14"/>
      <c r="AA61" s="14"/>
      <c r="AB61" s="14"/>
      <c r="AC61" s="14"/>
      <c r="AD61" s="14"/>
      <c r="AE61" s="14"/>
      <c r="AF61" s="22"/>
      <c r="AG61" s="14"/>
      <c r="AH61" s="14"/>
      <c r="AI61" s="14"/>
      <c r="AJ61" s="14"/>
      <c r="AK61" s="14"/>
      <c r="AL61" s="14"/>
      <c r="AM61" s="14"/>
      <c r="AN61" s="14"/>
      <c r="AV61">
        <f t="array" ref="AV61">SUM(IF((WEEKDAY(J$5:AM$5,2)&lt;6)*(COUNTIF(fériés,J$5:AM$5)=0),COUNTIF(vsav, J61:AM61)))</f>
        <v>0</v>
      </c>
      <c r="AW61">
        <f t="array" ref="AW61">SUM(IF((WEEKDAY(J$5:AM$5,2)&gt;5)+(COUNTIF(fériés,J$5:AM$5)&gt;0),COUNTIF(vsav, J61:AM61)))</f>
        <v>0</v>
      </c>
    </row>
    <row r="62" spans="1:49" ht="15" customHeight="1">
      <c r="A62" s="51">
        <f>'Base de donnée'!U3</f>
        <v>19</v>
      </c>
      <c r="B62" s="463">
        <f>SUM('Base de donnée'!U5:U7)</f>
        <v>0</v>
      </c>
      <c r="C62" s="448">
        <f>SUM('Base de donnée'!U$8)</f>
        <v>0</v>
      </c>
      <c r="D62" s="428">
        <f t="array" ref="D62">SUM(IF((WEEKDAY(J$5:AM$5,2)&lt;6)*(COUNTIF(fériés,J$5:AM$5)=0),COUNTIF(piquet,J62:AM62)))</f>
        <v>0</v>
      </c>
      <c r="E62" s="431">
        <f t="array" ref="E62">SUM(IF((WEEKDAY(J$5:AM$5,2)&gt;5)+(COUNTIF(fériés,J$5:AM$5)&gt;0),COUNTIF(piquet,J62:AM62)))</f>
        <v>0</v>
      </c>
      <c r="F62" s="416">
        <f>(D62*9)+(E62*24)</f>
        <v>0</v>
      </c>
      <c r="G62" s="419" t="e">
        <f ca="1">STATISTIQUE!V26</f>
        <v>#REF!</v>
      </c>
      <c r="H62" s="422">
        <f t="shared" ref="H62:I62" si="19">SUM(AV62:AV64)</f>
        <v>0</v>
      </c>
      <c r="I62" s="425">
        <f t="shared" si="19"/>
        <v>0</v>
      </c>
      <c r="J62" s="16" t="str">
        <f>IF('Base de donnée'!$U$4,("DISPONIBLE"),("INDISPONIBLE"))</f>
        <v>DISPONIBLE</v>
      </c>
      <c r="K62" s="16" t="str">
        <f>IF('Base de donnée'!$U$4,("DISPONIBLE"),("INDISPONIBLE"))</f>
        <v>DISPONIBLE</v>
      </c>
      <c r="L62" s="16" t="str">
        <f>IF('Base de donnée'!$U$4,("DISPONIBLE"),("INDISPONIBLE"))</f>
        <v>DISPONIBLE</v>
      </c>
      <c r="M62" s="16" t="str">
        <f>IF('Base de donnée'!$U$4,("DISPONIBLE"),("INDISPONIBLE"))</f>
        <v>DISPONIBLE</v>
      </c>
      <c r="N62" s="16" t="str">
        <f>IF('Base de donnée'!$U$4,("DISPONIBLE"),("INDISPONIBLE"))</f>
        <v>DISPONIBLE</v>
      </c>
      <c r="O62" s="16" t="str">
        <f>IF('Base de donnée'!$U$4,("DISPONIBLE"),("INDISPONIBLE"))</f>
        <v>DISPONIBLE</v>
      </c>
      <c r="P62" s="16" t="str">
        <f>IF('Base de donnée'!$U$4,("DISPONIBLE"),("INDISPONIBLE"))</f>
        <v>DISPONIBLE</v>
      </c>
      <c r="Q62" s="16" t="str">
        <f>IF('Base de donnée'!$U$4,("DISPONIBLE"),("INDISPONIBLE"))</f>
        <v>DISPONIBLE</v>
      </c>
      <c r="R62" s="16" t="str">
        <f>IF('Base de donnée'!$U$4,("DISPONIBLE"),("INDISPONIBLE"))</f>
        <v>DISPONIBLE</v>
      </c>
      <c r="S62" s="16" t="str">
        <f>IF('Base de donnée'!$U$4,("DISPONIBLE"),("INDISPONIBLE"))</f>
        <v>DISPONIBLE</v>
      </c>
      <c r="T62" s="16" t="str">
        <f>IF('Base de donnée'!$U$4,("DISPONIBLE"),("INDISPONIBLE"))</f>
        <v>DISPONIBLE</v>
      </c>
      <c r="U62" s="16" t="str">
        <f>IF('Base de donnée'!$U$4,("DISPONIBLE"),("INDISPONIBLE"))</f>
        <v>DISPONIBLE</v>
      </c>
      <c r="V62" s="16" t="str">
        <f>IF('Base de donnée'!$U$4,("DISPONIBLE"),("INDISPONIBLE"))</f>
        <v>DISPONIBLE</v>
      </c>
      <c r="W62" s="16" t="str">
        <f>IF('Base de donnée'!$U$4,("DISPONIBLE"),("INDISPONIBLE"))</f>
        <v>DISPONIBLE</v>
      </c>
      <c r="X62" s="16" t="str">
        <f>IF('Base de donnée'!$U$4,("DISPONIBLE"),("INDISPONIBLE"))</f>
        <v>DISPONIBLE</v>
      </c>
      <c r="Y62" s="16" t="str">
        <f>IF('Base de donnée'!$U$4,("DISPONIBLE"),("INDISPONIBLE"))</f>
        <v>DISPONIBLE</v>
      </c>
      <c r="Z62" s="16" t="str">
        <f>IF('Base de donnée'!$U$4,("DISPONIBLE"),("INDISPONIBLE"))</f>
        <v>DISPONIBLE</v>
      </c>
      <c r="AA62" s="16" t="str">
        <f>IF('Base de donnée'!$U$4,("DISPONIBLE"),("INDISPONIBLE"))</f>
        <v>DISPONIBLE</v>
      </c>
      <c r="AB62" s="16" t="str">
        <f>IF('Base de donnée'!$U$4,("DISPONIBLE"),("INDISPONIBLE"))</f>
        <v>DISPONIBLE</v>
      </c>
      <c r="AC62" s="16" t="str">
        <f>IF('Base de donnée'!$U$4,("DISPONIBLE"),("INDISPONIBLE"))</f>
        <v>DISPONIBLE</v>
      </c>
      <c r="AD62" s="16" t="str">
        <f>IF('Base de donnée'!$U$4,("DISPONIBLE"),("INDISPONIBLE"))</f>
        <v>DISPONIBLE</v>
      </c>
      <c r="AE62" s="16" t="s">
        <v>25</v>
      </c>
      <c r="AF62" s="16" t="str">
        <f>IF('Base de donnée'!$U$4,("DISPONIBLE"),("INDISPONIBLE"))</f>
        <v>DISPONIBLE</v>
      </c>
      <c r="AG62" s="16" t="str">
        <f>IF('Base de donnée'!$U$4,("DISPONIBLE"),("INDISPONIBLE"))</f>
        <v>DISPONIBLE</v>
      </c>
      <c r="AH62" s="16" t="str">
        <f>IF('Base de donnée'!$U$4,("DISPONIBLE"),("INDISPONIBLE"))</f>
        <v>DISPONIBLE</v>
      </c>
      <c r="AI62" s="16" t="str">
        <f>IF('Base de donnée'!$U$4,("DISPONIBLE"),("INDISPONIBLE"))</f>
        <v>DISPONIBLE</v>
      </c>
      <c r="AJ62" s="16" t="str">
        <f>IF('Base de donnée'!$U$4,("DISPONIBLE"),("INDISPONIBLE"))</f>
        <v>DISPONIBLE</v>
      </c>
      <c r="AK62" s="16" t="str">
        <f>IF('Base de donnée'!$U$4,("DISPONIBLE"),("INDISPONIBLE"))</f>
        <v>DISPONIBLE</v>
      </c>
      <c r="AL62" s="16" t="str">
        <f>IF('Base de donnée'!$U$4,("DISPONIBLE"),("INDISPONIBLE"))</f>
        <v>DISPONIBLE</v>
      </c>
      <c r="AM62" s="16" t="str">
        <f>IF('Base de donnée'!$U$4,("DISPONIBLE"),("INDISPONIBLE"))</f>
        <v>DISPONIBLE</v>
      </c>
      <c r="AN62" s="16" t="str">
        <f>IF('Base de donnée'!$U$4,("DISPONIBLE"),("INDISPONIBLE"))</f>
        <v>DISPONIBLE</v>
      </c>
      <c r="AV62">
        <f t="array" ref="AV62">SUM(IF((WEEKDAY(J$5:AM$5,2)&lt;6)*(COUNTIF(fériés,J$5:AM$5)=0),COUNTIF(vsav, J62:AM62)))</f>
        <v>0</v>
      </c>
      <c r="AW62">
        <f t="array" ref="AW62">SUM(IF((WEEKDAY(J$5:AM$5,2)&gt;5)+(COUNTIF(fériés,J$5:AM$5)&gt;0),COUNTIF(vsav, J62:AM62)))</f>
        <v>0</v>
      </c>
    </row>
    <row r="63" spans="1:49" ht="15" customHeight="1">
      <c r="A63" s="52">
        <f>'Base de donnée'!U3</f>
        <v>19</v>
      </c>
      <c r="B63" s="464"/>
      <c r="C63" s="449"/>
      <c r="D63" s="429"/>
      <c r="E63" s="432"/>
      <c r="F63" s="417"/>
      <c r="G63" s="420"/>
      <c r="H63" s="423"/>
      <c r="I63" s="426"/>
      <c r="J63" s="18"/>
      <c r="K63" s="10"/>
      <c r="L63" s="10"/>
      <c r="M63" s="10"/>
      <c r="N63" s="10"/>
      <c r="O63" s="10"/>
      <c r="P63" s="10"/>
      <c r="Q63" s="19"/>
      <c r="R63" s="19"/>
      <c r="S63" s="10"/>
      <c r="T63" s="10"/>
      <c r="U63" s="10"/>
      <c r="V63" s="19"/>
      <c r="W63" s="19"/>
      <c r="X63" s="19"/>
      <c r="Y63" s="19"/>
      <c r="Z63" s="10"/>
      <c r="AA63" s="10"/>
      <c r="AB63" s="19"/>
      <c r="AC63" s="19"/>
      <c r="AD63" s="10"/>
      <c r="AE63" s="19"/>
      <c r="AF63" s="10"/>
      <c r="AG63" s="10"/>
      <c r="AH63" s="10"/>
      <c r="AI63" s="19"/>
      <c r="AJ63" s="19"/>
      <c r="AK63" s="10"/>
      <c r="AL63" s="19"/>
      <c r="AM63" s="10"/>
      <c r="AN63" s="10"/>
      <c r="AV63">
        <f t="array" ref="AV63">SUM(IF((WEEKDAY(J$5:AM$5,2)&lt;6)*(COUNTIF(fériés,J$5:AM$5)=0),COUNTIF(vsav, J63:AM63)))</f>
        <v>0</v>
      </c>
      <c r="AW63">
        <f t="array" ref="AW63">SUM(IF((WEEKDAY(J$5:AM$5,2)&gt;5)+(COUNTIF(fériés,J$5:AM$5)&gt;0),COUNTIF(vsav, J63:AM63)))</f>
        <v>0</v>
      </c>
    </row>
    <row r="64" spans="1:49" ht="15.75" customHeight="1" thickBot="1">
      <c r="A64" s="53">
        <f>'Base de donnée'!U3</f>
        <v>19</v>
      </c>
      <c r="B64" s="465"/>
      <c r="C64" s="450"/>
      <c r="D64" s="430"/>
      <c r="E64" s="433"/>
      <c r="F64" s="418"/>
      <c r="G64" s="421"/>
      <c r="H64" s="424"/>
      <c r="I64" s="427"/>
      <c r="J64" s="21"/>
      <c r="K64" s="14"/>
      <c r="L64" s="14"/>
      <c r="M64" s="14"/>
      <c r="N64" s="14"/>
      <c r="O64" s="14"/>
      <c r="P64" s="14"/>
      <c r="Q64" s="14"/>
      <c r="R64" s="14"/>
      <c r="S64" s="14"/>
      <c r="T64" s="14"/>
      <c r="U64" s="14"/>
      <c r="V64" s="22"/>
      <c r="W64" s="14"/>
      <c r="X64" s="22"/>
      <c r="Y64" s="14"/>
      <c r="Z64" s="14"/>
      <c r="AA64" s="14"/>
      <c r="AB64" s="22"/>
      <c r="AC64" s="14"/>
      <c r="AD64" s="14"/>
      <c r="AE64" s="14"/>
      <c r="AF64" s="14"/>
      <c r="AG64" s="14"/>
      <c r="AH64" s="14"/>
      <c r="AI64" s="22"/>
      <c r="AJ64" s="14"/>
      <c r="AK64" s="14"/>
      <c r="AL64" s="14"/>
      <c r="AM64" s="14"/>
      <c r="AN64" s="14"/>
      <c r="AV64">
        <f t="array" ref="AV64">SUM(IF((WEEKDAY(J$5:AM$5,2)&lt;6)*(COUNTIF(fériés,J$5:AM$5)=0),COUNTIF(vsav, J64:AM64)))</f>
        <v>0</v>
      </c>
      <c r="AW64">
        <f t="array" ref="AW64">SUM(IF((WEEKDAY(J$5:AM$5,2)&gt;5)+(COUNTIF(fériés,J$5:AM$5)&gt;0),COUNTIF(vsav, J64:AM64)))</f>
        <v>0</v>
      </c>
    </row>
    <row r="65" spans="1:49" ht="15" customHeight="1">
      <c r="A65" s="51">
        <f>'Base de donnée'!V3</f>
        <v>20</v>
      </c>
      <c r="B65" s="466">
        <f>SUM('Base de donnée'!V5:V7)</f>
        <v>0</v>
      </c>
      <c r="C65" s="448">
        <f>SUM('Base de donnée'!V$8)</f>
        <v>0</v>
      </c>
      <c r="D65" s="410">
        <f t="array" ref="D65">SUM(IF((WEEKDAY(J$5:AM$5,2)&lt;6)*(COUNTIF(fériés,J$5:AM$5)=0),COUNTIF(piquet,J65:AM65)))</f>
        <v>0</v>
      </c>
      <c r="E65" s="413">
        <f t="array" ref="E65">SUM(IF((WEEKDAY(J$5:AM$5,2)&gt;5)+(COUNTIF(fériés,J$5:AM$5)&gt;0),COUNTIF(piquet,J65:AM65)))</f>
        <v>0</v>
      </c>
      <c r="F65" s="416">
        <f>(D65*9)+(E65*24)</f>
        <v>0</v>
      </c>
      <c r="G65" s="419" t="e">
        <f ca="1">STATISTIQUE!V27</f>
        <v>#REF!</v>
      </c>
      <c r="H65" s="422">
        <f t="shared" ref="H65:I65" si="20">SUM(AV65:AV67)</f>
        <v>0</v>
      </c>
      <c r="I65" s="425">
        <f t="shared" si="20"/>
        <v>0</v>
      </c>
      <c r="J65" s="16" t="str">
        <f>IF('Base de donnée'!$V$4,("DISPONIBLE"),("INDISPONIBLE"))</f>
        <v>DISPONIBLE</v>
      </c>
      <c r="K65" s="16" t="str">
        <f>IF('Base de donnée'!$V$4,("DISPONIBLE"),("INDISPONIBLE"))</f>
        <v>DISPONIBLE</v>
      </c>
      <c r="L65" s="16" t="str">
        <f>IF('Base de donnée'!$V$4,("DISPONIBLE"),("INDISPONIBLE"))</f>
        <v>DISPONIBLE</v>
      </c>
      <c r="M65" s="16" t="str">
        <f>IF('Base de donnée'!$V$4,("DISPONIBLE"),("INDISPONIBLE"))</f>
        <v>DISPONIBLE</v>
      </c>
      <c r="N65" s="16" t="str">
        <f>IF('Base de donnée'!$V$4,("DISPONIBLE"),("INDISPONIBLE"))</f>
        <v>DISPONIBLE</v>
      </c>
      <c r="O65" s="16" t="str">
        <f>IF('Base de donnée'!$V$4,("DISPONIBLE"),("INDISPONIBLE"))</f>
        <v>DISPONIBLE</v>
      </c>
      <c r="P65" s="16" t="str">
        <f>IF('Base de donnée'!$V$4,("DISPONIBLE"),("INDISPONIBLE"))</f>
        <v>DISPONIBLE</v>
      </c>
      <c r="Q65" s="16" t="str">
        <f>IF('Base de donnée'!$V$4,("DISPONIBLE"),("INDISPONIBLE"))</f>
        <v>DISPONIBLE</v>
      </c>
      <c r="R65" s="16" t="str">
        <f>IF('Base de donnée'!$V$4,("DISPONIBLE"),("INDISPONIBLE"))</f>
        <v>DISPONIBLE</v>
      </c>
      <c r="S65" s="16" t="str">
        <f>IF('Base de donnée'!$V$4,("DISPONIBLE"),("INDISPONIBLE"))</f>
        <v>DISPONIBLE</v>
      </c>
      <c r="T65" s="16" t="str">
        <f>IF('Base de donnée'!$V$4,("DISPONIBLE"),("INDISPONIBLE"))</f>
        <v>DISPONIBLE</v>
      </c>
      <c r="U65" s="16" t="str">
        <f>IF('Base de donnée'!$V$4,("DISPONIBLE"),("INDISPONIBLE"))</f>
        <v>DISPONIBLE</v>
      </c>
      <c r="V65" s="16" t="str">
        <f>IF('Base de donnée'!$V$4,("DISPONIBLE"),("INDISPONIBLE"))</f>
        <v>DISPONIBLE</v>
      </c>
      <c r="W65" s="16" t="str">
        <f>IF('Base de donnée'!$V$4,("DISPONIBLE"),("INDISPONIBLE"))</f>
        <v>DISPONIBLE</v>
      </c>
      <c r="X65" s="16" t="str">
        <f>IF('Base de donnée'!$V$4,("DISPONIBLE"),("INDISPONIBLE"))</f>
        <v>DISPONIBLE</v>
      </c>
      <c r="Y65" s="16" t="str">
        <f>IF('Base de donnée'!$V$4,("DISPONIBLE"),("INDISPONIBLE"))</f>
        <v>DISPONIBLE</v>
      </c>
      <c r="Z65" s="16" t="str">
        <f>IF('Base de donnée'!$V$4,("DISPONIBLE"),("INDISPONIBLE"))</f>
        <v>DISPONIBLE</v>
      </c>
      <c r="AA65" s="16" t="str">
        <f>IF('Base de donnée'!$V$4,("DISPONIBLE"),("INDISPONIBLE"))</f>
        <v>DISPONIBLE</v>
      </c>
      <c r="AB65" s="16" t="str">
        <f>IF('Base de donnée'!$V$4,("DISPONIBLE"),("INDISPONIBLE"))</f>
        <v>DISPONIBLE</v>
      </c>
      <c r="AC65" s="16" t="str">
        <f>IF('Base de donnée'!$V$4,("DISPONIBLE"),("INDISPONIBLE"))</f>
        <v>DISPONIBLE</v>
      </c>
      <c r="AD65" s="16" t="str">
        <f>IF('Base de donnée'!$V$4,("DISPONIBLE"),("INDISPONIBLE"))</f>
        <v>DISPONIBLE</v>
      </c>
      <c r="AE65" s="16" t="str">
        <f>IF('Base de donnée'!$V$4,("DISPONIBLE"),("INDISPONIBLE"))</f>
        <v>DISPONIBLE</v>
      </c>
      <c r="AF65" s="16" t="str">
        <f>IF('Base de donnée'!$V$4,("DISPONIBLE"),("INDISPONIBLE"))</f>
        <v>DISPONIBLE</v>
      </c>
      <c r="AG65" s="16" t="str">
        <f>IF('Base de donnée'!$V$4,("DISPONIBLE"),("INDISPONIBLE"))</f>
        <v>DISPONIBLE</v>
      </c>
      <c r="AH65" s="16" t="str">
        <f>IF('Base de donnée'!$V$4,("DISPONIBLE"),("INDISPONIBLE"))</f>
        <v>DISPONIBLE</v>
      </c>
      <c r="AI65" s="16" t="str">
        <f>IF('Base de donnée'!$V$4,("DISPONIBLE"),("INDISPONIBLE"))</f>
        <v>DISPONIBLE</v>
      </c>
      <c r="AJ65" s="16" t="str">
        <f>IF('Base de donnée'!$V$4,("DISPONIBLE"),("INDISPONIBLE"))</f>
        <v>DISPONIBLE</v>
      </c>
      <c r="AK65" s="16" t="str">
        <f>IF('Base de donnée'!$V$4,("DISPONIBLE"),("INDISPONIBLE"))</f>
        <v>DISPONIBLE</v>
      </c>
      <c r="AL65" s="16" t="str">
        <f>IF('Base de donnée'!$V$4,("DISPONIBLE"),("INDISPONIBLE"))</f>
        <v>DISPONIBLE</v>
      </c>
      <c r="AM65" s="16" t="str">
        <f>IF('Base de donnée'!$V$4,("DISPONIBLE"),("INDISPONIBLE"))</f>
        <v>DISPONIBLE</v>
      </c>
      <c r="AN65" s="16" t="str">
        <f>IF('Base de donnée'!$V$4,("DISPONIBLE"),("INDISPONIBLE"))</f>
        <v>DISPONIBLE</v>
      </c>
      <c r="AV65">
        <f t="array" ref="AV65">SUM(IF((WEEKDAY(J$5:AM$5,2)&lt;6)*(COUNTIF(fériés,J$5:AM$5)=0),COUNTIF(vsav, J65:AM65)))</f>
        <v>0</v>
      </c>
      <c r="AW65">
        <f t="array" ref="AW65">SUM(IF((WEEKDAY(J$5:AM$5,2)&gt;5)+(COUNTIF(fériés,J$5:AM$5)&gt;0),COUNTIF(vsav, J65:AM65)))</f>
        <v>0</v>
      </c>
    </row>
    <row r="66" spans="1:49" ht="15" customHeight="1">
      <c r="A66" s="52">
        <f>'Base de donnée'!V3</f>
        <v>20</v>
      </c>
      <c r="B66" s="467"/>
      <c r="C66" s="449"/>
      <c r="D66" s="411"/>
      <c r="E66" s="414"/>
      <c r="F66" s="417"/>
      <c r="G66" s="420"/>
      <c r="H66" s="423"/>
      <c r="I66" s="426"/>
      <c r="J66" s="18"/>
      <c r="K66" s="19"/>
      <c r="L66" s="10"/>
      <c r="M66" s="10"/>
      <c r="N66" s="10"/>
      <c r="O66" s="10"/>
      <c r="P66" s="10"/>
      <c r="Q66" s="10"/>
      <c r="R66" s="10"/>
      <c r="S66" s="10"/>
      <c r="T66" s="10"/>
      <c r="U66" s="10"/>
      <c r="V66" s="10"/>
      <c r="W66" s="10"/>
      <c r="X66" s="10"/>
      <c r="Y66" s="10"/>
      <c r="Z66" s="10"/>
      <c r="AA66" s="10"/>
      <c r="AB66" s="10"/>
      <c r="AC66" s="10"/>
      <c r="AD66" s="10"/>
      <c r="AE66" s="10"/>
      <c r="AF66" s="19"/>
      <c r="AG66" s="10"/>
      <c r="AH66" s="10"/>
      <c r="AI66" s="10"/>
      <c r="AJ66" s="10"/>
      <c r="AK66" s="10"/>
      <c r="AL66" s="10"/>
      <c r="AM66" s="10"/>
      <c r="AN66" s="10"/>
      <c r="AV66">
        <f t="array" ref="AV66">SUM(IF((WEEKDAY(J$5:AM$5,2)&lt;6)*(COUNTIF(fériés,J$5:AM$5)=0),COUNTIF(vsav, J66:AM66)))</f>
        <v>0</v>
      </c>
      <c r="AW66">
        <f t="array" ref="AW66">SUM(IF((WEEKDAY(J$5:AM$5,2)&gt;5)+(COUNTIF(fériés,J$5:AM$5)&gt;0),COUNTIF(vsav, J66:AM66)))</f>
        <v>0</v>
      </c>
    </row>
    <row r="67" spans="1:49" ht="15.75" customHeight="1" thickBot="1">
      <c r="A67" s="53">
        <f>'Base de donnée'!V3</f>
        <v>20</v>
      </c>
      <c r="B67" s="468"/>
      <c r="C67" s="450"/>
      <c r="D67" s="412"/>
      <c r="E67" s="415"/>
      <c r="F67" s="418"/>
      <c r="G67" s="421"/>
      <c r="H67" s="424"/>
      <c r="I67" s="427"/>
      <c r="J67" s="21"/>
      <c r="K67" s="22"/>
      <c r="L67" s="14"/>
      <c r="M67" s="14"/>
      <c r="N67" s="14"/>
      <c r="O67" s="14"/>
      <c r="P67" s="14"/>
      <c r="Q67" s="14"/>
      <c r="R67" s="14"/>
      <c r="S67" s="14"/>
      <c r="T67" s="14"/>
      <c r="U67" s="14"/>
      <c r="V67" s="14"/>
      <c r="W67" s="14"/>
      <c r="X67" s="14"/>
      <c r="Y67" s="14"/>
      <c r="Z67" s="14"/>
      <c r="AA67" s="22"/>
      <c r="AB67" s="14"/>
      <c r="AC67" s="14"/>
      <c r="AD67" s="14"/>
      <c r="AE67" s="14"/>
      <c r="AF67" s="14"/>
      <c r="AG67" s="14"/>
      <c r="AH67" s="14"/>
      <c r="AI67" s="22"/>
      <c r="AJ67" s="14"/>
      <c r="AK67" s="14"/>
      <c r="AL67" s="14"/>
      <c r="AM67" s="14"/>
      <c r="AN67" s="14"/>
      <c r="AV67">
        <f t="array" ref="AV67">SUM(IF((WEEKDAY(J$5:AM$5,2)&lt;6)*(COUNTIF(fériés,J$5:AM$5)=0),COUNTIF(vsav, J67:AM67)))</f>
        <v>0</v>
      </c>
      <c r="AW67">
        <f t="array" ref="AW67">SUM(IF((WEEKDAY(J$5:AM$5,2)&gt;5)+(COUNTIF(fériés,J$5:AM$5)&gt;0),COUNTIF(vsav, J67:AM67)))</f>
        <v>0</v>
      </c>
    </row>
    <row r="68" spans="1:49" ht="15" customHeight="1">
      <c r="A68" s="51">
        <f>'Base de donnée'!W3</f>
        <v>21</v>
      </c>
      <c r="B68" s="466">
        <f>SUM('Base de donnée'!W5:W7)</f>
        <v>0</v>
      </c>
      <c r="C68" s="448">
        <f>SUM('Base de donnée'!W$8)</f>
        <v>0</v>
      </c>
      <c r="D68" s="428">
        <f t="array" ref="D68">SUM(IF((WEEKDAY(J$5:AM$5,2)&lt;6)*(COUNTIF(fériés,J$5:AM$5)=0),COUNTIF(piquet,J68:AM68)))</f>
        <v>0</v>
      </c>
      <c r="E68" s="431">
        <f t="array" ref="E68">SUM(IF((WEEKDAY(J$5:AM$5,2)&gt;5)+(COUNTIF(fériés,J$5:AM$5)&gt;0),COUNTIF(piquet,J68:AM68)))</f>
        <v>0</v>
      </c>
      <c r="F68" s="416">
        <f>(D68*9)+(E68*24)</f>
        <v>0</v>
      </c>
      <c r="G68" s="419" t="e">
        <f ca="1">STATISTIQUE!V28</f>
        <v>#REF!</v>
      </c>
      <c r="H68" s="422">
        <f t="shared" ref="H68:I68" si="21">SUM(AV68:AV70)</f>
        <v>0</v>
      </c>
      <c r="I68" s="425">
        <f t="shared" si="21"/>
        <v>0</v>
      </c>
      <c r="J68" s="16" t="str">
        <f>IF('Base de donnée'!$W$4,("DISPONIBLE"),("INDISPONIBLE"))</f>
        <v>DISPONIBLE</v>
      </c>
      <c r="K68" s="16" t="str">
        <f>IF('Base de donnée'!$W$4,("DISPONIBLE"),("INDISPONIBLE"))</f>
        <v>DISPONIBLE</v>
      </c>
      <c r="L68" s="16" t="str">
        <f>IF('Base de donnée'!$W$4,("DISPONIBLE"),("INDISPONIBLE"))</f>
        <v>DISPONIBLE</v>
      </c>
      <c r="M68" s="16" t="str">
        <f>IF('Base de donnée'!$W$4,("DISPONIBLE"),("INDISPONIBLE"))</f>
        <v>DISPONIBLE</v>
      </c>
      <c r="N68" s="16" t="str">
        <f>IF('Base de donnée'!$W$4,("DISPONIBLE"),("INDISPONIBLE"))</f>
        <v>DISPONIBLE</v>
      </c>
      <c r="O68" s="16" t="str">
        <f>IF('Base de donnée'!$W$4,("DISPONIBLE"),("INDISPONIBLE"))</f>
        <v>DISPONIBLE</v>
      </c>
      <c r="P68" s="16" t="str">
        <f>IF('Base de donnée'!$W$4,("DISPONIBLE"),("INDISPONIBLE"))</f>
        <v>DISPONIBLE</v>
      </c>
      <c r="Q68" s="16" t="str">
        <f>IF('Base de donnée'!$W$4,("DISPONIBLE"),("INDISPONIBLE"))</f>
        <v>DISPONIBLE</v>
      </c>
      <c r="R68" s="16" t="str">
        <f>IF('Base de donnée'!$W$4,("DISPONIBLE"),("INDISPONIBLE"))</f>
        <v>DISPONIBLE</v>
      </c>
      <c r="S68" s="16" t="str">
        <f>IF('Base de donnée'!$W$4,("DISPONIBLE"),("INDISPONIBLE"))</f>
        <v>DISPONIBLE</v>
      </c>
      <c r="T68" s="16" t="str">
        <f>IF('Base de donnée'!$W$4,("DISPONIBLE"),("INDISPONIBLE"))</f>
        <v>DISPONIBLE</v>
      </c>
      <c r="U68" s="16" t="str">
        <f>IF('Base de donnée'!$W$4,("DISPONIBLE"),("INDISPONIBLE"))</f>
        <v>DISPONIBLE</v>
      </c>
      <c r="V68" s="16" t="str">
        <f>IF('Base de donnée'!$W$4,("DISPONIBLE"),("INDISPONIBLE"))</f>
        <v>DISPONIBLE</v>
      </c>
      <c r="W68" s="16" t="str">
        <f>IF('Base de donnée'!$W$4,("DISPONIBLE"),("INDISPONIBLE"))</f>
        <v>DISPONIBLE</v>
      </c>
      <c r="X68" s="16" t="str">
        <f>IF('Base de donnée'!$W$4,("DISPONIBLE"),("INDISPONIBLE"))</f>
        <v>DISPONIBLE</v>
      </c>
      <c r="Y68" s="16" t="str">
        <f>IF('Base de donnée'!$W$4,("DISPONIBLE"),("INDISPONIBLE"))</f>
        <v>DISPONIBLE</v>
      </c>
      <c r="Z68" s="16" t="str">
        <f>IF('Base de donnée'!$W$4,("DISPONIBLE"),("INDISPONIBLE"))</f>
        <v>DISPONIBLE</v>
      </c>
      <c r="AA68" s="16" t="str">
        <f>IF('Base de donnée'!$W$4,("DISPONIBLE"),("INDISPONIBLE"))</f>
        <v>DISPONIBLE</v>
      </c>
      <c r="AB68" s="16" t="str">
        <f>IF('Base de donnée'!$W$4,("DISPONIBLE"),("INDISPONIBLE"))</f>
        <v>DISPONIBLE</v>
      </c>
      <c r="AC68" s="16" t="str">
        <f>IF('Base de donnée'!$W$4,("DISPONIBLE"),("INDISPONIBLE"))</f>
        <v>DISPONIBLE</v>
      </c>
      <c r="AD68" s="16" t="str">
        <f>IF('Base de donnée'!$W$4,("DISPONIBLE"),("INDISPONIBLE"))</f>
        <v>DISPONIBLE</v>
      </c>
      <c r="AE68" s="16" t="str">
        <f>IF('Base de donnée'!$W$4,("DISPONIBLE"),("INDISPONIBLE"))</f>
        <v>DISPONIBLE</v>
      </c>
      <c r="AF68" s="16" t="str">
        <f>IF('Base de donnée'!$W$4,("DISPONIBLE"),("INDISPONIBLE"))</f>
        <v>DISPONIBLE</v>
      </c>
      <c r="AG68" s="16" t="str">
        <f>IF('Base de donnée'!$W$4,("DISPONIBLE"),("INDISPONIBLE"))</f>
        <v>DISPONIBLE</v>
      </c>
      <c r="AH68" s="16" t="str">
        <f>IF('Base de donnée'!$W$4,("DISPONIBLE"),("INDISPONIBLE"))</f>
        <v>DISPONIBLE</v>
      </c>
      <c r="AI68" s="16" t="str">
        <f>IF('Base de donnée'!$W$4,("DISPONIBLE"),("INDISPONIBLE"))</f>
        <v>DISPONIBLE</v>
      </c>
      <c r="AJ68" s="16" t="str">
        <f>IF('Base de donnée'!$W$4,("DISPONIBLE"),("INDISPONIBLE"))</f>
        <v>DISPONIBLE</v>
      </c>
      <c r="AK68" s="16" t="str">
        <f>IF('Base de donnée'!$W$4,("DISPONIBLE"),("INDISPONIBLE"))</f>
        <v>DISPONIBLE</v>
      </c>
      <c r="AL68" s="16" t="str">
        <f>IF('Base de donnée'!$W$4,("DISPONIBLE"),("INDISPONIBLE"))</f>
        <v>DISPONIBLE</v>
      </c>
      <c r="AM68" s="16" t="str">
        <f>IF('Base de donnée'!$W$4,("DISPONIBLE"),("INDISPONIBLE"))</f>
        <v>DISPONIBLE</v>
      </c>
      <c r="AN68" s="16" t="str">
        <f>IF('Base de donnée'!$W$4,("DISPONIBLE"),("INDISPONIBLE"))</f>
        <v>DISPONIBLE</v>
      </c>
      <c r="AV68">
        <f t="array" ref="AV68">SUM(IF((WEEKDAY(J$5:AM$5,2)&lt;6)*(COUNTIF(fériés,J$5:AM$5)=0),COUNTIF(vsav, J68:AM68)))</f>
        <v>0</v>
      </c>
      <c r="AW68">
        <f t="array" ref="AW68">SUM(IF((WEEKDAY(J$5:AM$5,2)&gt;5)+(COUNTIF(fériés,J$5:AM$5)&gt;0),COUNTIF(vsav, J68:AM68)))</f>
        <v>0</v>
      </c>
    </row>
    <row r="69" spans="1:49" ht="15" customHeight="1">
      <c r="A69" s="52">
        <f>'Base de donnée'!W3</f>
        <v>21</v>
      </c>
      <c r="B69" s="467"/>
      <c r="C69" s="449"/>
      <c r="D69" s="429"/>
      <c r="E69" s="432"/>
      <c r="F69" s="417"/>
      <c r="G69" s="420"/>
      <c r="H69" s="423"/>
      <c r="I69" s="426"/>
      <c r="J69" s="18"/>
      <c r="K69" s="10"/>
      <c r="L69" s="10"/>
      <c r="M69" s="10"/>
      <c r="N69" s="19"/>
      <c r="O69" s="10"/>
      <c r="P69" s="10"/>
      <c r="Q69" s="10"/>
      <c r="R69" s="10"/>
      <c r="S69" s="10"/>
      <c r="T69" s="10"/>
      <c r="U69" s="10"/>
      <c r="V69" s="10"/>
      <c r="W69" s="10"/>
      <c r="X69" s="10"/>
      <c r="Y69" s="10"/>
      <c r="Z69" s="10"/>
      <c r="AA69" s="10"/>
      <c r="AB69" s="10"/>
      <c r="AC69" s="10"/>
      <c r="AD69" s="10"/>
      <c r="AE69" s="10"/>
      <c r="AF69" s="10"/>
      <c r="AG69" s="10"/>
      <c r="AH69" s="10"/>
      <c r="AI69" s="19"/>
      <c r="AJ69" s="19"/>
      <c r="AK69" s="10"/>
      <c r="AL69" s="10"/>
      <c r="AM69" s="10"/>
      <c r="AN69" s="10"/>
      <c r="AV69">
        <f t="array" ref="AV69">SUM(IF((WEEKDAY(J$5:AM$5,2)&lt;6)*(COUNTIF(fériés,J$5:AM$5)=0),COUNTIF(vsav, J69:AM69)))</f>
        <v>0</v>
      </c>
      <c r="AW69">
        <f t="array" ref="AW69">SUM(IF((WEEKDAY(J$5:AM$5,2)&gt;5)+(COUNTIF(fériés,J$5:AM$5)&gt;0),COUNTIF(vsav, J69:AM69)))</f>
        <v>0</v>
      </c>
    </row>
    <row r="70" spans="1:49" ht="15.75" customHeight="1" thickBot="1">
      <c r="A70" s="53">
        <f>'Base de donnée'!W3</f>
        <v>21</v>
      </c>
      <c r="B70" s="468"/>
      <c r="C70" s="450"/>
      <c r="D70" s="430"/>
      <c r="E70" s="433"/>
      <c r="F70" s="418"/>
      <c r="G70" s="421"/>
      <c r="H70" s="424"/>
      <c r="I70" s="427"/>
      <c r="J70" s="28"/>
      <c r="K70" s="14"/>
      <c r="L70" s="14"/>
      <c r="M70" s="14"/>
      <c r="N70" s="22"/>
      <c r="O70" s="14"/>
      <c r="P70" s="14"/>
      <c r="Q70" s="14"/>
      <c r="R70" s="14"/>
      <c r="S70" s="14"/>
      <c r="T70" s="14"/>
      <c r="U70" s="14"/>
      <c r="V70" s="14"/>
      <c r="W70" s="14"/>
      <c r="X70" s="14"/>
      <c r="Y70" s="14"/>
      <c r="Z70" s="14"/>
      <c r="AA70" s="14"/>
      <c r="AB70" s="14"/>
      <c r="AC70" s="14"/>
      <c r="AD70" s="14"/>
      <c r="AE70" s="14"/>
      <c r="AF70" s="14"/>
      <c r="AG70" s="14"/>
      <c r="AH70" s="14"/>
      <c r="AI70" s="14"/>
      <c r="AJ70" s="14"/>
      <c r="AK70" s="14"/>
      <c r="AL70" s="14"/>
      <c r="AM70" s="14"/>
      <c r="AN70" s="14"/>
      <c r="AV70">
        <f t="array" ref="AV70">SUM(IF((WEEKDAY(J$5:AM$5,2)&lt;6)*(COUNTIF(fériés,J$5:AM$5)=0),COUNTIF(vsav, J70:AM70)))</f>
        <v>0</v>
      </c>
      <c r="AW70">
        <f t="array" ref="AW70">SUM(IF((WEEKDAY(J$5:AM$5,2)&gt;5)+(COUNTIF(fériés,J$5:AM$5)&gt;0),COUNTIF(vsav, J70:AM70)))</f>
        <v>0</v>
      </c>
    </row>
    <row r="71" spans="1:49" ht="15" customHeight="1">
      <c r="A71" s="51">
        <f>'Base de donnée'!X3</f>
        <v>22</v>
      </c>
      <c r="B71" s="466">
        <f>SUM('Base de donnée'!X5:X7)</f>
        <v>0</v>
      </c>
      <c r="C71" s="448">
        <f>SUM('Base de donnée'!X$8)</f>
        <v>0</v>
      </c>
      <c r="D71" s="410">
        <f t="array" ref="D71">SUM(IF((WEEKDAY(J$5:AM$5,2)&lt;6)*(COUNTIF(fériés,J$5:AM$5)=0),COUNTIF(piquet,J71:AM71)))</f>
        <v>0</v>
      </c>
      <c r="E71" s="413">
        <f t="array" ref="E71">SUM(IF((WEEKDAY(J$5:AM$5,2)&gt;5)+(COUNTIF(fériés,J$5:AM$5)&gt;0),COUNTIF(piquet,J71:AM71)))</f>
        <v>0</v>
      </c>
      <c r="F71" s="416">
        <f>(D71*9)+(E71*24)</f>
        <v>0</v>
      </c>
      <c r="G71" s="419" t="e">
        <f ca="1">STATISTIQUE!V29</f>
        <v>#REF!</v>
      </c>
      <c r="H71" s="422">
        <f t="shared" ref="H71:I71" si="22">SUM(AV71:AV73)</f>
        <v>0</v>
      </c>
      <c r="I71" s="425">
        <f t="shared" si="22"/>
        <v>0</v>
      </c>
      <c r="J71" s="29" t="str">
        <f>IF('Base de donnée'!$X$4,("DISPONIBLE"),("INDISPONIBLE"))</f>
        <v>DISPONIBLE</v>
      </c>
      <c r="K71" s="29" t="str">
        <f>IF('Base de donnée'!$X$4,("DISPONIBLE"),("INDISPONIBLE"))</f>
        <v>DISPONIBLE</v>
      </c>
      <c r="L71" s="29" t="str">
        <f>IF('Base de donnée'!$X$4,("DISPONIBLE"),("INDISPONIBLE"))</f>
        <v>DISPONIBLE</v>
      </c>
      <c r="M71" s="29" t="str">
        <f>IF('Base de donnée'!$X$4,("DISPONIBLE"),("INDISPONIBLE"))</f>
        <v>DISPONIBLE</v>
      </c>
      <c r="N71" s="29" t="str">
        <f>IF('Base de donnée'!$X$4,("DISPONIBLE"),("INDISPONIBLE"))</f>
        <v>DISPONIBLE</v>
      </c>
      <c r="O71" s="29" t="str">
        <f>IF('Base de donnée'!$X$4,("DISPONIBLE"),("INDISPONIBLE"))</f>
        <v>DISPONIBLE</v>
      </c>
      <c r="P71" s="29" t="str">
        <f>IF('Base de donnée'!$X$4,("DISPONIBLE"),("INDISPONIBLE"))</f>
        <v>DISPONIBLE</v>
      </c>
      <c r="Q71" s="29" t="str">
        <f>IF('Base de donnée'!$X$4,("DISPONIBLE"),("INDISPONIBLE"))</f>
        <v>DISPONIBLE</v>
      </c>
      <c r="R71" s="29" t="str">
        <f>IF('Base de donnée'!$X$4,("DISPONIBLE"),("INDISPONIBLE"))</f>
        <v>DISPONIBLE</v>
      </c>
      <c r="S71" s="29" t="str">
        <f>IF('Base de donnée'!$X$4,("DISPONIBLE"),("INDISPONIBLE"))</f>
        <v>DISPONIBLE</v>
      </c>
      <c r="T71" s="29" t="str">
        <f>IF('Base de donnée'!$X$4,("DISPONIBLE"),("INDISPONIBLE"))</f>
        <v>DISPONIBLE</v>
      </c>
      <c r="U71" s="29" t="str">
        <f>IF('Base de donnée'!$X$4,("DISPONIBLE"),("INDISPONIBLE"))</f>
        <v>DISPONIBLE</v>
      </c>
      <c r="V71" s="29" t="str">
        <f>IF('Base de donnée'!$X$4,("DISPONIBLE"),("INDISPONIBLE"))</f>
        <v>DISPONIBLE</v>
      </c>
      <c r="W71" s="29" t="str">
        <f>IF('Base de donnée'!$X$4,("DISPONIBLE"),("INDISPONIBLE"))</f>
        <v>DISPONIBLE</v>
      </c>
      <c r="X71" s="29" t="str">
        <f>IF('Base de donnée'!$X$4,("DISPONIBLE"),("INDISPONIBLE"))</f>
        <v>DISPONIBLE</v>
      </c>
      <c r="Y71" s="29" t="str">
        <f>IF('Base de donnée'!$X$4,("DISPONIBLE"),("INDISPONIBLE"))</f>
        <v>DISPONIBLE</v>
      </c>
      <c r="Z71" s="29" t="str">
        <f>IF('Base de donnée'!$X$4,("DISPONIBLE"),("INDISPONIBLE"))</f>
        <v>DISPONIBLE</v>
      </c>
      <c r="AA71" s="29" t="str">
        <f>IF('Base de donnée'!$X$4,("DISPONIBLE"),("INDISPONIBLE"))</f>
        <v>DISPONIBLE</v>
      </c>
      <c r="AB71" s="29" t="str">
        <f>IF('Base de donnée'!$X$4,("DISPONIBLE"),("INDISPONIBLE"))</f>
        <v>DISPONIBLE</v>
      </c>
      <c r="AC71" s="29" t="str">
        <f>IF('Base de donnée'!$X$4,("DISPONIBLE"),("INDISPONIBLE"))</f>
        <v>DISPONIBLE</v>
      </c>
      <c r="AD71" s="29" t="str">
        <f>IF('Base de donnée'!$X$4,("DISPONIBLE"),("INDISPONIBLE"))</f>
        <v>DISPONIBLE</v>
      </c>
      <c r="AE71" s="29" t="str">
        <f>IF('Base de donnée'!$X$4,("DISPONIBLE"),("INDISPONIBLE"))</f>
        <v>DISPONIBLE</v>
      </c>
      <c r="AF71" s="29" t="str">
        <f>IF('Base de donnée'!$X$4,("DISPONIBLE"),("INDISPONIBLE"))</f>
        <v>DISPONIBLE</v>
      </c>
      <c r="AG71" s="29" t="str">
        <f>IF('Base de donnée'!$X$4,("DISPONIBLE"),("INDISPONIBLE"))</f>
        <v>DISPONIBLE</v>
      </c>
      <c r="AH71" s="29" t="str">
        <f>IF('Base de donnée'!$X$4,("DISPONIBLE"),("INDISPONIBLE"))</f>
        <v>DISPONIBLE</v>
      </c>
      <c r="AI71" s="29" t="str">
        <f>IF('Base de donnée'!$X$4,("DISPONIBLE"),("INDISPONIBLE"))</f>
        <v>DISPONIBLE</v>
      </c>
      <c r="AJ71" s="29" t="str">
        <f>IF('Base de donnée'!$X$4,("DISPONIBLE"),("INDISPONIBLE"))</f>
        <v>DISPONIBLE</v>
      </c>
      <c r="AK71" s="29" t="str">
        <f>IF('Base de donnée'!$X$4,("DISPONIBLE"),("INDISPONIBLE"))</f>
        <v>DISPONIBLE</v>
      </c>
      <c r="AL71" s="29" t="str">
        <f>IF('Base de donnée'!$X$4,("DISPONIBLE"),("INDISPONIBLE"))</f>
        <v>DISPONIBLE</v>
      </c>
      <c r="AM71" s="29" t="str">
        <f>IF('Base de donnée'!$X$4,("DISPONIBLE"),("INDISPONIBLE"))</f>
        <v>DISPONIBLE</v>
      </c>
      <c r="AN71" s="29" t="str">
        <f>IF('Base de donnée'!$X$4,("DISPONIBLE"),("INDISPONIBLE"))</f>
        <v>DISPONIBLE</v>
      </c>
      <c r="AV71">
        <f t="array" ref="AV71">SUM(IF((WEEKDAY(J$5:AM$5,2)&lt;6)*(COUNTIF(fériés,J$5:AM$5)=0),COUNTIF(vsav, J71:AM71)))</f>
        <v>0</v>
      </c>
      <c r="AW71">
        <f t="array" ref="AW71">SUM(IF((WEEKDAY(J$5:AM$5,2)&gt;5)+(COUNTIF(fériés,J$5:AM$5)&gt;0),COUNTIF(vsav, J71:AM71)))</f>
        <v>0</v>
      </c>
    </row>
    <row r="72" spans="1:49" ht="15" customHeight="1">
      <c r="A72" s="52">
        <f>'Base de donnée'!X3</f>
        <v>22</v>
      </c>
      <c r="B72" s="467"/>
      <c r="C72" s="449"/>
      <c r="D72" s="411"/>
      <c r="E72" s="414"/>
      <c r="F72" s="417"/>
      <c r="G72" s="420"/>
      <c r="H72" s="423"/>
      <c r="I72" s="426"/>
      <c r="J72" s="30"/>
      <c r="K72" s="10"/>
      <c r="L72" s="10"/>
      <c r="M72" s="10"/>
      <c r="N72" s="10"/>
      <c r="O72" s="19"/>
      <c r="P72" s="10"/>
      <c r="Q72" s="19"/>
      <c r="R72" s="10"/>
      <c r="S72" s="10"/>
      <c r="T72" s="10"/>
      <c r="U72" s="10"/>
      <c r="V72" s="10"/>
      <c r="W72" s="10"/>
      <c r="X72" s="10"/>
      <c r="Y72" s="19"/>
      <c r="Z72" s="19"/>
      <c r="AA72" s="19"/>
      <c r="AB72" s="19"/>
      <c r="AC72" s="19"/>
      <c r="AD72" s="19"/>
      <c r="AE72" s="10"/>
      <c r="AF72" s="19"/>
      <c r="AG72" s="10"/>
      <c r="AH72" s="10"/>
      <c r="AI72" s="10"/>
      <c r="AJ72" s="10"/>
      <c r="AK72" s="10"/>
      <c r="AL72" s="10"/>
      <c r="AM72" s="10"/>
      <c r="AN72" s="10"/>
      <c r="AV72">
        <f t="array" ref="AV72">SUM(IF((WEEKDAY(J$5:AM$5,2)&lt;6)*(COUNTIF(fériés,J$5:AM$5)=0),COUNTIF(vsav, J72:AM72)))</f>
        <v>0</v>
      </c>
      <c r="AW72">
        <f t="array" ref="AW72">SUM(IF((WEEKDAY(J$5:AM$5,2)&gt;5)+(COUNTIF(fériés,J$5:AM$5)&gt;0),COUNTIF(vsav, J72:AM72)))</f>
        <v>0</v>
      </c>
    </row>
    <row r="73" spans="1:49" ht="15.75" customHeight="1" thickBot="1">
      <c r="A73" s="53">
        <f>'Base de donnée'!X3</f>
        <v>22</v>
      </c>
      <c r="B73" s="468"/>
      <c r="C73" s="450"/>
      <c r="D73" s="412"/>
      <c r="E73" s="415"/>
      <c r="F73" s="418"/>
      <c r="G73" s="421"/>
      <c r="H73" s="424"/>
      <c r="I73" s="427"/>
      <c r="J73" s="28"/>
      <c r="K73" s="22"/>
      <c r="L73" s="14"/>
      <c r="M73" s="14"/>
      <c r="N73" s="14"/>
      <c r="O73" s="14"/>
      <c r="P73" s="14"/>
      <c r="Q73" s="14"/>
      <c r="R73" s="14"/>
      <c r="S73" s="14"/>
      <c r="T73" s="14"/>
      <c r="U73" s="14"/>
      <c r="V73" s="14"/>
      <c r="W73" s="14"/>
      <c r="X73" s="14"/>
      <c r="Y73" s="22"/>
      <c r="Z73" s="22"/>
      <c r="AA73" s="22"/>
      <c r="AB73" s="22"/>
      <c r="AC73" s="22"/>
      <c r="AD73" s="22"/>
      <c r="AE73" s="14"/>
      <c r="AF73" s="14"/>
      <c r="AG73" s="14"/>
      <c r="AH73" s="14"/>
      <c r="AI73" s="14"/>
      <c r="AJ73" s="14"/>
      <c r="AK73" s="14"/>
      <c r="AL73" s="14"/>
      <c r="AM73" s="14"/>
      <c r="AN73" s="14"/>
      <c r="AV73">
        <f t="array" ref="AV73">SUM(IF((WEEKDAY(J$5:AM$5,2)&lt;6)*(COUNTIF(fériés,J$5:AM$5)=0),COUNTIF(vsav, J73:AM73)))</f>
        <v>0</v>
      </c>
      <c r="AW73">
        <f t="array" ref="AW73">SUM(IF((WEEKDAY(J$5:AM$5,2)&gt;5)+(COUNTIF(fériés,J$5:AM$5)&gt;0),COUNTIF(vsav, J73:AM73)))</f>
        <v>0</v>
      </c>
    </row>
    <row r="74" spans="1:49" ht="15" customHeight="1">
      <c r="A74" s="51">
        <f>'Base de donnée'!Y3</f>
        <v>23</v>
      </c>
      <c r="B74" s="466">
        <f>SUM('Base de donnée'!Y5:Y7)</f>
        <v>0</v>
      </c>
      <c r="C74" s="448">
        <f>SUM('Base de donnée'!Y$8)</f>
        <v>0</v>
      </c>
      <c r="D74" s="428">
        <f t="array" ref="D74">SUM(IF((WEEKDAY(J$5:AM$5,2)&lt;6)*(COUNTIF(fériés,J$5:AM$5)=0),COUNTIF(piquet,J74:AM74)))</f>
        <v>0</v>
      </c>
      <c r="E74" s="431">
        <f t="array" ref="E74">SUM(IF((WEEKDAY(J$5:AM$5,2)&gt;5)+(COUNTIF(fériés,J$5:AM$5)&gt;0),COUNTIF(piquet,J74:AM74)))</f>
        <v>0</v>
      </c>
      <c r="F74" s="416">
        <f>(D74*9)+(E74*24)</f>
        <v>0</v>
      </c>
      <c r="G74" s="419" t="e">
        <f ca="1">STATISTIQUE!V30</f>
        <v>#REF!</v>
      </c>
      <c r="H74" s="422">
        <f t="shared" ref="H74:I74" si="23">SUM(AV74:AV76)</f>
        <v>0</v>
      </c>
      <c r="I74" s="425">
        <f t="shared" si="23"/>
        <v>0</v>
      </c>
      <c r="J74" s="29" t="str">
        <f>IF('Base de donnée'!$Y$4,("DISPONIBLE"),("INDISPONIBLE"))</f>
        <v>DISPONIBLE</v>
      </c>
      <c r="K74" s="29" t="str">
        <f>IF('Base de donnée'!$Y$4,("DISPONIBLE"),("INDISPONIBLE"))</f>
        <v>DISPONIBLE</v>
      </c>
      <c r="L74" s="29" t="str">
        <f>IF('Base de donnée'!$Y$4,("DISPONIBLE"),("INDISPONIBLE"))</f>
        <v>DISPONIBLE</v>
      </c>
      <c r="M74" s="29" t="str">
        <f>IF('Base de donnée'!$Y$4,("DISPONIBLE"),("INDISPONIBLE"))</f>
        <v>DISPONIBLE</v>
      </c>
      <c r="N74" s="29" t="str">
        <f>IF('Base de donnée'!$Y$4,("DISPONIBLE"),("INDISPONIBLE"))</f>
        <v>DISPONIBLE</v>
      </c>
      <c r="O74" s="29" t="str">
        <f>IF('Base de donnée'!$Y$4,("DISPONIBLE"),("INDISPONIBLE"))</f>
        <v>DISPONIBLE</v>
      </c>
      <c r="P74" s="29" t="str">
        <f>IF('Base de donnée'!$Y$4,("DISPONIBLE"),("INDISPONIBLE"))</f>
        <v>DISPONIBLE</v>
      </c>
      <c r="Q74" s="29" t="str">
        <f>IF('Base de donnée'!$Y$4,("DISPONIBLE"),("INDISPONIBLE"))</f>
        <v>DISPONIBLE</v>
      </c>
      <c r="R74" s="29" t="str">
        <f>IF('Base de donnée'!$Y$4,("DISPONIBLE"),("INDISPONIBLE"))</f>
        <v>DISPONIBLE</v>
      </c>
      <c r="S74" s="29" t="str">
        <f>IF('Base de donnée'!$Y$4,("DISPONIBLE"),("INDISPONIBLE"))</f>
        <v>DISPONIBLE</v>
      </c>
      <c r="T74" s="29" t="str">
        <f>IF('Base de donnée'!$Y$4,("DISPONIBLE"),("INDISPONIBLE"))</f>
        <v>DISPONIBLE</v>
      </c>
      <c r="U74" s="29" t="str">
        <f>IF('Base de donnée'!$Y$4,("DISPONIBLE"),("INDISPONIBLE"))</f>
        <v>DISPONIBLE</v>
      </c>
      <c r="V74" s="29" t="str">
        <f>IF('Base de donnée'!$Y$4,("DISPONIBLE"),("INDISPONIBLE"))</f>
        <v>DISPONIBLE</v>
      </c>
      <c r="W74" s="29" t="str">
        <f>IF('Base de donnée'!$Y$4,("DISPONIBLE"),("INDISPONIBLE"))</f>
        <v>DISPONIBLE</v>
      </c>
      <c r="X74" s="29" t="str">
        <f>IF('Base de donnée'!$Y$4,("DISPONIBLE"),("INDISPONIBLE"))</f>
        <v>DISPONIBLE</v>
      </c>
      <c r="Y74" s="29" t="str">
        <f>IF('Base de donnée'!$Y$4,("DISPONIBLE"),("INDISPONIBLE"))</f>
        <v>DISPONIBLE</v>
      </c>
      <c r="Z74" s="29" t="str">
        <f>IF('Base de donnée'!$Y$4,("DISPONIBLE"),("INDISPONIBLE"))</f>
        <v>DISPONIBLE</v>
      </c>
      <c r="AA74" s="29" t="str">
        <f>IF('Base de donnée'!$Y$4,("DISPONIBLE"),("INDISPONIBLE"))</f>
        <v>DISPONIBLE</v>
      </c>
      <c r="AB74" s="29" t="str">
        <f>IF('Base de donnée'!$Y$4,("DISPONIBLE"),("INDISPONIBLE"))</f>
        <v>DISPONIBLE</v>
      </c>
      <c r="AC74" s="29" t="str">
        <f>IF('Base de donnée'!$Y$4,("DISPONIBLE"),("INDISPONIBLE"))</f>
        <v>DISPONIBLE</v>
      </c>
      <c r="AD74" s="29" t="str">
        <f>IF('Base de donnée'!$Y$4,("DISPONIBLE"),("INDISPONIBLE"))</f>
        <v>DISPONIBLE</v>
      </c>
      <c r="AE74" s="29" t="str">
        <f>IF('Base de donnée'!$Y$4,("DISPONIBLE"),("INDISPONIBLE"))</f>
        <v>DISPONIBLE</v>
      </c>
      <c r="AF74" s="29" t="str">
        <f>IF('Base de donnée'!$Y$4,("DISPONIBLE"),("INDISPONIBLE"))</f>
        <v>DISPONIBLE</v>
      </c>
      <c r="AG74" s="29" t="str">
        <f>IF('Base de donnée'!$Y$4,("DISPONIBLE"),("INDISPONIBLE"))</f>
        <v>DISPONIBLE</v>
      </c>
      <c r="AH74" s="29" t="str">
        <f>IF('Base de donnée'!$Y$4,("DISPONIBLE"),("INDISPONIBLE"))</f>
        <v>DISPONIBLE</v>
      </c>
      <c r="AI74" s="29" t="str">
        <f>IF('Base de donnée'!$Y$4,("DISPONIBLE"),("INDISPONIBLE"))</f>
        <v>DISPONIBLE</v>
      </c>
      <c r="AJ74" s="29" t="str">
        <f>IF('Base de donnée'!$Y$4,("DISPONIBLE"),("INDISPONIBLE"))</f>
        <v>DISPONIBLE</v>
      </c>
      <c r="AK74" s="29" t="str">
        <f>IF('Base de donnée'!$Y$4,("DISPONIBLE"),("INDISPONIBLE"))</f>
        <v>DISPONIBLE</v>
      </c>
      <c r="AL74" s="29" t="str">
        <f>IF('Base de donnée'!$Y$4,("DISPONIBLE"),("INDISPONIBLE"))</f>
        <v>DISPONIBLE</v>
      </c>
      <c r="AM74" s="29" t="str">
        <f>IF('Base de donnée'!$Y$4,("DISPONIBLE"),("INDISPONIBLE"))</f>
        <v>DISPONIBLE</v>
      </c>
      <c r="AN74" s="29" t="str">
        <f>IF('Base de donnée'!$Y$4,("DISPONIBLE"),("INDISPONIBLE"))</f>
        <v>DISPONIBLE</v>
      </c>
      <c r="AV74">
        <f t="array" ref="AV74">SUM(IF((WEEKDAY(J$5:AM$5,2)&lt;6)*(COUNTIF(fériés,J$5:AM$5)=0),COUNTIF(vsav, J74:AM74)))</f>
        <v>0</v>
      </c>
      <c r="AW74">
        <f t="array" ref="AW74">SUM(IF((WEEKDAY(J$5:AM$5,2)&gt;5)+(COUNTIF(fériés,J$5:AM$5)&gt;0),COUNTIF(vsav, J74:AM74)))</f>
        <v>0</v>
      </c>
    </row>
    <row r="75" spans="1:49" ht="15" customHeight="1">
      <c r="A75" s="52">
        <f>'Base de donnée'!Y3</f>
        <v>23</v>
      </c>
      <c r="B75" s="467"/>
      <c r="C75" s="449"/>
      <c r="D75" s="429"/>
      <c r="E75" s="432"/>
      <c r="F75" s="417"/>
      <c r="G75" s="420"/>
      <c r="H75" s="423"/>
      <c r="I75" s="426"/>
      <c r="J75" s="30"/>
      <c r="K75" s="10"/>
      <c r="L75" s="10"/>
      <c r="M75" s="10"/>
      <c r="N75" s="10"/>
      <c r="O75" s="10"/>
      <c r="P75" s="10"/>
      <c r="Q75" s="19"/>
      <c r="R75" s="10"/>
      <c r="S75" s="10"/>
      <c r="T75" s="10"/>
      <c r="U75" s="10"/>
      <c r="V75" s="10"/>
      <c r="W75" s="10"/>
      <c r="X75" s="10"/>
      <c r="Y75" s="10"/>
      <c r="Z75" s="10"/>
      <c r="AA75" s="10"/>
      <c r="AB75" s="10"/>
      <c r="AC75" s="10"/>
      <c r="AD75" s="10"/>
      <c r="AE75" s="10"/>
      <c r="AF75" s="10"/>
      <c r="AG75" s="19"/>
      <c r="AH75" s="19"/>
      <c r="AI75" s="10"/>
      <c r="AJ75" s="10"/>
      <c r="AK75" s="10"/>
      <c r="AL75" s="10"/>
      <c r="AM75" s="10"/>
      <c r="AN75" s="10"/>
      <c r="AV75">
        <f t="array" ref="AV75">SUM(IF((WEEKDAY(J$5:AM$5,2)&lt;6)*(COUNTIF(fériés,J$5:AM$5)=0),COUNTIF(vsav, J75:AM75)))</f>
        <v>0</v>
      </c>
      <c r="AW75">
        <f t="array" ref="AW75">SUM(IF((WEEKDAY(J$5:AM$5,2)&gt;5)+(COUNTIF(fériés,J$5:AM$5)&gt;0),COUNTIF(vsav, J75:AM75)))</f>
        <v>0</v>
      </c>
    </row>
    <row r="76" spans="1:49" ht="15.75" customHeight="1" thickBot="1">
      <c r="A76" s="53">
        <f>'Base de donnée'!Y3</f>
        <v>23</v>
      </c>
      <c r="B76" s="468"/>
      <c r="C76" s="450"/>
      <c r="D76" s="430"/>
      <c r="E76" s="433"/>
      <c r="F76" s="418"/>
      <c r="G76" s="421"/>
      <c r="H76" s="424"/>
      <c r="I76" s="427"/>
      <c r="J76" s="28"/>
      <c r="K76" s="14"/>
      <c r="L76" s="14"/>
      <c r="M76" s="14"/>
      <c r="N76" s="14"/>
      <c r="O76" s="22"/>
      <c r="P76" s="14"/>
      <c r="Q76" s="14"/>
      <c r="R76" s="14"/>
      <c r="S76" s="14"/>
      <c r="T76" s="14"/>
      <c r="U76" s="14"/>
      <c r="V76" s="14"/>
      <c r="W76" s="14"/>
      <c r="X76" s="14"/>
      <c r="Y76" s="14"/>
      <c r="Z76" s="14"/>
      <c r="AA76" s="14"/>
      <c r="AB76" s="14"/>
      <c r="AC76" s="14"/>
      <c r="AD76" s="14"/>
      <c r="AE76" s="14"/>
      <c r="AF76" s="14"/>
      <c r="AG76" s="14"/>
      <c r="AH76" s="14"/>
      <c r="AI76" s="14"/>
      <c r="AJ76" s="14"/>
      <c r="AK76" s="14"/>
      <c r="AL76" s="14"/>
      <c r="AM76" s="14"/>
      <c r="AN76" s="14"/>
      <c r="AV76">
        <f t="array" ref="AV76">SUM(IF((WEEKDAY(J$5:AM$5,2)&lt;6)*(COUNTIF(fériés,J$5:AM$5)=0),COUNTIF(vsav, J76:AM76)))</f>
        <v>0</v>
      </c>
      <c r="AW76">
        <f t="array" ref="AW76">SUM(IF((WEEKDAY(J$5:AM$5,2)&gt;5)+(COUNTIF(fériés,J$5:AM$5)&gt;0),COUNTIF(vsav, J76:AM76)))</f>
        <v>0</v>
      </c>
    </row>
    <row r="77" spans="1:49" ht="15" customHeight="1">
      <c r="A77" s="51">
        <f>'Base de donnée'!Z3</f>
        <v>24</v>
      </c>
      <c r="B77" s="466">
        <f>SUM('Base de donnée'!Z5:Z7)</f>
        <v>0</v>
      </c>
      <c r="C77" s="448">
        <f>SUM('Base de donnée'!Z$8)</f>
        <v>0</v>
      </c>
      <c r="D77" s="410">
        <f t="array" ref="D77">SUM(IF((WEEKDAY(J$5:AM$5,2)&lt;6)*(COUNTIF(fériés,J$5:AM$5)=0),COUNTIF(piquet,J77:AM77)))</f>
        <v>0</v>
      </c>
      <c r="E77" s="413">
        <f t="array" ref="E77">SUM(IF((WEEKDAY(J$5:AM$5,2)&gt;5)+(COUNTIF(fériés,J$5:AM$5)&gt;0),COUNTIF(piquet,J77:AM77)))</f>
        <v>0</v>
      </c>
      <c r="F77" s="416">
        <f>(D77*9)+(E77*24)</f>
        <v>0</v>
      </c>
      <c r="G77" s="419" t="e">
        <f ca="1">STATISTIQUE!V31</f>
        <v>#REF!</v>
      </c>
      <c r="H77" s="422">
        <f t="shared" ref="H77:I77" si="24">SUM(AV77:AV79)</f>
        <v>0</v>
      </c>
      <c r="I77" s="425">
        <f t="shared" si="24"/>
        <v>0</v>
      </c>
      <c r="J77" s="29" t="str">
        <f>IF('Base de donnée'!$Z$4,("DISPONIBLE"),("INDISPONIBLE"))</f>
        <v>DISPONIBLE</v>
      </c>
      <c r="K77" s="29" t="str">
        <f>IF('Base de donnée'!$Z$4,("DISPONIBLE"),("INDISPONIBLE"))</f>
        <v>DISPONIBLE</v>
      </c>
      <c r="L77" s="29" t="str">
        <f>IF('Base de donnée'!$Z$4,("DISPONIBLE"),("INDISPONIBLE"))</f>
        <v>DISPONIBLE</v>
      </c>
      <c r="M77" s="29" t="str">
        <f>IF('Base de donnée'!$Z$4,("DISPONIBLE"),("INDISPONIBLE"))</f>
        <v>DISPONIBLE</v>
      </c>
      <c r="N77" s="29" t="str">
        <f>IF('Base de donnée'!$Z$4,("DISPONIBLE"),("INDISPONIBLE"))</f>
        <v>DISPONIBLE</v>
      </c>
      <c r="O77" s="29" t="str">
        <f>IF('Base de donnée'!$Z$4,("DISPONIBLE"),("INDISPONIBLE"))</f>
        <v>DISPONIBLE</v>
      </c>
      <c r="P77" s="29" t="str">
        <f>IF('Base de donnée'!$Z$4,("DISPONIBLE"),("INDISPONIBLE"))</f>
        <v>DISPONIBLE</v>
      </c>
      <c r="Q77" s="29" t="str">
        <f>IF('Base de donnée'!$Z$4,("DISPONIBLE"),("INDISPONIBLE"))</f>
        <v>DISPONIBLE</v>
      </c>
      <c r="R77" s="29" t="str">
        <f>IF('Base de donnée'!$Z$4,("DISPONIBLE"),("INDISPONIBLE"))</f>
        <v>DISPONIBLE</v>
      </c>
      <c r="S77" s="29" t="str">
        <f>IF('Base de donnée'!$Z$4,("DISPONIBLE"),("INDISPONIBLE"))</f>
        <v>DISPONIBLE</v>
      </c>
      <c r="T77" s="29" t="str">
        <f>IF('Base de donnée'!$Z$4,("DISPONIBLE"),("INDISPONIBLE"))</f>
        <v>DISPONIBLE</v>
      </c>
      <c r="U77" s="29" t="str">
        <f>IF('Base de donnée'!$Z$4,("DISPONIBLE"),("INDISPONIBLE"))</f>
        <v>DISPONIBLE</v>
      </c>
      <c r="V77" s="29" t="str">
        <f>IF('Base de donnée'!$Z$4,("DISPONIBLE"),("INDISPONIBLE"))</f>
        <v>DISPONIBLE</v>
      </c>
      <c r="W77" s="29" t="str">
        <f>IF('Base de donnée'!$Z$4,("DISPONIBLE"),("INDISPONIBLE"))</f>
        <v>DISPONIBLE</v>
      </c>
      <c r="X77" s="29" t="str">
        <f>IF('Base de donnée'!$Z$4,("DISPONIBLE"),("INDISPONIBLE"))</f>
        <v>DISPONIBLE</v>
      </c>
      <c r="Y77" s="29" t="str">
        <f>IF('Base de donnée'!$Z$4,("DISPONIBLE"),("INDISPONIBLE"))</f>
        <v>DISPONIBLE</v>
      </c>
      <c r="Z77" s="29" t="str">
        <f>IF('Base de donnée'!$Z$4,("DISPONIBLE"),("INDISPONIBLE"))</f>
        <v>DISPONIBLE</v>
      </c>
      <c r="AA77" s="29" t="str">
        <f>IF('Base de donnée'!$Z$4,("DISPONIBLE"),("INDISPONIBLE"))</f>
        <v>DISPONIBLE</v>
      </c>
      <c r="AB77" s="29" t="str">
        <f>IF('Base de donnée'!$Z$4,("DISPONIBLE"),("INDISPONIBLE"))</f>
        <v>DISPONIBLE</v>
      </c>
      <c r="AC77" s="29" t="str">
        <f>IF('Base de donnée'!$Z$4,("DISPONIBLE"),("INDISPONIBLE"))</f>
        <v>DISPONIBLE</v>
      </c>
      <c r="AD77" s="29" t="str">
        <f>IF('Base de donnée'!$Z$4,("DISPONIBLE"),("INDISPONIBLE"))</f>
        <v>DISPONIBLE</v>
      </c>
      <c r="AE77" s="29" t="str">
        <f>IF('Base de donnée'!$Z$4,("DISPONIBLE"),("INDISPONIBLE"))</f>
        <v>DISPONIBLE</v>
      </c>
      <c r="AF77" s="29" t="str">
        <f>IF('Base de donnée'!$Z$4,("DISPONIBLE"),("INDISPONIBLE"))</f>
        <v>DISPONIBLE</v>
      </c>
      <c r="AG77" s="29" t="str">
        <f>IF('Base de donnée'!$Z$4,("DISPONIBLE"),("INDISPONIBLE"))</f>
        <v>DISPONIBLE</v>
      </c>
      <c r="AH77" s="29" t="str">
        <f>IF('Base de donnée'!$Z$4,("DISPONIBLE"),("INDISPONIBLE"))</f>
        <v>DISPONIBLE</v>
      </c>
      <c r="AI77" s="29" t="str">
        <f>IF('Base de donnée'!$Z$4,("DISPONIBLE"),("INDISPONIBLE"))</f>
        <v>DISPONIBLE</v>
      </c>
      <c r="AJ77" s="29" t="str">
        <f>IF('Base de donnée'!$Z$4,("DISPONIBLE"),("INDISPONIBLE"))</f>
        <v>DISPONIBLE</v>
      </c>
      <c r="AK77" s="29" t="str">
        <f>IF('Base de donnée'!$Z$4,("DISPONIBLE"),("INDISPONIBLE"))</f>
        <v>DISPONIBLE</v>
      </c>
      <c r="AL77" s="29" t="str">
        <f>IF('Base de donnée'!$Z$4,("DISPONIBLE"),("INDISPONIBLE"))</f>
        <v>DISPONIBLE</v>
      </c>
      <c r="AM77" s="29" t="str">
        <f>IF('Base de donnée'!$Z$4,("DISPONIBLE"),("INDISPONIBLE"))</f>
        <v>DISPONIBLE</v>
      </c>
      <c r="AN77" s="29" t="str">
        <f>IF('Base de donnée'!$Z$4,("DISPONIBLE"),("INDISPONIBLE"))</f>
        <v>DISPONIBLE</v>
      </c>
      <c r="AV77">
        <f t="array" ref="AV77">SUM(IF((WEEKDAY(J$5:AM$5,2)&lt;6)*(COUNTIF(fériés,J$5:AM$5)=0),COUNTIF(vsav, J77:AM77)))</f>
        <v>0</v>
      </c>
      <c r="AW77">
        <f t="array" ref="AW77">SUM(IF((WEEKDAY(J$5:AM$5,2)&gt;5)+(COUNTIF(fériés,J$5:AM$5)&gt;0),COUNTIF(vsav, J77:AM77)))</f>
        <v>0</v>
      </c>
    </row>
    <row r="78" spans="1:49" ht="15" customHeight="1">
      <c r="A78" s="52">
        <f>'Base de donnée'!Z3</f>
        <v>24</v>
      </c>
      <c r="B78" s="467"/>
      <c r="C78" s="449"/>
      <c r="D78" s="411"/>
      <c r="E78" s="414"/>
      <c r="F78" s="417"/>
      <c r="G78" s="420"/>
      <c r="H78" s="423"/>
      <c r="I78" s="426"/>
      <c r="J78" s="30"/>
      <c r="K78" s="10"/>
      <c r="L78" s="10"/>
      <c r="M78" s="10"/>
      <c r="N78" s="10"/>
      <c r="O78" s="10"/>
      <c r="P78" s="10"/>
      <c r="Q78" s="10"/>
      <c r="R78" s="10"/>
      <c r="S78" s="10"/>
      <c r="T78" s="10"/>
      <c r="U78" s="10"/>
      <c r="V78" s="10"/>
      <c r="W78" s="10"/>
      <c r="X78" s="10"/>
      <c r="Y78" s="10"/>
      <c r="Z78" s="10"/>
      <c r="AA78" s="10"/>
      <c r="AB78" s="10"/>
      <c r="AC78" s="19"/>
      <c r="AD78" s="10"/>
      <c r="AE78" s="10"/>
      <c r="AF78" s="19"/>
      <c r="AG78" s="10"/>
      <c r="AH78" s="10"/>
      <c r="AI78" s="10"/>
      <c r="AJ78" s="10"/>
      <c r="AK78" s="10"/>
      <c r="AL78" s="10"/>
      <c r="AM78" s="10"/>
      <c r="AN78" s="10"/>
      <c r="AV78">
        <f t="array" ref="AV78">SUM(IF((WEEKDAY(J$5:AM$5,2)&lt;6)*(COUNTIF(fériés,J$5:AM$5)=0),COUNTIF(vsav, J78:AM78)))</f>
        <v>0</v>
      </c>
      <c r="AW78">
        <f t="array" ref="AW78">SUM(IF((WEEKDAY(J$5:AM$5,2)&gt;5)+(COUNTIF(fériés,J$5:AM$5)&gt;0),COUNTIF(vsav, J78:AM78)))</f>
        <v>0</v>
      </c>
    </row>
    <row r="79" spans="1:49" ht="15.75" customHeight="1" thickBot="1">
      <c r="A79" s="53">
        <f>'Base de donnée'!Z3</f>
        <v>24</v>
      </c>
      <c r="B79" s="468"/>
      <c r="C79" s="450"/>
      <c r="D79" s="412"/>
      <c r="E79" s="415"/>
      <c r="F79" s="418"/>
      <c r="G79" s="421"/>
      <c r="H79" s="424"/>
      <c r="I79" s="427"/>
      <c r="J79" s="28"/>
      <c r="K79" s="14"/>
      <c r="L79" s="14"/>
      <c r="M79" s="14"/>
      <c r="N79" s="22"/>
      <c r="O79" s="14"/>
      <c r="P79" s="14"/>
      <c r="Q79" s="14"/>
      <c r="R79" s="14"/>
      <c r="S79" s="14"/>
      <c r="T79" s="14"/>
      <c r="U79" s="14"/>
      <c r="V79" s="14"/>
      <c r="W79" s="14"/>
      <c r="X79" s="14"/>
      <c r="Y79" s="14"/>
      <c r="Z79" s="14"/>
      <c r="AA79" s="14"/>
      <c r="AB79" s="14"/>
      <c r="AC79" s="14"/>
      <c r="AD79" s="14"/>
      <c r="AE79" s="22"/>
      <c r="AF79" s="14"/>
      <c r="AG79" s="14"/>
      <c r="AH79" s="14"/>
      <c r="AI79" s="14"/>
      <c r="AJ79" s="14"/>
      <c r="AK79" s="14"/>
      <c r="AL79" s="14"/>
      <c r="AM79" s="14"/>
      <c r="AN79" s="14"/>
      <c r="AV79">
        <f t="array" ref="AV79">SUM(IF((WEEKDAY(J$5:AM$5,2)&lt;6)*(COUNTIF(fériés,J$5:AM$5)=0),COUNTIF(vsav, J79:AM79)))</f>
        <v>0</v>
      </c>
      <c r="AW79">
        <f t="array" ref="AW79">SUM(IF((WEEKDAY(J$5:AM$5,2)&gt;5)+(COUNTIF(fériés,J$5:AM$5)&gt;0),COUNTIF(vsav, J79:AM79)))</f>
        <v>0</v>
      </c>
    </row>
    <row r="80" spans="1:49" ht="15" customHeight="1">
      <c r="A80" s="51">
        <f>'Base de donnée'!AA3</f>
        <v>25</v>
      </c>
      <c r="B80" s="466">
        <f>SUM('Base de donnée'!Z5:Z7)</f>
        <v>0</v>
      </c>
      <c r="C80" s="448">
        <f>SUM('Base de donnée'!AA$8)</f>
        <v>0</v>
      </c>
      <c r="D80" s="428">
        <f t="array" ref="D80">SUM(IF((WEEKDAY(J$5:AM$5,2)&lt;6)*(COUNTIF(fériés,J$5:AM$5)=0),COUNTIF(piquet,J80:AM80)))</f>
        <v>0</v>
      </c>
      <c r="E80" s="431">
        <f t="array" ref="E80">SUM(IF((WEEKDAY(J$5:AM$5,2)&gt;5)+(COUNTIF(fériés,J$5:AM$5)&gt;0),COUNTIF(piquet,J80:AM80)))</f>
        <v>0</v>
      </c>
      <c r="F80" s="416">
        <f>(D80*9)+(E80*24)</f>
        <v>0</v>
      </c>
      <c r="G80" s="419" t="e">
        <f ca="1">STATISTIQUE!V32</f>
        <v>#REF!</v>
      </c>
      <c r="H80" s="422">
        <f t="shared" ref="H80:I80" si="25">SUM(AV80:AV82)</f>
        <v>0</v>
      </c>
      <c r="I80" s="425">
        <f t="shared" si="25"/>
        <v>0</v>
      </c>
      <c r="J80" s="16" t="str">
        <f>IF('Base de donnée'!$AA$4,("DISPONIBLE"),("INDISPONIBLE"))</f>
        <v>DISPONIBLE</v>
      </c>
      <c r="K80" s="16" t="str">
        <f>IF('Base de donnée'!$AA$4,("DISPONIBLE"),("INDISPONIBLE"))</f>
        <v>DISPONIBLE</v>
      </c>
      <c r="L80" s="16" t="str">
        <f>IF('Base de donnée'!$AA$4,("DISPONIBLE"),("INDISPONIBLE"))</f>
        <v>DISPONIBLE</v>
      </c>
      <c r="M80" s="16" t="str">
        <f>IF('Base de donnée'!$AA$4,("DISPONIBLE"),("INDISPONIBLE"))</f>
        <v>DISPONIBLE</v>
      </c>
      <c r="N80" s="16" t="str">
        <f>IF('Base de donnée'!$AA$4,("DISPONIBLE"),("INDISPONIBLE"))</f>
        <v>DISPONIBLE</v>
      </c>
      <c r="O80" s="16" t="str">
        <f>IF('Base de donnée'!$AA$4,("DISPONIBLE"),("INDISPONIBLE"))</f>
        <v>DISPONIBLE</v>
      </c>
      <c r="P80" s="16" t="str">
        <f>IF('Base de donnée'!$AA$4,("DISPONIBLE"),("INDISPONIBLE"))</f>
        <v>DISPONIBLE</v>
      </c>
      <c r="Q80" s="16" t="str">
        <f>IF('Base de donnée'!$AA$4,("DISPONIBLE"),("INDISPONIBLE"))</f>
        <v>DISPONIBLE</v>
      </c>
      <c r="R80" s="16" t="str">
        <f>IF('Base de donnée'!$AA$4,("DISPONIBLE"),("INDISPONIBLE"))</f>
        <v>DISPONIBLE</v>
      </c>
      <c r="S80" s="16" t="str">
        <f>IF('Base de donnée'!$AA$4,("DISPONIBLE"),("INDISPONIBLE"))</f>
        <v>DISPONIBLE</v>
      </c>
      <c r="T80" s="16" t="str">
        <f>IF('Base de donnée'!$AA$4,("DISPONIBLE"),("INDISPONIBLE"))</f>
        <v>DISPONIBLE</v>
      </c>
      <c r="U80" s="16" t="str">
        <f>IF('Base de donnée'!$AA$4,("DISPONIBLE"),("INDISPONIBLE"))</f>
        <v>DISPONIBLE</v>
      </c>
      <c r="V80" s="16" t="str">
        <f>IF('Base de donnée'!$AA$4,("DISPONIBLE"),("INDISPONIBLE"))</f>
        <v>DISPONIBLE</v>
      </c>
      <c r="W80" s="16" t="str">
        <f>IF('Base de donnée'!$AA$4,("DISPONIBLE"),("INDISPONIBLE"))</f>
        <v>DISPONIBLE</v>
      </c>
      <c r="X80" s="16" t="str">
        <f>IF('Base de donnée'!$AA$4,("DISPONIBLE"),("INDISPONIBLE"))</f>
        <v>DISPONIBLE</v>
      </c>
      <c r="Y80" s="16" t="str">
        <f>IF('Base de donnée'!$AA$4,("DISPONIBLE"),("INDISPONIBLE"))</f>
        <v>DISPONIBLE</v>
      </c>
      <c r="Z80" s="16" t="str">
        <f>IF('Base de donnée'!$AA$4,("DISPONIBLE"),("INDISPONIBLE"))</f>
        <v>DISPONIBLE</v>
      </c>
      <c r="AA80" s="16" t="str">
        <f>IF('Base de donnée'!$AA$4,("DISPONIBLE"),("INDISPONIBLE"))</f>
        <v>DISPONIBLE</v>
      </c>
      <c r="AB80" s="16" t="str">
        <f>IF('Base de donnée'!$AA$4,("DISPONIBLE"),("INDISPONIBLE"))</f>
        <v>DISPONIBLE</v>
      </c>
      <c r="AC80" s="16" t="str">
        <f>IF('Base de donnée'!$AA$4,("DISPONIBLE"),("INDISPONIBLE"))</f>
        <v>DISPONIBLE</v>
      </c>
      <c r="AD80" s="16" t="str">
        <f>IF('Base de donnée'!$AA$4,("DISPONIBLE"),("INDISPONIBLE"))</f>
        <v>DISPONIBLE</v>
      </c>
      <c r="AE80" s="16" t="str">
        <f>IF('Base de donnée'!$AA$4,("DISPONIBLE"),("INDISPONIBLE"))</f>
        <v>DISPONIBLE</v>
      </c>
      <c r="AF80" s="16" t="str">
        <f>IF('Base de donnée'!$AA$4,("DISPONIBLE"),("INDISPONIBLE"))</f>
        <v>DISPONIBLE</v>
      </c>
      <c r="AG80" s="16" t="str">
        <f>IF('Base de donnée'!$AA$4,("DISPONIBLE"),("INDISPONIBLE"))</f>
        <v>DISPONIBLE</v>
      </c>
      <c r="AH80" s="16" t="str">
        <f>IF('Base de donnée'!$AA$4,("DISPONIBLE"),("INDISPONIBLE"))</f>
        <v>DISPONIBLE</v>
      </c>
      <c r="AI80" s="16" t="str">
        <f>IF('Base de donnée'!$AA$4,("DISPONIBLE"),("INDISPONIBLE"))</f>
        <v>DISPONIBLE</v>
      </c>
      <c r="AJ80" s="16" t="str">
        <f>IF('Base de donnée'!$AA$4,("DISPONIBLE"),("INDISPONIBLE"))</f>
        <v>DISPONIBLE</v>
      </c>
      <c r="AK80" s="16" t="str">
        <f>IF('Base de donnée'!$AA$4,("DISPONIBLE"),("INDISPONIBLE"))</f>
        <v>DISPONIBLE</v>
      </c>
      <c r="AL80" s="16" t="str">
        <f>IF('Base de donnée'!$AA$4,("DISPONIBLE"),("INDISPONIBLE"))</f>
        <v>DISPONIBLE</v>
      </c>
      <c r="AM80" s="16" t="str">
        <f>IF('Base de donnée'!$AA$4,("DISPONIBLE"),("INDISPONIBLE"))</f>
        <v>DISPONIBLE</v>
      </c>
      <c r="AN80" s="16" t="str">
        <f>IF('Base de donnée'!$AA$4,("DISPONIBLE"),("INDISPONIBLE"))</f>
        <v>DISPONIBLE</v>
      </c>
      <c r="AV80">
        <f t="array" ref="AV80">SUM(IF((WEEKDAY(J$5:AM$5,2)&lt;6)*(COUNTIF(fériés,J$5:AM$5)=0),COUNTIF(vsav, J80:AM80)))</f>
        <v>0</v>
      </c>
      <c r="AW80">
        <f t="array" ref="AW80">SUM(IF((WEEKDAY(J$5:AM$5,2)&gt;5)+(COUNTIF(fériés,J$5:AM$5)&gt;0),COUNTIF(vsav, J80:AM80)))</f>
        <v>0</v>
      </c>
    </row>
    <row r="81" spans="1:49" ht="15" customHeight="1">
      <c r="A81" s="52">
        <f>'Base de donnée'!AA3</f>
        <v>25</v>
      </c>
      <c r="B81" s="467"/>
      <c r="C81" s="449"/>
      <c r="D81" s="429"/>
      <c r="E81" s="432"/>
      <c r="F81" s="417"/>
      <c r="G81" s="420"/>
      <c r="H81" s="423"/>
      <c r="I81" s="426"/>
      <c r="J81" s="30"/>
      <c r="K81" s="10"/>
      <c r="L81" s="10"/>
      <c r="M81" s="10"/>
      <c r="N81" s="10"/>
      <c r="O81" s="10"/>
      <c r="P81" s="10"/>
      <c r="Q81" s="10"/>
      <c r="R81" s="10"/>
      <c r="S81" s="10"/>
      <c r="T81" s="10"/>
      <c r="U81" s="10"/>
      <c r="V81" s="10"/>
      <c r="W81" s="10"/>
      <c r="X81" s="10"/>
      <c r="Y81" s="10"/>
      <c r="Z81" s="10"/>
      <c r="AA81" s="10"/>
      <c r="AB81" s="10"/>
      <c r="AC81" s="10"/>
      <c r="AD81" s="10"/>
      <c r="AE81" s="10"/>
      <c r="AF81" s="10"/>
      <c r="AG81" s="10"/>
      <c r="AH81" s="10"/>
      <c r="AI81" s="10"/>
      <c r="AJ81" s="10"/>
      <c r="AK81" s="10"/>
      <c r="AL81" s="10"/>
      <c r="AM81" s="10"/>
      <c r="AN81" s="10"/>
      <c r="AV81">
        <f t="array" ref="AV81">SUM(IF((WEEKDAY(J$5:AM$5,2)&lt;6)*(COUNTIF(fériés,J$5:AM$5)=0),COUNTIF(vsav, J81:AM81)))</f>
        <v>0</v>
      </c>
      <c r="AW81">
        <f t="array" ref="AW81">SUM(IF((WEEKDAY(J$5:AM$5,2)&gt;5)+(COUNTIF(fériés,J$5:AM$5)&gt;0),COUNTIF(vsav, J81:AM81)))</f>
        <v>0</v>
      </c>
    </row>
    <row r="82" spans="1:49" ht="15.75" customHeight="1" thickBot="1">
      <c r="A82" s="53">
        <f>'Base de donnée'!AA3</f>
        <v>25</v>
      </c>
      <c r="B82" s="468"/>
      <c r="C82" s="450"/>
      <c r="D82" s="430"/>
      <c r="E82" s="433"/>
      <c r="F82" s="418"/>
      <c r="G82" s="421"/>
      <c r="H82" s="424"/>
      <c r="I82" s="427"/>
      <c r="J82" s="28"/>
      <c r="K82" s="14"/>
      <c r="L82" s="14"/>
      <c r="M82" s="14"/>
      <c r="N82" s="14"/>
      <c r="O82" s="14"/>
      <c r="P82" s="14"/>
      <c r="Q82" s="14"/>
      <c r="R82" s="14"/>
      <c r="S82" s="14"/>
      <c r="T82" s="14"/>
      <c r="U82" s="14"/>
      <c r="V82" s="14"/>
      <c r="W82" s="14"/>
      <c r="X82" s="14"/>
      <c r="Y82" s="14"/>
      <c r="Z82" s="14"/>
      <c r="AA82" s="14"/>
      <c r="AB82" s="14"/>
      <c r="AC82" s="14"/>
      <c r="AD82" s="14"/>
      <c r="AE82" s="14"/>
      <c r="AF82" s="22"/>
      <c r="AG82" s="14"/>
      <c r="AH82" s="14"/>
      <c r="AI82" s="14"/>
      <c r="AJ82" s="14"/>
      <c r="AK82" s="14"/>
      <c r="AL82" s="22"/>
      <c r="AM82" s="14"/>
      <c r="AN82" s="14"/>
      <c r="AV82">
        <f t="array" ref="AV82">SUM(IF((WEEKDAY(J$5:AM$5,2)&lt;6)*(COUNTIF(fériés,J$5:AM$5)=0),COUNTIF(vsav, J82:AM82)))</f>
        <v>0</v>
      </c>
      <c r="AW82">
        <f t="array" ref="AW82">SUM(IF((WEEKDAY(J$5:AM$5,2)&gt;5)+(COUNTIF(fériés,J$5:AM$5)&gt;0),COUNTIF(vsav, J82:AM82)))</f>
        <v>0</v>
      </c>
    </row>
    <row r="83" spans="1:49" ht="15" customHeight="1">
      <c r="A83" s="51">
        <f>'Base de donnée'!AB3</f>
        <v>26</v>
      </c>
      <c r="B83" s="466">
        <f>SUM('Base de donnée'!AB5:AB7)</f>
        <v>0</v>
      </c>
      <c r="C83" s="448">
        <f>SUM('Base de donnée'!AB$8)</f>
        <v>0</v>
      </c>
      <c r="D83" s="410">
        <f t="array" ref="D83">SUM(IF((WEEKDAY(J$5:AM$5,2)&lt;6)*(COUNTIF(fériés,J$5:AM$5)=0),COUNTIF(piquet,J83:AM83)))</f>
        <v>0</v>
      </c>
      <c r="E83" s="413">
        <f t="array" ref="E83">SUM(IF((WEEKDAY(J$5:AM$5,2)&gt;5)+(COUNTIF(fériés,J$5:AM$5)&gt;0),COUNTIF(piquet,J83:AM83)))</f>
        <v>0</v>
      </c>
      <c r="F83" s="416">
        <f>(D83*9)+(E83*24)</f>
        <v>0</v>
      </c>
      <c r="G83" s="419" t="e">
        <f ca="1">STATISTIQUE!V33</f>
        <v>#REF!</v>
      </c>
      <c r="H83" s="422">
        <f t="shared" ref="H83:I83" si="26">SUM(AV83:AV85)</f>
        <v>0</v>
      </c>
      <c r="I83" s="425">
        <f t="shared" si="26"/>
        <v>0</v>
      </c>
      <c r="J83" s="16" t="str">
        <f>IF('Base de donnée'!$AB$4,("DISPONIBLE"),("INDISPONIBLE"))</f>
        <v>DISPONIBLE</v>
      </c>
      <c r="K83" s="16" t="str">
        <f>IF('Base de donnée'!$AB$4,("DISPONIBLE"),("INDISPONIBLE"))</f>
        <v>DISPONIBLE</v>
      </c>
      <c r="L83" s="16" t="str">
        <f>IF('Base de donnée'!$AB$4,("DISPONIBLE"),("INDISPONIBLE"))</f>
        <v>DISPONIBLE</v>
      </c>
      <c r="M83" s="16" t="str">
        <f>IF('Base de donnée'!$AB$4,("DISPONIBLE"),("INDISPONIBLE"))</f>
        <v>DISPONIBLE</v>
      </c>
      <c r="N83" s="16" t="str">
        <f>IF('Base de donnée'!$AB$4,("DISPONIBLE"),("INDISPONIBLE"))</f>
        <v>DISPONIBLE</v>
      </c>
      <c r="O83" s="16" t="str">
        <f>IF('Base de donnée'!$AB$4,("DISPONIBLE"),("INDISPONIBLE"))</f>
        <v>DISPONIBLE</v>
      </c>
      <c r="P83" s="16" t="str">
        <f>IF('Base de donnée'!$AB$4,("DISPONIBLE"),("INDISPONIBLE"))</f>
        <v>DISPONIBLE</v>
      </c>
      <c r="Q83" s="16" t="str">
        <f>IF('Base de donnée'!$AB$4,("DISPONIBLE"),("INDISPONIBLE"))</f>
        <v>DISPONIBLE</v>
      </c>
      <c r="R83" s="16" t="str">
        <f>IF('Base de donnée'!$AB$4,("DISPONIBLE"),("INDISPONIBLE"))</f>
        <v>DISPONIBLE</v>
      </c>
      <c r="S83" s="16" t="str">
        <f>IF('Base de donnée'!$AB$4,("DISPONIBLE"),("INDISPONIBLE"))</f>
        <v>DISPONIBLE</v>
      </c>
      <c r="T83" s="16" t="str">
        <f>IF('Base de donnée'!$AB$4,("DISPONIBLE"),("INDISPONIBLE"))</f>
        <v>DISPONIBLE</v>
      </c>
      <c r="U83" s="16" t="str">
        <f>IF('Base de donnée'!$AB$4,("DISPONIBLE"),("INDISPONIBLE"))</f>
        <v>DISPONIBLE</v>
      </c>
      <c r="V83" s="16" t="str">
        <f>IF('Base de donnée'!$AB$4,("DISPONIBLE"),("INDISPONIBLE"))</f>
        <v>DISPONIBLE</v>
      </c>
      <c r="W83" s="16" t="str">
        <f>IF('Base de donnée'!$AB$4,("DISPONIBLE"),("INDISPONIBLE"))</f>
        <v>DISPONIBLE</v>
      </c>
      <c r="X83" s="16" t="str">
        <f>IF('Base de donnée'!$AB$4,("DISPONIBLE"),("INDISPONIBLE"))</f>
        <v>DISPONIBLE</v>
      </c>
      <c r="Y83" s="16" t="str">
        <f>IF('Base de donnée'!$AB$4,("DISPONIBLE"),("INDISPONIBLE"))</f>
        <v>DISPONIBLE</v>
      </c>
      <c r="Z83" s="16" t="str">
        <f>IF('Base de donnée'!$AB$4,("DISPONIBLE"),("INDISPONIBLE"))</f>
        <v>DISPONIBLE</v>
      </c>
      <c r="AA83" s="16" t="str">
        <f>IF('Base de donnée'!$AB$4,("DISPONIBLE"),("INDISPONIBLE"))</f>
        <v>DISPONIBLE</v>
      </c>
      <c r="AB83" s="16" t="str">
        <f>IF('Base de donnée'!$AB$4,("DISPONIBLE"),("INDISPONIBLE"))</f>
        <v>DISPONIBLE</v>
      </c>
      <c r="AC83" s="16" t="str">
        <f>IF('Base de donnée'!$AB$4,("DISPONIBLE"),("INDISPONIBLE"))</f>
        <v>DISPONIBLE</v>
      </c>
      <c r="AD83" s="16" t="str">
        <f>IF('Base de donnée'!$AB$4,("DISPONIBLE"),("INDISPONIBLE"))</f>
        <v>DISPONIBLE</v>
      </c>
      <c r="AE83" s="16" t="str">
        <f>IF('Base de donnée'!$AB$4,("DISPONIBLE"),("INDISPONIBLE"))</f>
        <v>DISPONIBLE</v>
      </c>
      <c r="AF83" s="16" t="str">
        <f>IF('Base de donnée'!$AB$4,("DISPONIBLE"),("INDISPONIBLE"))</f>
        <v>DISPONIBLE</v>
      </c>
      <c r="AG83" s="16" t="str">
        <f>IF('Base de donnée'!$AB$4,("DISPONIBLE"),("INDISPONIBLE"))</f>
        <v>DISPONIBLE</v>
      </c>
      <c r="AH83" s="16" t="str">
        <f>IF('Base de donnée'!$AB$4,("DISPONIBLE"),("INDISPONIBLE"))</f>
        <v>DISPONIBLE</v>
      </c>
      <c r="AI83" s="16" t="str">
        <f>IF('Base de donnée'!$AB$4,("DISPONIBLE"),("INDISPONIBLE"))</f>
        <v>DISPONIBLE</v>
      </c>
      <c r="AJ83" s="16" t="str">
        <f>IF('Base de donnée'!$AB$4,("DISPONIBLE"),("INDISPONIBLE"))</f>
        <v>DISPONIBLE</v>
      </c>
      <c r="AK83" s="16" t="str">
        <f>IF('Base de donnée'!$AB$4,("DISPONIBLE"),("INDISPONIBLE"))</f>
        <v>DISPONIBLE</v>
      </c>
      <c r="AL83" s="16" t="str">
        <f>IF('Base de donnée'!$AB$4,("DISPONIBLE"),("INDISPONIBLE"))</f>
        <v>DISPONIBLE</v>
      </c>
      <c r="AM83" s="16" t="str">
        <f>IF('Base de donnée'!$AB$4,("DISPONIBLE"),("INDISPONIBLE"))</f>
        <v>DISPONIBLE</v>
      </c>
      <c r="AN83" s="16" t="str">
        <f>IF('Base de donnée'!$AB$4,("DISPONIBLE"),("INDISPONIBLE"))</f>
        <v>DISPONIBLE</v>
      </c>
      <c r="AV83">
        <f t="array" ref="AV83">SUM(IF((WEEKDAY(J$5:AM$5,2)&lt;6)*(COUNTIF(fériés,J$5:AM$5)=0),COUNTIF(vsav, J83:AM83)))</f>
        <v>0</v>
      </c>
      <c r="AW83">
        <f t="array" ref="AW83">SUM(IF((WEEKDAY(J$5:AM$5,2)&gt;5)+(COUNTIF(fériés,J$5:AM$5)&gt;0),COUNTIF(vsav, J83:AM83)))</f>
        <v>0</v>
      </c>
    </row>
    <row r="84" spans="1:49" ht="15" customHeight="1">
      <c r="A84" s="52">
        <f>'Base de donnée'!AB3</f>
        <v>26</v>
      </c>
      <c r="B84" s="467"/>
      <c r="C84" s="449"/>
      <c r="D84" s="411"/>
      <c r="E84" s="414"/>
      <c r="F84" s="417"/>
      <c r="G84" s="420"/>
      <c r="H84" s="423"/>
      <c r="I84" s="426"/>
      <c r="J84" s="30"/>
      <c r="K84" s="10"/>
      <c r="L84" s="10"/>
      <c r="M84" s="10"/>
      <c r="N84" s="10"/>
      <c r="O84" s="10"/>
      <c r="P84" s="10"/>
      <c r="Q84" s="10"/>
      <c r="R84" s="10"/>
      <c r="S84" s="10"/>
      <c r="T84" s="10"/>
      <c r="U84" s="10"/>
      <c r="V84" s="10"/>
      <c r="W84" s="10"/>
      <c r="X84" s="10"/>
      <c r="Y84" s="10"/>
      <c r="Z84" s="10"/>
      <c r="AA84" s="10"/>
      <c r="AB84" s="10"/>
      <c r="AC84" s="10"/>
      <c r="AD84" s="10"/>
      <c r="AE84" s="10"/>
      <c r="AF84" s="10"/>
      <c r="AG84" s="10"/>
      <c r="AH84" s="10"/>
      <c r="AI84" s="10"/>
      <c r="AJ84" s="10"/>
      <c r="AK84" s="10"/>
      <c r="AL84" s="10"/>
      <c r="AM84" s="10"/>
      <c r="AN84" s="10"/>
      <c r="AV84">
        <f t="array" ref="AV84">SUM(IF((WEEKDAY(J$5:AM$5,2)&lt;6)*(COUNTIF(fériés,J$5:AM$5)=0),COUNTIF(vsav, J84:AM84)))</f>
        <v>0</v>
      </c>
      <c r="AW84">
        <f t="array" ref="AW84">SUM(IF((WEEKDAY(J$5:AM$5,2)&gt;5)+(COUNTIF(fériés,J$5:AM$5)&gt;0),COUNTIF(vsav, J84:AM84)))</f>
        <v>0</v>
      </c>
    </row>
    <row r="85" spans="1:49" ht="15.75" customHeight="1" thickBot="1">
      <c r="A85" s="53">
        <f>'Base de donnée'!AB3</f>
        <v>26</v>
      </c>
      <c r="B85" s="468"/>
      <c r="C85" s="450"/>
      <c r="D85" s="412"/>
      <c r="E85" s="415"/>
      <c r="F85" s="418"/>
      <c r="G85" s="421"/>
      <c r="H85" s="424"/>
      <c r="I85" s="427"/>
      <c r="J85" s="28"/>
      <c r="K85" s="14"/>
      <c r="L85" s="14"/>
      <c r="M85" s="14"/>
      <c r="N85" s="14"/>
      <c r="O85" s="14"/>
      <c r="P85" s="14"/>
      <c r="Q85" s="14"/>
      <c r="R85" s="14"/>
      <c r="S85" s="14"/>
      <c r="T85" s="14"/>
      <c r="U85" s="14"/>
      <c r="V85" s="14"/>
      <c r="W85" s="14"/>
      <c r="X85" s="14"/>
      <c r="Y85" s="14"/>
      <c r="Z85" s="14"/>
      <c r="AA85" s="14"/>
      <c r="AB85" s="14"/>
      <c r="AC85" s="14"/>
      <c r="AD85" s="14"/>
      <c r="AE85" s="14"/>
      <c r="AF85" s="14"/>
      <c r="AG85" s="14"/>
      <c r="AH85" s="14"/>
      <c r="AI85" s="14"/>
      <c r="AJ85" s="14"/>
      <c r="AK85" s="14"/>
      <c r="AL85" s="14"/>
      <c r="AM85" s="14"/>
      <c r="AN85" s="14"/>
      <c r="AV85">
        <f t="array" ref="AV85">SUM(IF((WEEKDAY(J$5:AM$5,2)&lt;6)*(COUNTIF(fériés,J$5:AM$5)=0),COUNTIF(vsav, J85:AM85)))</f>
        <v>0</v>
      </c>
      <c r="AW85">
        <f t="array" ref="AW85">SUM(IF((WEEKDAY(J$5:AM$5,2)&gt;5)+(COUNTIF(fériés,J$5:AM$5)&gt;0),COUNTIF(vsav, J85:AM85)))</f>
        <v>0</v>
      </c>
    </row>
    <row r="86" spans="1:49" ht="15" customHeight="1">
      <c r="A86" s="51">
        <f>'Base de donnée'!AC3</f>
        <v>27</v>
      </c>
      <c r="B86" s="466">
        <f>SUM('Base de donnée'!AC5:AC7)</f>
        <v>0</v>
      </c>
      <c r="C86" s="448">
        <f>SUM('Base de donnée'!AC$8)</f>
        <v>0</v>
      </c>
      <c r="D86" s="428">
        <f t="array" ref="D86">SUM(IF((WEEKDAY(J$5:AM$5,2)&lt;6)*(COUNTIF(fériés,J$5:AM$5)=0),COUNTIF(piquet,J86:AM86)))</f>
        <v>0</v>
      </c>
      <c r="E86" s="431">
        <f t="array" ref="E86">SUM(IF((WEEKDAY(J$5:AM$5,2)&gt;5)+(COUNTIF(fériés,J$5:AM$5)&gt;0),COUNTIF(piquet,J86:AM86)))</f>
        <v>0</v>
      </c>
      <c r="F86" s="416">
        <f>(D86*9)+(E86*24)</f>
        <v>0</v>
      </c>
      <c r="G86" s="419" t="e">
        <f ca="1">STATISTIQUE!V34</f>
        <v>#REF!</v>
      </c>
      <c r="H86" s="422">
        <f t="shared" ref="H86:I86" si="27">SUM(AV86:AV88)</f>
        <v>0</v>
      </c>
      <c r="I86" s="425">
        <f t="shared" si="27"/>
        <v>0</v>
      </c>
      <c r="J86" s="16" t="str">
        <f>IF('Base de donnée'!$AC$4,("DISPONIBLE"),("INDISPONIBLE"))</f>
        <v>INDISPONIBLE</v>
      </c>
      <c r="K86" s="16" t="str">
        <f>IF('Base de donnée'!$AC$4,("DISPONIBLE"),("INDISPONIBLE"))</f>
        <v>INDISPONIBLE</v>
      </c>
      <c r="L86" s="16" t="str">
        <f>IF('Base de donnée'!$AC$4,("DISPONIBLE"),("INDISPONIBLE"))</f>
        <v>INDISPONIBLE</v>
      </c>
      <c r="M86" s="16" t="str">
        <f>IF('Base de donnée'!$AC$4,("DISPONIBLE"),("INDISPONIBLE"))</f>
        <v>INDISPONIBLE</v>
      </c>
      <c r="N86" s="16" t="str">
        <f>IF('Base de donnée'!$AC$4,("DISPONIBLE"),("INDISPONIBLE"))</f>
        <v>INDISPONIBLE</v>
      </c>
      <c r="O86" s="16" t="str">
        <f>IF('Base de donnée'!$AC$4,("DISPONIBLE"),("INDISPONIBLE"))</f>
        <v>INDISPONIBLE</v>
      </c>
      <c r="P86" s="16" t="str">
        <f>IF('Base de donnée'!$AC$4,("DISPONIBLE"),("INDISPONIBLE"))</f>
        <v>INDISPONIBLE</v>
      </c>
      <c r="Q86" s="16" t="str">
        <f>IF('Base de donnée'!$AC$4,("DISPONIBLE"),("INDISPONIBLE"))</f>
        <v>INDISPONIBLE</v>
      </c>
      <c r="R86" s="16" t="str">
        <f>IF('Base de donnée'!$AC$4,("DISPONIBLE"),("INDISPONIBLE"))</f>
        <v>INDISPONIBLE</v>
      </c>
      <c r="S86" s="16" t="str">
        <f>IF('Base de donnée'!$AC$4,("DISPONIBLE"),("INDISPONIBLE"))</f>
        <v>INDISPONIBLE</v>
      </c>
      <c r="T86" s="16" t="str">
        <f>IF('Base de donnée'!$AC$4,("DISPONIBLE"),("INDISPONIBLE"))</f>
        <v>INDISPONIBLE</v>
      </c>
      <c r="U86" s="16" t="str">
        <f>IF('Base de donnée'!$AC$4,("DISPONIBLE"),("INDISPONIBLE"))</f>
        <v>INDISPONIBLE</v>
      </c>
      <c r="V86" s="16" t="str">
        <f>IF('Base de donnée'!$AC$4,("DISPONIBLE"),("INDISPONIBLE"))</f>
        <v>INDISPONIBLE</v>
      </c>
      <c r="W86" s="16" t="str">
        <f>IF('Base de donnée'!$AC$4,("DISPONIBLE"),("INDISPONIBLE"))</f>
        <v>INDISPONIBLE</v>
      </c>
      <c r="X86" s="16" t="str">
        <f>IF('Base de donnée'!$AC$4,("DISPONIBLE"),("INDISPONIBLE"))</f>
        <v>INDISPONIBLE</v>
      </c>
      <c r="Y86" s="16" t="str">
        <f>IF('Base de donnée'!$AC$4,("DISPONIBLE"),("INDISPONIBLE"))</f>
        <v>INDISPONIBLE</v>
      </c>
      <c r="Z86" s="16" t="str">
        <f>IF('Base de donnée'!$AC$4,("DISPONIBLE"),("INDISPONIBLE"))</f>
        <v>INDISPONIBLE</v>
      </c>
      <c r="AA86" s="16" t="str">
        <f>IF('Base de donnée'!$AC$4,("DISPONIBLE"),("INDISPONIBLE"))</f>
        <v>INDISPONIBLE</v>
      </c>
      <c r="AB86" s="16" t="str">
        <f>IF('Base de donnée'!$AC$4,("DISPONIBLE"),("INDISPONIBLE"))</f>
        <v>INDISPONIBLE</v>
      </c>
      <c r="AC86" s="16" t="str">
        <f>IF('Base de donnée'!$AC$4,("DISPONIBLE"),("INDISPONIBLE"))</f>
        <v>INDISPONIBLE</v>
      </c>
      <c r="AD86" s="16" t="str">
        <f>IF('Base de donnée'!$AC$4,("DISPONIBLE"),("INDISPONIBLE"))</f>
        <v>INDISPONIBLE</v>
      </c>
      <c r="AE86" s="16" t="str">
        <f>IF('Base de donnée'!$AC$4,("DISPONIBLE"),("INDISPONIBLE"))</f>
        <v>INDISPONIBLE</v>
      </c>
      <c r="AF86" s="16" t="str">
        <f>IF('Base de donnée'!$AC$4,("DISPONIBLE"),("INDISPONIBLE"))</f>
        <v>INDISPONIBLE</v>
      </c>
      <c r="AG86" s="16" t="str">
        <f>IF('Base de donnée'!$AC$4,("DISPONIBLE"),("INDISPONIBLE"))</f>
        <v>INDISPONIBLE</v>
      </c>
      <c r="AH86" s="16" t="str">
        <f>IF('Base de donnée'!$AC$4,("DISPONIBLE"),("INDISPONIBLE"))</f>
        <v>INDISPONIBLE</v>
      </c>
      <c r="AI86" s="16" t="str">
        <f>IF('Base de donnée'!$AC$4,("DISPONIBLE"),("INDISPONIBLE"))</f>
        <v>INDISPONIBLE</v>
      </c>
      <c r="AJ86" s="16" t="str">
        <f>IF('Base de donnée'!$AC$4,("DISPONIBLE"),("INDISPONIBLE"))</f>
        <v>INDISPONIBLE</v>
      </c>
      <c r="AK86" s="16" t="str">
        <f>IF('Base de donnée'!$AC$4,("DISPONIBLE"),("INDISPONIBLE"))</f>
        <v>INDISPONIBLE</v>
      </c>
      <c r="AL86" s="16" t="str">
        <f>IF('Base de donnée'!$AC$4,("DISPONIBLE"),("INDISPONIBLE"))</f>
        <v>INDISPONIBLE</v>
      </c>
      <c r="AM86" s="16" t="str">
        <f>IF('Base de donnée'!$AC$4,("DISPONIBLE"),("INDISPONIBLE"))</f>
        <v>INDISPONIBLE</v>
      </c>
      <c r="AN86" s="16" t="str">
        <f>IF('Base de donnée'!$AC$4,("DISPONIBLE"),("INDISPONIBLE"))</f>
        <v>INDISPONIBLE</v>
      </c>
      <c r="AV86">
        <f t="array" ref="AV86">SUM(IF((WEEKDAY(J$5:AM$5,2)&lt;6)*(COUNTIF(fériés,J$5:AM$5)=0),COUNTIF(vsav, J86:AM86)))</f>
        <v>0</v>
      </c>
      <c r="AW86">
        <f t="array" ref="AW86">SUM(IF((WEEKDAY(J$5:AM$5,2)&gt;5)+(COUNTIF(fériés,J$5:AM$5)&gt;0),COUNTIF(vsav, J86:AM86)))</f>
        <v>0</v>
      </c>
    </row>
    <row r="87" spans="1:49" ht="13.5" customHeight="1">
      <c r="A87" s="52">
        <f>'Base de donnée'!AC3</f>
        <v>27</v>
      </c>
      <c r="B87" s="467"/>
      <c r="C87" s="449"/>
      <c r="D87" s="429"/>
      <c r="E87" s="432"/>
      <c r="F87" s="417"/>
      <c r="G87" s="420"/>
      <c r="H87" s="423"/>
      <c r="I87" s="426"/>
      <c r="J87" s="30"/>
      <c r="K87" s="10"/>
      <c r="L87" s="10"/>
      <c r="M87" s="10"/>
      <c r="N87" s="10"/>
      <c r="O87" s="10"/>
      <c r="P87" s="10"/>
      <c r="Q87" s="10"/>
      <c r="R87" s="10"/>
      <c r="S87" s="10"/>
      <c r="T87" s="10"/>
      <c r="U87" s="10"/>
      <c r="V87" s="10"/>
      <c r="W87" s="10"/>
      <c r="X87" s="10"/>
      <c r="Y87" s="10"/>
      <c r="Z87" s="10"/>
      <c r="AA87" s="10"/>
      <c r="AB87" s="10"/>
      <c r="AC87" s="19"/>
      <c r="AD87" s="10"/>
      <c r="AE87" s="10"/>
      <c r="AF87" s="10"/>
      <c r="AG87" s="10"/>
      <c r="AH87" s="10"/>
      <c r="AI87" s="10"/>
      <c r="AJ87" s="10"/>
      <c r="AK87" s="10"/>
      <c r="AL87" s="10"/>
      <c r="AM87" s="10"/>
      <c r="AN87" s="10"/>
      <c r="AV87">
        <f t="array" ref="AV87">SUM(IF((WEEKDAY(J$5:AM$5,2)&lt;6)*(COUNTIF(fériés,J$5:AM$5)=0),COUNTIF(vsav, J87:AM87)))</f>
        <v>0</v>
      </c>
      <c r="AW87">
        <f t="array" ref="AW87">SUM(IF((WEEKDAY(J$5:AM$5,2)&gt;5)+(COUNTIF(fériés,J$5:AM$5)&gt;0),COUNTIF(vsav, J87:AM87)))</f>
        <v>0</v>
      </c>
    </row>
    <row r="88" spans="1:49" ht="15.75" customHeight="1" thickBot="1">
      <c r="A88" s="52">
        <f>'Base de donnée'!AC3</f>
        <v>27</v>
      </c>
      <c r="B88" s="468"/>
      <c r="C88" s="450"/>
      <c r="D88" s="430"/>
      <c r="E88" s="433"/>
      <c r="F88" s="418"/>
      <c r="G88" s="421"/>
      <c r="H88" s="424"/>
      <c r="I88" s="427"/>
      <c r="J88" s="28"/>
      <c r="K88" s="14"/>
      <c r="L88" s="14"/>
      <c r="M88" s="14"/>
      <c r="N88" s="14"/>
      <c r="O88" s="14"/>
      <c r="P88" s="14"/>
      <c r="Q88" s="14"/>
      <c r="R88" s="14"/>
      <c r="S88" s="14"/>
      <c r="T88" s="14"/>
      <c r="U88" s="14"/>
      <c r="V88" s="14"/>
      <c r="W88" s="14"/>
      <c r="X88" s="14"/>
      <c r="Y88" s="14"/>
      <c r="Z88" s="14"/>
      <c r="AA88" s="14"/>
      <c r="AB88" s="14"/>
      <c r="AC88" s="22"/>
      <c r="AD88" s="14"/>
      <c r="AE88" s="14"/>
      <c r="AF88" s="14"/>
      <c r="AG88" s="14"/>
      <c r="AH88" s="14"/>
      <c r="AI88" s="14"/>
      <c r="AJ88" s="14"/>
      <c r="AK88" s="14"/>
      <c r="AL88" s="14"/>
      <c r="AM88" s="14"/>
      <c r="AN88" s="14"/>
      <c r="AV88">
        <f t="array" ref="AV88">SUM(IF((WEEKDAY(J$5:AM$5,2)&lt;6)*(COUNTIF(fériés,J$5:AM$5)=0),COUNTIF(vsav, J88:AM88)))</f>
        <v>0</v>
      </c>
      <c r="AW88">
        <f t="array" ref="AW88">SUM(IF((WEEKDAY(J$5:AM$5,2)&gt;5)+(COUNTIF(fériés,J$5:AM$5)&gt;0),COUNTIF(vsav, J88:AM88)))</f>
        <v>0</v>
      </c>
    </row>
    <row r="89" spans="1:49" ht="15" customHeight="1">
      <c r="A89" s="52">
        <f>'Base de donnée'!AD3</f>
        <v>28</v>
      </c>
      <c r="B89" s="466">
        <f>SUM('Base de donnée'!C$5:C$8)</f>
        <v>4</v>
      </c>
      <c r="C89" s="469">
        <f>SUM('Base de donnée'!C89)</f>
        <v>0</v>
      </c>
      <c r="D89" s="410">
        <f t="array" ref="D89">SUM(IF((WEEKDAY(J$5:AM$5,2)&lt;6)*(COUNTIF(fériés,J$5:AM$5)=0),COUNTIF(piquet,J89:AM89)))</f>
        <v>0</v>
      </c>
      <c r="E89" s="413">
        <f t="array" ref="E89">SUM(IF((WEEKDAY(J$5:AM$5,2)&gt;5)+(COUNTIF(fériés,J$5:AM$5)&gt;0),COUNTIF(piquet,J89:AM89)))</f>
        <v>0</v>
      </c>
      <c r="F89" s="416">
        <f>(D89*9)+(E89*24)</f>
        <v>0</v>
      </c>
      <c r="G89" s="419" t="e">
        <f ca="1">STATISTIQUE!V35</f>
        <v>#REF!</v>
      </c>
      <c r="H89" s="422">
        <f t="shared" ref="H89:I89" si="28">SUM(AV89:AV91)</f>
        <v>0</v>
      </c>
      <c r="I89" s="425">
        <f t="shared" si="28"/>
        <v>0</v>
      </c>
      <c r="J89" s="16" t="str">
        <f>IF('Base de donnée'!$AD$4,("DISPONIBLE"),("INDISPONIBLE"))</f>
        <v>INDISPONIBLE</v>
      </c>
      <c r="K89" s="16" t="str">
        <f>IF('Base de donnée'!$AD$4,("DISPONIBLE"),("INDISPONIBLE"))</f>
        <v>INDISPONIBLE</v>
      </c>
      <c r="L89" s="16" t="str">
        <f>IF('Base de donnée'!$AD$4,("DISPONIBLE"),("INDISPONIBLE"))</f>
        <v>INDISPONIBLE</v>
      </c>
      <c r="M89" s="16" t="str">
        <f>IF('Base de donnée'!$AD$4,("DISPONIBLE"),("INDISPONIBLE"))</f>
        <v>INDISPONIBLE</v>
      </c>
      <c r="N89" s="16" t="str">
        <f>IF('Base de donnée'!$AD$4,("DISPONIBLE"),("INDISPONIBLE"))</f>
        <v>INDISPONIBLE</v>
      </c>
      <c r="O89" s="16" t="str">
        <f>IF('Base de donnée'!$AD$4,("DISPONIBLE"),("INDISPONIBLE"))</f>
        <v>INDISPONIBLE</v>
      </c>
      <c r="P89" s="16" t="str">
        <f>IF('Base de donnée'!$AD$4,("DISPONIBLE"),("INDISPONIBLE"))</f>
        <v>INDISPONIBLE</v>
      </c>
      <c r="Q89" s="16" t="str">
        <f>IF('Base de donnée'!$AD$4,("DISPONIBLE"),("INDISPONIBLE"))</f>
        <v>INDISPONIBLE</v>
      </c>
      <c r="R89" s="16" t="str">
        <f>IF('Base de donnée'!$AD$4,("DISPONIBLE"),("INDISPONIBLE"))</f>
        <v>INDISPONIBLE</v>
      </c>
      <c r="S89" s="16" t="str">
        <f>IF('Base de donnée'!$AD$4,("DISPONIBLE"),("INDISPONIBLE"))</f>
        <v>INDISPONIBLE</v>
      </c>
      <c r="T89" s="16" t="str">
        <f>IF('Base de donnée'!$AD$4,("DISPONIBLE"),("INDISPONIBLE"))</f>
        <v>INDISPONIBLE</v>
      </c>
      <c r="U89" s="16" t="str">
        <f>IF('Base de donnée'!$AD$4,("DISPONIBLE"),("INDISPONIBLE"))</f>
        <v>INDISPONIBLE</v>
      </c>
      <c r="V89" s="16" t="str">
        <f>IF('Base de donnée'!$AD$4,("DISPONIBLE"),("INDISPONIBLE"))</f>
        <v>INDISPONIBLE</v>
      </c>
      <c r="W89" s="16" t="str">
        <f>IF('Base de donnée'!$AD$4,("DISPONIBLE"),("INDISPONIBLE"))</f>
        <v>INDISPONIBLE</v>
      </c>
      <c r="X89" s="16" t="str">
        <f>IF('Base de donnée'!$AD$4,("DISPONIBLE"),("INDISPONIBLE"))</f>
        <v>INDISPONIBLE</v>
      </c>
      <c r="Y89" s="16" t="str">
        <f>IF('Base de donnée'!$AD$4,("DISPONIBLE"),("INDISPONIBLE"))</f>
        <v>INDISPONIBLE</v>
      </c>
      <c r="Z89" s="16" t="str">
        <f>IF('Base de donnée'!$AD$4,("DISPONIBLE"),("INDISPONIBLE"))</f>
        <v>INDISPONIBLE</v>
      </c>
      <c r="AA89" s="16" t="str">
        <f>IF('Base de donnée'!$AD$4,("DISPONIBLE"),("INDISPONIBLE"))</f>
        <v>INDISPONIBLE</v>
      </c>
      <c r="AB89" s="16" t="str">
        <f>IF('Base de donnée'!$AD$4,("DISPONIBLE"),("INDISPONIBLE"))</f>
        <v>INDISPONIBLE</v>
      </c>
      <c r="AC89" s="16" t="str">
        <f>IF('Base de donnée'!$AD$4,("DISPONIBLE"),("INDISPONIBLE"))</f>
        <v>INDISPONIBLE</v>
      </c>
      <c r="AD89" s="16" t="str">
        <f>IF('Base de donnée'!$AD$4,("DISPONIBLE"),("INDISPONIBLE"))</f>
        <v>INDISPONIBLE</v>
      </c>
      <c r="AE89" s="16" t="str">
        <f>IF('Base de donnée'!$AD$4,("DISPONIBLE"),("INDISPONIBLE"))</f>
        <v>INDISPONIBLE</v>
      </c>
      <c r="AF89" s="16" t="str">
        <f>IF('Base de donnée'!$AD$4,("DISPONIBLE"),("INDISPONIBLE"))</f>
        <v>INDISPONIBLE</v>
      </c>
      <c r="AG89" s="16" t="str">
        <f>IF('Base de donnée'!$AD$4,("DISPONIBLE"),("INDISPONIBLE"))</f>
        <v>INDISPONIBLE</v>
      </c>
      <c r="AH89" s="16" t="str">
        <f>IF('Base de donnée'!$AD$4,("DISPONIBLE"),("INDISPONIBLE"))</f>
        <v>INDISPONIBLE</v>
      </c>
      <c r="AI89" s="16" t="str">
        <f>IF('Base de donnée'!$AD$4,("DISPONIBLE"),("INDISPONIBLE"))</f>
        <v>INDISPONIBLE</v>
      </c>
      <c r="AJ89" s="16" t="str">
        <f>IF('Base de donnée'!$AD$4,("DISPONIBLE"),("INDISPONIBLE"))</f>
        <v>INDISPONIBLE</v>
      </c>
      <c r="AK89" s="16" t="str">
        <f>IF('Base de donnée'!$AD$4,("DISPONIBLE"),("INDISPONIBLE"))</f>
        <v>INDISPONIBLE</v>
      </c>
      <c r="AL89" s="16" t="str">
        <f>IF('Base de donnée'!$AD$4,("DISPONIBLE"),("INDISPONIBLE"))</f>
        <v>INDISPONIBLE</v>
      </c>
      <c r="AM89" s="16" t="str">
        <f>IF('Base de donnée'!$AD$4,("DISPONIBLE"),("INDISPONIBLE"))</f>
        <v>INDISPONIBLE</v>
      </c>
      <c r="AN89" s="16" t="str">
        <f>IF('Base de donnée'!$AD$4,("DISPONIBLE"),("INDISPONIBLE"))</f>
        <v>INDISPONIBLE</v>
      </c>
      <c r="AV89">
        <f t="array" ref="AV89">SUM(IF((WEEKDAY(J$5:AM$5,2)&lt;6)*(COUNTIF(fériés,J$5:AM$5)=0),COUNTIF(vsav, J89:AM89)))</f>
        <v>0</v>
      </c>
      <c r="AW89">
        <f t="array" ref="AW89">SUM(IF((WEEKDAY(J$5:AM$5,2)&gt;5)+(COUNTIF(fériés,J$5:AM$5)&gt;0),COUNTIF(vsav, J89:AM89)))</f>
        <v>0</v>
      </c>
    </row>
    <row r="90" spans="1:49" ht="15" customHeight="1">
      <c r="A90" s="52">
        <f>'Base de donnée'!AD3</f>
        <v>28</v>
      </c>
      <c r="B90" s="467"/>
      <c r="C90" s="470"/>
      <c r="D90" s="411"/>
      <c r="E90" s="414"/>
      <c r="F90" s="417"/>
      <c r="G90" s="420"/>
      <c r="H90" s="423"/>
      <c r="I90" s="426"/>
      <c r="J90" s="144"/>
      <c r="K90" s="30"/>
      <c r="L90" s="30"/>
      <c r="M90" s="30"/>
      <c r="N90" s="30"/>
      <c r="O90" s="30"/>
      <c r="P90" s="30"/>
      <c r="Q90" s="30"/>
      <c r="R90" s="30"/>
      <c r="S90" s="30"/>
      <c r="T90" s="30"/>
      <c r="U90" s="30"/>
      <c r="V90" s="30"/>
      <c r="W90" s="30"/>
      <c r="X90" s="30"/>
      <c r="Y90" s="30"/>
      <c r="Z90" s="30"/>
      <c r="AA90" s="30"/>
      <c r="AB90" s="30"/>
      <c r="AC90" s="18"/>
      <c r="AD90" s="30"/>
      <c r="AE90" s="30"/>
      <c r="AF90" s="30"/>
      <c r="AG90" s="30"/>
      <c r="AH90" s="30"/>
      <c r="AI90" s="30"/>
      <c r="AJ90" s="30"/>
      <c r="AK90" s="30"/>
      <c r="AL90" s="30"/>
      <c r="AM90" s="30"/>
      <c r="AN90" s="30"/>
      <c r="AV90">
        <f t="array" ref="AV90">SUM(IF((WEEKDAY(J$5:AM$5,2)&lt;6)*(COUNTIF(fériés,J$5:AM$5)=0),COUNTIF(vsav, J90:AM90)))</f>
        <v>0</v>
      </c>
      <c r="AW90">
        <f t="array" ref="AW90">SUM(IF((WEEKDAY(J$5:AM$5,2)&gt;5)+(COUNTIF(fériés,J$5:AM$5)&gt;0),COUNTIF(vsav, J90:AM90)))</f>
        <v>0</v>
      </c>
    </row>
    <row r="91" spans="1:49" ht="15.75" customHeight="1" thickBot="1">
      <c r="A91" s="52">
        <f>'Base de donnée'!AD3</f>
        <v>28</v>
      </c>
      <c r="B91" s="468"/>
      <c r="C91" s="471"/>
      <c r="D91" s="412"/>
      <c r="E91" s="415"/>
      <c r="F91" s="418"/>
      <c r="G91" s="421"/>
      <c r="H91" s="424"/>
      <c r="I91" s="427"/>
      <c r="J91" s="140"/>
      <c r="K91" s="140"/>
      <c r="L91" s="140"/>
      <c r="M91" s="140"/>
      <c r="N91" s="140"/>
      <c r="O91" s="140"/>
      <c r="P91" s="140"/>
      <c r="Q91" s="140"/>
      <c r="R91" s="140"/>
      <c r="S91" s="140"/>
      <c r="T91" s="140"/>
      <c r="U91" s="140"/>
      <c r="V91" s="140"/>
      <c r="W91" s="140"/>
      <c r="X91" s="140"/>
      <c r="Y91" s="140"/>
      <c r="Z91" s="140"/>
      <c r="AA91" s="140"/>
      <c r="AB91" s="140"/>
      <c r="AC91" s="141"/>
      <c r="AD91" s="140"/>
      <c r="AE91" s="140"/>
      <c r="AF91" s="140"/>
      <c r="AG91" s="140"/>
      <c r="AH91" s="140"/>
      <c r="AI91" s="140"/>
      <c r="AJ91" s="140"/>
      <c r="AK91" s="140"/>
      <c r="AL91" s="140"/>
      <c r="AM91" s="140"/>
      <c r="AN91" s="140"/>
      <c r="AV91">
        <f t="array" ref="AV91">SUM(IF((WEEKDAY(J$5:AM$5,2)&lt;6)*(COUNTIF(fériés,J$5:AM$5)=0),COUNTIF(vsav, J91:AM91)))</f>
        <v>0</v>
      </c>
      <c r="AW91">
        <f t="array" ref="AW91">SUM(IF((WEEKDAY(J$5:AM$5,2)&gt;5)+(COUNTIF(fériés,J$5:AM$5)&gt;0),COUNTIF(vsav, J91:AM91)))</f>
        <v>0</v>
      </c>
    </row>
    <row r="92" spans="1:49" ht="15" hidden="1" customHeight="1">
      <c r="A92" s="52">
        <f>'Base de donnée'!AE3</f>
        <v>29</v>
      </c>
      <c r="B92" s="466">
        <f>SUM('Base de donnée'!C$5:C$8)</f>
        <v>4</v>
      </c>
      <c r="C92" s="448">
        <f>SUM('Base de donnée'!C92)</f>
        <v>0</v>
      </c>
      <c r="D92" s="428" t="e">
        <f t="array" ref="D92">SUM(IF((WEEKDAY(J$5:AN$5,2)&lt;6)*(COUNTIF(fériés,J$5:AN$5)=0),COUNTIF(piquet,J92:AN92)))</f>
        <v>#VALUE!</v>
      </c>
      <c r="E92" s="431" t="e">
        <f t="array" ref="E92">SUM(IF((WEEKDAY(J$5:AN$5,2)&gt;5)+(COUNTIF(fériés,J$5:AN$5)&gt;0),COUNTIF(piquet,J92:AN92)))</f>
        <v>#VALUE!</v>
      </c>
      <c r="F92" s="416" t="e">
        <f>(D92*9)+(E92*24)</f>
        <v>#VALUE!</v>
      </c>
      <c r="G92" s="419">
        <f>STATISTIQUE!V92</f>
        <v>0</v>
      </c>
      <c r="H92" s="422">
        <f t="shared" ref="H92:I92" si="29">SUM(AV92:AV94)</f>
        <v>0</v>
      </c>
      <c r="I92" s="483">
        <f t="shared" si="29"/>
        <v>0</v>
      </c>
      <c r="J92" s="16"/>
      <c r="K92" s="16"/>
      <c r="L92" s="16"/>
      <c r="M92" s="16"/>
      <c r="N92" s="16"/>
      <c r="O92" s="16"/>
      <c r="P92" s="16"/>
      <c r="Q92" s="16"/>
      <c r="R92" s="16"/>
      <c r="S92" s="16"/>
      <c r="T92" s="16"/>
      <c r="U92" s="16"/>
      <c r="V92" s="16"/>
      <c r="W92" s="16"/>
      <c r="X92" s="16"/>
      <c r="Y92" s="16"/>
      <c r="Z92" s="16"/>
      <c r="AA92" s="16"/>
      <c r="AB92" s="16"/>
      <c r="AC92" s="16"/>
      <c r="AD92" s="16"/>
      <c r="AE92" s="16"/>
      <c r="AF92" s="16"/>
      <c r="AG92" s="16"/>
      <c r="AH92" s="16"/>
      <c r="AI92" s="16"/>
      <c r="AJ92" s="16"/>
      <c r="AK92" s="16"/>
      <c r="AL92" s="16"/>
      <c r="AM92" s="16"/>
      <c r="AN92" s="16"/>
      <c r="AV92">
        <f t="array" ref="AV92">SUM(IF((WEEKDAY(J$5:AM$5,2)&lt;6)*(COUNTIF(fériés,J$5:AM$5)=0),COUNTIF(vsav, J92:AM92)))</f>
        <v>0</v>
      </c>
      <c r="AW92">
        <f t="array" ref="AW92">SUM(IF((WEEKDAY(J$5:AM$5,2)&gt;5)+(COUNTIF(fériés,J$5:AM$5)&gt;0),COUNTIF(vsav, J92:AM92)))</f>
        <v>0</v>
      </c>
    </row>
    <row r="93" spans="1:49" ht="15" hidden="1" customHeight="1">
      <c r="A93" s="52">
        <f>'Base de donnée'!AE3</f>
        <v>29</v>
      </c>
      <c r="B93" s="467"/>
      <c r="C93" s="449"/>
      <c r="D93" s="429"/>
      <c r="E93" s="432"/>
      <c r="F93" s="417"/>
      <c r="G93" s="420"/>
      <c r="H93" s="423"/>
      <c r="I93" s="484"/>
      <c r="J93" s="144"/>
      <c r="K93" s="30"/>
      <c r="L93" s="30"/>
      <c r="M93" s="30"/>
      <c r="N93" s="30"/>
      <c r="O93" s="30"/>
      <c r="P93" s="30"/>
      <c r="Q93" s="30"/>
      <c r="R93" s="30"/>
      <c r="S93" s="30"/>
      <c r="T93" s="30"/>
      <c r="U93" s="30"/>
      <c r="V93" s="30"/>
      <c r="W93" s="30"/>
      <c r="X93" s="30"/>
      <c r="Y93" s="30"/>
      <c r="Z93" s="30"/>
      <c r="AA93" s="30"/>
      <c r="AB93" s="30"/>
      <c r="AC93" s="18"/>
      <c r="AD93" s="30"/>
      <c r="AE93" s="30"/>
      <c r="AF93" s="30"/>
      <c r="AG93" s="30"/>
      <c r="AH93" s="30"/>
      <c r="AI93" s="30"/>
      <c r="AJ93" s="30"/>
      <c r="AK93" s="30"/>
      <c r="AL93" s="30"/>
      <c r="AM93" s="30"/>
      <c r="AN93" s="30"/>
      <c r="AV93">
        <f t="array" ref="AV93">SUM(IF((WEEKDAY(J$5:AM$5,2)&lt;6)*(COUNTIF(fériés,J$5:AM$5)=0),COUNTIF(vsav, J93:AM93)))</f>
        <v>0</v>
      </c>
      <c r="AW93">
        <f t="array" ref="AW93">SUM(IF((WEEKDAY(J$5:AM$5,2)&gt;5)+(COUNTIF(fériés,J$5:AM$5)&gt;0),COUNTIF(vsav, J93:AM93)))</f>
        <v>0</v>
      </c>
    </row>
    <row r="94" spans="1:49" ht="15.75" hidden="1" customHeight="1" thickBot="1">
      <c r="A94" s="52">
        <f>'Base de donnée'!AE3</f>
        <v>29</v>
      </c>
      <c r="B94" s="468"/>
      <c r="C94" s="450"/>
      <c r="D94" s="430"/>
      <c r="E94" s="433"/>
      <c r="F94" s="418"/>
      <c r="G94" s="421"/>
      <c r="H94" s="424"/>
      <c r="I94" s="485"/>
      <c r="J94" s="140"/>
      <c r="K94" s="140"/>
      <c r="L94" s="140"/>
      <c r="M94" s="140"/>
      <c r="N94" s="140"/>
      <c r="O94" s="140"/>
      <c r="P94" s="140"/>
      <c r="Q94" s="140"/>
      <c r="R94" s="140"/>
      <c r="S94" s="140"/>
      <c r="T94" s="140"/>
      <c r="U94" s="140"/>
      <c r="V94" s="140"/>
      <c r="W94" s="140"/>
      <c r="X94" s="140"/>
      <c r="Y94" s="140"/>
      <c r="Z94" s="140"/>
      <c r="AA94" s="140"/>
      <c r="AB94" s="140"/>
      <c r="AC94" s="141"/>
      <c r="AD94" s="140"/>
      <c r="AE94" s="140"/>
      <c r="AF94" s="140"/>
      <c r="AG94" s="140"/>
      <c r="AH94" s="140"/>
      <c r="AI94" s="140"/>
      <c r="AJ94" s="140"/>
      <c r="AK94" s="140"/>
      <c r="AL94" s="140"/>
      <c r="AM94" s="140"/>
      <c r="AN94" s="140"/>
      <c r="AV94">
        <f t="array" ref="AV94">SUM(IF((WEEKDAY(J$5:AM$5,2)&lt;6)*(COUNTIF(fériés,J$5:AM$5)=0),COUNTIF(vsav, J94:AM94)))</f>
        <v>0</v>
      </c>
      <c r="AW94">
        <f t="array" ref="AW94">SUM(IF((WEEKDAY(J$5:AM$5,2)&gt;5)+(COUNTIF(fériés,J$5:AM$5)&gt;0),COUNTIF(vsav, J94:AM94)))</f>
        <v>0</v>
      </c>
    </row>
    <row r="95" spans="1:49" ht="15" hidden="1" customHeight="1">
      <c r="A95" s="52">
        <f>'Base de donnée'!AF3</f>
        <v>30</v>
      </c>
      <c r="B95" s="466">
        <f>SUM('Base de donnée'!C$5:C$8)</f>
        <v>4</v>
      </c>
      <c r="C95" s="448">
        <f>SUM('Base de donnée'!C95)</f>
        <v>0</v>
      </c>
      <c r="D95" s="428" t="e">
        <f t="array" ref="D95">SUM(IF((WEEKDAY(J$5:AN$5,2)&lt;6)*(COUNTIF(fériés,J$5:AN$5)=0),COUNTIF(piquet,J95:AN95)))</f>
        <v>#VALUE!</v>
      </c>
      <c r="E95" s="431" t="e">
        <f t="array" ref="E95">SUM(IF((WEEKDAY(J$5:AN$5,2)&gt;5)+(COUNTIF(fériés,J$5:AN$5)&gt;0),COUNTIF(piquet,J95:AN95)))</f>
        <v>#VALUE!</v>
      </c>
      <c r="F95" s="416" t="e">
        <f>(D95*9)+(E95*24)</f>
        <v>#VALUE!</v>
      </c>
      <c r="G95" s="419">
        <f>STATISTIQUE!V95</f>
        <v>0</v>
      </c>
      <c r="H95" s="422">
        <f t="shared" ref="H95:I95" si="30">SUM(AV95:AV97)</f>
        <v>0</v>
      </c>
      <c r="I95" s="483">
        <f t="shared" si="30"/>
        <v>0</v>
      </c>
      <c r="J95" s="138"/>
      <c r="K95" s="138"/>
      <c r="L95" s="138"/>
      <c r="M95" s="138"/>
      <c r="N95" s="138"/>
      <c r="O95" s="138"/>
      <c r="P95" s="138"/>
      <c r="Q95" s="138"/>
      <c r="R95" s="138"/>
      <c r="S95" s="138"/>
      <c r="T95" s="138"/>
      <c r="U95" s="138"/>
      <c r="V95" s="138"/>
      <c r="W95" s="138"/>
      <c r="X95" s="138"/>
      <c r="Y95" s="138"/>
      <c r="Z95" s="138"/>
      <c r="AA95" s="138"/>
      <c r="AB95" s="138"/>
      <c r="AC95" s="139"/>
      <c r="AD95" s="138"/>
      <c r="AE95" s="138"/>
      <c r="AF95" s="138"/>
      <c r="AG95" s="138"/>
      <c r="AH95" s="138"/>
      <c r="AI95" s="138"/>
      <c r="AJ95" s="138"/>
      <c r="AK95" s="138"/>
      <c r="AL95" s="138"/>
      <c r="AM95" s="138"/>
      <c r="AN95" s="138"/>
      <c r="AV95">
        <f t="array" ref="AV95">SUM(IF((WEEKDAY(J$5:AM$5,2)&lt;6)*(COUNTIF(fériés,J$5:AM$5)=0),COUNTIF(vsav, J95:AM95)))</f>
        <v>0</v>
      </c>
      <c r="AW95">
        <f t="array" ref="AW95">SUM(IF((WEEKDAY(J$5:AM$5,2)&gt;5)+(COUNTIF(fériés,J$5:AM$5)&gt;0),COUNTIF(vsav, J95:AM95)))</f>
        <v>0</v>
      </c>
    </row>
    <row r="96" spans="1:49" ht="15" hidden="1" customHeight="1">
      <c r="A96" s="52">
        <f>'Base de donnée'!AF3</f>
        <v>30</v>
      </c>
      <c r="B96" s="467"/>
      <c r="C96" s="449"/>
      <c r="D96" s="429"/>
      <c r="E96" s="432"/>
      <c r="F96" s="417"/>
      <c r="G96" s="420"/>
      <c r="H96" s="423"/>
      <c r="I96" s="484"/>
      <c r="J96" s="144"/>
      <c r="K96" s="30"/>
      <c r="L96" s="30"/>
      <c r="M96" s="30"/>
      <c r="N96" s="30"/>
      <c r="O96" s="30"/>
      <c r="P96" s="30"/>
      <c r="Q96" s="30"/>
      <c r="R96" s="30"/>
      <c r="S96" s="30"/>
      <c r="T96" s="30"/>
      <c r="U96" s="30"/>
      <c r="V96" s="30"/>
      <c r="W96" s="30"/>
      <c r="X96" s="30"/>
      <c r="Y96" s="30"/>
      <c r="Z96" s="30"/>
      <c r="AA96" s="30"/>
      <c r="AB96" s="30"/>
      <c r="AC96" s="18"/>
      <c r="AD96" s="30"/>
      <c r="AE96" s="30"/>
      <c r="AF96" s="30"/>
      <c r="AG96" s="30"/>
      <c r="AH96" s="30"/>
      <c r="AI96" s="30"/>
      <c r="AJ96" s="30"/>
      <c r="AK96" s="30"/>
      <c r="AL96" s="30"/>
      <c r="AM96" s="30"/>
      <c r="AN96" s="30"/>
      <c r="AV96">
        <f t="array" ref="AV96">SUM(IF((WEEKDAY(J$5:AM$5,2)&lt;6)*(COUNTIF(fériés,J$5:AM$5)=0),COUNTIF(vsav, J96:AM96)))</f>
        <v>0</v>
      </c>
      <c r="AW96">
        <f t="array" ref="AW96">SUM(IF((WEEKDAY(J$5:AM$5,2)&gt;5)+(COUNTIF(fériés,J$5:AM$5)&gt;0),COUNTIF(vsav, J96:AM96)))</f>
        <v>0</v>
      </c>
    </row>
    <row r="97" spans="1:49" ht="15.75" hidden="1" customHeight="1" thickBot="1">
      <c r="A97" s="52">
        <f>'Base de donnée'!AF3</f>
        <v>30</v>
      </c>
      <c r="B97" s="468"/>
      <c r="C97" s="450"/>
      <c r="D97" s="430"/>
      <c r="E97" s="433"/>
      <c r="F97" s="418"/>
      <c r="G97" s="421"/>
      <c r="H97" s="424"/>
      <c r="I97" s="485"/>
      <c r="J97" s="140"/>
      <c r="K97" s="140"/>
      <c r="L97" s="140"/>
      <c r="M97" s="140"/>
      <c r="N97" s="140"/>
      <c r="O97" s="140"/>
      <c r="P97" s="140"/>
      <c r="Q97" s="140"/>
      <c r="R97" s="140"/>
      <c r="S97" s="140"/>
      <c r="T97" s="140"/>
      <c r="U97" s="140"/>
      <c r="V97" s="140"/>
      <c r="W97" s="140"/>
      <c r="X97" s="140"/>
      <c r="Y97" s="140"/>
      <c r="Z97" s="140"/>
      <c r="AA97" s="140"/>
      <c r="AB97" s="140"/>
      <c r="AC97" s="141"/>
      <c r="AD97" s="140"/>
      <c r="AE97" s="140"/>
      <c r="AF97" s="140"/>
      <c r="AG97" s="140"/>
      <c r="AH97" s="140"/>
      <c r="AI97" s="140"/>
      <c r="AJ97" s="140"/>
      <c r="AK97" s="140"/>
      <c r="AL97" s="140"/>
      <c r="AM97" s="140"/>
      <c r="AN97" s="140"/>
      <c r="AV97">
        <f t="array" ref="AV97">SUM(IF((WEEKDAY(J$5:AM$5,2)&lt;6)*(COUNTIF(fériés,J$5:AM$5)=0),COUNTIF(vsav, J97:AM97)))</f>
        <v>0</v>
      </c>
      <c r="AW97">
        <f t="array" ref="AW97">SUM(IF((WEEKDAY(J$5:AM$5,2)&gt;5)+(COUNTIF(fériés,J$5:AM$5)&gt;0),COUNTIF(vsav, J97:AM97)))</f>
        <v>0</v>
      </c>
    </row>
    <row r="98" spans="1:49" ht="15" hidden="1" customHeight="1">
      <c r="A98" s="52">
        <f>'Base de donnée'!AG3</f>
        <v>31</v>
      </c>
      <c r="B98" s="445">
        <f>SUM('Base de donnée'!C$5:C$8)</f>
        <v>4</v>
      </c>
      <c r="C98" s="448">
        <f>SUM('Base de donnée'!C98)</f>
        <v>0</v>
      </c>
      <c r="D98" s="428" t="e">
        <f t="array" ref="D98">SUM(IF((WEEKDAY(J$5:AN$5,2)&lt;6)*(COUNTIF(fériés,J$5:AN$5)=0),COUNTIF(piquet,J98:AN98)))</f>
        <v>#VALUE!</v>
      </c>
      <c r="E98" s="431" t="e">
        <f t="array" ref="E98">SUM(IF((WEEKDAY(J$5:AN$5,2)&gt;5)+(COUNTIF(fériés,J$5:AN$5)&gt;0),COUNTIF(piquet,J98:AN98)))</f>
        <v>#VALUE!</v>
      </c>
      <c r="F98" s="416" t="e">
        <f>(D98*9)+(E98*24)</f>
        <v>#VALUE!</v>
      </c>
      <c r="G98" s="419">
        <f>STATISTIQUE!V98</f>
        <v>0</v>
      </c>
      <c r="H98" s="422">
        <f t="shared" ref="H98:I98" si="31">SUM(AV98:AV100)</f>
        <v>0</v>
      </c>
      <c r="I98" s="483">
        <f t="shared" si="31"/>
        <v>0</v>
      </c>
      <c r="J98" s="138"/>
      <c r="K98" s="138"/>
      <c r="L98" s="138"/>
      <c r="M98" s="138"/>
      <c r="N98" s="138"/>
      <c r="O98" s="138"/>
      <c r="P98" s="138"/>
      <c r="Q98" s="138"/>
      <c r="R98" s="138"/>
      <c r="S98" s="138"/>
      <c r="T98" s="138"/>
      <c r="U98" s="138"/>
      <c r="V98" s="138"/>
      <c r="W98" s="138"/>
      <c r="X98" s="138"/>
      <c r="Y98" s="138"/>
      <c r="Z98" s="138"/>
      <c r="AA98" s="138"/>
      <c r="AB98" s="138"/>
      <c r="AC98" s="139"/>
      <c r="AD98" s="138"/>
      <c r="AE98" s="138"/>
      <c r="AF98" s="138"/>
      <c r="AG98" s="138"/>
      <c r="AH98" s="138"/>
      <c r="AI98" s="138"/>
      <c r="AJ98" s="138"/>
      <c r="AK98" s="138"/>
      <c r="AL98" s="138"/>
      <c r="AM98" s="138"/>
      <c r="AN98" s="138"/>
      <c r="AV98">
        <f t="array" ref="AV98">SUM(IF((WEEKDAY(J$5:AM$5,2)&lt;6)*(COUNTIF(fériés,J$5:AM$5)=0),COUNTIF(vsav, J98:AM98)))</f>
        <v>0</v>
      </c>
      <c r="AW98">
        <f t="array" ref="AW98">SUM(IF((WEEKDAY(J$5:AM$5,2)&gt;5)+(COUNTIF(fériés,J$5:AM$5)&gt;0),COUNTIF(vsav, J98:AM98)))</f>
        <v>0</v>
      </c>
    </row>
    <row r="99" spans="1:49" ht="15" hidden="1" customHeight="1">
      <c r="A99" s="137">
        <f>'Base de donnée'!AG3</f>
        <v>31</v>
      </c>
      <c r="B99" s="446"/>
      <c r="C99" s="449"/>
      <c r="D99" s="429"/>
      <c r="E99" s="432"/>
      <c r="F99" s="417"/>
      <c r="G99" s="420"/>
      <c r="H99" s="423"/>
      <c r="I99" s="484"/>
      <c r="J99" s="10"/>
      <c r="K99" s="30"/>
      <c r="L99" s="30"/>
      <c r="M99" s="30"/>
      <c r="N99" s="30"/>
      <c r="O99" s="30"/>
      <c r="P99" s="30"/>
      <c r="Q99" s="30"/>
      <c r="R99" s="30"/>
      <c r="S99" s="30"/>
      <c r="T99" s="30"/>
      <c r="U99" s="30"/>
      <c r="V99" s="30"/>
      <c r="W99" s="30"/>
      <c r="X99" s="30"/>
      <c r="Y99" s="30"/>
      <c r="Z99" s="30"/>
      <c r="AA99" s="30"/>
      <c r="AB99" s="30"/>
      <c r="AC99" s="18"/>
      <c r="AD99" s="30"/>
      <c r="AE99" s="30"/>
      <c r="AF99" s="30"/>
      <c r="AG99" s="30"/>
      <c r="AH99" s="30"/>
      <c r="AI99" s="30"/>
      <c r="AJ99" s="30"/>
      <c r="AK99" s="30"/>
      <c r="AL99" s="30"/>
      <c r="AM99" s="30"/>
      <c r="AN99" s="30"/>
      <c r="AV99">
        <f t="array" ref="AV99">SUM(IF((WEEKDAY(J$5:AM$5,2)&lt;6)*(COUNTIF(fériés,J$5:AM$5)=0),COUNTIF(vsav, J99:AM99)))</f>
        <v>0</v>
      </c>
      <c r="AW99">
        <f t="array" ref="AW99">SUM(IF((WEEKDAY(J$5:AM$5,2)&gt;5)+(COUNTIF(fériés,J$5:AM$5)&gt;0),COUNTIF(vsav, J99:AM99)))</f>
        <v>0</v>
      </c>
    </row>
    <row r="100" spans="1:49" ht="15.75" hidden="1" customHeight="1" thickBot="1">
      <c r="A100" s="52">
        <f>'Base de donnée'!AG3</f>
        <v>31</v>
      </c>
      <c r="B100" s="447"/>
      <c r="C100" s="450"/>
      <c r="D100" s="430"/>
      <c r="E100" s="433"/>
      <c r="F100" s="418"/>
      <c r="G100" s="421"/>
      <c r="H100" s="424"/>
      <c r="I100" s="485"/>
      <c r="J100" s="140"/>
      <c r="K100" s="140"/>
      <c r="L100" s="140"/>
      <c r="M100" s="140"/>
      <c r="N100" s="140"/>
      <c r="O100" s="140"/>
      <c r="P100" s="140"/>
      <c r="Q100" s="140"/>
      <c r="R100" s="140"/>
      <c r="S100" s="140"/>
      <c r="T100" s="140"/>
      <c r="U100" s="140"/>
      <c r="V100" s="140"/>
      <c r="W100" s="140"/>
      <c r="X100" s="140"/>
      <c r="Y100" s="140"/>
      <c r="Z100" s="140"/>
      <c r="AA100" s="140"/>
      <c r="AB100" s="140"/>
      <c r="AC100" s="141"/>
      <c r="AD100" s="140"/>
      <c r="AE100" s="140"/>
      <c r="AF100" s="140"/>
      <c r="AG100" s="140"/>
      <c r="AH100" s="140"/>
      <c r="AI100" s="140"/>
      <c r="AJ100" s="140"/>
      <c r="AK100" s="140"/>
      <c r="AL100" s="140"/>
      <c r="AM100" s="140"/>
      <c r="AN100" s="140"/>
      <c r="AV100">
        <f t="array" ref="AV100">SUM(IF((WEEKDAY(J$5:AM$5,2)&lt;6)*(COUNTIF(fériés,J$5:AM$5)=0),COUNTIF(vsav, J100:AM100)))</f>
        <v>0</v>
      </c>
      <c r="AW100">
        <f t="array" ref="AW100">SUM(IF((WEEKDAY(J$5:AM$5,2)&gt;5)+(COUNTIF(fériés,J$5:AM$5)&gt;0),COUNTIF(vsav, J100:AM100)))</f>
        <v>0</v>
      </c>
    </row>
    <row r="101" spans="1:49" ht="15" hidden="1" customHeight="1">
      <c r="A101" s="52">
        <f>'Base de donnée'!AH3</f>
        <v>32</v>
      </c>
      <c r="B101" s="466">
        <f>SUM('Base de donnée'!C$5:C$8)</f>
        <v>4</v>
      </c>
      <c r="C101" s="448">
        <f>SUM('Base de donnée'!C101)</f>
        <v>0</v>
      </c>
      <c r="D101" s="428" t="e">
        <f t="array" ref="D101">SUM(IF((WEEKDAY(J$5:AN$5,2)&lt;6)*(COUNTIF(fériés,J$5:AN$5)=0),COUNTIF(piquet,J101:AN101)))</f>
        <v>#VALUE!</v>
      </c>
      <c r="E101" s="431" t="e">
        <f t="array" ref="E101">SUM(IF((WEEKDAY(J$5:AN$5,2)&gt;5)+(COUNTIF(fériés,J$5:AN$5)&gt;0),COUNTIF(piquet,J101:AN101)))</f>
        <v>#VALUE!</v>
      </c>
      <c r="F101" s="416" t="e">
        <f>(D101*9)+(E101*24)</f>
        <v>#VALUE!</v>
      </c>
      <c r="G101" s="419">
        <f>STATISTIQUE!V101</f>
        <v>0</v>
      </c>
      <c r="H101" s="422">
        <f t="shared" ref="H101:I101" si="32">SUM(AV101:AV103)</f>
        <v>0</v>
      </c>
      <c r="I101" s="483">
        <f t="shared" si="32"/>
        <v>0</v>
      </c>
      <c r="J101" s="138"/>
      <c r="K101" s="138"/>
      <c r="L101" s="138"/>
      <c r="M101" s="138"/>
      <c r="N101" s="138"/>
      <c r="O101" s="138"/>
      <c r="P101" s="138"/>
      <c r="Q101" s="138"/>
      <c r="R101" s="138"/>
      <c r="S101" s="138"/>
      <c r="T101" s="138"/>
      <c r="U101" s="138"/>
      <c r="V101" s="138"/>
      <c r="W101" s="138"/>
      <c r="X101" s="138"/>
      <c r="Y101" s="138"/>
      <c r="Z101" s="138"/>
      <c r="AA101" s="138"/>
      <c r="AB101" s="138"/>
      <c r="AC101" s="139"/>
      <c r="AD101" s="138"/>
      <c r="AE101" s="138"/>
      <c r="AF101" s="138"/>
      <c r="AG101" s="138"/>
      <c r="AH101" s="138"/>
      <c r="AI101" s="138"/>
      <c r="AJ101" s="138"/>
      <c r="AK101" s="138"/>
      <c r="AL101" s="138"/>
      <c r="AM101" s="138"/>
      <c r="AN101" s="138"/>
      <c r="AV101">
        <f t="array" ref="AV101">SUM(IF((WEEKDAY(J$5:AM$5,2)&lt;6)*(COUNTIF(fériés,J$5:AM$5)=0),COUNTIF(vsav, J101:AM101)))</f>
        <v>0</v>
      </c>
      <c r="AW101">
        <f t="array" ref="AW101">SUM(IF((WEEKDAY(J$5:AM$5,2)&gt;5)+(COUNTIF(fériés,J$5:AM$5)&gt;0),COUNTIF(vsav, J101:AM101)))</f>
        <v>0</v>
      </c>
    </row>
    <row r="102" spans="1:49" ht="15" hidden="1" customHeight="1">
      <c r="A102" s="52">
        <f>'Base de donnée'!AH3</f>
        <v>32</v>
      </c>
      <c r="B102" s="467"/>
      <c r="C102" s="449"/>
      <c r="D102" s="429"/>
      <c r="E102" s="432"/>
      <c r="F102" s="417"/>
      <c r="G102" s="420"/>
      <c r="H102" s="423"/>
      <c r="I102" s="484"/>
      <c r="J102" s="144"/>
      <c r="K102" s="30"/>
      <c r="L102" s="30"/>
      <c r="M102" s="30"/>
      <c r="N102" s="30"/>
      <c r="O102" s="30"/>
      <c r="P102" s="30"/>
      <c r="Q102" s="30"/>
      <c r="R102" s="30"/>
      <c r="S102" s="30"/>
      <c r="T102" s="30"/>
      <c r="U102" s="30"/>
      <c r="V102" s="30"/>
      <c r="W102" s="30"/>
      <c r="X102" s="30"/>
      <c r="Y102" s="30"/>
      <c r="Z102" s="30"/>
      <c r="AA102" s="30"/>
      <c r="AB102" s="30"/>
      <c r="AC102" s="18"/>
      <c r="AD102" s="30"/>
      <c r="AE102" s="30"/>
      <c r="AF102" s="30"/>
      <c r="AG102" s="30"/>
      <c r="AH102" s="30"/>
      <c r="AI102" s="30"/>
      <c r="AJ102" s="30"/>
      <c r="AK102" s="30"/>
      <c r="AL102" s="30"/>
      <c r="AM102" s="30"/>
      <c r="AN102" s="30"/>
      <c r="AV102">
        <f t="array" ref="AV102">SUM(IF((WEEKDAY(J$5:AM$5,2)&lt;6)*(COUNTIF(fériés,J$5:AM$5)=0),COUNTIF(vsav, J102:AM102)))</f>
        <v>0</v>
      </c>
      <c r="AW102">
        <f t="array" ref="AW102">SUM(IF((WEEKDAY(J$5:AM$5,2)&gt;5)+(COUNTIF(fériés,J$5:AM$5)&gt;0),COUNTIF(vsav, J102:AM102)))</f>
        <v>0</v>
      </c>
    </row>
    <row r="103" spans="1:49" ht="15.75" hidden="1" customHeight="1" thickBot="1">
      <c r="A103" s="52">
        <f>'Base de donnée'!AH3</f>
        <v>32</v>
      </c>
      <c r="B103" s="468"/>
      <c r="C103" s="450"/>
      <c r="D103" s="430"/>
      <c r="E103" s="433"/>
      <c r="F103" s="418"/>
      <c r="G103" s="421"/>
      <c r="H103" s="424"/>
      <c r="I103" s="485"/>
      <c r="J103" s="140"/>
      <c r="K103" s="140"/>
      <c r="L103" s="140"/>
      <c r="M103" s="140"/>
      <c r="N103" s="140"/>
      <c r="O103" s="140"/>
      <c r="P103" s="140"/>
      <c r="Q103" s="140"/>
      <c r="R103" s="140"/>
      <c r="S103" s="140"/>
      <c r="T103" s="140"/>
      <c r="U103" s="140"/>
      <c r="V103" s="140"/>
      <c r="W103" s="140"/>
      <c r="X103" s="140"/>
      <c r="Y103" s="140"/>
      <c r="Z103" s="140"/>
      <c r="AA103" s="140"/>
      <c r="AB103" s="140"/>
      <c r="AC103" s="141"/>
      <c r="AD103" s="140"/>
      <c r="AE103" s="140"/>
      <c r="AF103" s="140"/>
      <c r="AG103" s="140"/>
      <c r="AH103" s="140"/>
      <c r="AI103" s="140"/>
      <c r="AJ103" s="140"/>
      <c r="AK103" s="140"/>
      <c r="AL103" s="140"/>
      <c r="AM103" s="140"/>
      <c r="AN103" s="140"/>
      <c r="AV103">
        <f t="array" ref="AV103">SUM(IF((WEEKDAY(J$5:AM$5,2)&lt;6)*(COUNTIF(fériés,J$5:AM$5)=0),COUNTIF(vsav, J103:AM103)))</f>
        <v>0</v>
      </c>
      <c r="AW103">
        <f t="array" ref="AW103">SUM(IF((WEEKDAY(J$5:AM$5,2)&gt;5)+(COUNTIF(fériés,J$5:AM$5)&gt;0),COUNTIF(vsav, J103:AM103)))</f>
        <v>0</v>
      </c>
    </row>
    <row r="104" spans="1:49" ht="15" hidden="1" customHeight="1">
      <c r="A104" s="52">
        <f>'Base de donnée'!AI3</f>
        <v>33</v>
      </c>
      <c r="B104" s="445">
        <f>SUM('Base de donnée'!C$5:C$8)</f>
        <v>4</v>
      </c>
      <c r="C104" s="448">
        <f>SUM('Base de donnée'!C104)</f>
        <v>0</v>
      </c>
      <c r="D104" s="428" t="e">
        <f t="array" ref="D104">SUM(IF((WEEKDAY(J$5:AN$5,2)&lt;6)*(COUNTIF(fériés,J$5:AN$5)=0),COUNTIF(piquet,J104:AN104)))</f>
        <v>#VALUE!</v>
      </c>
      <c r="E104" s="431" t="e">
        <f t="array" ref="E104">SUM(IF((WEEKDAY(J$5:AN$5,2)&gt;5)+(COUNTIF(fériés,J$5:AN$5)&gt;0),COUNTIF(piquet,J104:AN104)))</f>
        <v>#VALUE!</v>
      </c>
      <c r="F104" s="416" t="e">
        <f>(D104*9)+(E104*24)</f>
        <v>#VALUE!</v>
      </c>
      <c r="G104" s="419">
        <f>STATISTIQUE!V104</f>
        <v>0</v>
      </c>
      <c r="H104" s="422">
        <f t="shared" ref="H104:I104" si="33">SUM(AV104:AV106)</f>
        <v>0</v>
      </c>
      <c r="I104" s="483">
        <f t="shared" si="33"/>
        <v>0</v>
      </c>
      <c r="J104" s="138"/>
      <c r="K104" s="138"/>
      <c r="L104" s="138"/>
      <c r="M104" s="138"/>
      <c r="N104" s="138"/>
      <c r="O104" s="138"/>
      <c r="P104" s="138"/>
      <c r="Q104" s="138"/>
      <c r="R104" s="138"/>
      <c r="S104" s="138"/>
      <c r="T104" s="138"/>
      <c r="U104" s="138"/>
      <c r="V104" s="138"/>
      <c r="W104" s="138"/>
      <c r="X104" s="138"/>
      <c r="Y104" s="138"/>
      <c r="Z104" s="138"/>
      <c r="AA104" s="138"/>
      <c r="AB104" s="138"/>
      <c r="AC104" s="139"/>
      <c r="AD104" s="138"/>
      <c r="AE104" s="138"/>
      <c r="AF104" s="138"/>
      <c r="AG104" s="138"/>
      <c r="AH104" s="138"/>
      <c r="AI104" s="138"/>
      <c r="AJ104" s="138"/>
      <c r="AK104" s="138"/>
      <c r="AL104" s="138"/>
      <c r="AM104" s="138"/>
      <c r="AN104" s="138"/>
      <c r="AV104">
        <f t="array" ref="AV104">SUM(IF((WEEKDAY(J$5:AM$5,2)&lt;6)*(COUNTIF(fériés,J$5:AM$5)=0),COUNTIF(vsav, J104:AM104)))</f>
        <v>0</v>
      </c>
      <c r="AW104">
        <f t="array" ref="AW104">SUM(IF((WEEKDAY(J$5:AM$5,2)&gt;5)+(COUNTIF(fériés,J$5:AM$5)&gt;0),COUNTIF(vsav, J104:AM104)))</f>
        <v>0</v>
      </c>
    </row>
    <row r="105" spans="1:49" ht="15" hidden="1" customHeight="1">
      <c r="A105" s="137">
        <f>'Base de donnée'!AI3</f>
        <v>33</v>
      </c>
      <c r="B105" s="446"/>
      <c r="C105" s="449"/>
      <c r="D105" s="429"/>
      <c r="E105" s="432"/>
      <c r="F105" s="417"/>
      <c r="G105" s="420"/>
      <c r="H105" s="423"/>
      <c r="I105" s="484"/>
      <c r="J105" s="10"/>
      <c r="K105" s="30"/>
      <c r="L105" s="30"/>
      <c r="M105" s="30"/>
      <c r="N105" s="30"/>
      <c r="O105" s="30"/>
      <c r="P105" s="30"/>
      <c r="Q105" s="30"/>
      <c r="R105" s="30"/>
      <c r="S105" s="30"/>
      <c r="T105" s="30"/>
      <c r="U105" s="30"/>
      <c r="V105" s="30"/>
      <c r="W105" s="30"/>
      <c r="X105" s="30"/>
      <c r="Y105" s="30"/>
      <c r="Z105" s="30"/>
      <c r="AA105" s="30"/>
      <c r="AB105" s="30"/>
      <c r="AC105" s="18"/>
      <c r="AD105" s="30"/>
      <c r="AE105" s="30"/>
      <c r="AF105" s="30"/>
      <c r="AG105" s="30"/>
      <c r="AH105" s="30"/>
      <c r="AI105" s="30"/>
      <c r="AJ105" s="30"/>
      <c r="AK105" s="30"/>
      <c r="AL105" s="30"/>
      <c r="AM105" s="30"/>
      <c r="AN105" s="30"/>
      <c r="AV105">
        <f t="array" ref="AV105">SUM(IF((WEEKDAY(J$5:AM$5,2)&lt;6)*(COUNTIF(fériés,J$5:AM$5)=0),COUNTIF(vsav, J105:AM105)))</f>
        <v>0</v>
      </c>
      <c r="AW105">
        <f t="array" ref="AW105">SUM(IF((WEEKDAY(J$5:AM$5,2)&gt;5)+(COUNTIF(fériés,J$5:AM$5)&gt;0),COUNTIF(vsav, J105:AM105)))</f>
        <v>0</v>
      </c>
    </row>
    <row r="106" spans="1:49" ht="15.75" hidden="1" customHeight="1" thickBot="1">
      <c r="A106" s="52">
        <f>'Base de donnée'!AI3</f>
        <v>33</v>
      </c>
      <c r="B106" s="447"/>
      <c r="C106" s="450"/>
      <c r="D106" s="430"/>
      <c r="E106" s="433"/>
      <c r="F106" s="418"/>
      <c r="G106" s="421"/>
      <c r="H106" s="424"/>
      <c r="I106" s="485"/>
      <c r="J106" s="140"/>
      <c r="K106" s="140"/>
      <c r="L106" s="140"/>
      <c r="M106" s="140"/>
      <c r="N106" s="140"/>
      <c r="O106" s="140"/>
      <c r="P106" s="140"/>
      <c r="Q106" s="140"/>
      <c r="R106" s="140"/>
      <c r="S106" s="140"/>
      <c r="T106" s="140"/>
      <c r="U106" s="140"/>
      <c r="V106" s="140"/>
      <c r="W106" s="140"/>
      <c r="X106" s="140"/>
      <c r="Y106" s="140"/>
      <c r="Z106" s="140"/>
      <c r="AA106" s="140"/>
      <c r="AB106" s="140"/>
      <c r="AC106" s="141"/>
      <c r="AD106" s="140"/>
      <c r="AE106" s="140"/>
      <c r="AF106" s="140"/>
      <c r="AG106" s="140"/>
      <c r="AH106" s="140"/>
      <c r="AI106" s="140"/>
      <c r="AJ106" s="140"/>
      <c r="AK106" s="140"/>
      <c r="AL106" s="140"/>
      <c r="AM106" s="140"/>
      <c r="AN106" s="140"/>
      <c r="AV106">
        <f t="array" ref="AV106">SUM(IF((WEEKDAY(J$5:AM$5,2)&lt;6)*(COUNTIF(fériés,J$5:AM$5)=0),COUNTIF(vsav, J106:AM106)))</f>
        <v>0</v>
      </c>
      <c r="AW106">
        <f t="array" ref="AW106">SUM(IF((WEEKDAY(J$5:AM$5,2)&gt;5)+(COUNTIF(fériés,J$5:AM$5)&gt;0),COUNTIF(vsav, J106:AM106)))</f>
        <v>0</v>
      </c>
    </row>
    <row r="107" spans="1:49" ht="15" hidden="1" customHeight="1">
      <c r="A107" s="52">
        <f>'Base de donnée'!AJ3</f>
        <v>34</v>
      </c>
      <c r="B107" s="445">
        <f>SUM('Base de donnée'!C$5:C$8)</f>
        <v>4</v>
      </c>
      <c r="C107" s="448">
        <f>SUM('Base de donnée'!C107)</f>
        <v>0</v>
      </c>
      <c r="D107" s="428" t="e">
        <f t="array" ref="D107">SUM(IF((WEEKDAY(J$5:AN$5,2)&lt;6)*(COUNTIF(fériés,J$5:AN$5)=0),COUNTIF(piquet,J107:AN107)))</f>
        <v>#VALUE!</v>
      </c>
      <c r="E107" s="431" t="e">
        <f t="array" ref="E107">SUM(IF((WEEKDAY(J$5:AN$5,2)&gt;5)+(COUNTIF(fériés,J$5:AN$5)&gt;0),COUNTIF(piquet,J107:AN107)))</f>
        <v>#VALUE!</v>
      </c>
      <c r="F107" s="416" t="e">
        <f>(D107*9)+(E107*24)</f>
        <v>#VALUE!</v>
      </c>
      <c r="G107" s="419">
        <f>STATISTIQUE!V107</f>
        <v>0</v>
      </c>
      <c r="H107" s="422">
        <f t="shared" ref="H107:I107" si="34">SUM(AV107:AV109)</f>
        <v>0</v>
      </c>
      <c r="I107" s="483">
        <f t="shared" si="34"/>
        <v>0</v>
      </c>
      <c r="J107" s="138"/>
      <c r="K107" s="138"/>
      <c r="L107" s="138"/>
      <c r="M107" s="138"/>
      <c r="N107" s="138"/>
      <c r="O107" s="138"/>
      <c r="P107" s="138"/>
      <c r="Q107" s="138"/>
      <c r="R107" s="138"/>
      <c r="S107" s="138"/>
      <c r="T107" s="138"/>
      <c r="U107" s="138"/>
      <c r="V107" s="138"/>
      <c r="W107" s="138"/>
      <c r="X107" s="138"/>
      <c r="Y107" s="138"/>
      <c r="Z107" s="138"/>
      <c r="AA107" s="138"/>
      <c r="AB107" s="138"/>
      <c r="AC107" s="139"/>
      <c r="AD107" s="138"/>
      <c r="AE107" s="138"/>
      <c r="AF107" s="138"/>
      <c r="AG107" s="138"/>
      <c r="AH107" s="138"/>
      <c r="AI107" s="138"/>
      <c r="AJ107" s="138"/>
      <c r="AK107" s="138"/>
      <c r="AL107" s="138"/>
      <c r="AM107" s="138"/>
      <c r="AN107" s="138"/>
      <c r="AV107">
        <f t="array" ref="AV107">SUM(IF((WEEKDAY(J$5:AM$5,2)&lt;6)*(COUNTIF(fériés,J$5:AM$5)=0),COUNTIF(vsav, J107:AM107)))</f>
        <v>0</v>
      </c>
      <c r="AW107">
        <f t="array" ref="AW107">SUM(IF((WEEKDAY(J$5:AM$5,2)&gt;5)+(COUNTIF(fériés,J$5:AM$5)&gt;0),COUNTIF(vsav, J107:AM107)))</f>
        <v>0</v>
      </c>
    </row>
    <row r="108" spans="1:49" ht="15" hidden="1" customHeight="1">
      <c r="A108" s="137">
        <f>'Base de donnée'!AJ3</f>
        <v>34</v>
      </c>
      <c r="B108" s="446"/>
      <c r="C108" s="449"/>
      <c r="D108" s="429"/>
      <c r="E108" s="432"/>
      <c r="F108" s="417"/>
      <c r="G108" s="420"/>
      <c r="H108" s="423"/>
      <c r="I108" s="484"/>
      <c r="J108" s="10"/>
      <c r="K108" s="30"/>
      <c r="L108" s="30"/>
      <c r="M108" s="30"/>
      <c r="N108" s="30"/>
      <c r="O108" s="30"/>
      <c r="P108" s="30"/>
      <c r="Q108" s="30"/>
      <c r="R108" s="30"/>
      <c r="S108" s="30"/>
      <c r="T108" s="30"/>
      <c r="U108" s="30"/>
      <c r="V108" s="30"/>
      <c r="W108" s="30"/>
      <c r="X108" s="30"/>
      <c r="Y108" s="30"/>
      <c r="Z108" s="30"/>
      <c r="AA108" s="30"/>
      <c r="AB108" s="30"/>
      <c r="AC108" s="18"/>
      <c r="AD108" s="30"/>
      <c r="AE108" s="30"/>
      <c r="AF108" s="30"/>
      <c r="AG108" s="30"/>
      <c r="AH108" s="30"/>
      <c r="AI108" s="30"/>
      <c r="AJ108" s="30"/>
      <c r="AK108" s="30"/>
      <c r="AL108" s="30"/>
      <c r="AM108" s="30"/>
      <c r="AN108" s="30"/>
      <c r="AV108">
        <f t="array" ref="AV108">SUM(IF((WEEKDAY(J$5:AM$5,2)&lt;6)*(COUNTIF(fériés,J$5:AM$5)=0),COUNTIF(vsav, J108:AM108)))</f>
        <v>0</v>
      </c>
      <c r="AW108">
        <f t="array" ref="AW108">SUM(IF((WEEKDAY(J$5:AM$5,2)&gt;5)+(COUNTIF(fériés,J$5:AM$5)&gt;0),COUNTIF(vsav, J108:AM108)))</f>
        <v>0</v>
      </c>
    </row>
    <row r="109" spans="1:49" ht="15.75" hidden="1" customHeight="1" thickBot="1">
      <c r="A109" s="52">
        <f>'Base de donnée'!AJ3</f>
        <v>34</v>
      </c>
      <c r="B109" s="447"/>
      <c r="C109" s="450"/>
      <c r="D109" s="430"/>
      <c r="E109" s="433"/>
      <c r="F109" s="418"/>
      <c r="G109" s="421"/>
      <c r="H109" s="424"/>
      <c r="I109" s="485"/>
      <c r="J109" s="140"/>
      <c r="K109" s="140"/>
      <c r="L109" s="140"/>
      <c r="M109" s="140"/>
      <c r="N109" s="140"/>
      <c r="O109" s="140"/>
      <c r="P109" s="140"/>
      <c r="Q109" s="140"/>
      <c r="R109" s="140"/>
      <c r="S109" s="140"/>
      <c r="T109" s="140"/>
      <c r="U109" s="140"/>
      <c r="V109" s="140"/>
      <c r="W109" s="140"/>
      <c r="X109" s="140"/>
      <c r="Y109" s="140"/>
      <c r="Z109" s="140"/>
      <c r="AA109" s="140"/>
      <c r="AB109" s="140"/>
      <c r="AC109" s="141"/>
      <c r="AD109" s="140"/>
      <c r="AE109" s="140"/>
      <c r="AF109" s="140"/>
      <c r="AG109" s="140"/>
      <c r="AH109" s="140"/>
      <c r="AI109" s="140"/>
      <c r="AJ109" s="140"/>
      <c r="AK109" s="140"/>
      <c r="AL109" s="140"/>
      <c r="AM109" s="140"/>
      <c r="AN109" s="140"/>
      <c r="AV109">
        <f t="array" ref="AV109">SUM(IF((WEEKDAY(J$5:AM$5,2)&lt;6)*(COUNTIF(fériés,J$5:AM$5)=0),COUNTIF(vsav, J109:AM109)))</f>
        <v>0</v>
      </c>
      <c r="AW109">
        <f t="array" ref="AW109">SUM(IF((WEEKDAY(J$5:AM$5,2)&gt;5)+(COUNTIF(fériés,J$5:AM$5)&gt;0),COUNTIF(vsav, J109:AM109)))</f>
        <v>0</v>
      </c>
    </row>
    <row r="110" spans="1:49" ht="15" hidden="1" customHeight="1">
      <c r="A110" s="52">
        <f>'Base de donnée'!AK3</f>
        <v>35</v>
      </c>
      <c r="B110" s="445">
        <f>SUM('Base de donnée'!C$5:C$8)</f>
        <v>4</v>
      </c>
      <c r="C110" s="448">
        <f>SUM('Base de donnée'!C110)</f>
        <v>0</v>
      </c>
      <c r="D110" s="410" t="e">
        <f t="array" ref="D110">SUM(IF((WEEKDAY(J$5:AN$5,2)&lt;6)*(COUNTIF(fériés,J$5:AN$5)=0),COUNTIF(piquet,J110:AN110)))</f>
        <v>#VALUE!</v>
      </c>
      <c r="E110" s="413" t="e">
        <f t="array" ref="E110">SUM(IF((WEEKDAY(J$5:AN$5,2)&gt;5)+(COUNTIF(fériés,J$5:AN$5)&gt;0),COUNTIF(piquet,J110:AN110)))</f>
        <v>#VALUE!</v>
      </c>
      <c r="F110" s="416" t="e">
        <f>(D110*9)+(E110*24)</f>
        <v>#VALUE!</v>
      </c>
      <c r="G110" s="419">
        <f>STATISTIQUE!V110</f>
        <v>0</v>
      </c>
      <c r="H110" s="422">
        <f t="shared" ref="H110:I110" si="35">SUM(AV110:AV112)</f>
        <v>0</v>
      </c>
      <c r="I110" s="483">
        <f t="shared" si="35"/>
        <v>0</v>
      </c>
      <c r="J110" s="139"/>
      <c r="K110" s="138"/>
      <c r="L110" s="138"/>
      <c r="M110" s="138"/>
      <c r="N110" s="138"/>
      <c r="O110" s="138"/>
      <c r="P110" s="138"/>
      <c r="Q110" s="138"/>
      <c r="R110" s="138"/>
      <c r="S110" s="138"/>
      <c r="T110" s="138"/>
      <c r="U110" s="138"/>
      <c r="V110" s="138"/>
      <c r="W110" s="138"/>
      <c r="X110" s="138"/>
      <c r="Y110" s="138"/>
      <c r="Z110" s="138"/>
      <c r="AA110" s="138"/>
      <c r="AB110" s="138"/>
      <c r="AC110" s="139"/>
      <c r="AD110" s="138"/>
      <c r="AE110" s="138"/>
      <c r="AF110" s="138"/>
      <c r="AG110" s="138"/>
      <c r="AH110" s="138"/>
      <c r="AI110" s="138"/>
      <c r="AJ110" s="138"/>
      <c r="AK110" s="139"/>
      <c r="AL110" s="138"/>
      <c r="AM110" s="138"/>
      <c r="AN110" s="138"/>
      <c r="AV110">
        <f t="array" ref="AV110">SUM(IF((WEEKDAY(J$5:AM$5,2)&lt;6)*(COUNTIF(fériés,J$5:AM$5)=0),COUNTIF(vsav, J110:AM110)))</f>
        <v>0</v>
      </c>
      <c r="AW110">
        <f t="array" ref="AW110">SUM(IF((WEEKDAY(J$5:AM$5,2)&gt;5)+(COUNTIF(fériés,J$5:AM$5)&gt;0),COUNTIF(vsav, J110:AM110)))</f>
        <v>0</v>
      </c>
    </row>
    <row r="111" spans="1:49" ht="15" hidden="1" customHeight="1">
      <c r="A111" s="137">
        <f>'Base de donnée'!AK3</f>
        <v>35</v>
      </c>
      <c r="B111" s="446"/>
      <c r="C111" s="449"/>
      <c r="D111" s="411"/>
      <c r="E111" s="414"/>
      <c r="F111" s="417"/>
      <c r="G111" s="420"/>
      <c r="H111" s="423"/>
      <c r="I111" s="484"/>
      <c r="J111" s="10"/>
      <c r="K111" s="30"/>
      <c r="L111" s="30"/>
      <c r="M111" s="30"/>
      <c r="N111" s="30"/>
      <c r="O111" s="30"/>
      <c r="P111" s="30"/>
      <c r="Q111" s="30"/>
      <c r="R111" s="30"/>
      <c r="S111" s="30"/>
      <c r="T111" s="30"/>
      <c r="U111" s="30"/>
      <c r="V111" s="30"/>
      <c r="W111" s="30"/>
      <c r="X111" s="30"/>
      <c r="Y111" s="30"/>
      <c r="Z111" s="30"/>
      <c r="AA111" s="30"/>
      <c r="AB111" s="30"/>
      <c r="AC111" s="18"/>
      <c r="AD111" s="30"/>
      <c r="AE111" s="30"/>
      <c r="AF111" s="30"/>
      <c r="AG111" s="30"/>
      <c r="AH111" s="30"/>
      <c r="AI111" s="30"/>
      <c r="AJ111" s="30"/>
      <c r="AK111" s="30"/>
      <c r="AL111" s="30"/>
      <c r="AM111" s="30"/>
      <c r="AN111" s="30"/>
      <c r="AV111">
        <f t="array" ref="AV111">SUM(IF((WEEKDAY(J$5:AM$5,2)&lt;6)*(COUNTIF(fériés,J$5:AM$5)=0),COUNTIF(vsav, J111:AM111)))</f>
        <v>0</v>
      </c>
      <c r="AW111">
        <f t="array" ref="AW111">SUM(IF((WEEKDAY(J$5:AM$5,2)&gt;5)+(COUNTIF(fériés,J$5:AM$5)&gt;0),COUNTIF(vsav, J111:AM111)))</f>
        <v>0</v>
      </c>
    </row>
    <row r="112" spans="1:49" ht="15.75" hidden="1" customHeight="1" thickBot="1">
      <c r="A112" s="52">
        <f>'Base de donnée'!AK3</f>
        <v>35</v>
      </c>
      <c r="B112" s="447"/>
      <c r="C112" s="450"/>
      <c r="D112" s="412"/>
      <c r="E112" s="415"/>
      <c r="F112" s="418"/>
      <c r="G112" s="421"/>
      <c r="H112" s="424"/>
      <c r="I112" s="485"/>
      <c r="J112" s="140"/>
      <c r="K112" s="140"/>
      <c r="L112" s="140"/>
      <c r="M112" s="140"/>
      <c r="N112" s="140"/>
      <c r="O112" s="140"/>
      <c r="P112" s="140"/>
      <c r="Q112" s="140"/>
      <c r="R112" s="140"/>
      <c r="S112" s="140"/>
      <c r="T112" s="140"/>
      <c r="U112" s="140"/>
      <c r="V112" s="140"/>
      <c r="W112" s="140"/>
      <c r="X112" s="140"/>
      <c r="Y112" s="140"/>
      <c r="Z112" s="140"/>
      <c r="AA112" s="140"/>
      <c r="AB112" s="140"/>
      <c r="AC112" s="141"/>
      <c r="AD112" s="140"/>
      <c r="AE112" s="140"/>
      <c r="AF112" s="140"/>
      <c r="AG112" s="140"/>
      <c r="AH112" s="140"/>
      <c r="AI112" s="140"/>
      <c r="AJ112" s="140"/>
      <c r="AK112" s="140"/>
      <c r="AL112" s="140"/>
      <c r="AM112" s="140"/>
      <c r="AN112" s="140"/>
      <c r="AV112">
        <f t="array" ref="AV112">SUM(IF((WEEKDAY(J$5:AM$5,2)&lt;6)*(COUNTIF(fériés,J$5:AM$5)=0),COUNTIF(vsav, J112:AM112)))</f>
        <v>0</v>
      </c>
      <c r="AW112">
        <f t="array" ref="AW112">SUM(IF((WEEKDAY(J$5:AM$5,2)&gt;5)+(COUNTIF(fériés,J$5:AM$5)&gt;0),COUNTIF(vsav, J112:AM112)))</f>
        <v>0</v>
      </c>
    </row>
    <row r="113" spans="1:49" ht="15.75" thickBot="1">
      <c r="A113" s="172" t="s">
        <v>25</v>
      </c>
      <c r="B113" s="191"/>
      <c r="C113" s="192"/>
      <c r="J113" s="81">
        <f t="shared" ref="J113:AN113" ca="1" si="36">EFFTOTAL-J$115</f>
        <v>24</v>
      </c>
      <c r="K113" s="81">
        <f t="shared" ca="1" si="36"/>
        <v>24</v>
      </c>
      <c r="L113" s="81">
        <f t="shared" ca="1" si="36"/>
        <v>24</v>
      </c>
      <c r="M113" s="81">
        <f t="shared" ca="1" si="36"/>
        <v>24</v>
      </c>
      <c r="N113" s="81">
        <f t="shared" ca="1" si="36"/>
        <v>24</v>
      </c>
      <c r="O113" s="81">
        <f t="shared" ca="1" si="36"/>
        <v>24</v>
      </c>
      <c r="P113" s="81">
        <f t="shared" ca="1" si="36"/>
        <v>24</v>
      </c>
      <c r="Q113" s="81">
        <f t="shared" ca="1" si="36"/>
        <v>24</v>
      </c>
      <c r="R113" s="81">
        <f t="shared" ca="1" si="36"/>
        <v>24</v>
      </c>
      <c r="S113" s="81">
        <f t="shared" ca="1" si="36"/>
        <v>24</v>
      </c>
      <c r="T113" s="81">
        <f t="shared" ca="1" si="36"/>
        <v>24</v>
      </c>
      <c r="U113" s="81">
        <f t="shared" ca="1" si="36"/>
        <v>24</v>
      </c>
      <c r="V113" s="81">
        <f t="shared" ca="1" si="36"/>
        <v>24</v>
      </c>
      <c r="W113" s="81">
        <f t="shared" ca="1" si="36"/>
        <v>24</v>
      </c>
      <c r="X113" s="81">
        <f t="shared" ca="1" si="36"/>
        <v>24</v>
      </c>
      <c r="Y113" s="81">
        <f t="shared" ca="1" si="36"/>
        <v>24</v>
      </c>
      <c r="Z113" s="81">
        <f t="shared" ca="1" si="36"/>
        <v>24</v>
      </c>
      <c r="AA113" s="81">
        <f t="shared" ca="1" si="36"/>
        <v>24</v>
      </c>
      <c r="AB113" s="81">
        <f t="shared" ca="1" si="36"/>
        <v>24</v>
      </c>
      <c r="AC113" s="81">
        <f t="shared" ca="1" si="36"/>
        <v>24</v>
      </c>
      <c r="AD113" s="81">
        <f t="shared" ca="1" si="36"/>
        <v>24</v>
      </c>
      <c r="AE113" s="81">
        <f t="shared" ca="1" si="36"/>
        <v>24</v>
      </c>
      <c r="AF113" s="81">
        <f t="shared" ca="1" si="36"/>
        <v>24</v>
      </c>
      <c r="AG113" s="81">
        <f t="shared" ca="1" si="36"/>
        <v>24</v>
      </c>
      <c r="AH113" s="81">
        <f t="shared" ca="1" si="36"/>
        <v>24</v>
      </c>
      <c r="AI113" s="81">
        <f t="shared" ca="1" si="36"/>
        <v>24</v>
      </c>
      <c r="AJ113" s="81">
        <f t="shared" ca="1" si="36"/>
        <v>24</v>
      </c>
      <c r="AK113" s="81">
        <f t="shared" ca="1" si="36"/>
        <v>24</v>
      </c>
      <c r="AL113" s="81">
        <f t="shared" ca="1" si="36"/>
        <v>24</v>
      </c>
      <c r="AM113" s="81">
        <f t="shared" ca="1" si="36"/>
        <v>24</v>
      </c>
      <c r="AN113" s="81">
        <f t="shared" ca="1" si="36"/>
        <v>24</v>
      </c>
      <c r="AV113">
        <f t="array" aca="1" ref="AV113" ca="1">SUM(IF((WEEKDAY(J$5:AM$5,2)&lt;6)*(COUNTIF(fériés,J$5:AM$5)=0),COUNTIF(vsav, J113:AM113)))</f>
        <v>0</v>
      </c>
      <c r="AW113">
        <f t="array" aca="1" ref="AW113" ca="1">SUM(IF((WEEKDAY(J$5:AM$5,2)&gt;5)+(COUNTIF(fériés,J$5:AM$5)&gt;0),COUNTIF(vsav, J113:AM113)))</f>
        <v>0</v>
      </c>
    </row>
    <row r="114" spans="1:49" ht="16.5" thickTop="1" thickBot="1">
      <c r="A114" s="112" t="s">
        <v>74</v>
      </c>
      <c r="B114" s="193"/>
      <c r="C114" s="194"/>
      <c r="J114" s="178" t="str">
        <f t="array" ref="J114">IF(SUMPRODUCT((J5&gt;=debut)*(J5&lt;=fin))&gt;0,INDEX(equipe,MIN(IF((J5&gt;=debut)*(J5&lt;=fin),ROW(equipe)))-1),"")</f>
        <v>EQUIPE 3</v>
      </c>
      <c r="K114" s="113" t="str">
        <f t="array" ref="K114">IF(SUMPRODUCT((K5&gt;=debut)*(K5&lt;=fin))&gt;0,INDEX(equipe,MIN(IF((K5&gt;=debut)*(K5&lt;=fin),ROW(equipe)))-1),"")</f>
        <v>EQUIPE 3</v>
      </c>
      <c r="L114" s="113" t="str">
        <f t="array" ref="L114">IF(SUMPRODUCT((L5&gt;=debut)*(L5&lt;=fin))&gt;0,INDEX(equipe,MIN(IF((L5&gt;=debut)*(L5&lt;=fin),ROW(equipe)))-1),"")</f>
        <v>EQUIPE 3</v>
      </c>
      <c r="M114" s="113" t="str">
        <f t="array" ref="M114">IF(SUMPRODUCT((M5&gt;=debut)*(M5&lt;=fin))&gt;0,INDEX(equipe,MIN(IF((M5&gt;=debut)*(M5&lt;=fin),ROW(equipe)))-1),"")</f>
        <v>EQUIPE 3</v>
      </c>
      <c r="N114" s="113" t="str">
        <f t="array" ref="N114">IF(SUMPRODUCT((N5&gt;=debut)*(N5&lt;=fin))&gt;0,INDEX(equipe,MIN(IF((N5&gt;=debut)*(N5&lt;=fin),ROW(equipe)))-1),"")</f>
        <v>EQUIPE 1</v>
      </c>
      <c r="O114" s="113" t="str">
        <f t="array" ref="O114">IF(SUMPRODUCT((O5&gt;=debut)*(O5&lt;=fin))&gt;0,INDEX(equipe,MIN(IF((O5&gt;=debut)*(O5&lt;=fin),ROW(equipe)))-1),"")</f>
        <v>EQUIPE 1</v>
      </c>
      <c r="P114" s="113" t="str">
        <f t="array" ref="P114">IF(SUMPRODUCT((P5&gt;=debut)*(P5&lt;=fin))&gt;0,INDEX(equipe,MIN(IF((P5&gt;=debut)*(P5&lt;=fin),ROW(equipe)))-1),"")</f>
        <v>EQUIPE 1</v>
      </c>
      <c r="Q114" s="113" t="str">
        <f t="array" ref="Q114">IF(SUMPRODUCT((Q5&gt;=debut)*(Q5&lt;=fin))&gt;0,INDEX(equipe,MIN(IF((Q5&gt;=debut)*(Q5&lt;=fin),ROW(equipe)))-1),"")</f>
        <v>EQUIPE 1</v>
      </c>
      <c r="R114" s="113" t="str">
        <f t="array" ref="R114">IF(SUMPRODUCT((R5&gt;=debut)*(R5&lt;=fin))&gt;0,INDEX(equipe,MIN(IF((R5&gt;=debut)*(R5&lt;=fin),ROW(equipe)))-1),"")</f>
        <v>EQUIPE 1</v>
      </c>
      <c r="S114" s="113" t="str">
        <f t="array" ref="S114">IF(SUMPRODUCT((S5&gt;=debut)*(S5&lt;=fin))&gt;0,INDEX(equipe,MIN(IF((S5&gt;=debut)*(S5&lt;=fin),ROW(equipe)))-1),"")</f>
        <v>EQUIPE 1</v>
      </c>
      <c r="T114" s="113" t="str">
        <f t="array" ref="T114">IF(SUMPRODUCT((T5&gt;=debut)*(T5&lt;=fin))&gt;0,INDEX(equipe,MIN(IF((T5&gt;=debut)*(T5&lt;=fin),ROW(equipe)))-1),"")</f>
        <v>EQUIPE 1</v>
      </c>
      <c r="U114" s="113" t="str">
        <f t="array" ref="U114">IF(SUMPRODUCT((U5&gt;=debut)*(U5&lt;=fin))&gt;0,INDEX(equipe,MIN(IF((U5&gt;=debut)*(U5&lt;=fin),ROW(equipe)))-1),"")</f>
        <v>EQUIPE 2</v>
      </c>
      <c r="V114" s="113" t="str">
        <f t="array" ref="V114">IF(SUMPRODUCT((V5&gt;=debut)*(V5&lt;=fin))&gt;0,INDEX(equipe,MIN(IF((V5&gt;=debut)*(V5&lt;=fin),ROW(equipe)))-1),"")</f>
        <v>EQUIPE 2</v>
      </c>
      <c r="W114" s="113" t="str">
        <f t="array" ref="W114">IF(SUMPRODUCT((W5&gt;=debut)*(W5&lt;=fin))&gt;0,INDEX(equipe,MIN(IF((W5&gt;=debut)*(W5&lt;=fin),ROW(equipe)))-1),"")</f>
        <v>EQUIPE 2</v>
      </c>
      <c r="X114" s="113" t="str">
        <f t="array" ref="X114">IF(SUMPRODUCT((X5&gt;=debut)*(X5&lt;=fin))&gt;0,INDEX(equipe,MIN(IF((X5&gt;=debut)*(X5&lt;=fin),ROW(equipe)))-1),"")</f>
        <v>EQUIPE 2</v>
      </c>
      <c r="Y114" s="113" t="str">
        <f t="array" ref="Y114">IF(SUMPRODUCT((Y5&gt;=debut)*(Y5&lt;=fin))&gt;0,INDEX(equipe,MIN(IF((Y5&gt;=debut)*(Y5&lt;=fin),ROW(equipe)))-1),"")</f>
        <v>EQUIPE 2</v>
      </c>
      <c r="Z114" s="113" t="str">
        <f t="array" ref="Z114">IF(SUMPRODUCT((Z5&gt;=debut)*(Z5&lt;=fin))&gt;0,INDEX(equipe,MIN(IF((Z5&gt;=debut)*(Z5&lt;=fin),ROW(equipe)))-1),"")</f>
        <v>EQUIPE 2</v>
      </c>
      <c r="AA114" s="113" t="str">
        <f t="array" ref="AA114">IF(SUMPRODUCT((AA5&gt;=debut)*(AA5&lt;=fin))&gt;0,INDEX(equipe,MIN(IF((AA5&gt;=debut)*(AA5&lt;=fin),ROW(equipe)))-1),"")</f>
        <v>EQUIPE 2</v>
      </c>
      <c r="AB114" s="113" t="str">
        <f t="array" ref="AB114">IF(SUMPRODUCT((AB5&gt;=debut)*(AB5&lt;=fin))&gt;0,INDEX(equipe,MIN(IF((AB5&gt;=debut)*(AB5&lt;=fin),ROW(equipe)))-1),"")</f>
        <v>EQUIPE 3</v>
      </c>
      <c r="AC114" s="113" t="str">
        <f t="array" ref="AC114">IF(SUMPRODUCT((AC5&gt;=debut)*(AC5&lt;=fin))&gt;0,INDEX(equipe,MIN(IF((AC5&gt;=debut)*(AC5&lt;=fin),ROW(equipe)))-1),"")</f>
        <v>EQUIPE 3</v>
      </c>
      <c r="AD114" s="113" t="str">
        <f t="array" ref="AD114">IF(SUMPRODUCT((AD5&gt;=debut)*(AD5&lt;=fin))&gt;0,INDEX(equipe,MIN(IF((AD5&gt;=debut)*(AD5&lt;=fin),ROW(equipe)))-1),"")</f>
        <v>EQUIPE 3</v>
      </c>
      <c r="AE114" s="113" t="str">
        <f t="array" ref="AE114">IF(SUMPRODUCT((AE5&gt;=debut)*(AE5&lt;=fin))&gt;0,INDEX(equipe,MIN(IF((AE5&gt;=debut)*(AE5&lt;=fin),ROW(equipe)))-1),"")</f>
        <v>EQUIPE 3</v>
      </c>
      <c r="AF114" s="113" t="str">
        <f t="array" ref="AF114">IF(SUMPRODUCT((AF5&gt;=debut)*(AF5&lt;=fin))&gt;0,INDEX(equipe,MIN(IF((AF5&gt;=debut)*(AF5&lt;=fin),ROW(equipe)))-1),"")</f>
        <v>EQUIPE 3</v>
      </c>
      <c r="AG114" s="113" t="str">
        <f t="array" ref="AG114">IF(SUMPRODUCT((AG5&gt;=debut)*(AG5&lt;=fin))&gt;0,INDEX(equipe,MIN(IF((AG5&gt;=debut)*(AG5&lt;=fin),ROW(equipe)))-1),"")</f>
        <v>EQUIPE 3</v>
      </c>
      <c r="AH114" s="113" t="str">
        <f t="array" ref="AH114">IF(SUMPRODUCT((AH5&gt;=debut)*(AH5&lt;=fin))&gt;0,INDEX(equipe,MIN(IF((AH5&gt;=debut)*(AH5&lt;=fin),ROW(equipe)))-1),"")</f>
        <v>EQUIPE 3</v>
      </c>
      <c r="AI114" s="113" t="str">
        <f t="array" ref="AI114">IF(SUMPRODUCT((AI5&gt;=debut)*(AI5&lt;=fin))&gt;0,INDEX(equipe,MIN(IF((AI5&gt;=debut)*(AI5&lt;=fin),ROW(equipe)))-1),"")</f>
        <v>EQUIPE 1</v>
      </c>
      <c r="AJ114" s="113" t="str">
        <f t="array" ref="AJ114">IF(SUMPRODUCT((AJ5&gt;=debut)*(AJ5&lt;=fin))&gt;0,INDEX(equipe,MIN(IF((AJ5&gt;=debut)*(AJ5&lt;=fin),ROW(equipe)))-1),"")</f>
        <v>EQUIPE 1</v>
      </c>
      <c r="AK114" s="113" t="str">
        <f t="array" ref="AK114">IF(SUMPRODUCT((AK5&gt;=debut)*(AK5&lt;=fin))&gt;0,INDEX(equipe,MIN(IF((AK5&gt;=debut)*(AK5&lt;=fin),ROW(equipe)))-1),"")</f>
        <v>EQUIPE 1</v>
      </c>
      <c r="AL114" s="113" t="str">
        <f t="array" ref="AL114">IF(SUMPRODUCT((AL5&gt;=debut)*(AL5&lt;=fin))&gt;0,INDEX(equipe,MIN(IF((AL5&gt;=debut)*(AL5&lt;=fin),ROW(equipe)))-1),"")</f>
        <v>EQUIPE 1</v>
      </c>
      <c r="AM114" s="113" t="str">
        <f t="array" ref="AM114">IF(SUMPRODUCT((AM5&gt;=debut)*(AM5&lt;=fin))&gt;0,INDEX(equipe,MIN(IF((AM5&gt;=debut)*(AM5&lt;=fin),ROW(equipe)))-1),"")</f>
        <v>EQUIPE 1</v>
      </c>
      <c r="AN114" s="113" t="str">
        <f t="array" ref="AN114">IF(SUMPRODUCT((AN5&gt;=debut)*(AN5&lt;=fin))&gt;0,INDEX(equipe,MIN(IF((AN5&gt;=debut)*(AN5&lt;=fin),ROW(equipe)))-1),"")</f>
        <v/>
      </c>
    </row>
    <row r="115" spans="1:49" ht="16.5" thickTop="1" thickBot="1">
      <c r="A115" s="197" t="s">
        <v>6</v>
      </c>
      <c r="B115" s="193"/>
      <c r="C115" s="194"/>
      <c r="J115" s="198">
        <f ca="1">SUMPRODUCT(COUNTIF(OFFSET(J8:J8,{0,3,6,9,12,15,18,21,24,27,30,33,36,39,42,45,48,51,54,57,60,63,66,69,72,75,78,81.84,87,90,93,96,99,102},),"indisponible"))</f>
        <v>3</v>
      </c>
      <c r="K115" s="198">
        <f ca="1">SUMPRODUCT(COUNTIF(OFFSET(K8:K8,{0,3,6,9,12,15,18,21,24,27,30,33,36,39,42,45,48,51,54,57,60,63,66,69,72,75,78,81.84,87,90,93,96,99,102},),"indisponible"))</f>
        <v>3</v>
      </c>
      <c r="L115" s="198">
        <f ca="1">SUMPRODUCT(COUNTIF(OFFSET(L8:L8,{0,3,6,9,12,15,18,21,24,27,30,33,36,39,42,45,48,51,54,57,60,63,66,69,72,75,78,81.84,87,90,93,96,99,102},),"indisponible"))</f>
        <v>3</v>
      </c>
      <c r="M115" s="198">
        <f ca="1">SUMPRODUCT(COUNTIF(OFFSET(M8:M8,{0,3,6,9,12,15,18,21,24,27,30,33,36,39,42,45,48,51,54,57,60,63,66,69,72,75,78,81.84,87,90,93,96,99,102},),"indisponible"))</f>
        <v>3</v>
      </c>
      <c r="N115" s="198">
        <f ca="1">SUMPRODUCT(COUNTIF(OFFSET(N8:N8,{0,3,6,9,12,15,18,21,24,27,30,33,36,39,42,45,48,51,54,57,60,63,66,69,72,75,78,81.84,87,90,93,96,99,102},),"indisponible"))</f>
        <v>3</v>
      </c>
      <c r="O115" s="198">
        <f ca="1">SUMPRODUCT(COUNTIF(OFFSET(O8:O8,{0,3,6,9,12,15,18,21,24,27,30,33,36,39,42,45,48,51,54,57,60,63,66,69,72,75,78,81.84,87,90,93,96,99,102},),"indisponible"))</f>
        <v>3</v>
      </c>
      <c r="P115" s="198">
        <f ca="1">SUMPRODUCT(COUNTIF(OFFSET(P8:P8,{0,3,6,9,12,15,18,21,24,27,30,33,36,39,42,45,48,51,54,57,60,63,66,69,72,75,78,81.84,87,90,93,96,99,102},),"indisponible"))</f>
        <v>3</v>
      </c>
      <c r="Q115" s="198">
        <f ca="1">SUMPRODUCT(COUNTIF(OFFSET(Q8:Q8,{0,3,6,9,12,15,18,21,24,27,30,33,36,39,42,45,48,51,54,57,60,63,66,69,72,75,78,81.84,87,90,93,96,99,102},),"indisponible"))</f>
        <v>3</v>
      </c>
      <c r="R115" s="198">
        <f ca="1">SUMPRODUCT(COUNTIF(OFFSET(R8:R8,{0,3,6,9,12,15,18,21,24,27,30,33,36,39,42,45,48,51,54,57,60,63,66,69,72,75,78,81.84,87,90,93,96,99,102},),"indisponible"))</f>
        <v>3</v>
      </c>
      <c r="S115" s="198">
        <f ca="1">SUMPRODUCT(COUNTIF(OFFSET(S8:S8,{0,3,6,9,12,15,18,21,24,27,30,33,36,39,42,45,48,51,54,57,60,63,66,69,72,75,78,81.84,87,90,93,96,99,102},),"indisponible"))</f>
        <v>3</v>
      </c>
      <c r="T115" s="198">
        <f ca="1">SUMPRODUCT(COUNTIF(OFFSET(T8:T8,{0,3,6,9,12,15,18,21,24,27,30,33,36,39,42,45,48,51,54,57,60,63,66,69,72,75,78,81.84,87,90,93,96,99,102},),"indisponible"))</f>
        <v>3</v>
      </c>
      <c r="U115" s="198">
        <f ca="1">SUMPRODUCT(COUNTIF(OFFSET(U8:U8,{0,3,6,9,12,15,18,21,24,27,30,33,36,39,42,45,48,51,54,57,60,63,66,69,72,75,78,81.84,87,90,93,96,99,102},),"indisponible"))</f>
        <v>3</v>
      </c>
      <c r="V115" s="198">
        <f ca="1">SUMPRODUCT(COUNTIF(OFFSET(V8:V8,{0,3,6,9,12,15,18,21,24,27,30,33,36,39,42,45,48,51,54,57,60,63,66,69,72,75,78,81.84,87,90,93,96,99,102},),"indisponible"))</f>
        <v>3</v>
      </c>
      <c r="W115" s="198">
        <f ca="1">SUMPRODUCT(COUNTIF(OFFSET(W8:W8,{0,3,6,9,12,15,18,21,24,27,30,33,36,39,42,45,48,51,54,57,60,63,66,69,72,75,78,81.84,87,90,93,96,99,102},),"indisponible"))</f>
        <v>3</v>
      </c>
      <c r="X115" s="198">
        <f ca="1">SUMPRODUCT(COUNTIF(OFFSET(X8:X8,{0,3,6,9,12,15,18,21,24,27,30,33,36,39,42,45,48,51,54,57,60,63,66,69,72,75,78,81.84,87,90,93,96,99,102},),"indisponible"))</f>
        <v>3</v>
      </c>
      <c r="Y115" s="198">
        <f ca="1">SUMPRODUCT(COUNTIF(OFFSET(Y8:Y8,{0,3,6,9,12,15,18,21,24,27,30,33,36,39,42,45,48,51,54,57,60,63,66,69,72,75,78,81.84,87,90,93,96,99,102},),"indisponible"))</f>
        <v>3</v>
      </c>
      <c r="Z115" s="198">
        <f ca="1">SUMPRODUCT(COUNTIF(OFFSET(Z8:Z8,{0,3,6,9,12,15,18,21,24,27,30,33,36,39,42,45,48,51,54,57,60,63,66,69,72,75,78,81.84,87,90,93,96,99,102},),"indisponible"))</f>
        <v>3</v>
      </c>
      <c r="AA115" s="198">
        <f ca="1">SUMPRODUCT(COUNTIF(OFFSET(AA8:AA8,{0,3,6,9,12,15,18,21,24,27,30,33,36,39,42,45,48,51,54,57,60,63,66,69,72,75,78,81.84,87,90,93,96,99,102},),"indisponible"))</f>
        <v>3</v>
      </c>
      <c r="AB115" s="198">
        <f ca="1">SUMPRODUCT(COUNTIF(OFFSET(AB8:AB8,{0,3,6,9,12,15,18,21,24,27,30,33,36,39,42,45,48,51,54,57,60,63,66,69,72,75,78,81.84,87,90,93,96,99,102},),"indisponible"))</f>
        <v>3</v>
      </c>
      <c r="AC115" s="198">
        <f ca="1">SUMPRODUCT(COUNTIF(OFFSET(AC8:AC8,{0,3,6,9,12,15,18,21,24,27,30,33,36,39,42,45,48,51,54,57,60,63,66,69,72,75,78,81.84,87,90,93,96,99,102},),"indisponible"))</f>
        <v>3</v>
      </c>
      <c r="AD115" s="198">
        <f ca="1">SUMPRODUCT(COUNTIF(OFFSET(AD8:AD8,{0,3,6,9,12,15,18,21,24,27,30,33,36,39,42,45,48,51,54,57,60,63,66,69,72,75,78,81.84,87,90,93,96,99,102},),"indisponible"))</f>
        <v>3</v>
      </c>
      <c r="AE115" s="198">
        <f ca="1">SUMPRODUCT(COUNTIF(OFFSET(AE8:AE8,{0,3,6,9,12,15,18,21,24,27,30,33,36,39,42,45,48,51,54,57,60,63,66,69,72,75,78,81.84,87,90,93,96,99,102},),"indisponible"))</f>
        <v>3</v>
      </c>
      <c r="AF115" s="198">
        <f ca="1">SUMPRODUCT(COUNTIF(OFFSET(AF8:AF8,{0,3,6,9,12,15,18,21,24,27,30,33,36,39,42,45,48,51,54,57,60,63,66,69,72,75,78,81.84,87,90,93,96,99,102},),"indisponible"))</f>
        <v>3</v>
      </c>
      <c r="AG115" s="198">
        <f ca="1">SUMPRODUCT(COUNTIF(OFFSET(AG8:AG8,{0,3,6,9,12,15,18,21,24,27,30,33,36,39,42,45,48,51,54,57,60,63,66,69,72,75,78,81.84,87,90,93,96,99,102},),"indisponible"))</f>
        <v>3</v>
      </c>
      <c r="AH115" s="198">
        <f ca="1">SUMPRODUCT(COUNTIF(OFFSET(AH8:AH8,{0,3,6,9,12,15,18,21,24,27,30,33,36,39,42,45,48,51,54,57,60,63,66,69,72,75,78,81.84,87,90,93,96,99,102},),"indisponible"))</f>
        <v>3</v>
      </c>
      <c r="AI115" s="198">
        <f ca="1">SUMPRODUCT(COUNTIF(OFFSET(AI8:AI8,{0,3,6,9,12,15,18,21,24,27,30,33,36,39,42,45,48,51,54,57,60,63,66,69,72,75,78,81.84,87,90,93,96,99,102},),"indisponible"))</f>
        <v>3</v>
      </c>
      <c r="AJ115" s="198">
        <f ca="1">SUMPRODUCT(COUNTIF(OFFSET(AJ8:AJ8,{0,3,6,9,12,15,18,21,24,27,30,33,36,39,42,45,48,51,54,57,60,63,66,69,72,75,78,81.84,87,90,93,96,99,102},),"indisponible"))</f>
        <v>3</v>
      </c>
      <c r="AK115" s="198">
        <f ca="1">SUMPRODUCT(COUNTIF(OFFSET(AK8:AK8,{0,3,6,9,12,15,18,21,24,27,30,33,36,39,42,45,48,51,54,57,60,63,66,69,72,75,78,81.84,87,90,93,96,99,102},),"indisponible"))</f>
        <v>3</v>
      </c>
      <c r="AL115" s="198">
        <f ca="1">SUMPRODUCT(COUNTIF(OFFSET(AL8:AL8,{0,3,6,9,12,15,18,21,24,27,30,33,36,39,42,45,48,51,54,57,60,63,66,69,72,75,78,81.84,87,90,93,96,99,102},),"indisponible"))</f>
        <v>3</v>
      </c>
      <c r="AM115" s="198">
        <f ca="1">SUMPRODUCT(COUNTIF(OFFSET(AM8:AM8,{0,3,6,9,12,15,18,21,24,27,30,33,36,39,42,45,48,51,54,57,60,63,66,69,72,75,78,81.84,87,90,93,96,99,102},),"indisponible"))</f>
        <v>3</v>
      </c>
      <c r="AN115" s="198">
        <f ca="1">SUMPRODUCT(COUNTIF(OFFSET(AN8:AN8,{0,3,6,9,12,15,18,21,24,27,30,33,36,39,42,45,48,51,54,57,60,63,66,69,72,75,78,81.84,87,90,93,96,99,102},),"indisponible"))</f>
        <v>3</v>
      </c>
    </row>
    <row r="116" spans="1:49" ht="15.75" thickBot="1">
      <c r="A116" s="175" t="s">
        <v>78</v>
      </c>
      <c r="B116" s="193"/>
      <c r="C116" s="194"/>
      <c r="J116" s="155">
        <f>COUNTIF(J8:J112,"*CA FPTHR*")</f>
        <v>0</v>
      </c>
      <c r="K116" s="155">
        <f t="shared" ref="K116:AM116" si="37">COUNTIF(K8:K112,"*CA FPTHR*")</f>
        <v>0</v>
      </c>
      <c r="L116" s="155">
        <f t="shared" si="37"/>
        <v>0</v>
      </c>
      <c r="M116" s="155">
        <f t="shared" si="37"/>
        <v>0</v>
      </c>
      <c r="N116" s="155">
        <f t="shared" si="37"/>
        <v>0</v>
      </c>
      <c r="O116" s="155">
        <f t="shared" si="37"/>
        <v>0</v>
      </c>
      <c r="P116" s="155">
        <f t="shared" si="37"/>
        <v>0</v>
      </c>
      <c r="Q116" s="155">
        <f t="shared" si="37"/>
        <v>0</v>
      </c>
      <c r="R116" s="155">
        <f t="shared" si="37"/>
        <v>0</v>
      </c>
      <c r="S116" s="155">
        <f t="shared" si="37"/>
        <v>0</v>
      </c>
      <c r="T116" s="155">
        <f t="shared" si="37"/>
        <v>0</v>
      </c>
      <c r="U116" s="155">
        <f t="shared" si="37"/>
        <v>0</v>
      </c>
      <c r="V116" s="155">
        <f t="shared" si="37"/>
        <v>0</v>
      </c>
      <c r="W116" s="155">
        <f t="shared" si="37"/>
        <v>0</v>
      </c>
      <c r="X116" s="155">
        <f t="shared" si="37"/>
        <v>0</v>
      </c>
      <c r="Y116" s="155">
        <f t="shared" si="37"/>
        <v>0</v>
      </c>
      <c r="Z116" s="155">
        <f t="shared" si="37"/>
        <v>0</v>
      </c>
      <c r="AA116" s="155">
        <f t="shared" si="37"/>
        <v>0</v>
      </c>
      <c r="AB116" s="155">
        <f t="shared" si="37"/>
        <v>0</v>
      </c>
      <c r="AC116" s="155">
        <f t="shared" si="37"/>
        <v>0</v>
      </c>
      <c r="AD116" s="155">
        <f t="shared" si="37"/>
        <v>0</v>
      </c>
      <c r="AE116" s="155">
        <f t="shared" si="37"/>
        <v>0</v>
      </c>
      <c r="AF116" s="155">
        <f t="shared" si="37"/>
        <v>0</v>
      </c>
      <c r="AG116" s="155">
        <f t="shared" si="37"/>
        <v>0</v>
      </c>
      <c r="AH116" s="155">
        <f t="shared" si="37"/>
        <v>0</v>
      </c>
      <c r="AI116" s="155">
        <f t="shared" si="37"/>
        <v>0</v>
      </c>
      <c r="AJ116" s="155">
        <f t="shared" si="37"/>
        <v>0</v>
      </c>
      <c r="AK116" s="155">
        <f t="shared" si="37"/>
        <v>0</v>
      </c>
      <c r="AL116" s="155">
        <f t="shared" si="37"/>
        <v>0</v>
      </c>
      <c r="AM116" s="155">
        <f t="shared" si="37"/>
        <v>0</v>
      </c>
      <c r="AN116" s="155">
        <f t="shared" ref="AN116" si="38">COUNTIF(AN8:AN112,"*CA FPTSR INC*")</f>
        <v>0</v>
      </c>
    </row>
    <row r="117" spans="1:49" ht="16.5" thickTop="1" thickBot="1">
      <c r="A117" s="176" t="s">
        <v>9</v>
      </c>
      <c r="B117" s="193"/>
      <c r="C117" s="194"/>
      <c r="J117" s="155">
        <f t="shared" ref="J117:AM117" si="39">COUNTIF(J8:J112,"*CA FPTSR SR*")</f>
        <v>0</v>
      </c>
      <c r="K117" s="155">
        <f t="shared" si="39"/>
        <v>0</v>
      </c>
      <c r="L117" s="155">
        <f t="shared" si="39"/>
        <v>0</v>
      </c>
      <c r="M117" s="155">
        <f t="shared" si="39"/>
        <v>0</v>
      </c>
      <c r="N117" s="155">
        <f t="shared" si="39"/>
        <v>0</v>
      </c>
      <c r="O117" s="155">
        <f t="shared" si="39"/>
        <v>0</v>
      </c>
      <c r="P117" s="155">
        <f t="shared" si="39"/>
        <v>0</v>
      </c>
      <c r="Q117" s="155">
        <f t="shared" si="39"/>
        <v>0</v>
      </c>
      <c r="R117" s="155">
        <f t="shared" si="39"/>
        <v>0</v>
      </c>
      <c r="S117" s="155">
        <f t="shared" si="39"/>
        <v>0</v>
      </c>
      <c r="T117" s="155">
        <f t="shared" si="39"/>
        <v>0</v>
      </c>
      <c r="U117" s="155">
        <f t="shared" si="39"/>
        <v>0</v>
      </c>
      <c r="V117" s="155">
        <f t="shared" si="39"/>
        <v>0</v>
      </c>
      <c r="W117" s="155">
        <f t="shared" si="39"/>
        <v>0</v>
      </c>
      <c r="X117" s="155">
        <f t="shared" si="39"/>
        <v>0</v>
      </c>
      <c r="Y117" s="155">
        <f t="shared" si="39"/>
        <v>0</v>
      </c>
      <c r="Z117" s="155">
        <f t="shared" si="39"/>
        <v>0</v>
      </c>
      <c r="AA117" s="155">
        <f t="shared" si="39"/>
        <v>0</v>
      </c>
      <c r="AB117" s="155">
        <f t="shared" si="39"/>
        <v>0</v>
      </c>
      <c r="AC117" s="155">
        <f t="shared" si="39"/>
        <v>0</v>
      </c>
      <c r="AD117" s="155">
        <f t="shared" si="39"/>
        <v>0</v>
      </c>
      <c r="AE117" s="155">
        <f t="shared" si="39"/>
        <v>0</v>
      </c>
      <c r="AF117" s="155">
        <f t="shared" si="39"/>
        <v>0</v>
      </c>
      <c r="AG117" s="155">
        <f t="shared" si="39"/>
        <v>0</v>
      </c>
      <c r="AH117" s="155">
        <f t="shared" si="39"/>
        <v>0</v>
      </c>
      <c r="AI117" s="155">
        <f t="shared" si="39"/>
        <v>0</v>
      </c>
      <c r="AJ117" s="155">
        <f t="shared" si="39"/>
        <v>0</v>
      </c>
      <c r="AK117" s="155">
        <f t="shared" si="39"/>
        <v>0</v>
      </c>
      <c r="AL117" s="155">
        <f t="shared" si="39"/>
        <v>0</v>
      </c>
      <c r="AM117" s="155">
        <f t="shared" si="39"/>
        <v>0</v>
      </c>
      <c r="AN117" s="155">
        <f t="shared" ref="AN117" si="40">COUNTIF(AN8:AN112,"*CA FPTSR SR*")</f>
        <v>0</v>
      </c>
    </row>
    <row r="118" spans="1:49" ht="16.5" thickTop="1" thickBot="1">
      <c r="A118" s="176" t="s">
        <v>10</v>
      </c>
      <c r="B118" s="193"/>
      <c r="C118" s="194"/>
      <c r="J118" s="114">
        <f t="shared" ref="J118:AM118" si="41">COUNTIF(J8:J112,"*CA VSAV*")</f>
        <v>0</v>
      </c>
      <c r="K118" s="114">
        <f t="shared" si="41"/>
        <v>0</v>
      </c>
      <c r="L118" s="114">
        <f t="shared" si="41"/>
        <v>0</v>
      </c>
      <c r="M118" s="114">
        <f t="shared" si="41"/>
        <v>0</v>
      </c>
      <c r="N118" s="114">
        <f t="shared" si="41"/>
        <v>0</v>
      </c>
      <c r="O118" s="114">
        <f t="shared" si="41"/>
        <v>0</v>
      </c>
      <c r="P118" s="114">
        <f t="shared" si="41"/>
        <v>0</v>
      </c>
      <c r="Q118" s="114">
        <f t="shared" si="41"/>
        <v>0</v>
      </c>
      <c r="R118" s="114">
        <f t="shared" si="41"/>
        <v>0</v>
      </c>
      <c r="S118" s="114">
        <f t="shared" si="41"/>
        <v>0</v>
      </c>
      <c r="T118" s="114">
        <f t="shared" si="41"/>
        <v>0</v>
      </c>
      <c r="U118" s="114">
        <f t="shared" si="41"/>
        <v>0</v>
      </c>
      <c r="V118" s="114">
        <f t="shared" si="41"/>
        <v>0</v>
      </c>
      <c r="W118" s="114">
        <f t="shared" si="41"/>
        <v>0</v>
      </c>
      <c r="X118" s="114">
        <f t="shared" si="41"/>
        <v>0</v>
      </c>
      <c r="Y118" s="114">
        <f t="shared" si="41"/>
        <v>0</v>
      </c>
      <c r="Z118" s="114">
        <f t="shared" si="41"/>
        <v>0</v>
      </c>
      <c r="AA118" s="114">
        <f t="shared" si="41"/>
        <v>0</v>
      </c>
      <c r="AB118" s="114">
        <f t="shared" si="41"/>
        <v>0</v>
      </c>
      <c r="AC118" s="114">
        <f t="shared" si="41"/>
        <v>0</v>
      </c>
      <c r="AD118" s="114">
        <f t="shared" si="41"/>
        <v>0</v>
      </c>
      <c r="AE118" s="114">
        <f t="shared" si="41"/>
        <v>0</v>
      </c>
      <c r="AF118" s="114">
        <f t="shared" si="41"/>
        <v>0</v>
      </c>
      <c r="AG118" s="114">
        <f t="shared" si="41"/>
        <v>0</v>
      </c>
      <c r="AH118" s="114">
        <f t="shared" si="41"/>
        <v>0</v>
      </c>
      <c r="AI118" s="114">
        <f t="shared" si="41"/>
        <v>0</v>
      </c>
      <c r="AJ118" s="114">
        <f t="shared" si="41"/>
        <v>0</v>
      </c>
      <c r="AK118" s="114">
        <f t="shared" si="41"/>
        <v>0</v>
      </c>
      <c r="AL118" s="114">
        <f t="shared" si="41"/>
        <v>0</v>
      </c>
      <c r="AM118" s="114">
        <f t="shared" si="41"/>
        <v>0</v>
      </c>
      <c r="AN118" s="114">
        <f t="shared" ref="AN118" si="42">COUNTIF(AN8:AN112,"*CA VSAV*")</f>
        <v>0</v>
      </c>
    </row>
    <row r="119" spans="1:49" ht="16.5" thickTop="1" thickBot="1">
      <c r="A119" s="176" t="s">
        <v>79</v>
      </c>
      <c r="B119" s="193"/>
      <c r="C119" s="194"/>
      <c r="J119" s="114">
        <f>COUNTIF(J8:J112,"*COND FPTHR*")</f>
        <v>0</v>
      </c>
      <c r="K119" s="114">
        <f t="shared" ref="K119:AM119" si="43">COUNTIF(K8:K112,"*COND FPTHR*")</f>
        <v>0</v>
      </c>
      <c r="L119" s="114">
        <f t="shared" si="43"/>
        <v>0</v>
      </c>
      <c r="M119" s="114">
        <f t="shared" si="43"/>
        <v>0</v>
      </c>
      <c r="N119" s="114">
        <f t="shared" si="43"/>
        <v>0</v>
      </c>
      <c r="O119" s="114">
        <f t="shared" si="43"/>
        <v>0</v>
      </c>
      <c r="P119" s="114">
        <f t="shared" si="43"/>
        <v>0</v>
      </c>
      <c r="Q119" s="114">
        <f t="shared" si="43"/>
        <v>0</v>
      </c>
      <c r="R119" s="114">
        <f t="shared" si="43"/>
        <v>0</v>
      </c>
      <c r="S119" s="114">
        <f t="shared" si="43"/>
        <v>0</v>
      </c>
      <c r="T119" s="114">
        <f t="shared" si="43"/>
        <v>0</v>
      </c>
      <c r="U119" s="114">
        <f t="shared" si="43"/>
        <v>0</v>
      </c>
      <c r="V119" s="114">
        <f t="shared" si="43"/>
        <v>0</v>
      </c>
      <c r="W119" s="114">
        <f t="shared" si="43"/>
        <v>0</v>
      </c>
      <c r="X119" s="114">
        <f t="shared" si="43"/>
        <v>0</v>
      </c>
      <c r="Y119" s="114">
        <f t="shared" si="43"/>
        <v>0</v>
      </c>
      <c r="Z119" s="114">
        <f t="shared" si="43"/>
        <v>0</v>
      </c>
      <c r="AA119" s="114">
        <f t="shared" si="43"/>
        <v>0</v>
      </c>
      <c r="AB119" s="114">
        <f t="shared" si="43"/>
        <v>0</v>
      </c>
      <c r="AC119" s="114">
        <f t="shared" si="43"/>
        <v>0</v>
      </c>
      <c r="AD119" s="114">
        <f t="shared" si="43"/>
        <v>0</v>
      </c>
      <c r="AE119" s="114">
        <f t="shared" si="43"/>
        <v>0</v>
      </c>
      <c r="AF119" s="114">
        <f t="shared" si="43"/>
        <v>0</v>
      </c>
      <c r="AG119" s="114">
        <f t="shared" si="43"/>
        <v>0</v>
      </c>
      <c r="AH119" s="114">
        <f t="shared" si="43"/>
        <v>0</v>
      </c>
      <c r="AI119" s="114">
        <f t="shared" si="43"/>
        <v>0</v>
      </c>
      <c r="AJ119" s="114">
        <f t="shared" si="43"/>
        <v>0</v>
      </c>
      <c r="AK119" s="114">
        <f t="shared" si="43"/>
        <v>0</v>
      </c>
      <c r="AL119" s="114">
        <f t="shared" si="43"/>
        <v>0</v>
      </c>
      <c r="AM119" s="114">
        <f t="shared" si="43"/>
        <v>0</v>
      </c>
      <c r="AN119" s="114">
        <f t="shared" ref="AN119" si="44">COUNTIF(AN8:AN112,"*COND FPTSR INC*")</f>
        <v>0</v>
      </c>
    </row>
    <row r="120" spans="1:49" ht="16.5" thickTop="1" thickBot="1">
      <c r="A120" s="176" t="s">
        <v>12</v>
      </c>
      <c r="B120" s="193"/>
      <c r="C120" s="194"/>
      <c r="J120" s="114">
        <f t="shared" ref="J120:AM120" si="45">COUNTIF(J8:J112,"*COND FPTSR SR*")</f>
        <v>0</v>
      </c>
      <c r="K120" s="114">
        <f t="shared" si="45"/>
        <v>0</v>
      </c>
      <c r="L120" s="114">
        <f t="shared" si="45"/>
        <v>0</v>
      </c>
      <c r="M120" s="114">
        <f t="shared" si="45"/>
        <v>0</v>
      </c>
      <c r="N120" s="114">
        <f t="shared" si="45"/>
        <v>0</v>
      </c>
      <c r="O120" s="114">
        <f t="shared" si="45"/>
        <v>0</v>
      </c>
      <c r="P120" s="114">
        <f t="shared" si="45"/>
        <v>0</v>
      </c>
      <c r="Q120" s="114">
        <f t="shared" si="45"/>
        <v>0</v>
      </c>
      <c r="R120" s="114">
        <f t="shared" si="45"/>
        <v>0</v>
      </c>
      <c r="S120" s="114">
        <f t="shared" si="45"/>
        <v>0</v>
      </c>
      <c r="T120" s="114">
        <f t="shared" si="45"/>
        <v>0</v>
      </c>
      <c r="U120" s="114">
        <f t="shared" si="45"/>
        <v>0</v>
      </c>
      <c r="V120" s="114">
        <f t="shared" si="45"/>
        <v>0</v>
      </c>
      <c r="W120" s="114">
        <f t="shared" si="45"/>
        <v>0</v>
      </c>
      <c r="X120" s="114">
        <f t="shared" si="45"/>
        <v>0</v>
      </c>
      <c r="Y120" s="114">
        <f t="shared" si="45"/>
        <v>0</v>
      </c>
      <c r="Z120" s="114">
        <f t="shared" si="45"/>
        <v>0</v>
      </c>
      <c r="AA120" s="114">
        <f t="shared" si="45"/>
        <v>0</v>
      </c>
      <c r="AB120" s="114">
        <f t="shared" si="45"/>
        <v>0</v>
      </c>
      <c r="AC120" s="114">
        <f t="shared" si="45"/>
        <v>0</v>
      </c>
      <c r="AD120" s="114">
        <f t="shared" si="45"/>
        <v>0</v>
      </c>
      <c r="AE120" s="114">
        <f t="shared" si="45"/>
        <v>0</v>
      </c>
      <c r="AF120" s="114">
        <f t="shared" si="45"/>
        <v>0</v>
      </c>
      <c r="AG120" s="114">
        <f t="shared" si="45"/>
        <v>0</v>
      </c>
      <c r="AH120" s="114">
        <f t="shared" si="45"/>
        <v>0</v>
      </c>
      <c r="AI120" s="114">
        <f t="shared" si="45"/>
        <v>0</v>
      </c>
      <c r="AJ120" s="114">
        <f t="shared" si="45"/>
        <v>0</v>
      </c>
      <c r="AK120" s="114">
        <f t="shared" si="45"/>
        <v>0</v>
      </c>
      <c r="AL120" s="114">
        <f t="shared" si="45"/>
        <v>0</v>
      </c>
      <c r="AM120" s="114">
        <f t="shared" si="45"/>
        <v>0</v>
      </c>
      <c r="AN120" s="114">
        <f t="shared" ref="AN120" si="46">COUNTIF(AN8:AN112,"*COND FPTSR SR*")</f>
        <v>0</v>
      </c>
    </row>
    <row r="121" spans="1:49" ht="16.5" thickTop="1" thickBot="1">
      <c r="A121" s="176" t="s">
        <v>13</v>
      </c>
      <c r="B121" s="193"/>
      <c r="C121" s="194"/>
      <c r="J121" s="114">
        <f t="shared" ref="J121:AM121" si="47">COUNTIF(J8:J112,"*COND VSAV*")</f>
        <v>0</v>
      </c>
      <c r="K121" s="114">
        <f t="shared" si="47"/>
        <v>0</v>
      </c>
      <c r="L121" s="114">
        <f t="shared" si="47"/>
        <v>0</v>
      </c>
      <c r="M121" s="114">
        <f t="shared" si="47"/>
        <v>0</v>
      </c>
      <c r="N121" s="114">
        <f t="shared" si="47"/>
        <v>0</v>
      </c>
      <c r="O121" s="114">
        <f t="shared" si="47"/>
        <v>0</v>
      </c>
      <c r="P121" s="114">
        <f t="shared" si="47"/>
        <v>0</v>
      </c>
      <c r="Q121" s="114">
        <f t="shared" si="47"/>
        <v>0</v>
      </c>
      <c r="R121" s="114">
        <f t="shared" si="47"/>
        <v>0</v>
      </c>
      <c r="S121" s="114">
        <f t="shared" si="47"/>
        <v>0</v>
      </c>
      <c r="T121" s="114">
        <f t="shared" si="47"/>
        <v>0</v>
      </c>
      <c r="U121" s="114">
        <f t="shared" si="47"/>
        <v>0</v>
      </c>
      <c r="V121" s="114">
        <f t="shared" si="47"/>
        <v>0</v>
      </c>
      <c r="W121" s="114">
        <f t="shared" si="47"/>
        <v>0</v>
      </c>
      <c r="X121" s="114">
        <f t="shared" si="47"/>
        <v>0</v>
      </c>
      <c r="Y121" s="114">
        <f t="shared" si="47"/>
        <v>0</v>
      </c>
      <c r="Z121" s="114">
        <f t="shared" si="47"/>
        <v>0</v>
      </c>
      <c r="AA121" s="114">
        <f t="shared" si="47"/>
        <v>0</v>
      </c>
      <c r="AB121" s="114">
        <f t="shared" si="47"/>
        <v>0</v>
      </c>
      <c r="AC121" s="114">
        <f t="shared" si="47"/>
        <v>0</v>
      </c>
      <c r="AD121" s="114">
        <f t="shared" si="47"/>
        <v>0</v>
      </c>
      <c r="AE121" s="114">
        <f t="shared" si="47"/>
        <v>0</v>
      </c>
      <c r="AF121" s="114">
        <f t="shared" si="47"/>
        <v>0</v>
      </c>
      <c r="AG121" s="114">
        <f t="shared" si="47"/>
        <v>0</v>
      </c>
      <c r="AH121" s="114">
        <f t="shared" si="47"/>
        <v>0</v>
      </c>
      <c r="AI121" s="114">
        <f t="shared" si="47"/>
        <v>0</v>
      </c>
      <c r="AJ121" s="114">
        <f t="shared" si="47"/>
        <v>0</v>
      </c>
      <c r="AK121" s="114">
        <f t="shared" si="47"/>
        <v>0</v>
      </c>
      <c r="AL121" s="114">
        <f t="shared" si="47"/>
        <v>0</v>
      </c>
      <c r="AM121" s="114">
        <f t="shared" si="47"/>
        <v>0</v>
      </c>
      <c r="AN121" s="114">
        <f t="shared" ref="AN121" si="48">COUNTIF(AN8:AN112,"*COND VSAV*")</f>
        <v>0</v>
      </c>
    </row>
    <row r="122" spans="1:49" ht="16.5" thickTop="1" thickBot="1">
      <c r="A122" s="176" t="s">
        <v>15</v>
      </c>
      <c r="B122" s="193"/>
      <c r="C122" s="194"/>
      <c r="J122" s="114">
        <f t="shared" ref="J122:AM122" si="49">COUNTIF(J8:J112,"*CE BAT INC*")</f>
        <v>0</v>
      </c>
      <c r="K122" s="114">
        <f t="shared" si="49"/>
        <v>0</v>
      </c>
      <c r="L122" s="114">
        <f t="shared" si="49"/>
        <v>0</v>
      </c>
      <c r="M122" s="114">
        <f t="shared" si="49"/>
        <v>0</v>
      </c>
      <c r="N122" s="114">
        <f t="shared" si="49"/>
        <v>0</v>
      </c>
      <c r="O122" s="114">
        <f t="shared" si="49"/>
        <v>0</v>
      </c>
      <c r="P122" s="114">
        <f t="shared" si="49"/>
        <v>0</v>
      </c>
      <c r="Q122" s="114">
        <f t="shared" si="49"/>
        <v>0</v>
      </c>
      <c r="R122" s="114">
        <f t="shared" si="49"/>
        <v>0</v>
      </c>
      <c r="S122" s="114">
        <f t="shared" si="49"/>
        <v>0</v>
      </c>
      <c r="T122" s="114">
        <f t="shared" si="49"/>
        <v>0</v>
      </c>
      <c r="U122" s="114">
        <f t="shared" si="49"/>
        <v>0</v>
      </c>
      <c r="V122" s="114">
        <f t="shared" si="49"/>
        <v>0</v>
      </c>
      <c r="W122" s="114">
        <f t="shared" si="49"/>
        <v>0</v>
      </c>
      <c r="X122" s="114">
        <f t="shared" si="49"/>
        <v>0</v>
      </c>
      <c r="Y122" s="114">
        <f t="shared" si="49"/>
        <v>0</v>
      </c>
      <c r="Z122" s="114">
        <f t="shared" si="49"/>
        <v>0</v>
      </c>
      <c r="AA122" s="114">
        <f t="shared" si="49"/>
        <v>0</v>
      </c>
      <c r="AB122" s="114">
        <f t="shared" si="49"/>
        <v>0</v>
      </c>
      <c r="AC122" s="114">
        <f t="shared" si="49"/>
        <v>0</v>
      </c>
      <c r="AD122" s="114">
        <f t="shared" si="49"/>
        <v>0</v>
      </c>
      <c r="AE122" s="114">
        <f t="shared" si="49"/>
        <v>0</v>
      </c>
      <c r="AF122" s="114">
        <f t="shared" si="49"/>
        <v>0</v>
      </c>
      <c r="AG122" s="114">
        <f t="shared" si="49"/>
        <v>0</v>
      </c>
      <c r="AH122" s="114">
        <f t="shared" si="49"/>
        <v>0</v>
      </c>
      <c r="AI122" s="114">
        <f t="shared" si="49"/>
        <v>0</v>
      </c>
      <c r="AJ122" s="114">
        <f t="shared" si="49"/>
        <v>0</v>
      </c>
      <c r="AK122" s="114">
        <f t="shared" si="49"/>
        <v>0</v>
      </c>
      <c r="AL122" s="114">
        <f t="shared" si="49"/>
        <v>0</v>
      </c>
      <c r="AM122" s="114">
        <f t="shared" si="49"/>
        <v>0</v>
      </c>
      <c r="AN122" s="114">
        <f t="shared" ref="AN122" si="50">COUNTIF(AN8:AN112,"*CE BAT INC*")</f>
        <v>0</v>
      </c>
    </row>
    <row r="123" spans="1:49" ht="16.5" thickTop="1" thickBot="1">
      <c r="A123" s="176" t="s">
        <v>16</v>
      </c>
      <c r="B123" s="193"/>
      <c r="C123" s="194"/>
      <c r="J123" s="114">
        <f t="shared" ref="J123:AM123" si="51">COUNTIF(J8:J112,"*CE BAL INC*")</f>
        <v>0</v>
      </c>
      <c r="K123" s="114">
        <f t="shared" si="51"/>
        <v>0</v>
      </c>
      <c r="L123" s="114">
        <f t="shared" si="51"/>
        <v>0</v>
      </c>
      <c r="M123" s="114">
        <f t="shared" si="51"/>
        <v>0</v>
      </c>
      <c r="N123" s="114">
        <f t="shared" si="51"/>
        <v>0</v>
      </c>
      <c r="O123" s="114">
        <f t="shared" si="51"/>
        <v>0</v>
      </c>
      <c r="P123" s="114">
        <f t="shared" si="51"/>
        <v>0</v>
      </c>
      <c r="Q123" s="114">
        <f t="shared" si="51"/>
        <v>0</v>
      </c>
      <c r="R123" s="114">
        <f t="shared" si="51"/>
        <v>0</v>
      </c>
      <c r="S123" s="114">
        <f t="shared" si="51"/>
        <v>0</v>
      </c>
      <c r="T123" s="114">
        <f t="shared" si="51"/>
        <v>0</v>
      </c>
      <c r="U123" s="114">
        <f t="shared" si="51"/>
        <v>0</v>
      </c>
      <c r="V123" s="114">
        <f t="shared" si="51"/>
        <v>0</v>
      </c>
      <c r="W123" s="114">
        <f t="shared" si="51"/>
        <v>0</v>
      </c>
      <c r="X123" s="114">
        <f t="shared" si="51"/>
        <v>0</v>
      </c>
      <c r="Y123" s="114">
        <f t="shared" si="51"/>
        <v>0</v>
      </c>
      <c r="Z123" s="114">
        <f t="shared" si="51"/>
        <v>0</v>
      </c>
      <c r="AA123" s="114">
        <f t="shared" si="51"/>
        <v>0</v>
      </c>
      <c r="AB123" s="114">
        <f t="shared" si="51"/>
        <v>0</v>
      </c>
      <c r="AC123" s="114">
        <f t="shared" si="51"/>
        <v>0</v>
      </c>
      <c r="AD123" s="114">
        <f t="shared" si="51"/>
        <v>0</v>
      </c>
      <c r="AE123" s="114">
        <f t="shared" si="51"/>
        <v>0</v>
      </c>
      <c r="AF123" s="114">
        <f t="shared" si="51"/>
        <v>0</v>
      </c>
      <c r="AG123" s="114">
        <f t="shared" si="51"/>
        <v>0</v>
      </c>
      <c r="AH123" s="114">
        <f t="shared" si="51"/>
        <v>0</v>
      </c>
      <c r="AI123" s="114">
        <f t="shared" si="51"/>
        <v>0</v>
      </c>
      <c r="AJ123" s="114">
        <f t="shared" si="51"/>
        <v>0</v>
      </c>
      <c r="AK123" s="114">
        <f t="shared" si="51"/>
        <v>0</v>
      </c>
      <c r="AL123" s="114">
        <f t="shared" si="51"/>
        <v>0</v>
      </c>
      <c r="AM123" s="114">
        <f t="shared" si="51"/>
        <v>0</v>
      </c>
      <c r="AN123" s="114">
        <f t="shared" ref="AN123" si="52">COUNTIF(AN8:AN112,"*CE BAL INC*")</f>
        <v>0</v>
      </c>
    </row>
    <row r="124" spans="1:49" ht="16.5" thickTop="1" thickBot="1">
      <c r="A124" s="176" t="s">
        <v>17</v>
      </c>
      <c r="B124" s="193"/>
      <c r="C124" s="194"/>
      <c r="J124" s="114">
        <f t="shared" ref="J124:AM124" si="53">COUNTIF(J8:J112,"*EQ BAT INC*")</f>
        <v>0</v>
      </c>
      <c r="K124" s="114">
        <f t="shared" si="53"/>
        <v>0</v>
      </c>
      <c r="L124" s="114">
        <f t="shared" si="53"/>
        <v>0</v>
      </c>
      <c r="M124" s="114">
        <f t="shared" si="53"/>
        <v>0</v>
      </c>
      <c r="N124" s="114">
        <f t="shared" si="53"/>
        <v>0</v>
      </c>
      <c r="O124" s="114">
        <f t="shared" si="53"/>
        <v>0</v>
      </c>
      <c r="P124" s="114">
        <f t="shared" si="53"/>
        <v>0</v>
      </c>
      <c r="Q124" s="114">
        <f t="shared" si="53"/>
        <v>0</v>
      </c>
      <c r="R124" s="114">
        <f t="shared" si="53"/>
        <v>0</v>
      </c>
      <c r="S124" s="114">
        <f t="shared" si="53"/>
        <v>0</v>
      </c>
      <c r="T124" s="114">
        <f t="shared" si="53"/>
        <v>0</v>
      </c>
      <c r="U124" s="114">
        <f t="shared" si="53"/>
        <v>0</v>
      </c>
      <c r="V124" s="114">
        <f t="shared" si="53"/>
        <v>0</v>
      </c>
      <c r="W124" s="114">
        <f t="shared" si="53"/>
        <v>0</v>
      </c>
      <c r="X124" s="114">
        <f t="shared" si="53"/>
        <v>0</v>
      </c>
      <c r="Y124" s="114">
        <f t="shared" si="53"/>
        <v>0</v>
      </c>
      <c r="Z124" s="114">
        <f t="shared" si="53"/>
        <v>0</v>
      </c>
      <c r="AA124" s="114">
        <f t="shared" si="53"/>
        <v>0</v>
      </c>
      <c r="AB124" s="114">
        <f t="shared" si="53"/>
        <v>0</v>
      </c>
      <c r="AC124" s="114">
        <f t="shared" si="53"/>
        <v>0</v>
      </c>
      <c r="AD124" s="114">
        <f t="shared" si="53"/>
        <v>0</v>
      </c>
      <c r="AE124" s="114">
        <f t="shared" si="53"/>
        <v>0</v>
      </c>
      <c r="AF124" s="114">
        <f t="shared" si="53"/>
        <v>0</v>
      </c>
      <c r="AG124" s="114">
        <f t="shared" si="53"/>
        <v>0</v>
      </c>
      <c r="AH124" s="114">
        <f t="shared" si="53"/>
        <v>0</v>
      </c>
      <c r="AI124" s="114">
        <f t="shared" si="53"/>
        <v>0</v>
      </c>
      <c r="AJ124" s="114">
        <f t="shared" si="53"/>
        <v>0</v>
      </c>
      <c r="AK124" s="114">
        <f t="shared" si="53"/>
        <v>0</v>
      </c>
      <c r="AL124" s="114">
        <f t="shared" si="53"/>
        <v>0</v>
      </c>
      <c r="AM124" s="114">
        <f t="shared" si="53"/>
        <v>0</v>
      </c>
      <c r="AN124" s="114">
        <f t="shared" ref="AN124" si="54">COUNTIF(AN8:AN112,"*EQ BAT INC*")</f>
        <v>0</v>
      </c>
    </row>
    <row r="125" spans="1:49" ht="16.5" thickTop="1" thickBot="1">
      <c r="A125" s="176" t="s">
        <v>18</v>
      </c>
      <c r="B125" s="193"/>
      <c r="C125" s="194"/>
      <c r="J125" s="114">
        <f t="shared" ref="J125:AM125" si="55">COUNTIF(J8:J112,"*EQ BAL INC*")</f>
        <v>0</v>
      </c>
      <c r="K125" s="114">
        <f t="shared" si="55"/>
        <v>0</v>
      </c>
      <c r="L125" s="114">
        <f t="shared" si="55"/>
        <v>0</v>
      </c>
      <c r="M125" s="114">
        <f t="shared" si="55"/>
        <v>0</v>
      </c>
      <c r="N125" s="114">
        <f t="shared" si="55"/>
        <v>0</v>
      </c>
      <c r="O125" s="114">
        <f t="shared" si="55"/>
        <v>0</v>
      </c>
      <c r="P125" s="114">
        <f t="shared" si="55"/>
        <v>0</v>
      </c>
      <c r="Q125" s="114">
        <f t="shared" si="55"/>
        <v>0</v>
      </c>
      <c r="R125" s="114">
        <f t="shared" si="55"/>
        <v>0</v>
      </c>
      <c r="S125" s="114">
        <f t="shared" si="55"/>
        <v>0</v>
      </c>
      <c r="T125" s="114">
        <f t="shared" si="55"/>
        <v>0</v>
      </c>
      <c r="U125" s="114">
        <f t="shared" si="55"/>
        <v>0</v>
      </c>
      <c r="V125" s="114">
        <f t="shared" si="55"/>
        <v>0</v>
      </c>
      <c r="W125" s="114">
        <f t="shared" si="55"/>
        <v>0</v>
      </c>
      <c r="X125" s="114">
        <f t="shared" si="55"/>
        <v>0</v>
      </c>
      <c r="Y125" s="114">
        <f t="shared" si="55"/>
        <v>0</v>
      </c>
      <c r="Z125" s="114">
        <f t="shared" si="55"/>
        <v>0</v>
      </c>
      <c r="AA125" s="114">
        <f t="shared" si="55"/>
        <v>0</v>
      </c>
      <c r="AB125" s="114">
        <f t="shared" si="55"/>
        <v>0</v>
      </c>
      <c r="AC125" s="114">
        <f t="shared" si="55"/>
        <v>0</v>
      </c>
      <c r="AD125" s="114">
        <f t="shared" si="55"/>
        <v>0</v>
      </c>
      <c r="AE125" s="114">
        <f t="shared" si="55"/>
        <v>0</v>
      </c>
      <c r="AF125" s="114">
        <f t="shared" si="55"/>
        <v>0</v>
      </c>
      <c r="AG125" s="114">
        <f t="shared" si="55"/>
        <v>0</v>
      </c>
      <c r="AH125" s="114">
        <f t="shared" si="55"/>
        <v>0</v>
      </c>
      <c r="AI125" s="114">
        <f t="shared" si="55"/>
        <v>0</v>
      </c>
      <c r="AJ125" s="114">
        <f t="shared" si="55"/>
        <v>0</v>
      </c>
      <c r="AK125" s="114">
        <f t="shared" si="55"/>
        <v>0</v>
      </c>
      <c r="AL125" s="114">
        <f t="shared" si="55"/>
        <v>0</v>
      </c>
      <c r="AM125" s="114">
        <f t="shared" si="55"/>
        <v>0</v>
      </c>
      <c r="AN125" s="114">
        <f t="shared" ref="AN125" si="56">COUNTIF(AN8:AN112,"*EQ BAL INC*")</f>
        <v>0</v>
      </c>
    </row>
    <row r="126" spans="1:49" ht="16.5" thickTop="1" thickBot="1">
      <c r="A126" s="176" t="s">
        <v>19</v>
      </c>
      <c r="B126" s="193"/>
      <c r="C126" s="194"/>
      <c r="J126" s="114">
        <f t="shared" ref="J126:AM126" si="57">COUNTIF(J8:J112,"*CE SR*")</f>
        <v>0</v>
      </c>
      <c r="K126" s="114">
        <f t="shared" si="57"/>
        <v>0</v>
      </c>
      <c r="L126" s="114">
        <f t="shared" si="57"/>
        <v>0</v>
      </c>
      <c r="M126" s="114">
        <f t="shared" si="57"/>
        <v>0</v>
      </c>
      <c r="N126" s="114">
        <f t="shared" si="57"/>
        <v>0</v>
      </c>
      <c r="O126" s="114">
        <f t="shared" si="57"/>
        <v>0</v>
      </c>
      <c r="P126" s="114">
        <f t="shared" si="57"/>
        <v>0</v>
      </c>
      <c r="Q126" s="114">
        <f t="shared" si="57"/>
        <v>0</v>
      </c>
      <c r="R126" s="114">
        <f t="shared" si="57"/>
        <v>0</v>
      </c>
      <c r="S126" s="114">
        <f t="shared" si="57"/>
        <v>0</v>
      </c>
      <c r="T126" s="114">
        <f t="shared" si="57"/>
        <v>0</v>
      </c>
      <c r="U126" s="114">
        <f t="shared" si="57"/>
        <v>0</v>
      </c>
      <c r="V126" s="114">
        <f t="shared" si="57"/>
        <v>0</v>
      </c>
      <c r="W126" s="114">
        <f t="shared" si="57"/>
        <v>0</v>
      </c>
      <c r="X126" s="114">
        <f t="shared" si="57"/>
        <v>0</v>
      </c>
      <c r="Y126" s="114">
        <f t="shared" si="57"/>
        <v>0</v>
      </c>
      <c r="Z126" s="114">
        <f t="shared" si="57"/>
        <v>0</v>
      </c>
      <c r="AA126" s="114">
        <f t="shared" si="57"/>
        <v>0</v>
      </c>
      <c r="AB126" s="114">
        <f t="shared" si="57"/>
        <v>0</v>
      </c>
      <c r="AC126" s="114">
        <f t="shared" si="57"/>
        <v>0</v>
      </c>
      <c r="AD126" s="114">
        <f t="shared" si="57"/>
        <v>0</v>
      </c>
      <c r="AE126" s="114">
        <f t="shared" si="57"/>
        <v>0</v>
      </c>
      <c r="AF126" s="114">
        <f t="shared" si="57"/>
        <v>0</v>
      </c>
      <c r="AG126" s="114">
        <f t="shared" si="57"/>
        <v>0</v>
      </c>
      <c r="AH126" s="114">
        <f t="shared" si="57"/>
        <v>0</v>
      </c>
      <c r="AI126" s="114">
        <f t="shared" si="57"/>
        <v>0</v>
      </c>
      <c r="AJ126" s="114">
        <f t="shared" si="57"/>
        <v>0</v>
      </c>
      <c r="AK126" s="114">
        <f t="shared" si="57"/>
        <v>0</v>
      </c>
      <c r="AL126" s="114">
        <f t="shared" si="57"/>
        <v>0</v>
      </c>
      <c r="AM126" s="114">
        <f t="shared" si="57"/>
        <v>0</v>
      </c>
      <c r="AN126" s="114">
        <f t="shared" ref="AN126" si="58">COUNTIF(AN8:AN112,"*CE SR*")</f>
        <v>0</v>
      </c>
    </row>
    <row r="127" spans="1:49" ht="16.5" thickTop="1" thickBot="1">
      <c r="A127" s="176" t="s">
        <v>20</v>
      </c>
      <c r="B127" s="193"/>
      <c r="C127" s="194"/>
      <c r="J127" s="114">
        <f t="shared" ref="J127:AM127" si="59">COUNTIF(J8:J112,"*EQ SR*")</f>
        <v>0</v>
      </c>
      <c r="K127" s="114">
        <f t="shared" si="59"/>
        <v>0</v>
      </c>
      <c r="L127" s="114">
        <f t="shared" si="59"/>
        <v>0</v>
      </c>
      <c r="M127" s="114">
        <f t="shared" si="59"/>
        <v>0</v>
      </c>
      <c r="N127" s="114">
        <f t="shared" si="59"/>
        <v>0</v>
      </c>
      <c r="O127" s="114">
        <f t="shared" si="59"/>
        <v>0</v>
      </c>
      <c r="P127" s="114">
        <f t="shared" si="59"/>
        <v>0</v>
      </c>
      <c r="Q127" s="114">
        <f t="shared" si="59"/>
        <v>0</v>
      </c>
      <c r="R127" s="114">
        <f t="shared" si="59"/>
        <v>0</v>
      </c>
      <c r="S127" s="114">
        <f t="shared" si="59"/>
        <v>0</v>
      </c>
      <c r="T127" s="114">
        <f t="shared" si="59"/>
        <v>0</v>
      </c>
      <c r="U127" s="114">
        <f t="shared" si="59"/>
        <v>0</v>
      </c>
      <c r="V127" s="114">
        <f t="shared" si="59"/>
        <v>0</v>
      </c>
      <c r="W127" s="114">
        <f t="shared" si="59"/>
        <v>0</v>
      </c>
      <c r="X127" s="114">
        <f t="shared" si="59"/>
        <v>0</v>
      </c>
      <c r="Y127" s="114">
        <f t="shared" si="59"/>
        <v>0</v>
      </c>
      <c r="Z127" s="114">
        <f t="shared" si="59"/>
        <v>0</v>
      </c>
      <c r="AA127" s="114">
        <f t="shared" si="59"/>
        <v>0</v>
      </c>
      <c r="AB127" s="114">
        <f t="shared" si="59"/>
        <v>0</v>
      </c>
      <c r="AC127" s="114">
        <f t="shared" si="59"/>
        <v>0</v>
      </c>
      <c r="AD127" s="114">
        <f t="shared" si="59"/>
        <v>0</v>
      </c>
      <c r="AE127" s="114">
        <f t="shared" si="59"/>
        <v>0</v>
      </c>
      <c r="AF127" s="114">
        <f t="shared" si="59"/>
        <v>0</v>
      </c>
      <c r="AG127" s="114">
        <f t="shared" si="59"/>
        <v>0</v>
      </c>
      <c r="AH127" s="114">
        <f t="shared" si="59"/>
        <v>0</v>
      </c>
      <c r="AI127" s="114">
        <f t="shared" si="59"/>
        <v>0</v>
      </c>
      <c r="AJ127" s="114">
        <f t="shared" si="59"/>
        <v>0</v>
      </c>
      <c r="AK127" s="114">
        <f t="shared" si="59"/>
        <v>0</v>
      </c>
      <c r="AL127" s="114">
        <f t="shared" si="59"/>
        <v>0</v>
      </c>
      <c r="AM127" s="114">
        <f t="shared" si="59"/>
        <v>0</v>
      </c>
      <c r="AN127" s="114">
        <f t="shared" ref="AN127" si="60">COUNTIF(AN8:AN112,"*EQ SR*")</f>
        <v>0</v>
      </c>
    </row>
    <row r="128" spans="1:49" ht="16.5" thickTop="1" thickBot="1">
      <c r="A128" s="176" t="s">
        <v>21</v>
      </c>
      <c r="B128" s="193"/>
      <c r="C128" s="194"/>
      <c r="J128" s="114">
        <f t="shared" ref="J128:AM128" si="61">COUNTIF(J8:J112,"*EQ 1 VSAV*")</f>
        <v>0</v>
      </c>
      <c r="K128" s="114">
        <f t="shared" si="61"/>
        <v>0</v>
      </c>
      <c r="L128" s="114">
        <f t="shared" si="61"/>
        <v>0</v>
      </c>
      <c r="M128" s="114">
        <f t="shared" si="61"/>
        <v>0</v>
      </c>
      <c r="N128" s="114">
        <f t="shared" si="61"/>
        <v>0</v>
      </c>
      <c r="O128" s="114">
        <f t="shared" si="61"/>
        <v>0</v>
      </c>
      <c r="P128" s="114">
        <f t="shared" si="61"/>
        <v>0</v>
      </c>
      <c r="Q128" s="114">
        <f t="shared" si="61"/>
        <v>0</v>
      </c>
      <c r="R128" s="114">
        <f t="shared" si="61"/>
        <v>0</v>
      </c>
      <c r="S128" s="114">
        <f t="shared" si="61"/>
        <v>0</v>
      </c>
      <c r="T128" s="114">
        <f t="shared" si="61"/>
        <v>0</v>
      </c>
      <c r="U128" s="114">
        <f t="shared" si="61"/>
        <v>0</v>
      </c>
      <c r="V128" s="114">
        <f t="shared" si="61"/>
        <v>0</v>
      </c>
      <c r="W128" s="114">
        <f t="shared" si="61"/>
        <v>0</v>
      </c>
      <c r="X128" s="114">
        <f t="shared" si="61"/>
        <v>0</v>
      </c>
      <c r="Y128" s="114">
        <f t="shared" si="61"/>
        <v>0</v>
      </c>
      <c r="Z128" s="114">
        <f t="shared" si="61"/>
        <v>0</v>
      </c>
      <c r="AA128" s="114">
        <f t="shared" si="61"/>
        <v>0</v>
      </c>
      <c r="AB128" s="114">
        <f t="shared" si="61"/>
        <v>0</v>
      </c>
      <c r="AC128" s="114">
        <f t="shared" si="61"/>
        <v>0</v>
      </c>
      <c r="AD128" s="114">
        <f t="shared" si="61"/>
        <v>0</v>
      </c>
      <c r="AE128" s="114">
        <f t="shared" si="61"/>
        <v>0</v>
      </c>
      <c r="AF128" s="114">
        <f t="shared" si="61"/>
        <v>0</v>
      </c>
      <c r="AG128" s="114">
        <f t="shared" si="61"/>
        <v>0</v>
      </c>
      <c r="AH128" s="114">
        <f t="shared" si="61"/>
        <v>0</v>
      </c>
      <c r="AI128" s="114">
        <f t="shared" si="61"/>
        <v>0</v>
      </c>
      <c r="AJ128" s="114">
        <f t="shared" si="61"/>
        <v>0</v>
      </c>
      <c r="AK128" s="114">
        <f t="shared" si="61"/>
        <v>0</v>
      </c>
      <c r="AL128" s="114">
        <f t="shared" si="61"/>
        <v>0</v>
      </c>
      <c r="AM128" s="114">
        <f t="shared" si="61"/>
        <v>0</v>
      </c>
      <c r="AN128" s="114">
        <f t="shared" ref="AN128" si="62">COUNTIF(AN8:AN112,"*EQ 1 VSAV*")</f>
        <v>0</v>
      </c>
    </row>
    <row r="129" spans="1:40" ht="16.5" thickTop="1" thickBot="1">
      <c r="A129" s="176" t="s">
        <v>22</v>
      </c>
      <c r="B129" s="193"/>
      <c r="C129" s="194"/>
      <c r="J129" s="114">
        <f t="shared" ref="J129:AM129" si="63">COUNTIF(J8:J112,"*EQ 2 VSAV*")</f>
        <v>0</v>
      </c>
      <c r="K129" s="114">
        <f t="shared" si="63"/>
        <v>0</v>
      </c>
      <c r="L129" s="114">
        <f t="shared" si="63"/>
        <v>0</v>
      </c>
      <c r="M129" s="114">
        <f t="shared" si="63"/>
        <v>0</v>
      </c>
      <c r="N129" s="114">
        <f t="shared" si="63"/>
        <v>0</v>
      </c>
      <c r="O129" s="114">
        <f t="shared" si="63"/>
        <v>0</v>
      </c>
      <c r="P129" s="114">
        <f t="shared" si="63"/>
        <v>0</v>
      </c>
      <c r="Q129" s="114">
        <f t="shared" si="63"/>
        <v>0</v>
      </c>
      <c r="R129" s="114">
        <f t="shared" si="63"/>
        <v>0</v>
      </c>
      <c r="S129" s="114">
        <f t="shared" si="63"/>
        <v>0</v>
      </c>
      <c r="T129" s="114">
        <f t="shared" si="63"/>
        <v>0</v>
      </c>
      <c r="U129" s="114">
        <f t="shared" si="63"/>
        <v>0</v>
      </c>
      <c r="V129" s="114">
        <f t="shared" si="63"/>
        <v>0</v>
      </c>
      <c r="W129" s="114">
        <f t="shared" si="63"/>
        <v>0</v>
      </c>
      <c r="X129" s="114">
        <f t="shared" si="63"/>
        <v>0</v>
      </c>
      <c r="Y129" s="114">
        <f t="shared" si="63"/>
        <v>0</v>
      </c>
      <c r="Z129" s="114">
        <f t="shared" si="63"/>
        <v>0</v>
      </c>
      <c r="AA129" s="114">
        <f t="shared" si="63"/>
        <v>0</v>
      </c>
      <c r="AB129" s="114">
        <f t="shared" si="63"/>
        <v>0</v>
      </c>
      <c r="AC129" s="114">
        <f t="shared" si="63"/>
        <v>0</v>
      </c>
      <c r="AD129" s="114">
        <f t="shared" si="63"/>
        <v>0</v>
      </c>
      <c r="AE129" s="114">
        <f t="shared" si="63"/>
        <v>0</v>
      </c>
      <c r="AF129" s="114">
        <f t="shared" si="63"/>
        <v>0</v>
      </c>
      <c r="AG129" s="114">
        <f t="shared" si="63"/>
        <v>0</v>
      </c>
      <c r="AH129" s="114">
        <f t="shared" si="63"/>
        <v>0</v>
      </c>
      <c r="AI129" s="114">
        <f t="shared" si="63"/>
        <v>0</v>
      </c>
      <c r="AJ129" s="114">
        <f t="shared" si="63"/>
        <v>0</v>
      </c>
      <c r="AK129" s="114">
        <f t="shared" si="63"/>
        <v>0</v>
      </c>
      <c r="AL129" s="114">
        <f t="shared" si="63"/>
        <v>0</v>
      </c>
      <c r="AM129" s="114">
        <f t="shared" si="63"/>
        <v>0</v>
      </c>
      <c r="AN129" s="114">
        <f t="shared" ref="AN129" si="64">COUNTIF(AN8:AN112,"*EQ 2 VSAV*")</f>
        <v>0</v>
      </c>
    </row>
    <row r="130" spans="1:40" ht="16.5" thickTop="1" thickBot="1">
      <c r="A130" s="177" t="s">
        <v>26</v>
      </c>
      <c r="B130" s="195"/>
      <c r="C130" s="196"/>
      <c r="J130" s="114">
        <f t="shared" ref="J130:AM130" si="65">COUNTIF(J8:J112,"*GARDE*")</f>
        <v>0</v>
      </c>
      <c r="K130" s="114">
        <f t="shared" si="65"/>
        <v>0</v>
      </c>
      <c r="L130" s="114">
        <f t="shared" si="65"/>
        <v>0</v>
      </c>
      <c r="M130" s="114">
        <f t="shared" si="65"/>
        <v>0</v>
      </c>
      <c r="N130" s="114">
        <f t="shared" si="65"/>
        <v>0</v>
      </c>
      <c r="O130" s="114">
        <f t="shared" si="65"/>
        <v>0</v>
      </c>
      <c r="P130" s="114">
        <f t="shared" si="65"/>
        <v>0</v>
      </c>
      <c r="Q130" s="114">
        <f t="shared" si="65"/>
        <v>0</v>
      </c>
      <c r="R130" s="114">
        <f t="shared" si="65"/>
        <v>0</v>
      </c>
      <c r="S130" s="114">
        <f t="shared" si="65"/>
        <v>0</v>
      </c>
      <c r="T130" s="114">
        <f t="shared" si="65"/>
        <v>0</v>
      </c>
      <c r="U130" s="114">
        <f t="shared" si="65"/>
        <v>0</v>
      </c>
      <c r="V130" s="114">
        <f t="shared" si="65"/>
        <v>0</v>
      </c>
      <c r="W130" s="114">
        <f t="shared" si="65"/>
        <v>0</v>
      </c>
      <c r="X130" s="114">
        <f t="shared" si="65"/>
        <v>0</v>
      </c>
      <c r="Y130" s="114">
        <f t="shared" si="65"/>
        <v>0</v>
      </c>
      <c r="Z130" s="114">
        <f t="shared" si="65"/>
        <v>0</v>
      </c>
      <c r="AA130" s="114">
        <f t="shared" si="65"/>
        <v>0</v>
      </c>
      <c r="AB130" s="114">
        <f t="shared" si="65"/>
        <v>0</v>
      </c>
      <c r="AC130" s="114">
        <f t="shared" si="65"/>
        <v>0</v>
      </c>
      <c r="AD130" s="114">
        <f t="shared" si="65"/>
        <v>0</v>
      </c>
      <c r="AE130" s="114">
        <f t="shared" si="65"/>
        <v>0</v>
      </c>
      <c r="AF130" s="114">
        <f t="shared" si="65"/>
        <v>0</v>
      </c>
      <c r="AG130" s="114">
        <f t="shared" si="65"/>
        <v>0</v>
      </c>
      <c r="AH130" s="114">
        <f t="shared" si="65"/>
        <v>0</v>
      </c>
      <c r="AI130" s="114">
        <f t="shared" si="65"/>
        <v>0</v>
      </c>
      <c r="AJ130" s="114">
        <f t="shared" si="65"/>
        <v>0</v>
      </c>
      <c r="AK130" s="114">
        <f t="shared" si="65"/>
        <v>0</v>
      </c>
      <c r="AL130" s="114">
        <f t="shared" si="65"/>
        <v>0</v>
      </c>
      <c r="AM130" s="114">
        <f t="shared" si="65"/>
        <v>0</v>
      </c>
      <c r="AN130" s="114">
        <f t="shared" ref="AN130" si="66">COUNTIF(AN8:AN112,"*GARDE*")</f>
        <v>0</v>
      </c>
    </row>
  </sheetData>
  <mergeCells count="295">
    <mergeCell ref="B1:D1"/>
    <mergeCell ref="F1:H1"/>
    <mergeCell ref="K1:R2"/>
    <mergeCell ref="S1:Z2"/>
    <mergeCell ref="AG1:AH1"/>
    <mergeCell ref="AK1:AL1"/>
    <mergeCell ref="B2:D2"/>
    <mergeCell ref="F2:H2"/>
    <mergeCell ref="AG2:AH2"/>
    <mergeCell ref="AK2:AL2"/>
    <mergeCell ref="D6:D7"/>
    <mergeCell ref="E6:E7"/>
    <mergeCell ref="F6:F7"/>
    <mergeCell ref="G6:G7"/>
    <mergeCell ref="H6:I7"/>
    <mergeCell ref="B8:B10"/>
    <mergeCell ref="C8:C10"/>
    <mergeCell ref="D8:D10"/>
    <mergeCell ref="E8:E10"/>
    <mergeCell ref="F8:F10"/>
    <mergeCell ref="G8:G10"/>
    <mergeCell ref="H8:H10"/>
    <mergeCell ref="I8:I10"/>
    <mergeCell ref="B11:B13"/>
    <mergeCell ref="C11:C13"/>
    <mergeCell ref="D11:D13"/>
    <mergeCell ref="E11:E13"/>
    <mergeCell ref="F11:F13"/>
    <mergeCell ref="G11:G13"/>
    <mergeCell ref="H11:H13"/>
    <mergeCell ref="I11:I13"/>
    <mergeCell ref="B14:B16"/>
    <mergeCell ref="C14:C16"/>
    <mergeCell ref="D14:D16"/>
    <mergeCell ref="E14:E16"/>
    <mergeCell ref="F14:F16"/>
    <mergeCell ref="G14:G16"/>
    <mergeCell ref="H14:H16"/>
    <mergeCell ref="I14:I16"/>
    <mergeCell ref="H17:H19"/>
    <mergeCell ref="I17:I19"/>
    <mergeCell ref="B20:B22"/>
    <mergeCell ref="C20:C22"/>
    <mergeCell ref="D20:D22"/>
    <mergeCell ref="E20:E22"/>
    <mergeCell ref="F20:F22"/>
    <mergeCell ref="G20:G22"/>
    <mergeCell ref="H20:H22"/>
    <mergeCell ref="I20:I22"/>
    <mergeCell ref="B17:B19"/>
    <mergeCell ref="C17:C19"/>
    <mergeCell ref="D17:D19"/>
    <mergeCell ref="E17:E19"/>
    <mergeCell ref="F17:F19"/>
    <mergeCell ref="G17:G19"/>
    <mergeCell ref="H23:H25"/>
    <mergeCell ref="I23:I25"/>
    <mergeCell ref="B26:B28"/>
    <mergeCell ref="C26:C28"/>
    <mergeCell ref="D26:D28"/>
    <mergeCell ref="E26:E28"/>
    <mergeCell ref="F26:F28"/>
    <mergeCell ref="G26:G28"/>
    <mergeCell ref="H26:H28"/>
    <mergeCell ref="I26:I28"/>
    <mergeCell ref="B23:B25"/>
    <mergeCell ref="C23:C25"/>
    <mergeCell ref="D23:D25"/>
    <mergeCell ref="E23:E25"/>
    <mergeCell ref="F23:F25"/>
    <mergeCell ref="G23:G25"/>
    <mergeCell ref="H29:H31"/>
    <mergeCell ref="I29:I31"/>
    <mergeCell ref="B32:B34"/>
    <mergeCell ref="C32:C34"/>
    <mergeCell ref="D32:D34"/>
    <mergeCell ref="E32:E34"/>
    <mergeCell ref="F32:F34"/>
    <mergeCell ref="G32:G34"/>
    <mergeCell ref="H32:H34"/>
    <mergeCell ref="I32:I34"/>
    <mergeCell ref="B29:B31"/>
    <mergeCell ref="C29:C31"/>
    <mergeCell ref="D29:D31"/>
    <mergeCell ref="E29:E31"/>
    <mergeCell ref="F29:F31"/>
    <mergeCell ref="G29:G31"/>
    <mergeCell ref="H35:H37"/>
    <mergeCell ref="I35:I37"/>
    <mergeCell ref="B38:B40"/>
    <mergeCell ref="C38:C40"/>
    <mergeCell ref="D38:D40"/>
    <mergeCell ref="E38:E40"/>
    <mergeCell ref="F38:F40"/>
    <mergeCell ref="G38:G40"/>
    <mergeCell ref="H38:H40"/>
    <mergeCell ref="I38:I40"/>
    <mergeCell ref="B35:B37"/>
    <mergeCell ref="C35:C37"/>
    <mergeCell ref="D35:D37"/>
    <mergeCell ref="E35:E37"/>
    <mergeCell ref="F35:F37"/>
    <mergeCell ref="G35:G37"/>
    <mergeCell ref="H41:H43"/>
    <mergeCell ref="I41:I43"/>
    <mergeCell ref="B44:B46"/>
    <mergeCell ref="C44:C46"/>
    <mergeCell ref="D44:D46"/>
    <mergeCell ref="E44:E46"/>
    <mergeCell ref="F44:F46"/>
    <mergeCell ref="G44:G46"/>
    <mergeCell ref="H44:H46"/>
    <mergeCell ref="I44:I46"/>
    <mergeCell ref="B41:B43"/>
    <mergeCell ref="C41:C43"/>
    <mergeCell ref="D41:D43"/>
    <mergeCell ref="E41:E43"/>
    <mergeCell ref="F41:F43"/>
    <mergeCell ref="G41:G43"/>
    <mergeCell ref="H47:H49"/>
    <mergeCell ref="I47:I49"/>
    <mergeCell ref="B50:B52"/>
    <mergeCell ref="C50:C52"/>
    <mergeCell ref="D50:D52"/>
    <mergeCell ref="E50:E52"/>
    <mergeCell ref="F50:F52"/>
    <mergeCell ref="G50:G52"/>
    <mergeCell ref="H50:H52"/>
    <mergeCell ref="I50:I52"/>
    <mergeCell ref="B47:B49"/>
    <mergeCell ref="C47:C49"/>
    <mergeCell ref="D47:D49"/>
    <mergeCell ref="E47:E49"/>
    <mergeCell ref="F47:F49"/>
    <mergeCell ref="G47:G49"/>
    <mergeCell ref="H53:H55"/>
    <mergeCell ref="I53:I55"/>
    <mergeCell ref="B56:B58"/>
    <mergeCell ref="C56:C58"/>
    <mergeCell ref="D56:D58"/>
    <mergeCell ref="E56:E58"/>
    <mergeCell ref="F56:F58"/>
    <mergeCell ref="G56:G58"/>
    <mergeCell ref="H56:H58"/>
    <mergeCell ref="I56:I58"/>
    <mergeCell ref="B53:B55"/>
    <mergeCell ref="C53:C55"/>
    <mergeCell ref="D53:D55"/>
    <mergeCell ref="E53:E55"/>
    <mergeCell ref="F53:F55"/>
    <mergeCell ref="G53:G55"/>
    <mergeCell ref="H59:H61"/>
    <mergeCell ref="I59:I61"/>
    <mergeCell ref="B62:B64"/>
    <mergeCell ref="C62:C64"/>
    <mergeCell ref="D62:D64"/>
    <mergeCell ref="E62:E64"/>
    <mergeCell ref="F62:F64"/>
    <mergeCell ref="G62:G64"/>
    <mergeCell ref="H62:H64"/>
    <mergeCell ref="I62:I64"/>
    <mergeCell ref="B59:B61"/>
    <mergeCell ref="C59:C61"/>
    <mergeCell ref="D59:D61"/>
    <mergeCell ref="E59:E61"/>
    <mergeCell ref="F59:F61"/>
    <mergeCell ref="G59:G61"/>
    <mergeCell ref="H65:H67"/>
    <mergeCell ref="I65:I67"/>
    <mergeCell ref="B68:B70"/>
    <mergeCell ref="C68:C70"/>
    <mergeCell ref="D68:D70"/>
    <mergeCell ref="E68:E70"/>
    <mergeCell ref="F68:F70"/>
    <mergeCell ref="G68:G70"/>
    <mergeCell ref="H68:H70"/>
    <mergeCell ref="I68:I70"/>
    <mergeCell ref="B65:B67"/>
    <mergeCell ref="C65:C67"/>
    <mergeCell ref="D65:D67"/>
    <mergeCell ref="E65:E67"/>
    <mergeCell ref="F65:F67"/>
    <mergeCell ref="G65:G67"/>
    <mergeCell ref="H71:H73"/>
    <mergeCell ref="I71:I73"/>
    <mergeCell ref="B74:B76"/>
    <mergeCell ref="C74:C76"/>
    <mergeCell ref="D74:D76"/>
    <mergeCell ref="E74:E76"/>
    <mergeCell ref="F74:F76"/>
    <mergeCell ref="G74:G76"/>
    <mergeCell ref="H74:H76"/>
    <mergeCell ref="I74:I76"/>
    <mergeCell ref="B71:B73"/>
    <mergeCell ref="C71:C73"/>
    <mergeCell ref="D71:D73"/>
    <mergeCell ref="E71:E73"/>
    <mergeCell ref="F71:F73"/>
    <mergeCell ref="G71:G73"/>
    <mergeCell ref="H77:H79"/>
    <mergeCell ref="I77:I79"/>
    <mergeCell ref="B80:B82"/>
    <mergeCell ref="C80:C82"/>
    <mergeCell ref="D80:D82"/>
    <mergeCell ref="E80:E82"/>
    <mergeCell ref="F80:F82"/>
    <mergeCell ref="G80:G82"/>
    <mergeCell ref="H80:H82"/>
    <mergeCell ref="I80:I82"/>
    <mergeCell ref="B77:B79"/>
    <mergeCell ref="C77:C79"/>
    <mergeCell ref="D77:D79"/>
    <mergeCell ref="E77:E79"/>
    <mergeCell ref="F77:F79"/>
    <mergeCell ref="G77:G79"/>
    <mergeCell ref="H83:H85"/>
    <mergeCell ref="I83:I85"/>
    <mergeCell ref="B86:B88"/>
    <mergeCell ref="C86:C88"/>
    <mergeCell ref="D86:D88"/>
    <mergeCell ref="E86:E88"/>
    <mergeCell ref="F86:F88"/>
    <mergeCell ref="G86:G88"/>
    <mergeCell ref="H86:H88"/>
    <mergeCell ref="I86:I88"/>
    <mergeCell ref="B83:B85"/>
    <mergeCell ref="C83:C85"/>
    <mergeCell ref="D83:D85"/>
    <mergeCell ref="E83:E85"/>
    <mergeCell ref="F83:F85"/>
    <mergeCell ref="G83:G85"/>
    <mergeCell ref="H89:H91"/>
    <mergeCell ref="I89:I91"/>
    <mergeCell ref="B92:B94"/>
    <mergeCell ref="C92:C94"/>
    <mergeCell ref="D92:D94"/>
    <mergeCell ref="E92:E94"/>
    <mergeCell ref="F92:F94"/>
    <mergeCell ref="G92:G94"/>
    <mergeCell ref="H92:H94"/>
    <mergeCell ref="I92:I94"/>
    <mergeCell ref="B89:B91"/>
    <mergeCell ref="C89:C91"/>
    <mergeCell ref="D89:D91"/>
    <mergeCell ref="E89:E91"/>
    <mergeCell ref="F89:F91"/>
    <mergeCell ref="G89:G91"/>
    <mergeCell ref="H95:H97"/>
    <mergeCell ref="I95:I97"/>
    <mergeCell ref="B98:B100"/>
    <mergeCell ref="C98:C100"/>
    <mergeCell ref="D98:D100"/>
    <mergeCell ref="E98:E100"/>
    <mergeCell ref="F98:F100"/>
    <mergeCell ref="G98:G100"/>
    <mergeCell ref="H98:H100"/>
    <mergeCell ref="I98:I100"/>
    <mergeCell ref="B95:B97"/>
    <mergeCell ref="C95:C97"/>
    <mergeCell ref="D95:D97"/>
    <mergeCell ref="E95:E97"/>
    <mergeCell ref="F95:F97"/>
    <mergeCell ref="G95:G97"/>
    <mergeCell ref="H101:H103"/>
    <mergeCell ref="I101:I103"/>
    <mergeCell ref="B104:B106"/>
    <mergeCell ref="C104:C106"/>
    <mergeCell ref="D104:D106"/>
    <mergeCell ref="E104:E106"/>
    <mergeCell ref="F104:F106"/>
    <mergeCell ref="G104:G106"/>
    <mergeCell ref="H104:H106"/>
    <mergeCell ref="I104:I106"/>
    <mergeCell ref="B101:B103"/>
    <mergeCell ref="C101:C103"/>
    <mergeCell ref="D101:D103"/>
    <mergeCell ref="E101:E103"/>
    <mergeCell ref="F101:F103"/>
    <mergeCell ref="G101:G103"/>
    <mergeCell ref="H107:H109"/>
    <mergeCell ref="I107:I109"/>
    <mergeCell ref="B110:B112"/>
    <mergeCell ref="C110:C112"/>
    <mergeCell ref="D110:D112"/>
    <mergeCell ref="E110:E112"/>
    <mergeCell ref="F110:F112"/>
    <mergeCell ref="G110:G112"/>
    <mergeCell ref="H110:H112"/>
    <mergeCell ref="I110:I112"/>
    <mergeCell ref="B107:B109"/>
    <mergeCell ref="C107:C109"/>
    <mergeCell ref="D107:D109"/>
    <mergeCell ref="E107:E109"/>
    <mergeCell ref="F107:F109"/>
    <mergeCell ref="G107:G109"/>
  </mergeCells>
  <conditionalFormatting sqref="AN118:AN130">
    <cfRule type="colorScale" priority="126">
      <colorScale>
        <cfvo type="num" val="0"/>
        <cfvo type="num" val="1"/>
        <cfvo type="num" val="2"/>
        <color theme="2"/>
        <color rgb="FFFFFF00"/>
        <color rgb="FFFF0000"/>
      </colorScale>
    </cfRule>
  </conditionalFormatting>
  <conditionalFormatting sqref="J5:AN5">
    <cfRule type="expression" dxfId="279" priority="147" stopIfTrue="1">
      <formula>COUNTIF(fériés,J$5)</formula>
    </cfRule>
    <cfRule type="expression" dxfId="278" priority="148" stopIfTrue="1">
      <formula>WEEKDAY(J$5,2)&gt;5</formula>
    </cfRule>
  </conditionalFormatting>
  <conditionalFormatting sqref="J115:AN115">
    <cfRule type="cellIs" dxfId="277" priority="121" operator="greaterThan">
      <formula>1</formula>
    </cfRule>
  </conditionalFormatting>
  <conditionalFormatting sqref="AN116">
    <cfRule type="cellIs" dxfId="276" priority="123" operator="between">
      <formula>1</formula>
      <formula>1</formula>
    </cfRule>
  </conditionalFormatting>
  <conditionalFormatting sqref="AN117">
    <cfRule type="cellIs" dxfId="275" priority="122" operator="between">
      <formula>1</formula>
      <formula>1</formula>
    </cfRule>
  </conditionalFormatting>
  <conditionalFormatting sqref="J5:AN5">
    <cfRule type="cellIs" dxfId="274" priority="146" operator="equal">
      <formula>TODAY()</formula>
    </cfRule>
  </conditionalFormatting>
  <conditionalFormatting sqref="K92:K112">
    <cfRule type="duplicateValues" dxfId="273" priority="114"/>
  </conditionalFormatting>
  <conditionalFormatting sqref="L92:L112">
    <cfRule type="duplicateValues" dxfId="272" priority="133"/>
  </conditionalFormatting>
  <conditionalFormatting sqref="M92:M112">
    <cfRule type="duplicateValues" dxfId="271" priority="138"/>
  </conditionalFormatting>
  <conditionalFormatting sqref="N92:N112">
    <cfRule type="duplicateValues" dxfId="270" priority="140" stopIfTrue="1"/>
  </conditionalFormatting>
  <conditionalFormatting sqref="O92:O112">
    <cfRule type="duplicateValues" dxfId="269" priority="137"/>
  </conditionalFormatting>
  <conditionalFormatting sqref="P92:P112">
    <cfRule type="duplicateValues" dxfId="268" priority="141"/>
  </conditionalFormatting>
  <conditionalFormatting sqref="Q92:Q112">
    <cfRule type="duplicateValues" dxfId="267" priority="136"/>
  </conditionalFormatting>
  <conditionalFormatting sqref="R92:R112">
    <cfRule type="duplicateValues" dxfId="266" priority="139"/>
  </conditionalFormatting>
  <conditionalFormatting sqref="S92:S112">
    <cfRule type="duplicateValues" dxfId="265" priority="135"/>
  </conditionalFormatting>
  <conditionalFormatting sqref="T92:T112">
    <cfRule type="duplicateValues" dxfId="264" priority="131"/>
  </conditionalFormatting>
  <conditionalFormatting sqref="U92:U112">
    <cfRule type="duplicateValues" dxfId="263" priority="125"/>
  </conditionalFormatting>
  <conditionalFormatting sqref="V92:V112">
    <cfRule type="duplicateValues" dxfId="262" priority="130"/>
  </conditionalFormatting>
  <conditionalFormatting sqref="W92:W112">
    <cfRule type="duplicateValues" dxfId="261" priority="129"/>
  </conditionalFormatting>
  <conditionalFormatting sqref="X92:X112">
    <cfRule type="duplicateValues" dxfId="260" priority="144"/>
  </conditionalFormatting>
  <conditionalFormatting sqref="Y92:Y112">
    <cfRule type="duplicateValues" dxfId="259" priority="128"/>
  </conditionalFormatting>
  <conditionalFormatting sqref="Z92:Z112">
    <cfRule type="duplicateValues" dxfId="258" priority="127"/>
  </conditionalFormatting>
  <conditionalFormatting sqref="AA92:AA112">
    <cfRule type="duplicateValues" dxfId="257" priority="124"/>
  </conditionalFormatting>
  <conditionalFormatting sqref="AB92:AB112">
    <cfRule type="duplicateValues" dxfId="256" priority="120"/>
  </conditionalFormatting>
  <conditionalFormatting sqref="AC92:AC112">
    <cfRule type="duplicateValues" dxfId="255" priority="134"/>
  </conditionalFormatting>
  <conditionalFormatting sqref="AD92:AD112">
    <cfRule type="duplicateValues" dxfId="254" priority="119"/>
  </conditionalFormatting>
  <conditionalFormatting sqref="AE92:AE112">
    <cfRule type="duplicateValues" dxfId="253" priority="145"/>
  </conditionalFormatting>
  <conditionalFormatting sqref="AF92:AF112">
    <cfRule type="duplicateValues" dxfId="252" priority="118"/>
  </conditionalFormatting>
  <conditionalFormatting sqref="AG92:AG112">
    <cfRule type="duplicateValues" dxfId="251" priority="117"/>
  </conditionalFormatting>
  <conditionalFormatting sqref="AH92:AH112">
    <cfRule type="duplicateValues" dxfId="250" priority="132"/>
  </conditionalFormatting>
  <conditionalFormatting sqref="AI92:AI112">
    <cfRule type="duplicateValues" dxfId="249" priority="116"/>
  </conditionalFormatting>
  <conditionalFormatting sqref="AJ92:AJ112">
    <cfRule type="duplicateValues" dxfId="248" priority="142"/>
  </conditionalFormatting>
  <conditionalFormatting sqref="AK92:AK112">
    <cfRule type="duplicateValues" dxfId="247" priority="112"/>
  </conditionalFormatting>
  <conditionalFormatting sqref="AL92:AL112">
    <cfRule type="duplicateValues" dxfId="246" priority="113"/>
  </conditionalFormatting>
  <conditionalFormatting sqref="AM92:AM112">
    <cfRule type="duplicateValues" dxfId="245" priority="115"/>
  </conditionalFormatting>
  <conditionalFormatting sqref="AN92:AN112">
    <cfRule type="duplicateValues" dxfId="244" priority="143"/>
  </conditionalFormatting>
  <conditionalFormatting sqref="J92:J112">
    <cfRule type="duplicateValues" dxfId="243" priority="111"/>
  </conditionalFormatting>
  <conditionalFormatting sqref="J92:AN112">
    <cfRule type="endsWith" dxfId="242" priority="109" operator="endsWith" text="INDISPONIBLE">
      <formula>RIGHT(J92,LEN("INDISPONIBLE"))="INDISPONIBLE"</formula>
    </cfRule>
    <cfRule type="endsWith" dxfId="241" priority="110" operator="endsWith" text="DISPONIBLE">
      <formula>RIGHT(J92,LEN("DISPONIBLE"))="DISPONIBLE"</formula>
    </cfRule>
    <cfRule type="containsText" dxfId="240" priority="149" stopIfTrue="1" operator="containsText" text="garde">
      <formula>NOT(ISERROR(SEARCH("garde",J92)))</formula>
    </cfRule>
    <cfRule type="endsWith" dxfId="239" priority="150" stopIfTrue="1" operator="endsWith" text="CDG">
      <formula>RIGHT(J92,LEN("CDG"))="CDG"</formula>
    </cfRule>
    <cfRule type="endsWith" dxfId="238" priority="151" stopIfTrue="1" operator="endsWith" text="STAT">
      <formula>RIGHT(J92,LEN("STAT"))="STAT"</formula>
    </cfRule>
    <cfRule type="endsWith" dxfId="237" priority="152" stopIfTrue="1" operator="endsWith" text="VTU">
      <formula>RIGHT(J92,LEN("VTU"))="VTU"</formula>
    </cfRule>
    <cfRule type="endsWith" dxfId="236" priority="153" stopIfTrue="1" operator="endsWith" text="CCF">
      <formula>RIGHT(J92,LEN("CCF"))="CCF"</formula>
    </cfRule>
    <cfRule type="endsWith" dxfId="235" priority="154" stopIfTrue="1" operator="endsWith" text="VSAV">
      <formula>RIGHT(J92,LEN("VSAV"))="VSAV"</formula>
    </cfRule>
    <cfRule type="endsWith" dxfId="234" priority="155" stopIfTrue="1" operator="endsWith" text="SR">
      <formula>RIGHT(J92,LEN("SR"))="SR"</formula>
    </cfRule>
    <cfRule type="endsWith" dxfId="233" priority="156" stopIfTrue="1" operator="endsWith" text="INC">
      <formula>RIGHT(J92,LEN("INC"))="INC"</formula>
    </cfRule>
    <cfRule type="expression" dxfId="232" priority="157" stopIfTrue="1">
      <formula>COUNTIF(fériés,J$5)</formula>
    </cfRule>
    <cfRule type="expression" dxfId="231" priority="158" stopIfTrue="1">
      <formula>WEEKDAY(J$5,2)&gt;5</formula>
    </cfRule>
  </conditionalFormatting>
  <conditionalFormatting sqref="J113:AN113">
    <cfRule type="iconSet" priority="107">
      <iconSet iconSet="3Symbols">
        <cfvo type="percent" val="0"/>
        <cfvo type="num" val="8"/>
        <cfvo type="num" val="9"/>
      </iconSet>
    </cfRule>
    <cfRule type="colorScale" priority="108">
      <colorScale>
        <cfvo type="num" val="7"/>
        <cfvo type="percentile" val="8"/>
        <cfvo type="num" val="9"/>
        <color rgb="FFF8696B"/>
        <color rgb="FFFFEB84"/>
        <color rgb="FF63BE7B"/>
      </colorScale>
    </cfRule>
  </conditionalFormatting>
  <conditionalFormatting sqref="J114:AN114">
    <cfRule type="containsText" dxfId="230" priority="104" operator="containsText" text="EQUIPE 3">
      <formula>NOT(ISERROR(SEARCH("EQUIPE 3",J114)))</formula>
    </cfRule>
    <cfRule type="containsText" dxfId="229" priority="105" operator="containsText" text="EQUIPE 2">
      <formula>NOT(ISERROR(SEARCH("EQUIPE 2",J114)))</formula>
    </cfRule>
    <cfRule type="containsText" dxfId="228" priority="106" operator="containsText" text="EQUIPE 1">
      <formula>NOT(ISERROR(SEARCH("EQUIPE 1",J114)))</formula>
    </cfRule>
  </conditionalFormatting>
  <conditionalFormatting sqref="B8 B11:B112">
    <cfRule type="containsBlanks" priority="99">
      <formula>LEN(TRIM(B8))=0</formula>
    </cfRule>
    <cfRule type="cellIs" dxfId="227" priority="100" stopIfTrue="1" operator="equal">
      <formula>3</formula>
    </cfRule>
    <cfRule type="cellIs" dxfId="226" priority="101" stopIfTrue="1" operator="equal">
      <formula>1</formula>
    </cfRule>
    <cfRule type="cellIs" dxfId="225" priority="103" stopIfTrue="1" operator="equal">
      <formula>2</formula>
    </cfRule>
  </conditionalFormatting>
  <conditionalFormatting sqref="C8 C11:C112">
    <cfRule type="cellIs" dxfId="224" priority="102" stopIfTrue="1" operator="equal">
      <formula>1</formula>
    </cfRule>
  </conditionalFormatting>
  <conditionalFormatting sqref="C8 C11:C88">
    <cfRule type="containsBlanks" priority="98">
      <formula>LEN(TRIM(C8))=0</formula>
    </cfRule>
  </conditionalFormatting>
  <conditionalFormatting sqref="J6:AN6">
    <cfRule type="iconSet" priority="96">
      <iconSet iconSet="3Symbols" reverse="1">
        <cfvo type="percent" val="0"/>
        <cfvo type="num" val="1"/>
        <cfvo type="num" val="2"/>
      </iconSet>
    </cfRule>
    <cfRule type="colorScale" priority="97">
      <colorScale>
        <cfvo type="num" val="0"/>
        <cfvo type="num" val="1"/>
        <cfvo type="num" val="2"/>
        <color rgb="FF00B050"/>
        <color rgb="FFFFEB84"/>
        <color rgb="FFFF0000"/>
      </colorScale>
    </cfRule>
  </conditionalFormatting>
  <conditionalFormatting sqref="J7:AN7">
    <cfRule type="colorScale" priority="95">
      <colorScale>
        <cfvo type="num" val="7"/>
        <cfvo type="num" val="8"/>
        <cfvo type="num" val="9"/>
        <color rgb="FFFBABAD"/>
        <color rgb="FFFFEB84"/>
        <color rgb="FF63BE7B"/>
      </colorScale>
    </cfRule>
  </conditionalFormatting>
  <conditionalFormatting sqref="J114:AN114">
    <cfRule type="expression" dxfId="223" priority="159" stopIfTrue="1">
      <formula>WEEKDAY(A114,2)&gt;5</formula>
    </cfRule>
    <cfRule type="expression" dxfId="222" priority="160" stopIfTrue="1">
      <formula>COUNTIF(fériés,A114)</formula>
    </cfRule>
  </conditionalFormatting>
  <conditionalFormatting sqref="D5:E5 F11 F14 F17 F20 F23 F26 F29 F32 F35 F38 F41 F44 F47 F53 F56 F59 F62 F65 F74 F77 F80 F83 F86 F89 F92:G92 F95:G95 F98:G98 F101:G101 F104:G104 F107:G107 F110:G110 D6:H6 F50 F68 F71">
    <cfRule type="expression" dxfId="221" priority="90" stopIfTrue="1">
      <formula>COUNTIF(fériés,D$5)</formula>
    </cfRule>
    <cfRule type="expression" dxfId="220" priority="91" stopIfTrue="1">
      <formula>WEEKDAY(D$5,2)&gt;5</formula>
    </cfRule>
  </conditionalFormatting>
  <conditionalFormatting sqref="F5:I5">
    <cfRule type="expression" dxfId="219" priority="88" stopIfTrue="1">
      <formula>COUNTIF(fériés,F$5)</formula>
    </cfRule>
    <cfRule type="expression" dxfId="218" priority="89" stopIfTrue="1">
      <formula>WEEKDAY(F$5,2)&gt;5</formula>
    </cfRule>
  </conditionalFormatting>
  <conditionalFormatting sqref="D8 D92 D95 D98 D101 D104 D107 D110 D11 D14 D17 D20 D23 D26 D29 D32 D35 D38 D41 D44 D47 D50 D53 D56 D59 D62 D65 D68 D71 D74 D77 D80 D83 D86 D89">
    <cfRule type="expression" dxfId="217" priority="86" stopIfTrue="1">
      <formula>COUNTIF(fériés,D$5)</formula>
    </cfRule>
    <cfRule type="expression" dxfId="216" priority="87" stopIfTrue="1">
      <formula>WEEKDAY(D$5,2)&gt;5</formula>
    </cfRule>
  </conditionalFormatting>
  <conditionalFormatting sqref="F8 H11:I11 H14:I14 H17:I17 H20:I20 H23:I23 H26:I26 H29:I29 H32:I32 H35:I35 H38:I38 H41:I41 H44:I44 H47:I47 H50:I50 H53:I53 H56:I56 H59:I59 H62:I62 H65:I65 H68:I68 H71:I71 H74:I74 H77:I77 H80:I80 H83:I83 H86:I86 H89:I89 G92:I92 G95:I95 G98:I98 G101:I101 G104:I104 G107:I107 G110:I110 H8:I8">
    <cfRule type="expression" dxfId="215" priority="84" stopIfTrue="1">
      <formula>COUNTIF(fériés,F$5)</formula>
    </cfRule>
    <cfRule type="expression" dxfId="214" priority="85" stopIfTrue="1">
      <formula>WEEKDAY(F$5,2)&gt;5</formula>
    </cfRule>
  </conditionalFormatting>
  <conditionalFormatting sqref="F8 F11 F14 F17 F20 F23 F26 F29 F32 F35 F38 F41 F44 F47 F50 F53 F56 F59 F62 F65 F68 F71 F74 F77 F80 F83 F86 F89 F92:I92 F95:I95 F98:I98 F101:I101 F104:I104 F107:I107 F110:I110 H89:I89 H86:I86 H83:I83 H80:I80 H77:I77 H74:I74 H71:I71 H68:I68 H65:I65 H62:I62 H59:I59 H56:I56 H53:I53 H50:I50 H47:I47 H44:I44 H41:I41 H38:I38 H35:I35 H32:I32 H29:I29 H26:I26 H23:I23 H20:I20 H17:I17 H14:I14 H11:I11 H8:I8">
    <cfRule type="endsWith" dxfId="213" priority="75" stopIfTrue="1" operator="endsWith" text="INDISPONIBLE">
      <formula>RIGHT(F8,LEN("INDISPONIBLE"))="INDISPONIBLE"</formula>
    </cfRule>
    <cfRule type="endsWith" dxfId="212" priority="76" stopIfTrue="1" operator="endsWith" text="DISPONIBLE">
      <formula>RIGHT(F8,LEN("DISPONIBLE"))="DISPONIBLE"</formula>
    </cfRule>
    <cfRule type="endsWith" dxfId="211" priority="77" stopIfTrue="1" operator="endsWith" text="CDG">
      <formula>RIGHT(F8,LEN("CDG"))="CDG"</formula>
    </cfRule>
    <cfRule type="endsWith" dxfId="210" priority="78" stopIfTrue="1" operator="endsWith" text="STAT">
      <formula>RIGHT(F8,LEN("STAT"))="STAT"</formula>
    </cfRule>
    <cfRule type="endsWith" dxfId="209" priority="79" stopIfTrue="1" operator="endsWith" text="VTU">
      <formula>RIGHT(F8,LEN("VTU"))="VTU"</formula>
    </cfRule>
    <cfRule type="endsWith" dxfId="208" priority="80" stopIfTrue="1" operator="endsWith" text="CCF">
      <formula>RIGHT(F8,LEN("CCF"))="CCF"</formula>
    </cfRule>
    <cfRule type="endsWith" dxfId="207" priority="81" stopIfTrue="1" operator="endsWith" text="VSAV">
      <formula>RIGHT(F8,LEN("VSAV"))="VSAV"</formula>
    </cfRule>
    <cfRule type="endsWith" dxfId="206" priority="82" stopIfTrue="1" operator="endsWith" text="SR">
      <formula>RIGHT(F8,LEN("SR"))="SR"</formula>
    </cfRule>
    <cfRule type="endsWith" dxfId="205" priority="83" stopIfTrue="1" operator="endsWith" text="INC">
      <formula>RIGHT(F8,LEN("INC"))="INC"</formula>
    </cfRule>
  </conditionalFormatting>
  <conditionalFormatting sqref="E8 E92 E95 E98 E101 E104 E107 E110 E11 E14 E17 E20 E23 E26 E29 E32 E35 E38 E41 E44 E47 E50 E53 E56 E59 E62 E65 E68 E71 E74 E77 E80 E83 E86 E89">
    <cfRule type="expression" dxfId="204" priority="73" stopIfTrue="1">
      <formula>COUNTIF(fériés,E$5)</formula>
    </cfRule>
    <cfRule type="expression" dxfId="203" priority="74" stopIfTrue="1">
      <formula>WEEKDAY(E$5,2)&gt;5</formula>
    </cfRule>
  </conditionalFormatting>
  <conditionalFormatting sqref="E8 E92 E95 E98 E101 E104 E107 E110 E11 E14 E17 E20 E23 E26 E29 E32 E35 E38 E41 E44 E47 E50 E53 E56 E59 E62 E65 E68 E71 E74 E77 E80 E83 E86 E89">
    <cfRule type="endsWith" dxfId="202" priority="64" stopIfTrue="1" operator="endsWith" text="INDISPONIBLE">
      <formula>RIGHT(E8,LEN("INDISPONIBLE"))="INDISPONIBLE"</formula>
    </cfRule>
    <cfRule type="endsWith" dxfId="201" priority="65" stopIfTrue="1" operator="endsWith" text="DISPONIBLE">
      <formula>RIGHT(E8,LEN("DISPONIBLE"))="DISPONIBLE"</formula>
    </cfRule>
    <cfRule type="endsWith" dxfId="200" priority="66" stopIfTrue="1" operator="endsWith" text="CDG">
      <formula>RIGHT(E8,LEN("CDG"))="CDG"</formula>
    </cfRule>
    <cfRule type="endsWith" dxfId="199" priority="67" stopIfTrue="1" operator="endsWith" text="STAT">
      <formula>RIGHT(E8,LEN("STAT"))="STAT"</formula>
    </cfRule>
    <cfRule type="endsWith" dxfId="198" priority="68" stopIfTrue="1" operator="endsWith" text="VTU">
      <formula>RIGHT(E8,LEN("VTU"))="VTU"</formula>
    </cfRule>
    <cfRule type="endsWith" dxfId="197" priority="69" stopIfTrue="1" operator="endsWith" text="CCF">
      <formula>RIGHT(E8,LEN("CCF"))="CCF"</formula>
    </cfRule>
    <cfRule type="endsWith" dxfId="196" priority="70" stopIfTrue="1" operator="endsWith" text="VSAV">
      <formula>RIGHT(E8,LEN("VSAV"))="VSAV"</formula>
    </cfRule>
    <cfRule type="endsWith" dxfId="195" priority="71" stopIfTrue="1" operator="endsWith" text="SR">
      <formula>RIGHT(E8,LEN("SR"))="SR"</formula>
    </cfRule>
    <cfRule type="endsWith" dxfId="194" priority="72" stopIfTrue="1" operator="endsWith" text="INC">
      <formula>RIGHT(E8,LEN("INC"))="INC"</formula>
    </cfRule>
  </conditionalFormatting>
  <conditionalFormatting sqref="G92:G112">
    <cfRule type="dataBar" priority="63">
      <dataBar>
        <cfvo type="min"/>
        <cfvo type="max"/>
        <color rgb="FFFF555A"/>
      </dataBar>
      <extLst>
        <ext xmlns:x14="http://schemas.microsoft.com/office/spreadsheetml/2009/9/main" uri="{B025F937-C7B1-47D3-B67F-A62EFF666E3E}">
          <x14:id>{167B8B3B-2E07-42F7-BA1B-2AD85A40BA36}</x14:id>
        </ext>
      </extLst>
    </cfRule>
  </conditionalFormatting>
  <conditionalFormatting sqref="F8 F11 F14 F17 F20 F23 F26 F29 F32 F35 F38 F41 F44 F47 F50 F53 F56 F59 F62 F65 F68 F71 F74 F77 F80 F83 F86 F89 F92 F95 F98 F101 F104 F107 F110">
    <cfRule type="iconSet" priority="92">
      <iconSet iconSet="3ArrowsGray">
        <cfvo type="percent" val="0"/>
        <cfvo type="formula" val="($I$1*9)+($I$2*24)"/>
        <cfvo type="formula" val="($I$1*9)+($I$2*24)" gte="0"/>
      </iconSet>
    </cfRule>
  </conditionalFormatting>
  <conditionalFormatting sqref="G11 G14 G17 G20 G23 G26 G29 G32 G35 G38 G41 G44 G47 G53 G56 G59 G62 G65 G74 G77 G80 G83 G86 G89 G50 G68 G71">
    <cfRule type="expression" dxfId="193" priority="61" stopIfTrue="1">
      <formula>COUNTIF(fériés,G$5)</formula>
    </cfRule>
    <cfRule type="expression" dxfId="192" priority="62" stopIfTrue="1">
      <formula>WEEKDAY(G$5,2)&gt;5</formula>
    </cfRule>
  </conditionalFormatting>
  <conditionalFormatting sqref="G8 G11 G14 G17 G20 G23 G26 G29 G32 G35 G38 G41 G44 G47 G50 G53 G56 G59 G62 G65 G68 G71 G74 G77 G80 G83 G86 G89">
    <cfRule type="expression" dxfId="191" priority="59" stopIfTrue="1">
      <formula>COUNTIF(fériés,G$5)</formula>
    </cfRule>
    <cfRule type="expression" dxfId="190" priority="60" stopIfTrue="1">
      <formula>WEEKDAY(G$5,2)&gt;5</formula>
    </cfRule>
  </conditionalFormatting>
  <conditionalFormatting sqref="G8 G11 G14 G17 G20 G23 G26 G29 G32 G35 G38 G41 G44 G47 G50 G53 G56 G59 G62 G65 G68 G71 G74 G77 G80 G83 G86 G89">
    <cfRule type="endsWith" dxfId="189" priority="50" stopIfTrue="1" operator="endsWith" text="INDISPONIBLE">
      <formula>RIGHT(G8,LEN("INDISPONIBLE"))="INDISPONIBLE"</formula>
    </cfRule>
    <cfRule type="endsWith" dxfId="188" priority="51" stopIfTrue="1" operator="endsWith" text="DISPONIBLE">
      <formula>RIGHT(G8,LEN("DISPONIBLE"))="DISPONIBLE"</formula>
    </cfRule>
    <cfRule type="endsWith" dxfId="187" priority="52" stopIfTrue="1" operator="endsWith" text="CDG">
      <formula>RIGHT(G8,LEN("CDG"))="CDG"</formula>
    </cfRule>
    <cfRule type="endsWith" dxfId="186" priority="53" stopIfTrue="1" operator="endsWith" text="STAT">
      <formula>RIGHT(G8,LEN("STAT"))="STAT"</formula>
    </cfRule>
    <cfRule type="endsWith" dxfId="185" priority="54" stopIfTrue="1" operator="endsWith" text="VTU">
      <formula>RIGHT(G8,LEN("VTU"))="VTU"</formula>
    </cfRule>
    <cfRule type="endsWith" dxfId="184" priority="55" stopIfTrue="1" operator="endsWith" text="CCF">
      <formula>RIGHT(G8,LEN("CCF"))="CCF"</formula>
    </cfRule>
    <cfRule type="endsWith" dxfId="183" priority="56" stopIfTrue="1" operator="endsWith" text="VSAV">
      <formula>RIGHT(G8,LEN("VSAV"))="VSAV"</formula>
    </cfRule>
    <cfRule type="endsWith" dxfId="182" priority="57" stopIfTrue="1" operator="endsWith" text="SR">
      <formula>RIGHT(G8,LEN("SR"))="SR"</formula>
    </cfRule>
    <cfRule type="endsWith" dxfId="181" priority="58" stopIfTrue="1" operator="endsWith" text="INC">
      <formula>RIGHT(G8,LEN("INC"))="INC"</formula>
    </cfRule>
  </conditionalFormatting>
  <conditionalFormatting sqref="J118:AM130">
    <cfRule type="colorScale" priority="49">
      <colorScale>
        <cfvo type="num" val="0"/>
        <cfvo type="num" val="1"/>
        <cfvo type="num" val="2"/>
        <color theme="2"/>
        <color rgb="FFFFFF00"/>
        <color rgb="FFFF0000"/>
      </colorScale>
    </cfRule>
  </conditionalFormatting>
  <conditionalFormatting sqref="J116:AM116">
    <cfRule type="cellIs" dxfId="180" priority="48" operator="between">
      <formula>1</formula>
      <formula>1</formula>
    </cfRule>
  </conditionalFormatting>
  <conditionalFormatting sqref="J117:AM117">
    <cfRule type="cellIs" dxfId="179" priority="47" operator="between">
      <formula>1</formula>
      <formula>1</formula>
    </cfRule>
  </conditionalFormatting>
  <conditionalFormatting sqref="K8:K91">
    <cfRule type="duplicateValues" dxfId="178" priority="10"/>
  </conditionalFormatting>
  <conditionalFormatting sqref="M8:M91">
    <cfRule type="duplicateValues" dxfId="177" priority="29"/>
  </conditionalFormatting>
  <conditionalFormatting sqref="N8:N91">
    <cfRule type="duplicateValues" dxfId="176" priority="31" stopIfTrue="1"/>
  </conditionalFormatting>
  <conditionalFormatting sqref="O8:O91">
    <cfRule type="duplicateValues" dxfId="175" priority="28"/>
  </conditionalFormatting>
  <conditionalFormatting sqref="P8:P91">
    <cfRule type="duplicateValues" dxfId="174" priority="32"/>
  </conditionalFormatting>
  <conditionalFormatting sqref="Q8:Q91">
    <cfRule type="duplicateValues" dxfId="173" priority="27"/>
  </conditionalFormatting>
  <conditionalFormatting sqref="R8:R91">
    <cfRule type="duplicateValues" dxfId="172" priority="30"/>
  </conditionalFormatting>
  <conditionalFormatting sqref="S8:S91">
    <cfRule type="duplicateValues" dxfId="171" priority="26"/>
  </conditionalFormatting>
  <conditionalFormatting sqref="T8:T91">
    <cfRule type="duplicateValues" dxfId="170" priority="23"/>
  </conditionalFormatting>
  <conditionalFormatting sqref="U8:U91">
    <cfRule type="duplicateValues" dxfId="169" priority="18"/>
  </conditionalFormatting>
  <conditionalFormatting sqref="V8:V91">
    <cfRule type="duplicateValues" dxfId="168" priority="22"/>
  </conditionalFormatting>
  <conditionalFormatting sqref="W8:W91">
    <cfRule type="duplicateValues" dxfId="167" priority="21"/>
  </conditionalFormatting>
  <conditionalFormatting sqref="X47:X91">
    <cfRule type="duplicateValues" dxfId="166" priority="35"/>
  </conditionalFormatting>
  <conditionalFormatting sqref="Y8:Y91">
    <cfRule type="duplicateValues" dxfId="165" priority="20"/>
  </conditionalFormatting>
  <conditionalFormatting sqref="Z8:Z91">
    <cfRule type="duplicateValues" dxfId="164" priority="19"/>
  </conditionalFormatting>
  <conditionalFormatting sqref="AA38:AA91">
    <cfRule type="duplicateValues" dxfId="163" priority="17"/>
  </conditionalFormatting>
  <conditionalFormatting sqref="AB8:AB91">
    <cfRule type="duplicateValues" dxfId="162" priority="16"/>
  </conditionalFormatting>
  <conditionalFormatting sqref="AC8:AC91">
    <cfRule type="duplicateValues" dxfId="161" priority="25"/>
  </conditionalFormatting>
  <conditionalFormatting sqref="AD8:AD91">
    <cfRule type="duplicateValues" dxfId="160" priority="15"/>
  </conditionalFormatting>
  <conditionalFormatting sqref="AE8:AE91">
    <cfRule type="duplicateValues" dxfId="159" priority="36"/>
  </conditionalFormatting>
  <conditionalFormatting sqref="AF8:AF91">
    <cfRule type="duplicateValues" dxfId="158" priority="14"/>
  </conditionalFormatting>
  <conditionalFormatting sqref="AG8:AG91">
    <cfRule type="duplicateValues" dxfId="157" priority="13"/>
  </conditionalFormatting>
  <conditionalFormatting sqref="AH8:AH91">
    <cfRule type="duplicateValues" dxfId="156" priority="24"/>
  </conditionalFormatting>
  <conditionalFormatting sqref="N29:N91">
    <cfRule type="duplicateValues" dxfId="155" priority="12"/>
  </conditionalFormatting>
  <conditionalFormatting sqref="AJ8:AJ91">
    <cfRule type="duplicateValues" dxfId="154" priority="33"/>
  </conditionalFormatting>
  <conditionalFormatting sqref="AK8:AK91">
    <cfRule type="duplicateValues" dxfId="153" priority="8"/>
  </conditionalFormatting>
  <conditionalFormatting sqref="AL8:AL91">
    <cfRule type="duplicateValues" dxfId="152" priority="9"/>
  </conditionalFormatting>
  <conditionalFormatting sqref="L8:L91">
    <cfRule type="duplicateValues" dxfId="151" priority="11"/>
  </conditionalFormatting>
  <conditionalFormatting sqref="AN50:AN91">
    <cfRule type="duplicateValues" dxfId="150" priority="34"/>
  </conditionalFormatting>
  <conditionalFormatting sqref="J8:J91">
    <cfRule type="duplicateValues" dxfId="149" priority="7"/>
  </conditionalFormatting>
  <conditionalFormatting sqref="J8:AN91">
    <cfRule type="endsWith" dxfId="148" priority="2" operator="endsWith" text="INDISPONIBLE">
      <formula>RIGHT(J8,LEN("INDISPONIBLE"))="INDISPONIBLE"</formula>
    </cfRule>
    <cfRule type="endsWith" dxfId="147" priority="3" operator="endsWith" text="DISPONIBLE">
      <formula>RIGHT(J8,LEN("DISPONIBLE"))="DISPONIBLE"</formula>
    </cfRule>
    <cfRule type="containsText" dxfId="146" priority="37" stopIfTrue="1" operator="containsText" text="garde">
      <formula>NOT(ISERROR(SEARCH("garde",J8)))</formula>
    </cfRule>
    <cfRule type="endsWith" dxfId="145" priority="38" stopIfTrue="1" operator="endsWith" text="CDG">
      <formula>RIGHT(J8,LEN("CDG"))="CDG"</formula>
    </cfRule>
    <cfRule type="endsWith" dxfId="144" priority="39" stopIfTrue="1" operator="endsWith" text="STAT">
      <formula>RIGHT(J8,LEN("STAT"))="STAT"</formula>
    </cfRule>
    <cfRule type="endsWith" dxfId="143" priority="40" stopIfTrue="1" operator="endsWith" text="VTU">
      <formula>RIGHT(J8,LEN("VTU"))="VTU"</formula>
    </cfRule>
    <cfRule type="endsWith" dxfId="142" priority="41" stopIfTrue="1" operator="endsWith" text="CCF">
      <formula>RIGHT(J8,LEN("CCF"))="CCF"</formula>
    </cfRule>
    <cfRule type="endsWith" dxfId="141" priority="42" stopIfTrue="1" operator="endsWith" text="VSAV">
      <formula>RIGHT(J8,LEN("VSAV"))="VSAV"</formula>
    </cfRule>
    <cfRule type="endsWith" dxfId="140" priority="43" stopIfTrue="1" operator="endsWith" text="SR">
      <formula>RIGHT(J8,LEN("SR"))="SR"</formula>
    </cfRule>
    <cfRule type="endsWith" dxfId="139" priority="44" stopIfTrue="1" operator="endsWith" text="INC">
      <formula>RIGHT(J8,LEN("INC"))="INC"</formula>
    </cfRule>
    <cfRule type="expression" dxfId="138" priority="45" stopIfTrue="1">
      <formula>COUNTIF(fériés,J$5)</formula>
    </cfRule>
    <cfRule type="expression" dxfId="137" priority="46" stopIfTrue="1">
      <formula>WEEKDAY(J$5,2)&gt;5</formula>
    </cfRule>
  </conditionalFormatting>
  <conditionalFormatting sqref="AI8:AI91">
    <cfRule type="duplicateValues" dxfId="136" priority="6"/>
  </conditionalFormatting>
  <conditionalFormatting sqref="AM8:AM91">
    <cfRule type="duplicateValues" dxfId="135" priority="5"/>
  </conditionalFormatting>
  <conditionalFormatting sqref="AN8:AN91">
    <cfRule type="duplicateValues" dxfId="134" priority="4"/>
  </conditionalFormatting>
  <dataValidations count="27">
    <dataValidation type="list" allowBlank="1" showInputMessage="1" showErrorMessage="1" sqref="D8:AN8 D107:I107 D110:I110 D95:I95 D92:I92 D98:I98 D101:I101 D104:I104 D59:I59 D83:I83 D62:I62 D11:I11 D14:I14 D17:I17 D20:I20 D23:I23 D26:I26 D29:I29 D32:I32 D35:I35 D41:I41 D44:I44 D47:I47 D50:I50 D53:I53 D38:I38 D56:I56 D65:I65 D68:I68 D71:I71 D74:I74 D77:I77 D80:I80 D86:I86 D89:I89 J9:AN10">
      <formula1>liste1</formula1>
    </dataValidation>
    <dataValidation type="list" allowBlank="1" showInputMessage="1" showErrorMessage="1" sqref="J114:AN114 J86:AN112">
      <formula1>liste29</formula1>
    </dataValidation>
    <dataValidation type="list" allowBlank="1" showInputMessage="1" showErrorMessage="1" sqref="J11:AN13">
      <formula1>liste3</formula1>
    </dataValidation>
    <dataValidation type="list" allowBlank="1" showInputMessage="1" showErrorMessage="1" sqref="J14:AN19">
      <formula1>liste4</formula1>
    </dataValidation>
    <dataValidation type="list" allowBlank="1" showInputMessage="1" showErrorMessage="1" sqref="J20:AN22 J23:J25 K23:AN23">
      <formula1>liste6</formula1>
    </dataValidation>
    <dataValidation type="list" allowBlank="1" showInputMessage="1" showErrorMessage="1" sqref="K24:AN25">
      <formula1>liste7</formula1>
    </dataValidation>
    <dataValidation type="list" allowBlank="1" showInputMessage="1" showErrorMessage="1" sqref="J26:AN28">
      <formula1>liste8</formula1>
    </dataValidation>
    <dataValidation type="list" allowBlank="1" showInputMessage="1" showErrorMessage="1" sqref="J29:AN31">
      <formula1>liste9</formula1>
    </dataValidation>
    <dataValidation type="list" allowBlank="1" showInputMessage="1" showErrorMessage="1" sqref="J32:AN34">
      <formula1>liste10</formula1>
    </dataValidation>
    <dataValidation type="list" allowBlank="1" showInputMessage="1" showErrorMessage="1" sqref="J35:AN37">
      <formula1>liste11</formula1>
    </dataValidation>
    <dataValidation type="list" allowBlank="1" showInputMessage="1" showErrorMessage="1" sqref="J38:AN40">
      <formula1>liste12</formula1>
    </dataValidation>
    <dataValidation type="list" allowBlank="1" showInputMessage="1" showErrorMessage="1" sqref="J41:AN43">
      <formula1>liste13</formula1>
    </dataValidation>
    <dataValidation type="list" allowBlank="1" showInputMessage="1" showErrorMessage="1" sqref="J44:AN46">
      <formula1>liste14</formula1>
    </dataValidation>
    <dataValidation type="list" allowBlank="1" showInputMessage="1" showErrorMessage="1" sqref="J47:AN49">
      <formula1>liste15</formula1>
    </dataValidation>
    <dataValidation type="list" allowBlank="1" showInputMessage="1" showErrorMessage="1" sqref="J50:AN52">
      <formula1>liste16</formula1>
    </dataValidation>
    <dataValidation type="list" allowBlank="1" showInputMessage="1" showErrorMessage="1" sqref="J53:AN55">
      <formula1>liste17</formula1>
    </dataValidation>
    <dataValidation type="list" allowBlank="1" showInputMessage="1" showErrorMessage="1" sqref="J56:AN58">
      <formula1>liste18</formula1>
    </dataValidation>
    <dataValidation type="list" allowBlank="1" showInputMessage="1" showErrorMessage="1" sqref="J59:AN61">
      <formula1>liste19</formula1>
    </dataValidation>
    <dataValidation type="list" allowBlank="1" showInputMessage="1" showErrorMessage="1" sqref="J62:AN64">
      <formula1>liste20</formula1>
    </dataValidation>
    <dataValidation type="list" allowBlank="1" showInputMessage="1" showErrorMessage="1" sqref="J65:AN67">
      <formula1>liste21</formula1>
    </dataValidation>
    <dataValidation type="list" allowBlank="1" showInputMessage="1" showErrorMessage="1" sqref="J68:AN70">
      <formula1>liste22</formula1>
    </dataValidation>
    <dataValidation type="list" allowBlank="1" showInputMessage="1" showErrorMessage="1" sqref="J71:AN73">
      <formula1>liste23</formula1>
    </dataValidation>
    <dataValidation type="list" allowBlank="1" showInputMessage="1" showErrorMessage="1" sqref="J74:AN76">
      <formula1>liste25</formula1>
    </dataValidation>
    <dataValidation type="list" allowBlank="1" showInputMessage="1" showErrorMessage="1" sqref="J77:AN79">
      <formula1>liste26</formula1>
    </dataValidation>
    <dataValidation type="list" allowBlank="1" showInputMessage="1" showErrorMessage="1" sqref="J80:AN82">
      <formula1>liste27</formula1>
    </dataValidation>
    <dataValidation type="list" allowBlank="1" showInputMessage="1" showErrorMessage="1" sqref="J83:AN85">
      <formula1>liste28</formula1>
    </dataValidation>
    <dataValidation type="list" allowBlank="1" showInputMessage="1" showErrorMessage="1" sqref="B2">
      <formula1>"1,2,3,4,5,6,7,8,9,10,11,12"</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82945" r:id="rId4" name="Check Box 1">
              <controlPr defaultSize="0" autoFill="0" autoLine="0" autoPict="0">
                <anchor moveWithCells="1">
                  <from>
                    <xdr:col>0</xdr:col>
                    <xdr:colOff>542925</xdr:colOff>
                    <xdr:row>8</xdr:row>
                    <xdr:rowOff>171450</xdr:rowOff>
                  </from>
                  <to>
                    <xdr:col>0</xdr:col>
                    <xdr:colOff>762000</xdr:colOff>
                    <xdr:row>9</xdr:row>
                    <xdr:rowOff>171450</xdr:rowOff>
                  </to>
                </anchor>
              </controlPr>
            </control>
          </mc:Choice>
        </mc:AlternateContent>
        <mc:AlternateContent xmlns:mc="http://schemas.openxmlformats.org/markup-compatibility/2006">
          <mc:Choice Requires="x14">
            <control shapeId="82946" r:id="rId5" name="Check Box 2">
              <controlPr defaultSize="0" autoFill="0" autoLine="0" autoPict="0">
                <anchor moveWithCells="1">
                  <from>
                    <xdr:col>0</xdr:col>
                    <xdr:colOff>552450</xdr:colOff>
                    <xdr:row>11</xdr:row>
                    <xdr:rowOff>152400</xdr:rowOff>
                  </from>
                  <to>
                    <xdr:col>0</xdr:col>
                    <xdr:colOff>771525</xdr:colOff>
                    <xdr:row>12</xdr:row>
                    <xdr:rowOff>171450</xdr:rowOff>
                  </to>
                </anchor>
              </controlPr>
            </control>
          </mc:Choice>
        </mc:AlternateContent>
        <mc:AlternateContent xmlns:mc="http://schemas.openxmlformats.org/markup-compatibility/2006">
          <mc:Choice Requires="x14">
            <control shapeId="82947" r:id="rId6" name="Check Box 3">
              <controlPr defaultSize="0" autoFill="0" autoLine="0" autoPict="0">
                <anchor moveWithCells="1">
                  <from>
                    <xdr:col>0</xdr:col>
                    <xdr:colOff>542925</xdr:colOff>
                    <xdr:row>14</xdr:row>
                    <xdr:rowOff>161925</xdr:rowOff>
                  </from>
                  <to>
                    <xdr:col>0</xdr:col>
                    <xdr:colOff>762000</xdr:colOff>
                    <xdr:row>15</xdr:row>
                    <xdr:rowOff>180975</xdr:rowOff>
                  </to>
                </anchor>
              </controlPr>
            </control>
          </mc:Choice>
        </mc:AlternateContent>
        <mc:AlternateContent xmlns:mc="http://schemas.openxmlformats.org/markup-compatibility/2006">
          <mc:Choice Requires="x14">
            <control shapeId="82948" r:id="rId7" name="Check Box 4">
              <controlPr defaultSize="0" autoFill="0" autoLine="0" autoPict="0">
                <anchor moveWithCells="1">
                  <from>
                    <xdr:col>0</xdr:col>
                    <xdr:colOff>552450</xdr:colOff>
                    <xdr:row>23</xdr:row>
                    <xdr:rowOff>171450</xdr:rowOff>
                  </from>
                  <to>
                    <xdr:col>0</xdr:col>
                    <xdr:colOff>771525</xdr:colOff>
                    <xdr:row>24</xdr:row>
                    <xdr:rowOff>190500</xdr:rowOff>
                  </to>
                </anchor>
              </controlPr>
            </control>
          </mc:Choice>
        </mc:AlternateContent>
        <mc:AlternateContent xmlns:mc="http://schemas.openxmlformats.org/markup-compatibility/2006">
          <mc:Choice Requires="x14">
            <control shapeId="82949" r:id="rId8" name="Check Box 5">
              <controlPr defaultSize="0" autoFill="0" autoLine="0" autoPict="0">
                <anchor moveWithCells="1">
                  <from>
                    <xdr:col>0</xdr:col>
                    <xdr:colOff>542925</xdr:colOff>
                    <xdr:row>26</xdr:row>
                    <xdr:rowOff>142875</xdr:rowOff>
                  </from>
                  <to>
                    <xdr:col>0</xdr:col>
                    <xdr:colOff>762000</xdr:colOff>
                    <xdr:row>27</xdr:row>
                    <xdr:rowOff>161925</xdr:rowOff>
                  </to>
                </anchor>
              </controlPr>
            </control>
          </mc:Choice>
        </mc:AlternateContent>
        <mc:AlternateContent xmlns:mc="http://schemas.openxmlformats.org/markup-compatibility/2006">
          <mc:Choice Requires="x14">
            <control shapeId="82950" r:id="rId9" name="Check Box 6">
              <controlPr defaultSize="0" autoFill="0" autoLine="0" autoPict="0">
                <anchor moveWithCells="1">
                  <from>
                    <xdr:col>0</xdr:col>
                    <xdr:colOff>552450</xdr:colOff>
                    <xdr:row>17</xdr:row>
                    <xdr:rowOff>152400</xdr:rowOff>
                  </from>
                  <to>
                    <xdr:col>0</xdr:col>
                    <xdr:colOff>771525</xdr:colOff>
                    <xdr:row>18</xdr:row>
                    <xdr:rowOff>171450</xdr:rowOff>
                  </to>
                </anchor>
              </controlPr>
            </control>
          </mc:Choice>
        </mc:AlternateContent>
        <mc:AlternateContent xmlns:mc="http://schemas.openxmlformats.org/markup-compatibility/2006">
          <mc:Choice Requires="x14">
            <control shapeId="82951" r:id="rId10" name="Check Box 7">
              <controlPr defaultSize="0" autoFill="0" autoLine="0" autoPict="0">
                <anchor moveWithCells="1">
                  <from>
                    <xdr:col>0</xdr:col>
                    <xdr:colOff>561975</xdr:colOff>
                    <xdr:row>20</xdr:row>
                    <xdr:rowOff>142875</xdr:rowOff>
                  </from>
                  <to>
                    <xdr:col>0</xdr:col>
                    <xdr:colOff>781050</xdr:colOff>
                    <xdr:row>21</xdr:row>
                    <xdr:rowOff>161925</xdr:rowOff>
                  </to>
                </anchor>
              </controlPr>
            </control>
          </mc:Choice>
        </mc:AlternateContent>
        <mc:AlternateContent xmlns:mc="http://schemas.openxmlformats.org/markup-compatibility/2006">
          <mc:Choice Requires="x14">
            <control shapeId="82952" r:id="rId11" name="Check Box 8">
              <controlPr defaultSize="0" autoFill="0" autoLine="0" autoPict="0">
                <anchor moveWithCells="1">
                  <from>
                    <xdr:col>0</xdr:col>
                    <xdr:colOff>542925</xdr:colOff>
                    <xdr:row>29</xdr:row>
                    <xdr:rowOff>133350</xdr:rowOff>
                  </from>
                  <to>
                    <xdr:col>0</xdr:col>
                    <xdr:colOff>762000</xdr:colOff>
                    <xdr:row>30</xdr:row>
                    <xdr:rowOff>152400</xdr:rowOff>
                  </to>
                </anchor>
              </controlPr>
            </control>
          </mc:Choice>
        </mc:AlternateContent>
        <mc:AlternateContent xmlns:mc="http://schemas.openxmlformats.org/markup-compatibility/2006">
          <mc:Choice Requires="x14">
            <control shapeId="82953" r:id="rId12" name="Check Box 9">
              <controlPr defaultSize="0" autoFill="0" autoLine="0" autoPict="0">
                <anchor moveWithCells="1">
                  <from>
                    <xdr:col>0</xdr:col>
                    <xdr:colOff>542925</xdr:colOff>
                    <xdr:row>32</xdr:row>
                    <xdr:rowOff>133350</xdr:rowOff>
                  </from>
                  <to>
                    <xdr:col>0</xdr:col>
                    <xdr:colOff>762000</xdr:colOff>
                    <xdr:row>33</xdr:row>
                    <xdr:rowOff>152400</xdr:rowOff>
                  </to>
                </anchor>
              </controlPr>
            </control>
          </mc:Choice>
        </mc:AlternateContent>
        <mc:AlternateContent xmlns:mc="http://schemas.openxmlformats.org/markup-compatibility/2006">
          <mc:Choice Requires="x14">
            <control shapeId="82954" r:id="rId13" name="Check Box 10">
              <controlPr defaultSize="0" autoFill="0" autoLine="0" autoPict="0">
                <anchor moveWithCells="1">
                  <from>
                    <xdr:col>0</xdr:col>
                    <xdr:colOff>552450</xdr:colOff>
                    <xdr:row>35</xdr:row>
                    <xdr:rowOff>133350</xdr:rowOff>
                  </from>
                  <to>
                    <xdr:col>0</xdr:col>
                    <xdr:colOff>771525</xdr:colOff>
                    <xdr:row>36</xdr:row>
                    <xdr:rowOff>152400</xdr:rowOff>
                  </to>
                </anchor>
              </controlPr>
            </control>
          </mc:Choice>
        </mc:AlternateContent>
        <mc:AlternateContent xmlns:mc="http://schemas.openxmlformats.org/markup-compatibility/2006">
          <mc:Choice Requires="x14">
            <control shapeId="82955" r:id="rId14" name="Check Box 11">
              <controlPr defaultSize="0" autoFill="0" autoLine="0" autoPict="0">
                <anchor moveWithCells="1">
                  <from>
                    <xdr:col>0</xdr:col>
                    <xdr:colOff>561975</xdr:colOff>
                    <xdr:row>38</xdr:row>
                    <xdr:rowOff>152400</xdr:rowOff>
                  </from>
                  <to>
                    <xdr:col>0</xdr:col>
                    <xdr:colOff>781050</xdr:colOff>
                    <xdr:row>39</xdr:row>
                    <xdr:rowOff>171450</xdr:rowOff>
                  </to>
                </anchor>
              </controlPr>
            </control>
          </mc:Choice>
        </mc:AlternateContent>
        <mc:AlternateContent xmlns:mc="http://schemas.openxmlformats.org/markup-compatibility/2006">
          <mc:Choice Requires="x14">
            <control shapeId="82956" r:id="rId15" name="Check Box 12">
              <controlPr defaultSize="0" autoFill="0" autoLine="0" autoPict="0">
                <anchor moveWithCells="1">
                  <from>
                    <xdr:col>0</xdr:col>
                    <xdr:colOff>552450</xdr:colOff>
                    <xdr:row>41</xdr:row>
                    <xdr:rowOff>142875</xdr:rowOff>
                  </from>
                  <to>
                    <xdr:col>0</xdr:col>
                    <xdr:colOff>771525</xdr:colOff>
                    <xdr:row>42</xdr:row>
                    <xdr:rowOff>161925</xdr:rowOff>
                  </to>
                </anchor>
              </controlPr>
            </control>
          </mc:Choice>
        </mc:AlternateContent>
        <mc:AlternateContent xmlns:mc="http://schemas.openxmlformats.org/markup-compatibility/2006">
          <mc:Choice Requires="x14">
            <control shapeId="82957" r:id="rId16" name="Check Box 13">
              <controlPr defaultSize="0" autoFill="0" autoLine="0" autoPict="0">
                <anchor moveWithCells="1">
                  <from>
                    <xdr:col>0</xdr:col>
                    <xdr:colOff>542925</xdr:colOff>
                    <xdr:row>44</xdr:row>
                    <xdr:rowOff>161925</xdr:rowOff>
                  </from>
                  <to>
                    <xdr:col>0</xdr:col>
                    <xdr:colOff>762000</xdr:colOff>
                    <xdr:row>45</xdr:row>
                    <xdr:rowOff>180975</xdr:rowOff>
                  </to>
                </anchor>
              </controlPr>
            </control>
          </mc:Choice>
        </mc:AlternateContent>
        <mc:AlternateContent xmlns:mc="http://schemas.openxmlformats.org/markup-compatibility/2006">
          <mc:Choice Requires="x14">
            <control shapeId="82958" r:id="rId17" name="Check Box 14">
              <controlPr defaultSize="0" autoFill="0" autoLine="0" autoPict="0">
                <anchor moveWithCells="1">
                  <from>
                    <xdr:col>0</xdr:col>
                    <xdr:colOff>533400</xdr:colOff>
                    <xdr:row>47</xdr:row>
                    <xdr:rowOff>161925</xdr:rowOff>
                  </from>
                  <to>
                    <xdr:col>0</xdr:col>
                    <xdr:colOff>752475</xdr:colOff>
                    <xdr:row>48</xdr:row>
                    <xdr:rowOff>180975</xdr:rowOff>
                  </to>
                </anchor>
              </controlPr>
            </control>
          </mc:Choice>
        </mc:AlternateContent>
        <mc:AlternateContent xmlns:mc="http://schemas.openxmlformats.org/markup-compatibility/2006">
          <mc:Choice Requires="x14">
            <control shapeId="82959" r:id="rId18" name="Check Box 15">
              <controlPr defaultSize="0" autoFill="0" autoLine="0" autoPict="0">
                <anchor moveWithCells="1">
                  <from>
                    <xdr:col>0</xdr:col>
                    <xdr:colOff>542925</xdr:colOff>
                    <xdr:row>50</xdr:row>
                    <xdr:rowOff>142875</xdr:rowOff>
                  </from>
                  <to>
                    <xdr:col>0</xdr:col>
                    <xdr:colOff>762000</xdr:colOff>
                    <xdr:row>51</xdr:row>
                    <xdr:rowOff>161925</xdr:rowOff>
                  </to>
                </anchor>
              </controlPr>
            </control>
          </mc:Choice>
        </mc:AlternateContent>
        <mc:AlternateContent xmlns:mc="http://schemas.openxmlformats.org/markup-compatibility/2006">
          <mc:Choice Requires="x14">
            <control shapeId="82960" r:id="rId19" name="Check Box 16">
              <controlPr defaultSize="0" autoFill="0" autoLine="0" autoPict="0">
                <anchor moveWithCells="1">
                  <from>
                    <xdr:col>0</xdr:col>
                    <xdr:colOff>552450</xdr:colOff>
                    <xdr:row>53</xdr:row>
                    <xdr:rowOff>142875</xdr:rowOff>
                  </from>
                  <to>
                    <xdr:col>0</xdr:col>
                    <xdr:colOff>771525</xdr:colOff>
                    <xdr:row>54</xdr:row>
                    <xdr:rowOff>161925</xdr:rowOff>
                  </to>
                </anchor>
              </controlPr>
            </control>
          </mc:Choice>
        </mc:AlternateContent>
        <mc:AlternateContent xmlns:mc="http://schemas.openxmlformats.org/markup-compatibility/2006">
          <mc:Choice Requires="x14">
            <control shapeId="82961" r:id="rId20" name="Check Box 17">
              <controlPr defaultSize="0" autoFill="0" autoLine="0" autoPict="0">
                <anchor moveWithCells="1">
                  <from>
                    <xdr:col>0</xdr:col>
                    <xdr:colOff>542925</xdr:colOff>
                    <xdr:row>56</xdr:row>
                    <xdr:rowOff>161925</xdr:rowOff>
                  </from>
                  <to>
                    <xdr:col>0</xdr:col>
                    <xdr:colOff>762000</xdr:colOff>
                    <xdr:row>57</xdr:row>
                    <xdr:rowOff>180975</xdr:rowOff>
                  </to>
                </anchor>
              </controlPr>
            </control>
          </mc:Choice>
        </mc:AlternateContent>
        <mc:AlternateContent xmlns:mc="http://schemas.openxmlformats.org/markup-compatibility/2006">
          <mc:Choice Requires="x14">
            <control shapeId="82962" r:id="rId21" name="Check Box 18">
              <controlPr defaultSize="0" autoFill="0" autoLine="0" autoPict="0">
                <anchor moveWithCells="1">
                  <from>
                    <xdr:col>0</xdr:col>
                    <xdr:colOff>533400</xdr:colOff>
                    <xdr:row>59</xdr:row>
                    <xdr:rowOff>161925</xdr:rowOff>
                  </from>
                  <to>
                    <xdr:col>0</xdr:col>
                    <xdr:colOff>752475</xdr:colOff>
                    <xdr:row>60</xdr:row>
                    <xdr:rowOff>180975</xdr:rowOff>
                  </to>
                </anchor>
              </controlPr>
            </control>
          </mc:Choice>
        </mc:AlternateContent>
        <mc:AlternateContent xmlns:mc="http://schemas.openxmlformats.org/markup-compatibility/2006">
          <mc:Choice Requires="x14">
            <control shapeId="82963" r:id="rId22" name="Check Box 19">
              <controlPr defaultSize="0" autoFill="0" autoLine="0" autoPict="0">
                <anchor moveWithCells="1">
                  <from>
                    <xdr:col>0</xdr:col>
                    <xdr:colOff>552450</xdr:colOff>
                    <xdr:row>62</xdr:row>
                    <xdr:rowOff>161925</xdr:rowOff>
                  </from>
                  <to>
                    <xdr:col>0</xdr:col>
                    <xdr:colOff>771525</xdr:colOff>
                    <xdr:row>63</xdr:row>
                    <xdr:rowOff>180975</xdr:rowOff>
                  </to>
                </anchor>
              </controlPr>
            </control>
          </mc:Choice>
        </mc:AlternateContent>
        <mc:AlternateContent xmlns:mc="http://schemas.openxmlformats.org/markup-compatibility/2006">
          <mc:Choice Requires="x14">
            <control shapeId="82964" r:id="rId23" name="Check Box 20">
              <controlPr defaultSize="0" autoFill="0" autoLine="0" autoPict="0">
                <anchor moveWithCells="1">
                  <from>
                    <xdr:col>0</xdr:col>
                    <xdr:colOff>542925</xdr:colOff>
                    <xdr:row>65</xdr:row>
                    <xdr:rowOff>142875</xdr:rowOff>
                  </from>
                  <to>
                    <xdr:col>0</xdr:col>
                    <xdr:colOff>762000</xdr:colOff>
                    <xdr:row>66</xdr:row>
                    <xdr:rowOff>161925</xdr:rowOff>
                  </to>
                </anchor>
              </controlPr>
            </control>
          </mc:Choice>
        </mc:AlternateContent>
        <mc:AlternateContent xmlns:mc="http://schemas.openxmlformats.org/markup-compatibility/2006">
          <mc:Choice Requires="x14">
            <control shapeId="82965" r:id="rId24" name="Check Box 21">
              <controlPr defaultSize="0" autoFill="0" autoLine="0" autoPict="0">
                <anchor moveWithCells="1">
                  <from>
                    <xdr:col>0</xdr:col>
                    <xdr:colOff>542925</xdr:colOff>
                    <xdr:row>68</xdr:row>
                    <xdr:rowOff>133350</xdr:rowOff>
                  </from>
                  <to>
                    <xdr:col>0</xdr:col>
                    <xdr:colOff>762000</xdr:colOff>
                    <xdr:row>69</xdr:row>
                    <xdr:rowOff>152400</xdr:rowOff>
                  </to>
                </anchor>
              </controlPr>
            </control>
          </mc:Choice>
        </mc:AlternateContent>
        <mc:AlternateContent xmlns:mc="http://schemas.openxmlformats.org/markup-compatibility/2006">
          <mc:Choice Requires="x14">
            <control shapeId="82966" r:id="rId25" name="Check Box 22">
              <controlPr defaultSize="0" autoFill="0" autoLine="0" autoPict="0">
                <anchor moveWithCells="1">
                  <from>
                    <xdr:col>0</xdr:col>
                    <xdr:colOff>552450</xdr:colOff>
                    <xdr:row>71</xdr:row>
                    <xdr:rowOff>142875</xdr:rowOff>
                  </from>
                  <to>
                    <xdr:col>0</xdr:col>
                    <xdr:colOff>771525</xdr:colOff>
                    <xdr:row>72</xdr:row>
                    <xdr:rowOff>161925</xdr:rowOff>
                  </to>
                </anchor>
              </controlPr>
            </control>
          </mc:Choice>
        </mc:AlternateContent>
        <mc:AlternateContent xmlns:mc="http://schemas.openxmlformats.org/markup-compatibility/2006">
          <mc:Choice Requires="x14">
            <control shapeId="82967" r:id="rId26" name="Check Box 23">
              <controlPr defaultSize="0" autoFill="0" autoLine="0" autoPict="0">
                <anchor moveWithCells="1">
                  <from>
                    <xdr:col>0</xdr:col>
                    <xdr:colOff>552450</xdr:colOff>
                    <xdr:row>74</xdr:row>
                    <xdr:rowOff>152400</xdr:rowOff>
                  </from>
                  <to>
                    <xdr:col>0</xdr:col>
                    <xdr:colOff>771525</xdr:colOff>
                    <xdr:row>75</xdr:row>
                    <xdr:rowOff>171450</xdr:rowOff>
                  </to>
                </anchor>
              </controlPr>
            </control>
          </mc:Choice>
        </mc:AlternateContent>
        <mc:AlternateContent xmlns:mc="http://schemas.openxmlformats.org/markup-compatibility/2006">
          <mc:Choice Requires="x14">
            <control shapeId="82968" r:id="rId27" name="Check Box 24">
              <controlPr defaultSize="0" autoFill="0" autoLine="0" autoPict="0">
                <anchor moveWithCells="1">
                  <from>
                    <xdr:col>0</xdr:col>
                    <xdr:colOff>542925</xdr:colOff>
                    <xdr:row>77</xdr:row>
                    <xdr:rowOff>152400</xdr:rowOff>
                  </from>
                  <to>
                    <xdr:col>0</xdr:col>
                    <xdr:colOff>762000</xdr:colOff>
                    <xdr:row>78</xdr:row>
                    <xdr:rowOff>171450</xdr:rowOff>
                  </to>
                </anchor>
              </controlPr>
            </control>
          </mc:Choice>
        </mc:AlternateContent>
        <mc:AlternateContent xmlns:mc="http://schemas.openxmlformats.org/markup-compatibility/2006">
          <mc:Choice Requires="x14">
            <control shapeId="82969" r:id="rId28" name="Check Box 25">
              <controlPr defaultSize="0" autoFill="0" autoLine="0" autoPict="0">
                <anchor moveWithCells="1">
                  <from>
                    <xdr:col>0</xdr:col>
                    <xdr:colOff>533400</xdr:colOff>
                    <xdr:row>80</xdr:row>
                    <xdr:rowOff>171450</xdr:rowOff>
                  </from>
                  <to>
                    <xdr:col>0</xdr:col>
                    <xdr:colOff>752475</xdr:colOff>
                    <xdr:row>81</xdr:row>
                    <xdr:rowOff>190500</xdr:rowOff>
                  </to>
                </anchor>
              </controlPr>
            </control>
          </mc:Choice>
        </mc:AlternateContent>
        <mc:AlternateContent xmlns:mc="http://schemas.openxmlformats.org/markup-compatibility/2006">
          <mc:Choice Requires="x14">
            <control shapeId="82970" r:id="rId29" name="Check Box 26">
              <controlPr defaultSize="0" autoFill="0" autoLine="0" autoPict="0">
                <anchor moveWithCells="1">
                  <from>
                    <xdr:col>0</xdr:col>
                    <xdr:colOff>552450</xdr:colOff>
                    <xdr:row>83</xdr:row>
                    <xdr:rowOff>133350</xdr:rowOff>
                  </from>
                  <to>
                    <xdr:col>0</xdr:col>
                    <xdr:colOff>771525</xdr:colOff>
                    <xdr:row>84</xdr:row>
                    <xdr:rowOff>152400</xdr:rowOff>
                  </to>
                </anchor>
              </controlPr>
            </control>
          </mc:Choice>
        </mc:AlternateContent>
        <mc:AlternateContent xmlns:mc="http://schemas.openxmlformats.org/markup-compatibility/2006">
          <mc:Choice Requires="x14">
            <control shapeId="82971" r:id="rId30" name="Check Box 27">
              <controlPr defaultSize="0" autoFill="0" autoLine="0" autoPict="0">
                <anchor moveWithCells="1">
                  <from>
                    <xdr:col>0</xdr:col>
                    <xdr:colOff>533400</xdr:colOff>
                    <xdr:row>86</xdr:row>
                    <xdr:rowOff>133350</xdr:rowOff>
                  </from>
                  <to>
                    <xdr:col>0</xdr:col>
                    <xdr:colOff>752475</xdr:colOff>
                    <xdr:row>87</xdr:row>
                    <xdr:rowOff>171450</xdr:rowOff>
                  </to>
                </anchor>
              </controlPr>
            </control>
          </mc:Choice>
        </mc:AlternateContent>
        <mc:AlternateContent xmlns:mc="http://schemas.openxmlformats.org/markup-compatibility/2006">
          <mc:Choice Requires="x14">
            <control shapeId="82972" r:id="rId31" name="Check Box 28">
              <controlPr defaultSize="0" autoFill="0" autoLine="0" autoPict="0">
                <anchor moveWithCells="1">
                  <from>
                    <xdr:col>0</xdr:col>
                    <xdr:colOff>533400</xdr:colOff>
                    <xdr:row>89</xdr:row>
                    <xdr:rowOff>123825</xdr:rowOff>
                  </from>
                  <to>
                    <xdr:col>0</xdr:col>
                    <xdr:colOff>752475</xdr:colOff>
                    <xdr:row>90</xdr:row>
                    <xdr:rowOff>142875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167B8B3B-2E07-42F7-BA1B-2AD85A40BA36}">
            <x14:dataBar minLength="0" maxLength="100" border="1" negativeBarBorderColorSameAsPositive="0">
              <x14:cfvo type="autoMin"/>
              <x14:cfvo type="autoMax"/>
              <x14:borderColor rgb="FFFF555A"/>
              <x14:negativeFillColor rgb="FFFF0000"/>
              <x14:negativeBorderColor rgb="FFFF0000"/>
              <x14:axisColor rgb="FF000000"/>
            </x14:dataBar>
          </x14:cfRule>
          <xm:sqref>G92:G112</xm:sqref>
        </x14:conditionalFormatting>
        <x14:conditionalFormatting xmlns:xm="http://schemas.microsoft.com/office/excel/2006/main">
          <x14:cfRule type="iconSet" priority="93" id="{4D50BB2A-2965-48FA-A94F-207618DA0ADC}">
            <x14:iconSet custom="1">
              <x14:cfvo type="percent">
                <xm:f>0</xm:f>
              </x14:cfvo>
              <x14:cfvo type="num">
                <xm:f>$I$1</xm:f>
              </x14:cfvo>
              <x14:cfvo type="num" gte="0">
                <xm:f>$I$1</xm:f>
              </x14:cfvo>
              <x14:cfIcon iconSet="3TrafficLights1" iconId="1"/>
              <x14:cfIcon iconSet="3TrafficLights1" iconId="2"/>
              <x14:cfIcon iconSet="3TrafficLights1" iconId="0"/>
            </x14:iconSet>
          </x14:cfRule>
          <xm:sqref>D8 D92 D95 D98 D101 D104 D107 D110 D11 D14 D17 D20 D23 D26 D29 D32 D35 D38 D41 D44 D47 D50 D53 D56 D59 D62 D65 D68 D71 D74 D77 D80 D83 D86 D89</xm:sqref>
        </x14:conditionalFormatting>
        <x14:conditionalFormatting xmlns:xm="http://schemas.microsoft.com/office/excel/2006/main">
          <x14:cfRule type="iconSet" priority="94" id="{D1038FE2-AEC4-43BA-B89F-7CD4FD42DBA8}">
            <x14:iconSet custom="1">
              <x14:cfvo type="percent">
                <xm:f>0</xm:f>
              </x14:cfvo>
              <x14:cfvo type="num">
                <xm:f>$I$2</xm:f>
              </x14:cfvo>
              <x14:cfvo type="num" gte="0">
                <xm:f>$I$2</xm:f>
              </x14:cfvo>
              <x14:cfIcon iconSet="3TrafficLights1" iconId="1"/>
              <x14:cfIcon iconSet="3TrafficLights1" iconId="2"/>
              <x14:cfIcon iconSet="3TrafficLights1" iconId="0"/>
            </x14:iconSet>
          </x14:cfRule>
          <xm:sqref>E8 E92 E95 E98 E101 E104 E107 E110 E11 E14 E17 E20 E23 E26 E29 E32 E35 E38 E41 E44 E47 E50 E53 E56 E59 E62 E65 E68 E71 E74 E77 E80 E83 E86 E89</xm:sqref>
        </x14:conditionalFormatting>
        <x14:conditionalFormatting xmlns:xm="http://schemas.microsoft.com/office/excel/2006/main">
          <x14:cfRule type="iconSet" priority="1" id="{213E955D-138B-4009-BDA6-595D3817D6DF}">
            <x14:iconSet iconSet="3Triangles">
              <x14:cfvo type="percent">
                <xm:f>0</xm:f>
              </x14:cfvo>
              <x14:cfvo type="percent">
                <xm:f>33</xm:f>
              </x14:cfvo>
              <x14:cfvo type="percent">
                <xm:f>67</xm:f>
              </x14:cfvo>
            </x14:iconSet>
          </x14:cfRule>
          <xm:sqref>G8:G91</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dimension ref="A1:AW74"/>
  <sheetViews>
    <sheetView tabSelected="1" workbookViewId="0">
      <pane xSplit="9" ySplit="7" topLeftCell="J8" activePane="bottomRight" state="frozen"/>
      <selection activeCell="J8" sqref="J8"/>
      <selection pane="topRight" activeCell="J8" sqref="J8"/>
      <selection pane="bottomLeft" activeCell="J8" sqref="J8"/>
      <selection pane="bottomRight" activeCell="J8" sqref="J8"/>
    </sheetView>
  </sheetViews>
  <sheetFormatPr baseColWidth="10" defaultColWidth="11.42578125" defaultRowHeight="15"/>
  <cols>
    <col min="1" max="1" width="19.7109375" customWidth="1"/>
    <col min="2" max="2" width="2.5703125" customWidth="1"/>
    <col min="3" max="3" width="2.42578125" customWidth="1"/>
    <col min="4" max="4" width="6.28515625" customWidth="1"/>
    <col min="5" max="5" width="6.42578125" customWidth="1"/>
    <col min="6" max="6" width="9.7109375" customWidth="1"/>
    <col min="7" max="7" width="9.140625" customWidth="1"/>
    <col min="8" max="8" width="4.7109375" customWidth="1"/>
    <col min="9" max="9" width="4.42578125" customWidth="1"/>
    <col min="10" max="39" width="12" customWidth="1"/>
    <col min="40" max="40" width="11.42578125" customWidth="1"/>
    <col min="48" max="49" width="11.42578125" hidden="1" customWidth="1"/>
    <col min="50" max="50" width="0" hidden="1" customWidth="1"/>
  </cols>
  <sheetData>
    <row r="1" spans="1:49" ht="27" customHeight="1" thickTop="1">
      <c r="A1" s="201" t="s">
        <v>28</v>
      </c>
      <c r="B1" s="472">
        <f>Janvier!B1</f>
        <v>2017</v>
      </c>
      <c r="C1" s="472"/>
      <c r="D1" s="473"/>
      <c r="E1" s="1"/>
      <c r="F1" s="487"/>
      <c r="G1" s="487"/>
      <c r="H1" s="487"/>
      <c r="I1" s="263"/>
      <c r="J1" s="2"/>
      <c r="K1" s="453" t="s">
        <v>65</v>
      </c>
      <c r="L1" s="454"/>
      <c r="M1" s="454"/>
      <c r="N1" s="454"/>
      <c r="O1" s="454"/>
      <c r="P1" s="454"/>
      <c r="Q1" s="454"/>
      <c r="R1" s="454"/>
      <c r="S1" s="457">
        <f>DATE(B1,B2,1)</f>
        <v>42856</v>
      </c>
      <c r="T1" s="457"/>
      <c r="U1" s="457"/>
      <c r="V1" s="457"/>
      <c r="W1" s="457"/>
      <c r="X1" s="457"/>
      <c r="Y1" s="457"/>
      <c r="Z1" s="458"/>
      <c r="AA1" s="3"/>
      <c r="AB1" s="3"/>
      <c r="AC1" s="3"/>
      <c r="AD1" s="1"/>
      <c r="AE1" s="1"/>
      <c r="AF1" s="1"/>
      <c r="AG1" s="444"/>
      <c r="AH1" s="444"/>
      <c r="AK1" s="444"/>
      <c r="AL1" s="444"/>
      <c r="AV1" t="s">
        <v>10</v>
      </c>
    </row>
    <row r="2" spans="1:49" ht="21.75" customHeight="1" thickBot="1">
      <c r="A2" s="202" t="s">
        <v>32</v>
      </c>
      <c r="B2" s="474">
        <v>5</v>
      </c>
      <c r="C2" s="474"/>
      <c r="D2" s="475"/>
      <c r="E2" s="1"/>
      <c r="F2" s="486"/>
      <c r="G2" s="486"/>
      <c r="H2" s="486"/>
      <c r="I2" s="264"/>
      <c r="J2" s="2"/>
      <c r="K2" s="455"/>
      <c r="L2" s="456"/>
      <c r="M2" s="456"/>
      <c r="N2" s="456"/>
      <c r="O2" s="456"/>
      <c r="P2" s="456"/>
      <c r="Q2" s="456"/>
      <c r="R2" s="456"/>
      <c r="S2" s="459"/>
      <c r="T2" s="459"/>
      <c r="U2" s="459"/>
      <c r="V2" s="459"/>
      <c r="W2" s="459"/>
      <c r="X2" s="459"/>
      <c r="Y2" s="459"/>
      <c r="Z2" s="460"/>
      <c r="AA2" s="3"/>
      <c r="AB2" s="3"/>
      <c r="AC2" s="3"/>
      <c r="AD2" s="1"/>
      <c r="AE2" s="1"/>
      <c r="AF2" s="1"/>
      <c r="AG2" s="444"/>
      <c r="AH2" s="444"/>
      <c r="AK2" s="444"/>
      <c r="AL2" s="444"/>
      <c r="AV2" t="s">
        <v>13</v>
      </c>
    </row>
    <row r="3" spans="1:49" ht="16.5" thickTop="1">
      <c r="A3" s="4"/>
      <c r="B3" s="5"/>
      <c r="C3" s="203"/>
      <c r="D3" s="1"/>
      <c r="E3" s="1"/>
      <c r="F3" s="1"/>
      <c r="G3" s="1"/>
      <c r="H3" s="1"/>
      <c r="I3" s="1"/>
      <c r="J3" s="1"/>
      <c r="K3" s="1"/>
      <c r="L3" s="1"/>
      <c r="M3" s="1"/>
      <c r="N3" s="1"/>
      <c r="O3" s="1"/>
      <c r="P3" s="1"/>
      <c r="Q3" s="1"/>
      <c r="R3" s="1"/>
      <c r="S3" s="1"/>
      <c r="T3" s="1"/>
      <c r="U3" s="1"/>
      <c r="V3" s="1"/>
      <c r="W3" s="1"/>
      <c r="X3" s="1"/>
      <c r="Y3" s="1"/>
      <c r="Z3" s="1"/>
      <c r="AA3" s="1"/>
      <c r="AB3" s="1"/>
      <c r="AC3" s="1"/>
      <c r="AD3" s="1"/>
      <c r="AE3" s="1"/>
      <c r="AF3" s="1"/>
      <c r="AV3" t="s">
        <v>21</v>
      </c>
    </row>
    <row r="4" spans="1:49" ht="14.25" customHeight="1" thickBot="1">
      <c r="A4" s="4"/>
      <c r="B4" s="5"/>
      <c r="C4" s="203"/>
      <c r="D4" s="1"/>
      <c r="E4" s="1"/>
      <c r="F4" s="1"/>
      <c r="G4" s="1"/>
      <c r="H4" s="1"/>
      <c r="I4" s="1"/>
      <c r="J4" s="1"/>
      <c r="K4" s="1"/>
      <c r="L4" s="1"/>
      <c r="M4" s="1"/>
      <c r="N4" s="1"/>
      <c r="O4" s="1"/>
      <c r="P4" s="1"/>
      <c r="Q4" s="1"/>
      <c r="R4" s="1"/>
      <c r="S4" s="1"/>
      <c r="T4" s="1"/>
      <c r="U4" s="1"/>
      <c r="V4" s="1"/>
      <c r="W4" s="1"/>
      <c r="X4" s="1"/>
      <c r="Y4" s="1"/>
      <c r="Z4" s="1"/>
      <c r="AA4" s="1"/>
      <c r="AB4" s="1"/>
      <c r="AC4" s="1"/>
      <c r="AD4" s="1"/>
      <c r="AE4" s="1"/>
      <c r="AF4" s="1"/>
      <c r="AV4" t="s">
        <v>22</v>
      </c>
    </row>
    <row r="5" spans="1:49" ht="111" customHeight="1" thickTop="1" thickBot="1">
      <c r="A5" s="6"/>
      <c r="B5" s="250"/>
      <c r="C5" s="268"/>
      <c r="D5" s="269" t="s">
        <v>50</v>
      </c>
      <c r="E5" s="270" t="s">
        <v>69</v>
      </c>
      <c r="F5" s="271" t="s">
        <v>70</v>
      </c>
      <c r="G5" s="271" t="s">
        <v>71</v>
      </c>
      <c r="H5" s="271" t="s">
        <v>75</v>
      </c>
      <c r="I5" s="271" t="s">
        <v>76</v>
      </c>
      <c r="J5" s="200">
        <f>DATE(B1,B2,1)</f>
        <v>42856</v>
      </c>
      <c r="K5" s="199">
        <f t="shared" ref="K5:AN5" si="0">IF(J5="","",IF(MONTH(J5+1)=$B$2,J5+1,""))</f>
        <v>42857</v>
      </c>
      <c r="L5" s="80">
        <f t="shared" si="0"/>
        <v>42858</v>
      </c>
      <c r="M5" s="80">
        <f t="shared" si="0"/>
        <v>42859</v>
      </c>
      <c r="N5" s="80">
        <f t="shared" si="0"/>
        <v>42860</v>
      </c>
      <c r="O5" s="82">
        <f t="shared" si="0"/>
        <v>42861</v>
      </c>
      <c r="P5" s="80">
        <f t="shared" si="0"/>
        <v>42862</v>
      </c>
      <c r="Q5" s="82">
        <f t="shared" si="0"/>
        <v>42863</v>
      </c>
      <c r="R5" s="80">
        <f t="shared" si="0"/>
        <v>42864</v>
      </c>
      <c r="S5" s="80">
        <f t="shared" si="0"/>
        <v>42865</v>
      </c>
      <c r="T5" s="80">
        <f t="shared" si="0"/>
        <v>42866</v>
      </c>
      <c r="U5" s="80">
        <f t="shared" si="0"/>
        <v>42867</v>
      </c>
      <c r="V5" s="80">
        <f t="shared" si="0"/>
        <v>42868</v>
      </c>
      <c r="W5" s="80">
        <f t="shared" si="0"/>
        <v>42869</v>
      </c>
      <c r="X5" s="82">
        <f t="shared" si="0"/>
        <v>42870</v>
      </c>
      <c r="Y5" s="82">
        <f t="shared" si="0"/>
        <v>42871</v>
      </c>
      <c r="Z5" s="80">
        <f t="shared" si="0"/>
        <v>42872</v>
      </c>
      <c r="AA5" s="80">
        <f t="shared" si="0"/>
        <v>42873</v>
      </c>
      <c r="AB5" s="82">
        <f t="shared" si="0"/>
        <v>42874</v>
      </c>
      <c r="AC5" s="80">
        <f t="shared" si="0"/>
        <v>42875</v>
      </c>
      <c r="AD5" s="80">
        <f t="shared" si="0"/>
        <v>42876</v>
      </c>
      <c r="AE5" s="80">
        <f t="shared" si="0"/>
        <v>42877</v>
      </c>
      <c r="AF5" s="80">
        <f t="shared" si="0"/>
        <v>42878</v>
      </c>
      <c r="AG5" s="82">
        <f t="shared" si="0"/>
        <v>42879</v>
      </c>
      <c r="AH5" s="80">
        <f t="shared" si="0"/>
        <v>42880</v>
      </c>
      <c r="AI5" s="80">
        <f t="shared" si="0"/>
        <v>42881</v>
      </c>
      <c r="AJ5" s="80">
        <f t="shared" si="0"/>
        <v>42882</v>
      </c>
      <c r="AK5" s="80">
        <f t="shared" si="0"/>
        <v>42883</v>
      </c>
      <c r="AL5" s="80">
        <f t="shared" si="0"/>
        <v>42884</v>
      </c>
      <c r="AM5" s="80">
        <f t="shared" si="0"/>
        <v>42885</v>
      </c>
      <c r="AN5" s="80">
        <f t="shared" si="0"/>
        <v>42886</v>
      </c>
    </row>
    <row r="6" spans="1:49" ht="15.75" thickBot="1">
      <c r="A6" s="173" t="s">
        <v>72</v>
      </c>
      <c r="B6" s="265"/>
      <c r="C6" s="265"/>
      <c r="D6" s="488"/>
      <c r="E6" s="490"/>
      <c r="F6" s="492"/>
      <c r="G6" s="492"/>
      <c r="H6" s="494"/>
      <c r="I6" s="495"/>
      <c r="J6" s="208">
        <f>14-(SUM(J60:J73))</f>
        <v>14</v>
      </c>
      <c r="K6" s="208">
        <f t="shared" ref="K6:AN6" si="1">14-(SUM(K60:K73))</f>
        <v>14</v>
      </c>
      <c r="L6" s="208">
        <f t="shared" si="1"/>
        <v>14</v>
      </c>
      <c r="M6" s="208">
        <f t="shared" si="1"/>
        <v>14</v>
      </c>
      <c r="N6" s="208">
        <f t="shared" si="1"/>
        <v>14</v>
      </c>
      <c r="O6" s="208">
        <f t="shared" si="1"/>
        <v>14</v>
      </c>
      <c r="P6" s="208">
        <f t="shared" si="1"/>
        <v>14</v>
      </c>
      <c r="Q6" s="208">
        <f t="shared" si="1"/>
        <v>14</v>
      </c>
      <c r="R6" s="208">
        <f t="shared" si="1"/>
        <v>14</v>
      </c>
      <c r="S6" s="208">
        <f t="shared" si="1"/>
        <v>14</v>
      </c>
      <c r="T6" s="208">
        <f t="shared" si="1"/>
        <v>14</v>
      </c>
      <c r="U6" s="208">
        <f t="shared" si="1"/>
        <v>14</v>
      </c>
      <c r="V6" s="208">
        <f t="shared" si="1"/>
        <v>14</v>
      </c>
      <c r="W6" s="208">
        <f t="shared" si="1"/>
        <v>14</v>
      </c>
      <c r="X6" s="208">
        <f t="shared" si="1"/>
        <v>14</v>
      </c>
      <c r="Y6" s="208">
        <f t="shared" si="1"/>
        <v>14</v>
      </c>
      <c r="Z6" s="208">
        <f t="shared" si="1"/>
        <v>14</v>
      </c>
      <c r="AA6" s="208">
        <f t="shared" si="1"/>
        <v>14</v>
      </c>
      <c r="AB6" s="208">
        <f t="shared" si="1"/>
        <v>14</v>
      </c>
      <c r="AC6" s="208">
        <f t="shared" si="1"/>
        <v>14</v>
      </c>
      <c r="AD6" s="208">
        <f t="shared" si="1"/>
        <v>13</v>
      </c>
      <c r="AE6" s="208">
        <f t="shared" si="1"/>
        <v>14</v>
      </c>
      <c r="AF6" s="208">
        <f t="shared" si="1"/>
        <v>14</v>
      </c>
      <c r="AG6" s="208">
        <f t="shared" si="1"/>
        <v>14</v>
      </c>
      <c r="AH6" s="208">
        <f t="shared" si="1"/>
        <v>14</v>
      </c>
      <c r="AI6" s="208">
        <f t="shared" si="1"/>
        <v>14</v>
      </c>
      <c r="AJ6" s="208">
        <f t="shared" si="1"/>
        <v>14</v>
      </c>
      <c r="AK6" s="208">
        <f t="shared" si="1"/>
        <v>14</v>
      </c>
      <c r="AL6" s="208">
        <f t="shared" si="1"/>
        <v>14</v>
      </c>
      <c r="AM6" s="208">
        <f t="shared" si="1"/>
        <v>14</v>
      </c>
      <c r="AN6" s="208">
        <f t="shared" si="1"/>
        <v>14</v>
      </c>
    </row>
    <row r="7" spans="1:49" ht="15.75" thickBot="1">
      <c r="A7" s="174" t="s">
        <v>73</v>
      </c>
      <c r="B7" s="266"/>
      <c r="C7" s="266"/>
      <c r="D7" s="489"/>
      <c r="E7" s="491"/>
      <c r="F7" s="493"/>
      <c r="G7" s="493"/>
      <c r="H7" s="496"/>
      <c r="I7" s="497"/>
      <c r="J7" s="206">
        <f ca="1">SUMPRODUCT(COUNTIF(OFFSET(J8:J8,{0,3,6,9,12,15,18,21,24,27,30,33,36,39,42,45,48,51,54,57,60,63,66,69,72,75,78,81,84,87,90,93,96,99,102,105,108},),piquet))</f>
        <v>0</v>
      </c>
      <c r="K7" s="206">
        <f ca="1">SUMPRODUCT(COUNTIF(OFFSET(K8:K8,{0,3,6,9,12,15,18,21,24,27,30,33,36,39,42,45,48,51,54,57,60,63,66,69,72,75,78,81,84,87,90,93,96,99,102,105,108},),piquet))</f>
        <v>0</v>
      </c>
      <c r="L7" s="206">
        <f ca="1">SUMPRODUCT(COUNTIF(OFFSET(L8:L8,{0,3,6,9,12,15,18,21,24,27,30,33,36,39,42,45,48,51,54,57,60,63,66,69,72,75,78,81,84,87,90,93,96,99,102,105,108},),piquet))</f>
        <v>0</v>
      </c>
      <c r="M7" s="206">
        <f ca="1">SUMPRODUCT(COUNTIF(OFFSET(M8:M8,{0,3,6,9,12,15,18,21,24,27,30,33,36,39,42,45,48,51,54,57,60,63,66,69,72,75,78,81,84,87,90,93,96,99,102,105,108},),piquet))</f>
        <v>0</v>
      </c>
      <c r="N7" s="206">
        <f ca="1">SUMPRODUCT(COUNTIF(OFFSET(N8:N8,{0,3,6,9,12,15,18,21,24,27,30,33,36,39,42,45,48,51,54,57,60,63,66,69,72,75,78,81,84,87,90,93,96,99,102,105,108},),piquet))</f>
        <v>0</v>
      </c>
      <c r="O7" s="206">
        <f ca="1">SUMPRODUCT(COUNTIF(OFFSET(O8:O8,{0,3,6,9,12,15,18,21,24,27,30,33,36,39,42,45,48,51,54,57,60,63,66,69,72,75,78,81,84,87,90,93,96,99,102,105,108},),piquet))</f>
        <v>0</v>
      </c>
      <c r="P7" s="206">
        <f ca="1">SUMPRODUCT(COUNTIF(OFFSET(P8:P8,{0,3,6,9,12,15,18,21,24,27,30,33,36,39,42,45,48,51,54,57,60,63,66,69,72,75,78,81,84,87,90,93,96,99,102,105,108},),piquet))</f>
        <v>0</v>
      </c>
      <c r="Q7" s="206">
        <f ca="1">SUMPRODUCT(COUNTIF(OFFSET(Q8:Q8,{0,3,6,9,12,15,18,21,24,27,30,33,36,39,42,45,48,51,54,57,60,63,66,69,72,75,78,81,84,87,90,93,96,99,102,105,108},),piquet))</f>
        <v>0</v>
      </c>
      <c r="R7" s="206">
        <f ca="1">SUMPRODUCT(COUNTIF(OFFSET(R8:R8,{0,3,6,9,12,15,18,21,24,27,30,33,36,39,42,45,48,51,54,57,60,63,66,69,72,75,78,81,84,87,90,93,96,99,102,105,108},),piquet))</f>
        <v>0</v>
      </c>
      <c r="S7" s="206">
        <f ca="1">SUMPRODUCT(COUNTIF(OFFSET(S8:S8,{0,3,6,9,12,15,18,21,24,27,30,33,36,39,42,45,48,51,54,57,60,63,66,69,72,75,78,81,84,87,90,93,96,99,102,105,108},),piquet))</f>
        <v>0</v>
      </c>
      <c r="T7" s="206">
        <f ca="1">SUMPRODUCT(COUNTIF(OFFSET(T8:T8,{0,3,6,9,12,15,18,21,24,27,30,33,36,39,42,45,48,51,54,57,60,63,66,69,72,75,78,81,84,87,90,93,96,99,102,105,108},),piquet))</f>
        <v>0</v>
      </c>
      <c r="U7" s="206">
        <f ca="1">SUMPRODUCT(COUNTIF(OFFSET(U8:U8,{0,3,6,9,12,15,18,21,24,27,30,33,36,39,42,45,48,51,54,57,60,63,66,69,72,75,78,81,84,87,90,93,96,99,102,105,108},),piquet))</f>
        <v>0</v>
      </c>
      <c r="V7" s="206">
        <f ca="1">SUMPRODUCT(COUNTIF(OFFSET(V8:V8,{0,3,6,9,12,15,18,21,24,27,30,33,36,39,42,45,48,51,54,57,60,63,66,69,72,75,78,81,84,87,90,93,96,99,102,105,108},),piquet))</f>
        <v>0</v>
      </c>
      <c r="W7" s="206">
        <f ca="1">SUMPRODUCT(COUNTIF(OFFSET(W8:W8,{0,3,6,9,12,15,18,21,24,27,30,33,36,39,42,45,48,51,54,57,60,63,66,69,72,75,78,81,84,87,90,93,96,99,102,105,108},),piquet))</f>
        <v>0</v>
      </c>
      <c r="X7" s="206">
        <f ca="1">SUMPRODUCT(COUNTIF(OFFSET(X8:X8,{0,3,6,9,12,15,18,21,24,27,30,33,36,39,42,45,48,51,54,57,60,63,66,69,72,75,78,81,84,87,90,93,96,99,102,105,108},),piquet))</f>
        <v>0</v>
      </c>
      <c r="Y7" s="206">
        <f ca="1">SUMPRODUCT(COUNTIF(OFFSET(Y8:Y8,{0,3,6,9,12,15,18,21,24,27,30,33,36,39,42,45,48,51,54,57,60,63,66,69,72,75,78,81,84,87,90,93,96,99,102,105,108},),piquet))</f>
        <v>0</v>
      </c>
      <c r="Z7" s="206">
        <f ca="1">SUMPRODUCT(COUNTIF(OFFSET(Z8:Z8,{0,3,6,9,12,15,18,21,24,27,30,33,36,39,42,45,48,51,54,57,60,63,66,69,72,75,78,81,84,87,90,93,96,99,102,105,108},),piquet))</f>
        <v>0</v>
      </c>
      <c r="AA7" s="206">
        <f ca="1">SUMPRODUCT(COUNTIF(OFFSET(AA8:AA8,{0,3,6,9,12,15,18,21,24,27,30,33,36,39,42,45,48,51,54,57,60,63,66,69,72,75,78,81,84,87,90,93,96,99,102,105,108},),piquet))</f>
        <v>0</v>
      </c>
      <c r="AB7" s="206">
        <f ca="1">SUMPRODUCT(COUNTIF(OFFSET(AB8:AB8,{0,3,6,9,12,15,18,21,24,27,30,33,36,39,42,45,48,51,54,57,60,63,66,69,72,75,78,81,84,87,90,93,96,99,102,105,108},),piquet))</f>
        <v>0</v>
      </c>
      <c r="AC7" s="206">
        <f ca="1">SUMPRODUCT(COUNTIF(OFFSET(AC8:AC8,{0,3,6,9,12,15,18,21,24,27,30,33,36,39,42,45,48,51,54,57,60,63,66,69,72,75,78,81,84,87,90,93,96,99,102,105,108},),piquet))</f>
        <v>0</v>
      </c>
      <c r="AD7" s="206">
        <f ca="1">SUMPRODUCT(COUNTIF(OFFSET(AD8:AD8,{0,3,6,9,12,15,18,21,24,27,30,33,36,39,42,45,48,51,54,57,60,63,66,69,72,75,78,81,84,87,90,93,96,99,102,105,108},),piquet))</f>
        <v>0</v>
      </c>
      <c r="AE7" s="206">
        <f ca="1">SUMPRODUCT(COUNTIF(OFFSET(AE8:AE8,{0,3,6,9,12,15,18,21,24,27,30,33,36,39,42,45,48,51,54,57,60,63,66,69,72,75,78,81,84,87,90,93,96,99,102,105,108},),piquet))</f>
        <v>0</v>
      </c>
      <c r="AF7" s="206">
        <f ca="1">SUMPRODUCT(COUNTIF(OFFSET(AF8:AF8,{0,3,6,9,12,15,18,21,24,27,30,33,36,39,42,45,48,51,54,57,60,63,66,69,72,75,78,81,84,87,90,93,96,99,102,105,108},),piquet))</f>
        <v>0</v>
      </c>
      <c r="AG7" s="206">
        <f ca="1">SUMPRODUCT(COUNTIF(OFFSET(AG8:AG8,{0,3,6,9,12,15,18,21,24,27,30,33,36,39,42,45,48,51,54,57,60,63,66,69,72,75,78,81,84,87,90,93,96,99,102,105,108},),piquet))</f>
        <v>0</v>
      </c>
      <c r="AH7" s="206">
        <f ca="1">SUMPRODUCT(COUNTIF(OFFSET(AH8:AH8,{0,3,6,9,12,15,18,21,24,27,30,33,36,39,42,45,48,51,54,57,60,63,66,69,72,75,78,81,84,87,90,93,96,99,102,105,108},),piquet))</f>
        <v>0</v>
      </c>
      <c r="AI7" s="206">
        <f ca="1">SUMPRODUCT(COUNTIF(OFFSET(AI8:AI8,{0,3,6,9,12,15,18,21,24,27,30,33,36,39,42,45,48,51,54,57,60,63,66,69,72,75,78,81,84,87,90,93,96,99,102,105,108},),piquet))</f>
        <v>0</v>
      </c>
      <c r="AJ7" s="206">
        <f ca="1">SUMPRODUCT(COUNTIF(OFFSET(AJ8:AJ8,{0,3,6,9,12,15,18,21,24,27,30,33,36,39,42,45,48,51,54,57,60,63,66,69,72,75,78,81,84,87,90,93,96,99,102,105,108},),piquet))</f>
        <v>0</v>
      </c>
      <c r="AK7" s="206">
        <f ca="1">SUMPRODUCT(COUNTIF(OFFSET(AK8:AK8,{0,3,6,9,12,15,18,21,24,27,30,33,36,39,42,45,48,51,54,57,60,63,66,69,72,75,78,81,84,87,90,93,96,99,102,105,108},),piquet))</f>
        <v>0</v>
      </c>
      <c r="AL7" s="206">
        <f ca="1">SUMPRODUCT(COUNTIF(OFFSET(AL8:AL8,{0,3,6,9,12,15,18,21,24,27,30,33,36,39,42,45,48,51,54,57,60,63,66,69,72,75,78,81,84,87,90,93,96,99,102,105,108},),piquet))</f>
        <v>0</v>
      </c>
      <c r="AM7" s="206">
        <f ca="1">SUMPRODUCT(COUNTIF(OFFSET(AM8:AM8,{0,3,6,9,12,15,18,21,24,27,30,33,36,39,42,45,48,51,54,57,60,63,66,69,72,75,78,81,84,87,90,93,96,99,102,105,108},),piquet))</f>
        <v>0</v>
      </c>
      <c r="AN7" s="206">
        <f ca="1">SUMPRODUCT(COUNTIF(OFFSET(AN8:AN8,{0,3,6,9,12,15,18,21,24,27,30,33,36,39,42,45,48,51,54,57,60,63,66,69,72,75,78,81,84,87,90,93,96,99,102,105,108},),piquet))</f>
        <v>0</v>
      </c>
    </row>
    <row r="8" spans="1:49" ht="16.5" customHeight="1" thickTop="1" thickBot="1">
      <c r="A8" s="280">
        <f>'Base de donnée'!C3</f>
        <v>1</v>
      </c>
      <c r="B8" s="272"/>
      <c r="C8" s="273"/>
      <c r="D8" s="274"/>
      <c r="E8" s="275"/>
      <c r="F8" s="276"/>
      <c r="G8" s="277"/>
      <c r="H8" s="278"/>
      <c r="I8" s="279"/>
      <c r="J8" s="133" t="s">
        <v>25</v>
      </c>
      <c r="K8" s="133" t="s">
        <v>6</v>
      </c>
      <c r="L8" s="133" t="str">
        <f>IF('Base de donnée'!$C$4,("DISPONIBLE"),("INDISPONIBLE"))</f>
        <v>DISPONIBLE</v>
      </c>
      <c r="M8" s="133" t="str">
        <f>IF('Base de donnée'!$C$4,("DISPONIBLE"),("INDISPONIBLE"))</f>
        <v>DISPONIBLE</v>
      </c>
      <c r="N8" s="133" t="str">
        <f>IF('Base de donnée'!$C$4,("DISPONIBLE"),("INDISPONIBLE"))</f>
        <v>DISPONIBLE</v>
      </c>
      <c r="O8" s="133" t="str">
        <f>IF('Base de donnée'!$C$4,("DISPONIBLE"),("INDISPONIBLE"))</f>
        <v>DISPONIBLE</v>
      </c>
      <c r="P8" s="133" t="str">
        <f>IF('Base de donnée'!$C$4,("DISPONIBLE"),("INDISPONIBLE"))</f>
        <v>DISPONIBLE</v>
      </c>
      <c r="Q8" s="133" t="str">
        <f>IF('Base de donnée'!$C$4,("DISPONIBLE"),("INDISPONIBLE"))</f>
        <v>DISPONIBLE</v>
      </c>
      <c r="R8" s="133" t="s">
        <v>6</v>
      </c>
      <c r="S8" s="133" t="str">
        <f>IF('Base de donnée'!$C$4,("DISPONIBLE"),("INDISPONIBLE"))</f>
        <v>DISPONIBLE</v>
      </c>
      <c r="T8" s="133" t="str">
        <f>IF('Base de donnée'!$C$4,("DISPONIBLE"),("INDISPONIBLE"))</f>
        <v>DISPONIBLE</v>
      </c>
      <c r="U8" s="133" t="str">
        <f>IF('Base de donnée'!$C$4,("DISPONIBLE"),("INDISPONIBLE"))</f>
        <v>DISPONIBLE</v>
      </c>
      <c r="V8" s="133" t="str">
        <f>IF('Base de donnée'!$C$4,("DISPONIBLE"),("INDISPONIBLE"))</f>
        <v>DISPONIBLE</v>
      </c>
      <c r="W8" s="133" t="str">
        <f>IF('Base de donnée'!$C$4,("DISPONIBLE"),("INDISPONIBLE"))</f>
        <v>DISPONIBLE</v>
      </c>
      <c r="X8" s="133" t="str">
        <f>IF('Base de donnée'!$C$4,("DISPONIBLE"),("INDISPONIBLE"))</f>
        <v>DISPONIBLE</v>
      </c>
      <c r="Y8" s="133" t="str">
        <f>IF('Base de donnée'!$C$4,("DISPONIBLE"),("INDISPONIBLE"))</f>
        <v>DISPONIBLE</v>
      </c>
      <c r="Z8" s="133" t="str">
        <f>IF('Base de donnée'!$C$4,("DISPONIBLE"),("INDISPONIBLE"))</f>
        <v>DISPONIBLE</v>
      </c>
      <c r="AA8" s="133" t="str">
        <f>IF('Base de donnée'!$C$4,("DISPONIBLE"),("INDISPONIBLE"))</f>
        <v>DISPONIBLE</v>
      </c>
      <c r="AB8" s="133" t="str">
        <f>IF('Base de donnée'!$C$4,("DISPONIBLE"),("INDISPONIBLE"))</f>
        <v>DISPONIBLE</v>
      </c>
      <c r="AC8" s="133" t="str">
        <f>IF('Base de donnée'!$C$4,("DISPONIBLE"),("INDISPONIBLE"))</f>
        <v>DISPONIBLE</v>
      </c>
      <c r="AD8" s="133" t="s">
        <v>78</v>
      </c>
      <c r="AE8" s="133" t="str">
        <f>IF('Base de donnée'!$C$4,("DISPONIBLE"),("INDISPONIBLE"))</f>
        <v>DISPONIBLE</v>
      </c>
      <c r="AF8" s="133" t="str">
        <f>IF('Base de donnée'!$C$4,("DISPONIBLE"),("INDISPONIBLE"))</f>
        <v>DISPONIBLE</v>
      </c>
      <c r="AG8" s="133" t="str">
        <f>IF('Base de donnée'!$C$4,("DISPONIBLE"),("INDISPONIBLE"))</f>
        <v>DISPONIBLE</v>
      </c>
      <c r="AH8" s="133" t="str">
        <f>IF('Base de donnée'!$C$4,("DISPONIBLE"),("INDISPONIBLE"))</f>
        <v>DISPONIBLE</v>
      </c>
      <c r="AI8" s="133" t="str">
        <f>IF('Base de donnée'!$C$4,("DISPONIBLE"),("INDISPONIBLE"))</f>
        <v>DISPONIBLE</v>
      </c>
      <c r="AJ8" s="133" t="str">
        <f>IF('Base de donnée'!$C$4,("DISPONIBLE"),("INDISPONIBLE"))</f>
        <v>DISPONIBLE</v>
      </c>
      <c r="AK8" s="133" t="str">
        <f>IF('Base de donnée'!$C$4,("DISPONIBLE"),("INDISPONIBLE"))</f>
        <v>DISPONIBLE</v>
      </c>
      <c r="AL8" s="133" t="str">
        <f>IF('Base de donnée'!$C$4,("DISPONIBLE"),("INDISPONIBLE"))</f>
        <v>DISPONIBLE</v>
      </c>
      <c r="AM8" s="133" t="str">
        <f>IF('Base de donnée'!$C$4,("DISPONIBLE"),("INDISPONIBLE"))</f>
        <v>DISPONIBLE</v>
      </c>
      <c r="AN8" s="133" t="str">
        <f>IF('Base de donnée'!$C$4,("DISPONIBLE"),("INDISPONIBLE"))</f>
        <v>DISPONIBLE</v>
      </c>
      <c r="AV8">
        <f t="array" ref="AV8">SUM(IF((WEEKDAY(J$5:AM$5,2)&lt;6)*(COUNTIF(fériés,J$5:AM$5)=0),COUNTIF(vsav, J8:AM8)))</f>
        <v>0</v>
      </c>
      <c r="AW8">
        <f t="array" ref="AW8">SUM(IF((WEEKDAY(J$5:AM$5,2)&gt;5)+(COUNTIF(fériés,J$5:AM$5)&gt;0),COUNTIF(vsav, J8:AM8)))</f>
        <v>0</v>
      </c>
    </row>
    <row r="9" spans="1:49" ht="15.75" customHeight="1" thickTop="1" thickBot="1">
      <c r="A9" s="283">
        <f>'Base de donnée'!D3</f>
        <v>2</v>
      </c>
      <c r="B9" s="281"/>
      <c r="C9" s="282"/>
      <c r="D9" s="274"/>
      <c r="E9" s="275"/>
      <c r="F9" s="276"/>
      <c r="G9" s="277"/>
      <c r="H9" s="278"/>
      <c r="I9" s="279"/>
      <c r="J9" s="16" t="str">
        <f>IF('Base de donnée'!$D$4,("DISPONIBLE"),("INDISPONIBLE"))</f>
        <v>DISPONIBLE</v>
      </c>
      <c r="K9" s="16" t="str">
        <f>IF('Base de donnée'!$D$4,("DISPONIBLE"),("INDISPONIBLE"))</f>
        <v>DISPONIBLE</v>
      </c>
      <c r="L9" s="16" t="str">
        <f>IF('Base de donnée'!$D$4,("DISPONIBLE"),("INDISPONIBLE"))</f>
        <v>DISPONIBLE</v>
      </c>
      <c r="M9" s="16" t="str">
        <f>IF('Base de donnée'!$D$4,("DISPONIBLE"),("INDISPONIBLE"))</f>
        <v>DISPONIBLE</v>
      </c>
      <c r="N9" s="16" t="str">
        <f>IF('Base de donnée'!$D$4,("DISPONIBLE"),("INDISPONIBLE"))</f>
        <v>DISPONIBLE</v>
      </c>
      <c r="O9" s="16" t="str">
        <f>IF('Base de donnée'!$D$4,("DISPONIBLE"),("INDISPONIBLE"))</f>
        <v>DISPONIBLE</v>
      </c>
      <c r="P9" s="16" t="str">
        <f>IF('Base de donnée'!$D$4,("DISPONIBLE"),("INDISPONIBLE"))</f>
        <v>DISPONIBLE</v>
      </c>
      <c r="Q9" s="16" t="str">
        <f>IF('Base de donnée'!$D$4,("DISPONIBLE"),("INDISPONIBLE"))</f>
        <v>DISPONIBLE</v>
      </c>
      <c r="R9" s="16" t="str">
        <f>IF('Base de donnée'!$D$4,("DISPONIBLE"),("INDISPONIBLE"))</f>
        <v>DISPONIBLE</v>
      </c>
      <c r="S9" s="16" t="str">
        <f>IF('Base de donnée'!$D$4,("DISPONIBLE"),("INDISPONIBLE"))</f>
        <v>DISPONIBLE</v>
      </c>
      <c r="T9" s="16" t="str">
        <f>IF('Base de donnée'!$D$4,("DISPONIBLE"),("INDISPONIBLE"))</f>
        <v>DISPONIBLE</v>
      </c>
      <c r="U9" s="16" t="str">
        <f>IF('Base de donnée'!$D$4,("DISPONIBLE"),("INDISPONIBLE"))</f>
        <v>DISPONIBLE</v>
      </c>
      <c r="V9" s="16" t="str">
        <f>IF('Base de donnée'!$D$4,("DISPONIBLE"),("INDISPONIBLE"))</f>
        <v>DISPONIBLE</v>
      </c>
      <c r="W9" s="16" t="str">
        <f>IF('Base de donnée'!$D$4,("DISPONIBLE"),("INDISPONIBLE"))</f>
        <v>DISPONIBLE</v>
      </c>
      <c r="X9" s="16" t="str">
        <f>IF('Base de donnée'!$D$4,("DISPONIBLE"),("INDISPONIBLE"))</f>
        <v>DISPONIBLE</v>
      </c>
      <c r="Y9" s="16" t="str">
        <f>IF('Base de donnée'!$D$4,("DISPONIBLE"),("INDISPONIBLE"))</f>
        <v>DISPONIBLE</v>
      </c>
      <c r="Z9" s="16" t="str">
        <f>IF('Base de donnée'!$D$4,("DISPONIBLE"),("INDISPONIBLE"))</f>
        <v>DISPONIBLE</v>
      </c>
      <c r="AA9" s="16" t="str">
        <f>IF('Base de donnée'!$D$4,("DISPONIBLE"),("INDISPONIBLE"))</f>
        <v>DISPONIBLE</v>
      </c>
      <c r="AB9" s="16" t="str">
        <f>IF('Base de donnée'!$D$4,("DISPONIBLE"),("INDISPONIBLE"))</f>
        <v>DISPONIBLE</v>
      </c>
      <c r="AC9" s="16" t="str">
        <f>IF('Base de donnée'!$D$4,("DISPONIBLE"),("INDISPONIBLE"))</f>
        <v>DISPONIBLE</v>
      </c>
      <c r="AD9" s="16" t="str">
        <f>IF('Base de donnée'!$D$4,("DISPONIBLE"),("INDISPONIBLE"))</f>
        <v>DISPONIBLE</v>
      </c>
      <c r="AE9" s="16" t="str">
        <f>IF('Base de donnée'!$D$4,("DISPONIBLE"),("INDISPONIBLE"))</f>
        <v>DISPONIBLE</v>
      </c>
      <c r="AF9" s="16" t="str">
        <f>IF('Base de donnée'!$D$4,("DISPONIBLE"),("INDISPONIBLE"))</f>
        <v>DISPONIBLE</v>
      </c>
      <c r="AG9" s="16" t="str">
        <f>IF('Base de donnée'!$D$4,("DISPONIBLE"),("INDISPONIBLE"))</f>
        <v>DISPONIBLE</v>
      </c>
      <c r="AH9" s="16" t="str">
        <f>IF('Base de donnée'!$D$4,("DISPONIBLE"),("INDISPONIBLE"))</f>
        <v>DISPONIBLE</v>
      </c>
      <c r="AI9" s="16" t="str">
        <f>IF('Base de donnée'!$D$4,("DISPONIBLE"),("INDISPONIBLE"))</f>
        <v>DISPONIBLE</v>
      </c>
      <c r="AJ9" s="16" t="str">
        <f>IF('Base de donnée'!$D$4,("DISPONIBLE"),("INDISPONIBLE"))</f>
        <v>DISPONIBLE</v>
      </c>
      <c r="AK9" s="16" t="str">
        <f>IF('Base de donnée'!$D$4,("DISPONIBLE"),("INDISPONIBLE"))</f>
        <v>DISPONIBLE</v>
      </c>
      <c r="AL9" s="16" t="str">
        <f>IF('Base de donnée'!$D$4,("DISPONIBLE"),("INDISPONIBLE"))</f>
        <v>DISPONIBLE</v>
      </c>
      <c r="AM9" s="16" t="str">
        <f>IF('Base de donnée'!$D$4,("DISPONIBLE"),("INDISPONIBLE"))</f>
        <v>DISPONIBLE</v>
      </c>
      <c r="AN9" s="16" t="str">
        <f>IF('Base de donnée'!$D$4,("DISPONIBLE"),("INDISPONIBLE"))</f>
        <v>DISPONIBLE</v>
      </c>
      <c r="AV9">
        <f t="array" ref="AV9">SUM(IF((WEEKDAY(J$5:AM$5,2)&lt;6)*(COUNTIF(fériés,J$5:AM$5)=0),COUNTIF(vsav, J9:AM9)))</f>
        <v>0</v>
      </c>
      <c r="AW9">
        <f t="array" ref="AW9">SUM(IF((WEEKDAY(J$5:AM$5,2)&gt;5)+(COUNTIF(fériés,J$5:AM$5)&gt;0),COUNTIF(vsav, J9:AM9)))</f>
        <v>0</v>
      </c>
    </row>
    <row r="10" spans="1:49" ht="15.75" customHeight="1" thickTop="1" thickBot="1">
      <c r="A10" s="284">
        <f>'Base de donnée'!E3</f>
        <v>3</v>
      </c>
      <c r="B10" s="281"/>
      <c r="C10" s="282"/>
      <c r="D10" s="274"/>
      <c r="E10" s="275"/>
      <c r="F10" s="276"/>
      <c r="G10" s="277"/>
      <c r="H10" s="278"/>
      <c r="I10" s="279"/>
      <c r="J10" s="16" t="str">
        <f>IF('Base de donnée'!$E$4,("DISPONIBLE"),("INDISPONIBLE"))</f>
        <v>DISPONIBLE</v>
      </c>
      <c r="K10" s="16" t="str">
        <f>IF('Base de donnée'!$E$4,("DISPONIBLE"),("INDISPONIBLE"))</f>
        <v>DISPONIBLE</v>
      </c>
      <c r="L10" s="16" t="str">
        <f>IF('Base de donnée'!$E$4,("DISPONIBLE"),("INDISPONIBLE"))</f>
        <v>DISPONIBLE</v>
      </c>
      <c r="M10" s="16" t="str">
        <f>IF('Base de donnée'!$E$4,("DISPONIBLE"),("INDISPONIBLE"))</f>
        <v>DISPONIBLE</v>
      </c>
      <c r="N10" s="16" t="str">
        <f>IF('Base de donnée'!$E$4,("DISPONIBLE"),("INDISPONIBLE"))</f>
        <v>DISPONIBLE</v>
      </c>
      <c r="O10" s="16" t="str">
        <f>IF('Base de donnée'!$E$4,("DISPONIBLE"),("INDISPONIBLE"))</f>
        <v>DISPONIBLE</v>
      </c>
      <c r="P10" s="16" t="str">
        <f>IF('Base de donnée'!$E$4,("DISPONIBLE"),("INDISPONIBLE"))</f>
        <v>DISPONIBLE</v>
      </c>
      <c r="Q10" s="16" t="str">
        <f>IF('Base de donnée'!$E$4,("DISPONIBLE"),("INDISPONIBLE"))</f>
        <v>DISPONIBLE</v>
      </c>
      <c r="R10" s="16" t="str">
        <f>IF('Base de donnée'!$E$4,("DISPONIBLE"),("INDISPONIBLE"))</f>
        <v>DISPONIBLE</v>
      </c>
      <c r="S10" s="16" t="str">
        <f>IF('Base de donnée'!$E$4,("DISPONIBLE"),("INDISPONIBLE"))</f>
        <v>DISPONIBLE</v>
      </c>
      <c r="T10" s="16" t="str">
        <f>IF('Base de donnée'!$E$4,("DISPONIBLE"),("INDISPONIBLE"))</f>
        <v>DISPONIBLE</v>
      </c>
      <c r="U10" s="16" t="str">
        <f>IF('Base de donnée'!$E$4,("DISPONIBLE"),("INDISPONIBLE"))</f>
        <v>DISPONIBLE</v>
      </c>
      <c r="V10" s="16" t="str">
        <f>IF('Base de donnée'!$E$4,("DISPONIBLE"),("INDISPONIBLE"))</f>
        <v>DISPONIBLE</v>
      </c>
      <c r="W10" s="16" t="str">
        <f>IF('Base de donnée'!$E$4,("DISPONIBLE"),("INDISPONIBLE"))</f>
        <v>DISPONIBLE</v>
      </c>
      <c r="X10" s="16" t="str">
        <f>IF('Base de donnée'!$E$4,("DISPONIBLE"),("INDISPONIBLE"))</f>
        <v>DISPONIBLE</v>
      </c>
      <c r="Y10" s="16" t="str">
        <f>IF('Base de donnée'!$E$4,("DISPONIBLE"),("INDISPONIBLE"))</f>
        <v>DISPONIBLE</v>
      </c>
      <c r="Z10" s="16" t="str">
        <f>IF('Base de donnée'!$E$4,("DISPONIBLE"),("INDISPONIBLE"))</f>
        <v>DISPONIBLE</v>
      </c>
      <c r="AA10" s="16" t="str">
        <f>IF('Base de donnée'!$E$4,("DISPONIBLE"),("INDISPONIBLE"))</f>
        <v>DISPONIBLE</v>
      </c>
      <c r="AB10" s="16" t="str">
        <f>IF('Base de donnée'!$E$4,("DISPONIBLE"),("INDISPONIBLE"))</f>
        <v>DISPONIBLE</v>
      </c>
      <c r="AC10" s="16" t="str">
        <f>IF('Base de donnée'!$E$4,("DISPONIBLE"),("INDISPONIBLE"))</f>
        <v>DISPONIBLE</v>
      </c>
      <c r="AD10" s="16" t="str">
        <f>IF('Base de donnée'!$E$4,("DISPONIBLE"),("INDISPONIBLE"))</f>
        <v>DISPONIBLE</v>
      </c>
      <c r="AE10" s="16" t="str">
        <f>IF('Base de donnée'!$E$4,("DISPONIBLE"),("INDISPONIBLE"))</f>
        <v>DISPONIBLE</v>
      </c>
      <c r="AF10" s="16" t="str">
        <f>IF('Base de donnée'!$E$4,("DISPONIBLE"),("INDISPONIBLE"))</f>
        <v>DISPONIBLE</v>
      </c>
      <c r="AG10" s="16" t="str">
        <f>IF('Base de donnée'!$E$4,("DISPONIBLE"),("INDISPONIBLE"))</f>
        <v>DISPONIBLE</v>
      </c>
      <c r="AH10" s="16" t="str">
        <f>IF('Base de donnée'!$E$4,("DISPONIBLE"),("INDISPONIBLE"))</f>
        <v>DISPONIBLE</v>
      </c>
      <c r="AI10" s="16" t="str">
        <f>IF('Base de donnée'!$E$4,("DISPONIBLE"),("INDISPONIBLE"))</f>
        <v>DISPONIBLE</v>
      </c>
      <c r="AJ10" s="16" t="str">
        <f>IF('Base de donnée'!$E$4,("DISPONIBLE"),("INDISPONIBLE"))</f>
        <v>DISPONIBLE</v>
      </c>
      <c r="AK10" s="16" t="str">
        <f>IF('Base de donnée'!$E$4,("DISPONIBLE"),("INDISPONIBLE"))</f>
        <v>DISPONIBLE</v>
      </c>
      <c r="AL10" s="16" t="str">
        <f>IF('Base de donnée'!$E$4,("DISPONIBLE"),("INDISPONIBLE"))</f>
        <v>DISPONIBLE</v>
      </c>
      <c r="AM10" s="16" t="str">
        <f>IF('Base de donnée'!$E$4,("DISPONIBLE"),("INDISPONIBLE"))</f>
        <v>DISPONIBLE</v>
      </c>
      <c r="AN10" s="16" t="str">
        <f>IF('Base de donnée'!$E$4,("DISPONIBLE"),("INDISPONIBLE"))</f>
        <v>DISPONIBLE</v>
      </c>
      <c r="AV10">
        <f t="array" ref="AV10">SUM(IF((WEEKDAY(J$5:AM$5,2)&lt;6)*(COUNTIF(fériés,J$5:AM$5)=0),COUNTIF(vsav, J10:AM10)))</f>
        <v>0</v>
      </c>
      <c r="AW10">
        <f t="array" ref="AW10">SUM(IF((WEEKDAY(J$5:AM$5,2)&gt;5)+(COUNTIF(fériés,J$5:AM$5)&gt;0),COUNTIF(vsav, J10:AM10)))</f>
        <v>0</v>
      </c>
    </row>
    <row r="11" spans="1:49" ht="15.75" customHeight="1" thickBot="1">
      <c r="A11" s="285">
        <f>'Base de donnée'!F3</f>
        <v>4</v>
      </c>
      <c r="B11" s="281"/>
      <c r="C11" s="282"/>
      <c r="D11" s="274"/>
      <c r="E11" s="275"/>
      <c r="F11" s="276"/>
      <c r="G11" s="277"/>
      <c r="H11" s="278"/>
      <c r="I11" s="279"/>
      <c r="J11" s="27" t="str">
        <f>IF('Base de donnée'!$F$4,("DISPONIBLE"),("INDISPONIBLE"))</f>
        <v>INDISPONIBLE</v>
      </c>
      <c r="K11" s="27" t="str">
        <f>IF('Base de donnée'!$F$4,("DISPONIBLE"),("INDISPONIBLE"))</f>
        <v>INDISPONIBLE</v>
      </c>
      <c r="L11" s="27" t="str">
        <f>IF('Base de donnée'!$F$4,("DISPONIBLE"),("INDISPONIBLE"))</f>
        <v>INDISPONIBLE</v>
      </c>
      <c r="M11" s="27" t="str">
        <f>IF('Base de donnée'!$F$4,("DISPONIBLE"),("INDISPONIBLE"))</f>
        <v>INDISPONIBLE</v>
      </c>
      <c r="N11" s="27" t="str">
        <f>IF('Base de donnée'!$F$4,("DISPONIBLE"),("INDISPONIBLE"))</f>
        <v>INDISPONIBLE</v>
      </c>
      <c r="O11" s="27" t="str">
        <f>IF('Base de donnée'!$F$4,("DISPONIBLE"),("INDISPONIBLE"))</f>
        <v>INDISPONIBLE</v>
      </c>
      <c r="P11" s="27" t="str">
        <f>IF('Base de donnée'!$F$4,("DISPONIBLE"),("INDISPONIBLE"))</f>
        <v>INDISPONIBLE</v>
      </c>
      <c r="Q11" s="27" t="str">
        <f>IF('Base de donnée'!$F$4,("DISPONIBLE"),("INDISPONIBLE"))</f>
        <v>INDISPONIBLE</v>
      </c>
      <c r="R11" s="27" t="str">
        <f>IF('Base de donnée'!$F$4,("DISPONIBLE"),("INDISPONIBLE"))</f>
        <v>INDISPONIBLE</v>
      </c>
      <c r="S11" s="27" t="str">
        <f>IF('Base de donnée'!$F$4,("DISPONIBLE"),("INDISPONIBLE"))</f>
        <v>INDISPONIBLE</v>
      </c>
      <c r="T11" s="27" t="str">
        <f>IF('Base de donnée'!$F$4,("DISPONIBLE"),("INDISPONIBLE"))</f>
        <v>INDISPONIBLE</v>
      </c>
      <c r="U11" s="27" t="str">
        <f>IF('Base de donnée'!$F$4,("DISPONIBLE"),("INDISPONIBLE"))</f>
        <v>INDISPONIBLE</v>
      </c>
      <c r="V11" s="27" t="str">
        <f>IF('Base de donnée'!$F$4,("DISPONIBLE"),("INDISPONIBLE"))</f>
        <v>INDISPONIBLE</v>
      </c>
      <c r="W11" s="27" t="str">
        <f>IF('Base de donnée'!$F$4,("DISPONIBLE"),("INDISPONIBLE"))</f>
        <v>INDISPONIBLE</v>
      </c>
      <c r="X11" s="27" t="str">
        <f>IF('Base de donnée'!$F$4,("DISPONIBLE"),("INDISPONIBLE"))</f>
        <v>INDISPONIBLE</v>
      </c>
      <c r="Y11" s="27" t="str">
        <f>IF('Base de donnée'!$F$4,("DISPONIBLE"),("INDISPONIBLE"))</f>
        <v>INDISPONIBLE</v>
      </c>
      <c r="Z11" s="27" t="str">
        <f>IF('Base de donnée'!$F$4,("DISPONIBLE"),("INDISPONIBLE"))</f>
        <v>INDISPONIBLE</v>
      </c>
      <c r="AA11" s="27" t="str">
        <f>IF('Base de donnée'!$F$4,("DISPONIBLE"),("INDISPONIBLE"))</f>
        <v>INDISPONIBLE</v>
      </c>
      <c r="AB11" s="27" t="str">
        <f>IF('Base de donnée'!$F$4,("DISPONIBLE"),("INDISPONIBLE"))</f>
        <v>INDISPONIBLE</v>
      </c>
      <c r="AC11" s="27" t="str">
        <f>IF('Base de donnée'!$F$4,("DISPONIBLE"),("INDISPONIBLE"))</f>
        <v>INDISPONIBLE</v>
      </c>
      <c r="AD11" s="27" t="str">
        <f>IF('Base de donnée'!$F$4,("DISPONIBLE"),("INDISPONIBLE"))</f>
        <v>INDISPONIBLE</v>
      </c>
      <c r="AE11" s="27" t="str">
        <f>IF('Base de donnée'!$F$4,("DISPONIBLE"),("INDISPONIBLE"))</f>
        <v>INDISPONIBLE</v>
      </c>
      <c r="AF11" s="27" t="str">
        <f>IF('Base de donnée'!$F$4,("DISPONIBLE"),("INDISPONIBLE"))</f>
        <v>INDISPONIBLE</v>
      </c>
      <c r="AG11" s="27" t="str">
        <f>IF('Base de donnée'!$F$4,("DISPONIBLE"),("INDISPONIBLE"))</f>
        <v>INDISPONIBLE</v>
      </c>
      <c r="AH11" s="27" t="str">
        <f>IF('Base de donnée'!$F$4,("DISPONIBLE"),("INDISPONIBLE"))</f>
        <v>INDISPONIBLE</v>
      </c>
      <c r="AI11" s="27" t="str">
        <f>IF('Base de donnée'!$F$4,("DISPONIBLE"),("INDISPONIBLE"))</f>
        <v>INDISPONIBLE</v>
      </c>
      <c r="AJ11" s="27" t="str">
        <f>IF('Base de donnée'!$F$4,("DISPONIBLE"),("INDISPONIBLE"))</f>
        <v>INDISPONIBLE</v>
      </c>
      <c r="AK11" s="27" t="str">
        <f>IF('Base de donnée'!$F$4,("DISPONIBLE"),("INDISPONIBLE"))</f>
        <v>INDISPONIBLE</v>
      </c>
      <c r="AL11" s="27" t="str">
        <f>IF('Base de donnée'!$F$4,("DISPONIBLE"),("INDISPONIBLE"))</f>
        <v>INDISPONIBLE</v>
      </c>
      <c r="AM11" s="27" t="str">
        <f>IF('Base de donnée'!$F$4,("DISPONIBLE"),("INDISPONIBLE"))</f>
        <v>INDISPONIBLE</v>
      </c>
      <c r="AN11" s="27" t="str">
        <f>IF('Base de donnée'!$F$4,("DISPONIBLE"),("INDISPONIBLE"))</f>
        <v>INDISPONIBLE</v>
      </c>
      <c r="AV11">
        <f t="array" ref="AV11">SUM(IF((WEEKDAY(J$5:AM$5,2)&lt;6)*(COUNTIF(fériés,J$5:AM$5)=0),COUNTIF(vsav, J11:AM11)))</f>
        <v>0</v>
      </c>
      <c r="AW11">
        <f t="array" ref="AW11">SUM(IF((WEEKDAY(J$5:AM$5,2)&gt;5)+(COUNTIF(fériés,J$5:AM$5)&gt;0),COUNTIF(vsav, J11:AM11)))</f>
        <v>0</v>
      </c>
    </row>
    <row r="12" spans="1:49" ht="15" customHeight="1" thickBot="1">
      <c r="A12" s="285">
        <f>'Base de donnée'!G3</f>
        <v>5</v>
      </c>
      <c r="B12" s="281"/>
      <c r="C12" s="282"/>
      <c r="D12" s="274"/>
      <c r="E12" s="275"/>
      <c r="F12" s="276"/>
      <c r="G12" s="277"/>
      <c r="H12" s="278"/>
      <c r="I12" s="279"/>
      <c r="J12" s="16" t="str">
        <f>IF('Base de donnée'!$G$4,("DISPONIBLE"),("INDISPONIBLE"))</f>
        <v>DISPONIBLE</v>
      </c>
      <c r="K12" s="16" t="s">
        <v>81</v>
      </c>
      <c r="L12" s="16" t="str">
        <f>IF('Base de donnée'!$G$4,("DISPONIBLE"),("INDISPONIBLE"))</f>
        <v>DISPONIBLE</v>
      </c>
      <c r="M12" s="16" t="str">
        <f>IF('Base de donnée'!$G$4,("DISPONIBLE"),("INDISPONIBLE"))</f>
        <v>DISPONIBLE</v>
      </c>
      <c r="N12" s="16" t="str">
        <f>IF('Base de donnée'!$G$4,("DISPONIBLE"),("INDISPONIBLE"))</f>
        <v>DISPONIBLE</v>
      </c>
      <c r="O12" s="16" t="str">
        <f>IF('Base de donnée'!$G$4,("DISPONIBLE"),("INDISPONIBLE"))</f>
        <v>DISPONIBLE</v>
      </c>
      <c r="P12" s="16" t="str">
        <f>IF('Base de donnée'!$G$4,("DISPONIBLE"),("INDISPONIBLE"))</f>
        <v>DISPONIBLE</v>
      </c>
      <c r="Q12" s="16" t="str">
        <f>IF('Base de donnée'!$G$4,("DISPONIBLE"),("INDISPONIBLE"))</f>
        <v>DISPONIBLE</v>
      </c>
      <c r="R12" s="16" t="str">
        <f>IF('Base de donnée'!$G$4,("DISPONIBLE"),("INDISPONIBLE"))</f>
        <v>DISPONIBLE</v>
      </c>
      <c r="S12" s="16" t="str">
        <f>IF('Base de donnée'!$G$4,("DISPONIBLE"),("INDISPONIBLE"))</f>
        <v>DISPONIBLE</v>
      </c>
      <c r="T12" s="16" t="str">
        <f>IF('Base de donnée'!$G$4,("DISPONIBLE"),("INDISPONIBLE"))</f>
        <v>DISPONIBLE</v>
      </c>
      <c r="U12" s="16" t="str">
        <f>IF('Base de donnée'!$G$4,("DISPONIBLE"),("INDISPONIBLE"))</f>
        <v>DISPONIBLE</v>
      </c>
      <c r="V12" s="16" t="str">
        <f>IF('Base de donnée'!$G$4,("DISPONIBLE"),("INDISPONIBLE"))</f>
        <v>DISPONIBLE</v>
      </c>
      <c r="W12" s="16" t="str">
        <f>IF('Base de donnée'!$G$4,("DISPONIBLE"),("INDISPONIBLE"))</f>
        <v>DISPONIBLE</v>
      </c>
      <c r="X12" s="16" t="str">
        <f>IF('Base de donnée'!$G$4,("DISPONIBLE"),("INDISPONIBLE"))</f>
        <v>DISPONIBLE</v>
      </c>
      <c r="Y12" s="16" t="str">
        <f>IF('Base de donnée'!$G$4,("DISPONIBLE"),("INDISPONIBLE"))</f>
        <v>DISPONIBLE</v>
      </c>
      <c r="Z12" s="16" t="str">
        <f>IF('Base de donnée'!$G$4,("DISPONIBLE"),("INDISPONIBLE"))</f>
        <v>DISPONIBLE</v>
      </c>
      <c r="AA12" s="16" t="str">
        <f>IF('Base de donnée'!$G$4,("DISPONIBLE"),("INDISPONIBLE"))</f>
        <v>DISPONIBLE</v>
      </c>
      <c r="AB12" s="16" t="str">
        <f>IF('Base de donnée'!$G$4,("DISPONIBLE"),("INDISPONIBLE"))</f>
        <v>DISPONIBLE</v>
      </c>
      <c r="AC12" s="16" t="str">
        <f>IF('Base de donnée'!$G$4,("DISPONIBLE"),("INDISPONIBLE"))</f>
        <v>DISPONIBLE</v>
      </c>
      <c r="AD12" s="16" t="str">
        <f>IF('Base de donnée'!$G$4,("DISPONIBLE"),("INDISPONIBLE"))</f>
        <v>DISPONIBLE</v>
      </c>
      <c r="AE12" s="16" t="str">
        <f>IF('Base de donnée'!$G$4,("DISPONIBLE"),("INDISPONIBLE"))</f>
        <v>DISPONIBLE</v>
      </c>
      <c r="AF12" s="16" t="str">
        <f>IF('Base de donnée'!$G$4,("DISPONIBLE"),("INDISPONIBLE"))</f>
        <v>DISPONIBLE</v>
      </c>
      <c r="AG12" s="16" t="str">
        <f>IF('Base de donnée'!$G$4,("DISPONIBLE"),("INDISPONIBLE"))</f>
        <v>DISPONIBLE</v>
      </c>
      <c r="AH12" s="16" t="str">
        <f>IF('Base de donnée'!$G$4,("DISPONIBLE"),("INDISPONIBLE"))</f>
        <v>DISPONIBLE</v>
      </c>
      <c r="AI12" s="16" t="str">
        <f>IF('Base de donnée'!$G$4,("DISPONIBLE"),("INDISPONIBLE"))</f>
        <v>DISPONIBLE</v>
      </c>
      <c r="AJ12" s="16" t="str">
        <f>IF('Base de donnée'!$G$4,("DISPONIBLE"),("INDISPONIBLE"))</f>
        <v>DISPONIBLE</v>
      </c>
      <c r="AK12" s="16" t="str">
        <f>IF('Base de donnée'!$G$4,("DISPONIBLE"),("INDISPONIBLE"))</f>
        <v>DISPONIBLE</v>
      </c>
      <c r="AL12" s="16" t="str">
        <f>IF('Base de donnée'!$G$4,("DISPONIBLE"),("INDISPONIBLE"))</f>
        <v>DISPONIBLE</v>
      </c>
      <c r="AM12" s="16" t="str">
        <f>IF('Base de donnée'!$G$4,("DISPONIBLE"),("INDISPONIBLE"))</f>
        <v>DISPONIBLE</v>
      </c>
      <c r="AN12" s="16" t="str">
        <f>IF('Base de donnée'!$G$4,("DISPONIBLE"),("INDISPONIBLE"))</f>
        <v>DISPONIBLE</v>
      </c>
      <c r="AV12">
        <f t="array" ref="AV12">SUM(IF((WEEKDAY(J$5:AM$5,2)&lt;6)*(COUNTIF(fériés,J$5:AM$5)=0),COUNTIF(vsav, J12:AM12)))</f>
        <v>0</v>
      </c>
      <c r="AW12">
        <f t="array" ref="AW12">SUM(IF((WEEKDAY(J$5:AM$5,2)&gt;5)+(COUNTIF(fériés,J$5:AM$5)&gt;0),COUNTIF(vsav, J12:AM12)))</f>
        <v>0</v>
      </c>
    </row>
    <row r="13" spans="1:49" ht="15" customHeight="1" thickBot="1">
      <c r="A13" s="125">
        <f>'Base de donnée'!H3</f>
        <v>6</v>
      </c>
      <c r="B13" s="281"/>
      <c r="C13" s="282"/>
      <c r="D13" s="274"/>
      <c r="E13" s="275"/>
      <c r="F13" s="276"/>
      <c r="G13" s="277"/>
      <c r="H13" s="278"/>
      <c r="I13" s="279"/>
      <c r="J13" s="16" t="str">
        <f>IF('Base de donnée'!$H$4,("DISPONIBLE"),("INDISPONIBLE"))</f>
        <v>DISPONIBLE</v>
      </c>
      <c r="K13" s="16" t="str">
        <f>IF('Base de donnée'!$H$4,("DISPONIBLE"),("INDISPONIBLE"))</f>
        <v>DISPONIBLE</v>
      </c>
      <c r="L13" s="16" t="s">
        <v>6</v>
      </c>
      <c r="M13" s="16" t="str">
        <f>IF('Base de donnée'!$H$4,("DISPONIBLE"),("INDISPONIBLE"))</f>
        <v>DISPONIBLE</v>
      </c>
      <c r="N13" s="16" t="str">
        <f>IF('Base de donnée'!$H$4,("DISPONIBLE"),("INDISPONIBLE"))</f>
        <v>DISPONIBLE</v>
      </c>
      <c r="O13" s="16" t="str">
        <f>IF('Base de donnée'!$H$4,("DISPONIBLE"),("INDISPONIBLE"))</f>
        <v>DISPONIBLE</v>
      </c>
      <c r="P13" s="16" t="str">
        <f>IF('Base de donnée'!$H$4,("DISPONIBLE"),("INDISPONIBLE"))</f>
        <v>DISPONIBLE</v>
      </c>
      <c r="Q13" s="16" t="str">
        <f>IF('Base de donnée'!$H$4,("DISPONIBLE"),("INDISPONIBLE"))</f>
        <v>DISPONIBLE</v>
      </c>
      <c r="R13" s="16" t="s">
        <v>6</v>
      </c>
      <c r="S13" s="16" t="s">
        <v>6</v>
      </c>
      <c r="T13" s="16" t="s">
        <v>6</v>
      </c>
      <c r="U13" s="16" t="s">
        <v>6</v>
      </c>
      <c r="V13" s="16" t="s">
        <v>6</v>
      </c>
      <c r="W13" s="16" t="str">
        <f>IF('Base de donnée'!$H$4,("DISPONIBLE"),("INDISPONIBLE"))</f>
        <v>DISPONIBLE</v>
      </c>
      <c r="X13" s="16" t="str">
        <f>IF('Base de donnée'!$H$4,("DISPONIBLE"),("INDISPONIBLE"))</f>
        <v>DISPONIBLE</v>
      </c>
      <c r="Y13" s="16" t="str">
        <f>IF('Base de donnée'!$H$4,("DISPONIBLE"),("INDISPONIBLE"))</f>
        <v>DISPONIBLE</v>
      </c>
      <c r="Z13" s="16" t="str">
        <f>IF('Base de donnée'!$H$4,("DISPONIBLE"),("INDISPONIBLE"))</f>
        <v>DISPONIBLE</v>
      </c>
      <c r="AA13" s="16" t="str">
        <f>IF('Base de donnée'!$H$4,("DISPONIBLE"),("INDISPONIBLE"))</f>
        <v>DISPONIBLE</v>
      </c>
      <c r="AB13" s="16" t="str">
        <f>IF('Base de donnée'!$H$4,("DISPONIBLE"),("INDISPONIBLE"))</f>
        <v>DISPONIBLE</v>
      </c>
      <c r="AC13" s="16" t="str">
        <f>IF('Base de donnée'!$H$4,("DISPONIBLE"),("INDISPONIBLE"))</f>
        <v>DISPONIBLE</v>
      </c>
      <c r="AD13" s="16" t="str">
        <f>IF('Base de donnée'!$H$4,("DISPONIBLE"),("INDISPONIBLE"))</f>
        <v>DISPONIBLE</v>
      </c>
      <c r="AE13" s="16" t="str">
        <f>IF('Base de donnée'!$H$4,("DISPONIBLE"),("INDISPONIBLE"))</f>
        <v>DISPONIBLE</v>
      </c>
      <c r="AF13" s="16" t="str">
        <f>IF('Base de donnée'!$H$4,("DISPONIBLE"),("INDISPONIBLE"))</f>
        <v>DISPONIBLE</v>
      </c>
      <c r="AG13" s="16" t="str">
        <f>IF('Base de donnée'!$H$4,("DISPONIBLE"),("INDISPONIBLE"))</f>
        <v>DISPONIBLE</v>
      </c>
      <c r="AH13" s="16" t="str">
        <f>IF('Base de donnée'!$H$4,("DISPONIBLE"),("INDISPONIBLE"))</f>
        <v>DISPONIBLE</v>
      </c>
      <c r="AI13" s="16" t="str">
        <f>IF('Base de donnée'!$H$4,("DISPONIBLE"),("INDISPONIBLE"))</f>
        <v>DISPONIBLE</v>
      </c>
      <c r="AJ13" s="16" t="str">
        <f>IF('Base de donnée'!$H$4,("DISPONIBLE"),("INDISPONIBLE"))</f>
        <v>DISPONIBLE</v>
      </c>
      <c r="AK13" s="16" t="str">
        <f>IF('Base de donnée'!$H$4,("DISPONIBLE"),("INDISPONIBLE"))</f>
        <v>DISPONIBLE</v>
      </c>
      <c r="AL13" s="16" t="str">
        <f>IF('Base de donnée'!$H$4,("DISPONIBLE"),("INDISPONIBLE"))</f>
        <v>DISPONIBLE</v>
      </c>
      <c r="AM13" s="16" t="str">
        <f>IF('Base de donnée'!$H$4,("DISPONIBLE"),("INDISPONIBLE"))</f>
        <v>DISPONIBLE</v>
      </c>
      <c r="AN13" s="16" t="str">
        <f>IF('Base de donnée'!$H$4,("DISPONIBLE"),("INDISPONIBLE"))</f>
        <v>DISPONIBLE</v>
      </c>
      <c r="AV13">
        <f t="array" ref="AV13">SUM(IF((WEEKDAY(J$5:AM$5,2)&lt;6)*(COUNTIF(fériés,J$5:AM$5)=0),COUNTIF(vsav, J13:AM13)))</f>
        <v>0</v>
      </c>
      <c r="AW13">
        <f t="array" ref="AW13">SUM(IF((WEEKDAY(J$5:AM$5,2)&gt;5)+(COUNTIF(fériés,J$5:AM$5)&gt;0),COUNTIF(vsav, J13:AM13)))</f>
        <v>0</v>
      </c>
    </row>
    <row r="14" spans="1:49" ht="15" customHeight="1" thickBot="1">
      <c r="A14" s="285">
        <f>'Base de donnée'!I3</f>
        <v>7</v>
      </c>
      <c r="B14" s="281"/>
      <c r="C14" s="282"/>
      <c r="D14" s="274"/>
      <c r="E14" s="275"/>
      <c r="F14" s="276"/>
      <c r="G14" s="277"/>
      <c r="H14" s="278"/>
      <c r="I14" s="279"/>
      <c r="J14" s="16" t="str">
        <f>IF('Base de donnée'!$I$4,("DISPONIBLE"),("INDISPONIBLE"))</f>
        <v>DISPONIBLE</v>
      </c>
      <c r="K14" s="16" t="str">
        <f>IF('Base de donnée'!$I$4,("DISPONIBLE"),("INDISPONIBLE"))</f>
        <v>DISPONIBLE</v>
      </c>
      <c r="L14" s="16" t="str">
        <f>IF('Base de donnée'!$I$4,("DISPONIBLE"),("INDISPONIBLE"))</f>
        <v>DISPONIBLE</v>
      </c>
      <c r="M14" s="16" t="str">
        <f>IF('Base de donnée'!$I$4,("DISPONIBLE"),("INDISPONIBLE"))</f>
        <v>DISPONIBLE</v>
      </c>
      <c r="N14" s="16" t="str">
        <f>IF('Base de donnée'!$I$4,("DISPONIBLE"),("INDISPONIBLE"))</f>
        <v>DISPONIBLE</v>
      </c>
      <c r="O14" s="16" t="str">
        <f>IF('Base de donnée'!$I$4,("DISPONIBLE"),("INDISPONIBLE"))</f>
        <v>DISPONIBLE</v>
      </c>
      <c r="P14" s="16" t="str">
        <f>IF('Base de donnée'!$I$4,("DISPONIBLE"),("INDISPONIBLE"))</f>
        <v>DISPONIBLE</v>
      </c>
      <c r="Q14" s="16" t="str">
        <f>IF('Base de donnée'!$I$4,("DISPONIBLE"),("INDISPONIBLE"))</f>
        <v>DISPONIBLE</v>
      </c>
      <c r="R14" s="16" t="str">
        <f>IF('Base de donnée'!$I$4,("DISPONIBLE"),("INDISPONIBLE"))</f>
        <v>DISPONIBLE</v>
      </c>
      <c r="S14" s="16" t="str">
        <f>IF('Base de donnée'!$I$4,("DISPONIBLE"),("INDISPONIBLE"))</f>
        <v>DISPONIBLE</v>
      </c>
      <c r="T14" s="16" t="str">
        <f>IF('Base de donnée'!$I$4,("DISPONIBLE"),("INDISPONIBLE"))</f>
        <v>DISPONIBLE</v>
      </c>
      <c r="U14" s="16" t="str">
        <f>IF('Base de donnée'!$I$4,("DISPONIBLE"),("INDISPONIBLE"))</f>
        <v>DISPONIBLE</v>
      </c>
      <c r="V14" s="16" t="str">
        <f>IF('Base de donnée'!$I$4,("DISPONIBLE"),("INDISPONIBLE"))</f>
        <v>DISPONIBLE</v>
      </c>
      <c r="W14" s="16" t="str">
        <f>IF('Base de donnée'!$I$4,("DISPONIBLE"),("INDISPONIBLE"))</f>
        <v>DISPONIBLE</v>
      </c>
      <c r="X14" s="16" t="str">
        <f>IF('Base de donnée'!$I$4,("DISPONIBLE"),("INDISPONIBLE"))</f>
        <v>DISPONIBLE</v>
      </c>
      <c r="Y14" s="16" t="str">
        <f>IF('Base de donnée'!$I$4,("DISPONIBLE"),("INDISPONIBLE"))</f>
        <v>DISPONIBLE</v>
      </c>
      <c r="Z14" s="16" t="str">
        <f>IF('Base de donnée'!$I$4,("DISPONIBLE"),("INDISPONIBLE"))</f>
        <v>DISPONIBLE</v>
      </c>
      <c r="AA14" s="16" t="str">
        <f>IF('Base de donnée'!$I$4,("DISPONIBLE"),("INDISPONIBLE"))</f>
        <v>DISPONIBLE</v>
      </c>
      <c r="AB14" s="16" t="str">
        <f>IF('Base de donnée'!$I$4,("DISPONIBLE"),("INDISPONIBLE"))</f>
        <v>DISPONIBLE</v>
      </c>
      <c r="AC14" s="16" t="str">
        <f>IF('Base de donnée'!$I$4,("DISPONIBLE"),("INDISPONIBLE"))</f>
        <v>DISPONIBLE</v>
      </c>
      <c r="AD14" s="16" t="str">
        <f>IF('Base de donnée'!$I$4,("DISPONIBLE"),("INDISPONIBLE"))</f>
        <v>DISPONIBLE</v>
      </c>
      <c r="AE14" s="16" t="str">
        <f>IF('Base de donnée'!$I$4,("DISPONIBLE"),("INDISPONIBLE"))</f>
        <v>DISPONIBLE</v>
      </c>
      <c r="AF14" s="16" t="str">
        <f>IF('Base de donnée'!$I$4,("DISPONIBLE"),("INDISPONIBLE"))</f>
        <v>DISPONIBLE</v>
      </c>
      <c r="AG14" s="16" t="str">
        <f>IF('Base de donnée'!$I$4,("DISPONIBLE"),("INDISPONIBLE"))</f>
        <v>DISPONIBLE</v>
      </c>
      <c r="AH14" s="16" t="str">
        <f>IF('Base de donnée'!$I$4,("DISPONIBLE"),("INDISPONIBLE"))</f>
        <v>DISPONIBLE</v>
      </c>
      <c r="AI14" s="16" t="str">
        <f>IF('Base de donnée'!$I$4,("DISPONIBLE"),("INDISPONIBLE"))</f>
        <v>DISPONIBLE</v>
      </c>
      <c r="AJ14" s="16" t="str">
        <f>IF('Base de donnée'!$I$4,("DISPONIBLE"),("INDISPONIBLE"))</f>
        <v>DISPONIBLE</v>
      </c>
      <c r="AK14" s="16" t="str">
        <f>IF('Base de donnée'!$I$4,("DISPONIBLE"),("INDISPONIBLE"))</f>
        <v>DISPONIBLE</v>
      </c>
      <c r="AL14" s="16" t="str">
        <f>IF('Base de donnée'!$I$4,("DISPONIBLE"),("INDISPONIBLE"))</f>
        <v>DISPONIBLE</v>
      </c>
      <c r="AM14" s="16" t="str">
        <f>IF('Base de donnée'!$I$4,("DISPONIBLE"),("INDISPONIBLE"))</f>
        <v>DISPONIBLE</v>
      </c>
      <c r="AN14" s="16" t="str">
        <f>IF('Base de donnée'!$I$4,("DISPONIBLE"),("INDISPONIBLE"))</f>
        <v>DISPONIBLE</v>
      </c>
      <c r="AV14">
        <f t="array" ref="AV14">SUM(IF((WEEKDAY(J$5:AM$5,2)&lt;6)*(COUNTIF(fériés,J$5:AM$5)=0),COUNTIF(vsav, J14:AM14)))</f>
        <v>0</v>
      </c>
      <c r="AW14">
        <f t="array" ref="AW14">SUM(IF((WEEKDAY(J$5:AM$5,2)&gt;5)+(COUNTIF(fériés,J$5:AM$5)&gt;0),COUNTIF(vsav, J14:AM14)))</f>
        <v>0</v>
      </c>
    </row>
    <row r="15" spans="1:49" ht="15" customHeight="1" thickBot="1">
      <c r="A15" s="285">
        <f>'Base de donnée'!J3</f>
        <v>8</v>
      </c>
      <c r="B15" s="281"/>
      <c r="C15" s="282"/>
      <c r="D15" s="274"/>
      <c r="E15" s="275"/>
      <c r="F15" s="276"/>
      <c r="G15" s="277"/>
      <c r="H15" s="278"/>
      <c r="I15" s="279"/>
      <c r="J15" s="29" t="str">
        <f>IF('Base de donnée'!$J$4,("DISPONIBLE"),("INDISPONIBLE"))</f>
        <v>DISPONIBLE</v>
      </c>
      <c r="K15" s="29" t="str">
        <f>IF('Base de donnée'!$J$4,("DISPONIBLE"),("INDISPONIBLE"))</f>
        <v>DISPONIBLE</v>
      </c>
      <c r="L15" s="29" t="str">
        <f>IF('Base de donnée'!$J$4,("DISPONIBLE"),("INDISPONIBLE"))</f>
        <v>DISPONIBLE</v>
      </c>
      <c r="M15" s="29" t="str">
        <f>IF('Base de donnée'!$J$4,("DISPONIBLE"),("INDISPONIBLE"))</f>
        <v>DISPONIBLE</v>
      </c>
      <c r="N15" s="29" t="str">
        <f>IF('Base de donnée'!$J$4,("DISPONIBLE"),("INDISPONIBLE"))</f>
        <v>DISPONIBLE</v>
      </c>
      <c r="O15" s="29" t="str">
        <f>IF('Base de donnée'!$J$4,("DISPONIBLE"),("INDISPONIBLE"))</f>
        <v>DISPONIBLE</v>
      </c>
      <c r="P15" s="29" t="str">
        <f>IF('Base de donnée'!$J$4,("DISPONIBLE"),("INDISPONIBLE"))</f>
        <v>DISPONIBLE</v>
      </c>
      <c r="Q15" s="29" t="str">
        <f>IF('Base de donnée'!$J$4,("DISPONIBLE"),("INDISPONIBLE"))</f>
        <v>DISPONIBLE</v>
      </c>
      <c r="R15" s="29" t="str">
        <f>IF('Base de donnée'!$J$4,("DISPONIBLE"),("INDISPONIBLE"))</f>
        <v>DISPONIBLE</v>
      </c>
      <c r="S15" s="29" t="str">
        <f>IF('Base de donnée'!$J$4,("DISPONIBLE"),("INDISPONIBLE"))</f>
        <v>DISPONIBLE</v>
      </c>
      <c r="T15" s="29" t="str">
        <f>IF('Base de donnée'!$J$4,("DISPONIBLE"),("INDISPONIBLE"))</f>
        <v>DISPONIBLE</v>
      </c>
      <c r="U15" s="29" t="str">
        <f>IF('Base de donnée'!$J$4,("DISPONIBLE"),("INDISPONIBLE"))</f>
        <v>DISPONIBLE</v>
      </c>
      <c r="V15" s="29" t="str">
        <f>IF('Base de donnée'!$J$4,("DISPONIBLE"),("INDISPONIBLE"))</f>
        <v>DISPONIBLE</v>
      </c>
      <c r="W15" s="29" t="str">
        <f>IF('Base de donnée'!$J$4,("DISPONIBLE"),("INDISPONIBLE"))</f>
        <v>DISPONIBLE</v>
      </c>
      <c r="X15" s="29" t="str">
        <f>IF('Base de donnée'!$J$4,("DISPONIBLE"),("INDISPONIBLE"))</f>
        <v>DISPONIBLE</v>
      </c>
      <c r="Y15" s="29" t="str">
        <f>IF('Base de donnée'!$J$4,("DISPONIBLE"),("INDISPONIBLE"))</f>
        <v>DISPONIBLE</v>
      </c>
      <c r="Z15" s="29" t="str">
        <f>IF('Base de donnée'!$J$4,("DISPONIBLE"),("INDISPONIBLE"))</f>
        <v>DISPONIBLE</v>
      </c>
      <c r="AA15" s="29" t="str">
        <f>IF('Base de donnée'!$J$4,("DISPONIBLE"),("INDISPONIBLE"))</f>
        <v>DISPONIBLE</v>
      </c>
      <c r="AB15" s="29" t="str">
        <f>IF('Base de donnée'!$J$4,("DISPONIBLE"),("INDISPONIBLE"))</f>
        <v>DISPONIBLE</v>
      </c>
      <c r="AC15" s="29" t="str">
        <f>IF('Base de donnée'!$J$4,("DISPONIBLE"),("INDISPONIBLE"))</f>
        <v>DISPONIBLE</v>
      </c>
      <c r="AD15" s="29" t="s">
        <v>6</v>
      </c>
      <c r="AE15" s="29" t="str">
        <f>IF('Base de donnée'!$J$4,("DISPONIBLE"),("INDISPONIBLE"))</f>
        <v>DISPONIBLE</v>
      </c>
      <c r="AF15" s="29" t="str">
        <f>IF('Base de donnée'!$J$4,("DISPONIBLE"),("INDISPONIBLE"))</f>
        <v>DISPONIBLE</v>
      </c>
      <c r="AG15" s="29" t="str">
        <f>IF('Base de donnée'!$J$4,("DISPONIBLE"),("INDISPONIBLE"))</f>
        <v>DISPONIBLE</v>
      </c>
      <c r="AH15" s="29" t="str">
        <f>IF('Base de donnée'!$J$4,("DISPONIBLE"),("INDISPONIBLE"))</f>
        <v>DISPONIBLE</v>
      </c>
      <c r="AI15" s="29" t="str">
        <f>IF('Base de donnée'!$J$4,("DISPONIBLE"),("INDISPONIBLE"))</f>
        <v>DISPONIBLE</v>
      </c>
      <c r="AJ15" s="29" t="str">
        <f>IF('Base de donnée'!$J$4,("DISPONIBLE"),("INDISPONIBLE"))</f>
        <v>DISPONIBLE</v>
      </c>
      <c r="AK15" s="29" t="str">
        <f>IF('Base de donnée'!$J$4,("DISPONIBLE"),("INDISPONIBLE"))</f>
        <v>DISPONIBLE</v>
      </c>
      <c r="AL15" s="29" t="str">
        <f>IF('Base de donnée'!$J$4,("DISPONIBLE"),("INDISPONIBLE"))</f>
        <v>DISPONIBLE</v>
      </c>
      <c r="AM15" s="29" t="str">
        <f>IF('Base de donnée'!$J$4,("DISPONIBLE"),("INDISPONIBLE"))</f>
        <v>DISPONIBLE</v>
      </c>
      <c r="AN15" s="29" t="str">
        <f>IF('Base de donnée'!$J$4,("DISPONIBLE"),("INDISPONIBLE"))</f>
        <v>DISPONIBLE</v>
      </c>
      <c r="AV15">
        <f t="array" ref="AV15">SUM(IF((WEEKDAY(J$5:AM$5,2)&lt;6)*(COUNTIF(fériés,J$5:AM$5)=0),COUNTIF(vsav, J15:AM15)))</f>
        <v>0</v>
      </c>
      <c r="AW15">
        <f t="array" ref="AW15">SUM(IF((WEEKDAY(J$5:AM$5,2)&gt;5)+(COUNTIF(fériés,J$5:AM$5)&gt;0),COUNTIF(vsav, J15:AM15)))</f>
        <v>0</v>
      </c>
    </row>
    <row r="16" spans="1:49" ht="15" customHeight="1" thickBot="1">
      <c r="A16" s="285">
        <f>'Base de donnée'!K3</f>
        <v>9</v>
      </c>
      <c r="B16" s="281"/>
      <c r="C16" s="282"/>
      <c r="D16" s="274"/>
      <c r="E16" s="275"/>
      <c r="F16" s="276"/>
      <c r="G16" s="277"/>
      <c r="H16" s="278"/>
      <c r="I16" s="279"/>
      <c r="J16" s="29" t="str">
        <f>IF('Base de donnée'!$K$4,("DISPONIBLE"),("INDISPONIBLE"))</f>
        <v>DISPONIBLE</v>
      </c>
      <c r="K16" s="29" t="str">
        <f>IF('Base de donnée'!$K$4,("DISPONIBLE"),("INDISPONIBLE"))</f>
        <v>DISPONIBLE</v>
      </c>
      <c r="L16" s="29" t="str">
        <f>IF('Base de donnée'!$K$4,("DISPONIBLE"),("INDISPONIBLE"))</f>
        <v>DISPONIBLE</v>
      </c>
      <c r="M16" s="29" t="str">
        <f>IF('Base de donnée'!$K$4,("DISPONIBLE"),("INDISPONIBLE"))</f>
        <v>DISPONIBLE</v>
      </c>
      <c r="N16" s="29" t="str">
        <f>IF('Base de donnée'!$K$4,("DISPONIBLE"),("INDISPONIBLE"))</f>
        <v>DISPONIBLE</v>
      </c>
      <c r="O16" s="29" t="str">
        <f>IF('Base de donnée'!$K$4,("DISPONIBLE"),("INDISPONIBLE"))</f>
        <v>DISPONIBLE</v>
      </c>
      <c r="P16" s="29" t="str">
        <f>IF('Base de donnée'!$K$4,("DISPONIBLE"),("INDISPONIBLE"))</f>
        <v>DISPONIBLE</v>
      </c>
      <c r="Q16" s="29" t="str">
        <f>IF('Base de donnée'!$K$4,("DISPONIBLE"),("INDISPONIBLE"))</f>
        <v>DISPONIBLE</v>
      </c>
      <c r="R16" s="29" t="str">
        <f>IF('Base de donnée'!$K$4,("DISPONIBLE"),("INDISPONIBLE"))</f>
        <v>DISPONIBLE</v>
      </c>
      <c r="S16" s="29" t="str">
        <f>IF('Base de donnée'!$K$4,("DISPONIBLE"),("INDISPONIBLE"))</f>
        <v>DISPONIBLE</v>
      </c>
      <c r="T16" s="29" t="str">
        <f>IF('Base de donnée'!$K$4,("DISPONIBLE"),("INDISPONIBLE"))</f>
        <v>DISPONIBLE</v>
      </c>
      <c r="U16" s="29" t="str">
        <f>IF('Base de donnée'!$K$4,("DISPONIBLE"),("INDISPONIBLE"))</f>
        <v>DISPONIBLE</v>
      </c>
      <c r="V16" s="29" t="str">
        <f>IF('Base de donnée'!$K$4,("DISPONIBLE"),("INDISPONIBLE"))</f>
        <v>DISPONIBLE</v>
      </c>
      <c r="W16" s="29" t="str">
        <f>IF('Base de donnée'!$K$4,("DISPONIBLE"),("INDISPONIBLE"))</f>
        <v>DISPONIBLE</v>
      </c>
      <c r="X16" s="29" t="str">
        <f>IF('Base de donnée'!$K$4,("DISPONIBLE"),("INDISPONIBLE"))</f>
        <v>DISPONIBLE</v>
      </c>
      <c r="Y16" s="29" t="str">
        <f>IF('Base de donnée'!$K$4,("DISPONIBLE"),("INDISPONIBLE"))</f>
        <v>DISPONIBLE</v>
      </c>
      <c r="Z16" s="29" t="str">
        <f>IF('Base de donnée'!$K$4,("DISPONIBLE"),("INDISPONIBLE"))</f>
        <v>DISPONIBLE</v>
      </c>
      <c r="AA16" s="29" t="str">
        <f>IF('Base de donnée'!$K$4,("DISPONIBLE"),("INDISPONIBLE"))</f>
        <v>DISPONIBLE</v>
      </c>
      <c r="AB16" s="29" t="str">
        <f>IF('Base de donnée'!$K$4,("DISPONIBLE"),("INDISPONIBLE"))</f>
        <v>DISPONIBLE</v>
      </c>
      <c r="AC16" s="29" t="str">
        <f>IF('Base de donnée'!$K$4,("DISPONIBLE"),("INDISPONIBLE"))</f>
        <v>DISPONIBLE</v>
      </c>
      <c r="AD16" s="29" t="str">
        <f>IF('Base de donnée'!$K$4,("DISPONIBLE"),("INDISPONIBLE"))</f>
        <v>DISPONIBLE</v>
      </c>
      <c r="AE16" s="29" t="str">
        <f>IF('Base de donnée'!$K$4,("DISPONIBLE"),("INDISPONIBLE"))</f>
        <v>DISPONIBLE</v>
      </c>
      <c r="AF16" s="29" t="str">
        <f>IF('Base de donnée'!$K$4,("DISPONIBLE"),("INDISPONIBLE"))</f>
        <v>DISPONIBLE</v>
      </c>
      <c r="AG16" s="29" t="str">
        <f>IF('Base de donnée'!$K$4,("DISPONIBLE"),("INDISPONIBLE"))</f>
        <v>DISPONIBLE</v>
      </c>
      <c r="AH16" s="29" t="str">
        <f>IF('Base de donnée'!$K$4,("DISPONIBLE"),("INDISPONIBLE"))</f>
        <v>DISPONIBLE</v>
      </c>
      <c r="AI16" s="29" t="str">
        <f>IF('Base de donnée'!$K$4,("DISPONIBLE"),("INDISPONIBLE"))</f>
        <v>DISPONIBLE</v>
      </c>
      <c r="AJ16" s="29" t="str">
        <f>IF('Base de donnée'!$K$4,("DISPONIBLE"),("INDISPONIBLE"))</f>
        <v>DISPONIBLE</v>
      </c>
      <c r="AK16" s="29" t="str">
        <f>IF('Base de donnée'!$K$4,("DISPONIBLE"),("INDISPONIBLE"))</f>
        <v>DISPONIBLE</v>
      </c>
      <c r="AL16" s="29" t="str">
        <f>IF('Base de donnée'!$K$4,("DISPONIBLE"),("INDISPONIBLE"))</f>
        <v>DISPONIBLE</v>
      </c>
      <c r="AM16" s="29" t="str">
        <f>IF('Base de donnée'!$K$4,("DISPONIBLE"),("INDISPONIBLE"))</f>
        <v>DISPONIBLE</v>
      </c>
      <c r="AN16" s="29" t="str">
        <f>IF('Base de donnée'!$K$4,("DISPONIBLE"),("INDISPONIBLE"))</f>
        <v>DISPONIBLE</v>
      </c>
      <c r="AV16">
        <f t="array" ref="AV16">SUM(IF((WEEKDAY(J$5:AM$5,2)&lt;6)*(COUNTIF(fériés,J$5:AM$5)=0),COUNTIF(vsav, J16:AM16)))</f>
        <v>0</v>
      </c>
      <c r="AW16">
        <f t="array" ref="AW16">SUM(IF((WEEKDAY(J$5:AM$5,2)&gt;5)+(COUNTIF(fériés,J$5:AM$5)&gt;0),COUNTIF(vsav, J16:AM16)))</f>
        <v>0</v>
      </c>
    </row>
    <row r="17" spans="1:49" ht="15" customHeight="1" thickBot="1">
      <c r="A17" s="285">
        <f>'Base de donnée'!L3</f>
        <v>10</v>
      </c>
      <c r="B17" s="281"/>
      <c r="C17" s="282"/>
      <c r="D17" s="274"/>
      <c r="E17" s="275"/>
      <c r="F17" s="276"/>
      <c r="G17" s="277"/>
      <c r="H17" s="278"/>
      <c r="I17" s="279"/>
      <c r="J17" s="16" t="str">
        <f>IF('Base de donnée'!$L$4,("DISPONIBLE"),("INDISPONIBLE"))</f>
        <v>DISPONIBLE</v>
      </c>
      <c r="K17" s="16" t="str">
        <f>IF('Base de donnée'!$L$4,("DISPONIBLE"),("INDISPONIBLE"))</f>
        <v>DISPONIBLE</v>
      </c>
      <c r="L17" s="16" t="str">
        <f>IF('Base de donnée'!$L$4,("DISPONIBLE"),("INDISPONIBLE"))</f>
        <v>DISPONIBLE</v>
      </c>
      <c r="M17" s="16" t="s">
        <v>6</v>
      </c>
      <c r="N17" s="16" t="str">
        <f>IF('Base de donnée'!$L$4,("DISPONIBLE"),("INDISPONIBLE"))</f>
        <v>DISPONIBLE</v>
      </c>
      <c r="O17" s="16" t="str">
        <f>IF('Base de donnée'!$L$4,("DISPONIBLE"),("INDISPONIBLE"))</f>
        <v>DISPONIBLE</v>
      </c>
      <c r="P17" s="16" t="s">
        <v>6</v>
      </c>
      <c r="Q17" s="16" t="str">
        <f>IF('Base de donnée'!$L$4,("DISPONIBLE"),("INDISPONIBLE"))</f>
        <v>DISPONIBLE</v>
      </c>
      <c r="R17" s="16" t="str">
        <f>IF('Base de donnée'!$L$4,("DISPONIBLE"),("INDISPONIBLE"))</f>
        <v>DISPONIBLE</v>
      </c>
      <c r="S17" s="16" t="str">
        <f>IF('Base de donnée'!$L$4,("DISPONIBLE"),("INDISPONIBLE"))</f>
        <v>DISPONIBLE</v>
      </c>
      <c r="T17" s="16" t="s">
        <v>6</v>
      </c>
      <c r="U17" s="16" t="str">
        <f>IF('Base de donnée'!$L$4,("DISPONIBLE"),("INDISPONIBLE"))</f>
        <v>DISPONIBLE</v>
      </c>
      <c r="V17" s="16" t="str">
        <f>IF('Base de donnée'!$L$4,("DISPONIBLE"),("INDISPONIBLE"))</f>
        <v>DISPONIBLE</v>
      </c>
      <c r="W17" s="16" t="str">
        <f>IF('Base de donnée'!$L$4,("DISPONIBLE"),("INDISPONIBLE"))</f>
        <v>DISPONIBLE</v>
      </c>
      <c r="X17" s="16" t="str">
        <f>IF('Base de donnée'!$L$4,("DISPONIBLE"),("INDISPONIBLE"))</f>
        <v>DISPONIBLE</v>
      </c>
      <c r="Y17" s="16" t="str">
        <f>IF('Base de donnée'!$L$4,("DISPONIBLE"),("INDISPONIBLE"))</f>
        <v>DISPONIBLE</v>
      </c>
      <c r="Z17" s="16" t="str">
        <f>IF('Base de donnée'!$L$4,("DISPONIBLE"),("INDISPONIBLE"))</f>
        <v>DISPONIBLE</v>
      </c>
      <c r="AA17" s="16" t="str">
        <f>IF('Base de donnée'!$L$4,("DISPONIBLE"),("INDISPONIBLE"))</f>
        <v>DISPONIBLE</v>
      </c>
      <c r="AB17" s="16" t="str">
        <f>IF('Base de donnée'!$L$4,("DISPONIBLE"),("INDISPONIBLE"))</f>
        <v>DISPONIBLE</v>
      </c>
      <c r="AC17" s="16" t="str">
        <f>IF('Base de donnée'!$L$4,("DISPONIBLE"),("INDISPONIBLE"))</f>
        <v>DISPONIBLE</v>
      </c>
      <c r="AD17" s="16" t="str">
        <f>IF('Base de donnée'!$L$4,("DISPONIBLE"),("INDISPONIBLE"))</f>
        <v>DISPONIBLE</v>
      </c>
      <c r="AE17" s="16" t="str">
        <f>IF('Base de donnée'!$L$4,("DISPONIBLE"),("INDISPONIBLE"))</f>
        <v>DISPONIBLE</v>
      </c>
      <c r="AF17" s="16" t="str">
        <f>IF('Base de donnée'!$L$4,("DISPONIBLE"),("INDISPONIBLE"))</f>
        <v>DISPONIBLE</v>
      </c>
      <c r="AG17" s="16" t="str">
        <f>IF('Base de donnée'!$L$4,("DISPONIBLE"),("INDISPONIBLE"))</f>
        <v>DISPONIBLE</v>
      </c>
      <c r="AH17" s="16" t="str">
        <f>IF('Base de donnée'!$L$4,("DISPONIBLE"),("INDISPONIBLE"))</f>
        <v>DISPONIBLE</v>
      </c>
      <c r="AI17" s="16" t="str">
        <f>IF('Base de donnée'!$L$4,("DISPONIBLE"),("INDISPONIBLE"))</f>
        <v>DISPONIBLE</v>
      </c>
      <c r="AJ17" s="16" t="str">
        <f>IF('Base de donnée'!$L$4,("DISPONIBLE"),("INDISPONIBLE"))</f>
        <v>DISPONIBLE</v>
      </c>
      <c r="AK17" s="16" t="str">
        <f>IF('Base de donnée'!$L$4,("DISPONIBLE"),("INDISPONIBLE"))</f>
        <v>DISPONIBLE</v>
      </c>
      <c r="AL17" s="16" t="str">
        <f>IF('Base de donnée'!$L$4,("DISPONIBLE"),("INDISPONIBLE"))</f>
        <v>DISPONIBLE</v>
      </c>
      <c r="AM17" s="16" t="str">
        <f>IF('Base de donnée'!$L$4,("DISPONIBLE"),("INDISPONIBLE"))</f>
        <v>DISPONIBLE</v>
      </c>
      <c r="AN17" s="16" t="str">
        <f>IF('Base de donnée'!$L$4,("DISPONIBLE"),("INDISPONIBLE"))</f>
        <v>DISPONIBLE</v>
      </c>
      <c r="AV17">
        <f t="array" ref="AV17">SUM(IF((WEEKDAY(J$5:AM$5,2)&lt;6)*(COUNTIF(fériés,J$5:AM$5)=0),COUNTIF(vsav, J17:AM17)))</f>
        <v>0</v>
      </c>
      <c r="AW17">
        <f t="array" ref="AW17">SUM(IF((WEEKDAY(J$5:AM$5,2)&gt;5)+(COUNTIF(fériés,J$5:AM$5)&gt;0),COUNTIF(vsav, J17:AM17)))</f>
        <v>0</v>
      </c>
    </row>
    <row r="18" spans="1:49" ht="15" customHeight="1" thickBot="1">
      <c r="A18" s="286">
        <f>'Base de donnée'!M3</f>
        <v>11</v>
      </c>
      <c r="B18" s="281"/>
      <c r="C18" s="282"/>
      <c r="D18" s="274"/>
      <c r="E18" s="275"/>
      <c r="F18" s="276"/>
      <c r="G18" s="277"/>
      <c r="H18" s="278"/>
      <c r="I18" s="279"/>
      <c r="J18" s="16" t="str">
        <f>IF('Base de donnée'!$M$4,("DISPONIBLE"),("INDISPONIBLE"))</f>
        <v>DISPONIBLE</v>
      </c>
      <c r="K18" s="16" t="str">
        <f>IF('Base de donnée'!$M$4,("DISPONIBLE"),("INDISPONIBLE"))</f>
        <v>DISPONIBLE</v>
      </c>
      <c r="L18" s="16" t="str">
        <f>IF('Base de donnée'!$M$4,("DISPONIBLE"),("INDISPONIBLE"))</f>
        <v>DISPONIBLE</v>
      </c>
      <c r="M18" s="16" t="str">
        <f>IF('Base de donnée'!$M$4,("DISPONIBLE"),("INDISPONIBLE"))</f>
        <v>DISPONIBLE</v>
      </c>
      <c r="N18" s="16" t="str">
        <f>IF('Base de donnée'!$M$4,("DISPONIBLE"),("INDISPONIBLE"))</f>
        <v>DISPONIBLE</v>
      </c>
      <c r="O18" s="16" t="str">
        <f>IF('Base de donnée'!$M$4,("DISPONIBLE"),("INDISPONIBLE"))</f>
        <v>DISPONIBLE</v>
      </c>
      <c r="P18" s="16" t="str">
        <f>IF('Base de donnée'!$M$4,("DISPONIBLE"),("INDISPONIBLE"))</f>
        <v>DISPONIBLE</v>
      </c>
      <c r="Q18" s="16" t="str">
        <f>IF('Base de donnée'!$M$4,("DISPONIBLE"),("INDISPONIBLE"))</f>
        <v>DISPONIBLE</v>
      </c>
      <c r="R18" s="16" t="str">
        <f>IF('Base de donnée'!$M$4,("DISPONIBLE"),("INDISPONIBLE"))</f>
        <v>DISPONIBLE</v>
      </c>
      <c r="S18" s="16" t="str">
        <f>IF('Base de donnée'!$M$4,("DISPONIBLE"),("INDISPONIBLE"))</f>
        <v>DISPONIBLE</v>
      </c>
      <c r="T18" s="16" t="str">
        <f>IF('Base de donnée'!$M$4,("DISPONIBLE"),("INDISPONIBLE"))</f>
        <v>DISPONIBLE</v>
      </c>
      <c r="U18" s="16" t="str">
        <f>IF('Base de donnée'!$M$4,("DISPONIBLE"),("INDISPONIBLE"))</f>
        <v>DISPONIBLE</v>
      </c>
      <c r="V18" s="16" t="str">
        <f>IF('Base de donnée'!$M$4,("DISPONIBLE"),("INDISPONIBLE"))</f>
        <v>DISPONIBLE</v>
      </c>
      <c r="W18" s="16" t="str">
        <f>IF('Base de donnée'!$M$4,("DISPONIBLE"),("INDISPONIBLE"))</f>
        <v>DISPONIBLE</v>
      </c>
      <c r="X18" s="16" t="str">
        <f>IF('Base de donnée'!$M$4,("DISPONIBLE"),("INDISPONIBLE"))</f>
        <v>DISPONIBLE</v>
      </c>
      <c r="Y18" s="16" t="str">
        <f>IF('Base de donnée'!$M$4,("DISPONIBLE"),("INDISPONIBLE"))</f>
        <v>DISPONIBLE</v>
      </c>
      <c r="Z18" s="16" t="str">
        <f>IF('Base de donnée'!$M$4,("DISPONIBLE"),("INDISPONIBLE"))</f>
        <v>DISPONIBLE</v>
      </c>
      <c r="AA18" s="16" t="str">
        <f>IF('Base de donnée'!$M$4,("DISPONIBLE"),("INDISPONIBLE"))</f>
        <v>DISPONIBLE</v>
      </c>
      <c r="AB18" s="16" t="str">
        <f>IF('Base de donnée'!$M$4,("DISPONIBLE"),("INDISPONIBLE"))</f>
        <v>DISPONIBLE</v>
      </c>
      <c r="AC18" s="16" t="str">
        <f>IF('Base de donnée'!$M$4,("DISPONIBLE"),("INDISPONIBLE"))</f>
        <v>DISPONIBLE</v>
      </c>
      <c r="AD18" s="16" t="str">
        <f>IF('Base de donnée'!$M$4,("DISPONIBLE"),("INDISPONIBLE"))</f>
        <v>DISPONIBLE</v>
      </c>
      <c r="AE18" s="16" t="str">
        <f>IF('Base de donnée'!$M$4,("DISPONIBLE"),("INDISPONIBLE"))</f>
        <v>DISPONIBLE</v>
      </c>
      <c r="AF18" s="16" t="str">
        <f>IF('Base de donnée'!$M$4,("DISPONIBLE"),("INDISPONIBLE"))</f>
        <v>DISPONIBLE</v>
      </c>
      <c r="AG18" s="16" t="str">
        <f>IF('Base de donnée'!$M$4,("DISPONIBLE"),("INDISPONIBLE"))</f>
        <v>DISPONIBLE</v>
      </c>
      <c r="AH18" s="16" t="str">
        <f>IF('Base de donnée'!$M$4,("DISPONIBLE"),("INDISPONIBLE"))</f>
        <v>DISPONIBLE</v>
      </c>
      <c r="AI18" s="16" t="str">
        <f>IF('Base de donnée'!$M$4,("DISPONIBLE"),("INDISPONIBLE"))</f>
        <v>DISPONIBLE</v>
      </c>
      <c r="AJ18" s="16" t="str">
        <f>IF('Base de donnée'!$M$4,("DISPONIBLE"),("INDISPONIBLE"))</f>
        <v>DISPONIBLE</v>
      </c>
      <c r="AK18" s="16" t="str">
        <f>IF('Base de donnée'!$M$4,("DISPONIBLE"),("INDISPONIBLE"))</f>
        <v>DISPONIBLE</v>
      </c>
      <c r="AL18" s="16" t="str">
        <f>IF('Base de donnée'!$M$4,("DISPONIBLE"),("INDISPONIBLE"))</f>
        <v>DISPONIBLE</v>
      </c>
      <c r="AM18" s="16" t="str">
        <f>IF('Base de donnée'!$M$4,("DISPONIBLE"),("INDISPONIBLE"))</f>
        <v>DISPONIBLE</v>
      </c>
      <c r="AN18" s="16" t="str">
        <f>IF('Base de donnée'!$M$4,("DISPONIBLE"),("INDISPONIBLE"))</f>
        <v>DISPONIBLE</v>
      </c>
      <c r="AV18">
        <f t="array" ref="AV18">SUM(IF((WEEKDAY(J$5:AM$5,2)&lt;6)*(COUNTIF(fériés,J$5:AM$5)=0),COUNTIF(vsav, J18:AM18)))</f>
        <v>0</v>
      </c>
      <c r="AW18">
        <f t="array" ref="AW18">SUM(IF((WEEKDAY(J$5:AM$5,2)&gt;5)+(COUNTIF(fériés,J$5:AM$5)&gt;0),COUNTIF(vsav, J18:AM18)))</f>
        <v>0</v>
      </c>
    </row>
    <row r="19" spans="1:49" ht="15" customHeight="1" thickBot="1">
      <c r="A19" s="286">
        <f>'Base de donnée'!N3</f>
        <v>12</v>
      </c>
      <c r="B19" s="281"/>
      <c r="C19" s="282"/>
      <c r="D19" s="274"/>
      <c r="E19" s="275"/>
      <c r="F19" s="276"/>
      <c r="G19" s="277"/>
      <c r="H19" s="278"/>
      <c r="I19" s="279"/>
      <c r="J19" s="16" t="str">
        <f>IF('Base de donnée'!$N$4,("DISPONIBLE"),("INDISPONIBLE"))</f>
        <v>DISPONIBLE</v>
      </c>
      <c r="K19" s="16" t="str">
        <f>IF('Base de donnée'!$N$4,("DISPONIBLE"),("INDISPONIBLE"))</f>
        <v>DISPONIBLE</v>
      </c>
      <c r="L19" s="16" t="str">
        <f>IF('Base de donnée'!$N$4,("DISPONIBLE"),("INDISPONIBLE"))</f>
        <v>DISPONIBLE</v>
      </c>
      <c r="M19" s="16" t="str">
        <f>IF('Base de donnée'!$N$4,("DISPONIBLE"),("INDISPONIBLE"))</f>
        <v>DISPONIBLE</v>
      </c>
      <c r="N19" s="16" t="str">
        <f>IF('Base de donnée'!$N$4,("DISPONIBLE"),("INDISPONIBLE"))</f>
        <v>DISPONIBLE</v>
      </c>
      <c r="O19" s="16" t="str">
        <f>IF('Base de donnée'!$N$4,("DISPONIBLE"),("INDISPONIBLE"))</f>
        <v>DISPONIBLE</v>
      </c>
      <c r="P19" s="16" t="str">
        <f>IF('Base de donnée'!$N$4,("DISPONIBLE"),("INDISPONIBLE"))</f>
        <v>DISPONIBLE</v>
      </c>
      <c r="Q19" s="16" t="str">
        <f>IF('Base de donnée'!$N$4,("DISPONIBLE"),("INDISPONIBLE"))</f>
        <v>DISPONIBLE</v>
      </c>
      <c r="R19" s="16" t="str">
        <f>IF('Base de donnée'!$N$4,("DISPONIBLE"),("INDISPONIBLE"))</f>
        <v>DISPONIBLE</v>
      </c>
      <c r="S19" s="16" t="str">
        <f>IF('Base de donnée'!$N$4,("DISPONIBLE"),("INDISPONIBLE"))</f>
        <v>DISPONIBLE</v>
      </c>
      <c r="T19" s="16" t="str">
        <f>IF('Base de donnée'!$N$4,("DISPONIBLE"),("INDISPONIBLE"))</f>
        <v>DISPONIBLE</v>
      </c>
      <c r="U19" s="16" t="str">
        <f>IF('Base de donnée'!$N$4,("DISPONIBLE"),("INDISPONIBLE"))</f>
        <v>DISPONIBLE</v>
      </c>
      <c r="V19" s="16" t="str">
        <f>IF('Base de donnée'!$N$4,("DISPONIBLE"),("INDISPONIBLE"))</f>
        <v>DISPONIBLE</v>
      </c>
      <c r="W19" s="16" t="str">
        <f>IF('Base de donnée'!$N$4,("DISPONIBLE"),("INDISPONIBLE"))</f>
        <v>DISPONIBLE</v>
      </c>
      <c r="X19" s="16" t="str">
        <f>IF('Base de donnée'!$N$4,("DISPONIBLE"),("INDISPONIBLE"))</f>
        <v>DISPONIBLE</v>
      </c>
      <c r="Y19" s="16" t="str">
        <f>IF('Base de donnée'!$N$4,("DISPONIBLE"),("INDISPONIBLE"))</f>
        <v>DISPONIBLE</v>
      </c>
      <c r="Z19" s="16" t="str">
        <f>IF('Base de donnée'!$N$4,("DISPONIBLE"),("INDISPONIBLE"))</f>
        <v>DISPONIBLE</v>
      </c>
      <c r="AA19" s="16" t="str">
        <f>IF('Base de donnée'!$N$4,("DISPONIBLE"),("INDISPONIBLE"))</f>
        <v>DISPONIBLE</v>
      </c>
      <c r="AB19" s="16" t="str">
        <f>IF('Base de donnée'!$N$4,("DISPONIBLE"),("INDISPONIBLE"))</f>
        <v>DISPONIBLE</v>
      </c>
      <c r="AC19" s="16" t="str">
        <f>IF('Base de donnée'!$N$4,("DISPONIBLE"),("INDISPONIBLE"))</f>
        <v>DISPONIBLE</v>
      </c>
      <c r="AD19" s="16" t="str">
        <f>IF('Base de donnée'!$N$4,("DISPONIBLE"),("INDISPONIBLE"))</f>
        <v>DISPONIBLE</v>
      </c>
      <c r="AE19" s="16" t="str">
        <f>IF('Base de donnée'!$N$4,("DISPONIBLE"),("INDISPONIBLE"))</f>
        <v>DISPONIBLE</v>
      </c>
      <c r="AF19" s="16" t="str">
        <f>IF('Base de donnée'!$N$4,("DISPONIBLE"),("INDISPONIBLE"))</f>
        <v>DISPONIBLE</v>
      </c>
      <c r="AG19" s="16" t="str">
        <f>IF('Base de donnée'!$N$4,("DISPONIBLE"),("INDISPONIBLE"))</f>
        <v>DISPONIBLE</v>
      </c>
      <c r="AH19" s="16" t="str">
        <f>IF('Base de donnée'!$N$4,("DISPONIBLE"),("INDISPONIBLE"))</f>
        <v>DISPONIBLE</v>
      </c>
      <c r="AI19" s="16" t="str">
        <f>IF('Base de donnée'!$N$4,("DISPONIBLE"),("INDISPONIBLE"))</f>
        <v>DISPONIBLE</v>
      </c>
      <c r="AJ19" s="16" t="str">
        <f>IF('Base de donnée'!$N$4,("DISPONIBLE"),("INDISPONIBLE"))</f>
        <v>DISPONIBLE</v>
      </c>
      <c r="AK19" s="16" t="str">
        <f>IF('Base de donnée'!$N$4,("DISPONIBLE"),("INDISPONIBLE"))</f>
        <v>DISPONIBLE</v>
      </c>
      <c r="AL19" s="16" t="str">
        <f>IF('Base de donnée'!$N$4,("DISPONIBLE"),("INDISPONIBLE"))</f>
        <v>DISPONIBLE</v>
      </c>
      <c r="AM19" s="16" t="str">
        <f>IF('Base de donnée'!$N$4,("DISPONIBLE"),("INDISPONIBLE"))</f>
        <v>DISPONIBLE</v>
      </c>
      <c r="AN19" s="16" t="str">
        <f>IF('Base de donnée'!$N$4,("DISPONIBLE"),("INDISPONIBLE"))</f>
        <v>DISPONIBLE</v>
      </c>
      <c r="AV19">
        <f t="array" ref="AV19">SUM(IF((WEEKDAY(J$5:AM$5,2)&lt;6)*(COUNTIF(fériés,J$5:AM$5)=0),COUNTIF(vsav, J19:AM19)))</f>
        <v>0</v>
      </c>
      <c r="AW19">
        <f t="array" ref="AW19">SUM(IF((WEEKDAY(J$5:AM$5,2)&gt;5)+(COUNTIF(fériés,J$5:AM$5)&gt;0),COUNTIF(vsav, J19:AM19)))</f>
        <v>0</v>
      </c>
    </row>
    <row r="20" spans="1:49" ht="15" customHeight="1" thickBot="1">
      <c r="A20" s="286">
        <f>'Base de donnée'!O3</f>
        <v>13</v>
      </c>
      <c r="B20" s="281"/>
      <c r="C20" s="282"/>
      <c r="D20" s="274"/>
      <c r="E20" s="275"/>
      <c r="F20" s="276"/>
      <c r="G20" s="277"/>
      <c r="H20" s="278"/>
      <c r="I20" s="279"/>
      <c r="J20" s="16" t="str">
        <f>IF('Base de donnée'!$O$4,("DISPONIBLE"),("INDISPONIBLE"))</f>
        <v>DISPONIBLE</v>
      </c>
      <c r="K20" s="16" t="str">
        <f>IF('Base de donnée'!$O$4,("DISPONIBLE"),("INDISPONIBLE"))</f>
        <v>DISPONIBLE</v>
      </c>
      <c r="L20" s="16" t="str">
        <f>IF('Base de donnée'!$O$4,("DISPONIBLE"),("INDISPONIBLE"))</f>
        <v>DISPONIBLE</v>
      </c>
      <c r="M20" s="16" t="str">
        <f>IF('Base de donnée'!$O$4,("DISPONIBLE"),("INDISPONIBLE"))</f>
        <v>DISPONIBLE</v>
      </c>
      <c r="N20" s="16" t="str">
        <f>IF('Base de donnée'!$O$4,("DISPONIBLE"),("INDISPONIBLE"))</f>
        <v>DISPONIBLE</v>
      </c>
      <c r="O20" s="16" t="str">
        <f>IF('Base de donnée'!$O$4,("DISPONIBLE"),("INDISPONIBLE"))</f>
        <v>DISPONIBLE</v>
      </c>
      <c r="P20" s="16" t="str">
        <f>IF('Base de donnée'!$O$4,("DISPONIBLE"),("INDISPONIBLE"))</f>
        <v>DISPONIBLE</v>
      </c>
      <c r="Q20" s="16" t="str">
        <f>IF('Base de donnée'!$O$4,("DISPONIBLE"),("INDISPONIBLE"))</f>
        <v>DISPONIBLE</v>
      </c>
      <c r="R20" s="16" t="str">
        <f>IF('Base de donnée'!$O$4,("DISPONIBLE"),("INDISPONIBLE"))</f>
        <v>DISPONIBLE</v>
      </c>
      <c r="S20" s="16" t="str">
        <f>IF('Base de donnée'!$O$4,("DISPONIBLE"),("INDISPONIBLE"))</f>
        <v>DISPONIBLE</v>
      </c>
      <c r="T20" s="16" t="str">
        <f>IF('Base de donnée'!$O$4,("DISPONIBLE"),("INDISPONIBLE"))</f>
        <v>DISPONIBLE</v>
      </c>
      <c r="U20" s="16" t="str">
        <f>IF('Base de donnée'!$O$4,("DISPONIBLE"),("INDISPONIBLE"))</f>
        <v>DISPONIBLE</v>
      </c>
      <c r="V20" s="16" t="str">
        <f>IF('Base de donnée'!$O$4,("DISPONIBLE"),("INDISPONIBLE"))</f>
        <v>DISPONIBLE</v>
      </c>
      <c r="W20" s="16" t="str">
        <f>IF('Base de donnée'!$O$4,("DISPONIBLE"),("INDISPONIBLE"))</f>
        <v>DISPONIBLE</v>
      </c>
      <c r="X20" s="16" t="str">
        <f>IF('Base de donnée'!$O$4,("DISPONIBLE"),("INDISPONIBLE"))</f>
        <v>DISPONIBLE</v>
      </c>
      <c r="Y20" s="16" t="str">
        <f>IF('Base de donnée'!$O$4,("DISPONIBLE"),("INDISPONIBLE"))</f>
        <v>DISPONIBLE</v>
      </c>
      <c r="Z20" s="16" t="str">
        <f>IF('Base de donnée'!$O$4,("DISPONIBLE"),("INDISPONIBLE"))</f>
        <v>DISPONIBLE</v>
      </c>
      <c r="AA20" s="16" t="str">
        <f>IF('Base de donnée'!$O$4,("DISPONIBLE"),("INDISPONIBLE"))</f>
        <v>DISPONIBLE</v>
      </c>
      <c r="AB20" s="16" t="str">
        <f>IF('Base de donnée'!$O$4,("DISPONIBLE"),("INDISPONIBLE"))</f>
        <v>DISPONIBLE</v>
      </c>
      <c r="AC20" s="16" t="str">
        <f>IF('Base de donnée'!$O$4,("DISPONIBLE"),("INDISPONIBLE"))</f>
        <v>DISPONIBLE</v>
      </c>
      <c r="AD20" s="16" t="str">
        <f>IF('Base de donnée'!$O$4,("DISPONIBLE"),("INDISPONIBLE"))</f>
        <v>DISPONIBLE</v>
      </c>
      <c r="AE20" s="16" t="str">
        <f>IF('Base de donnée'!$O$4,("DISPONIBLE"),("INDISPONIBLE"))</f>
        <v>DISPONIBLE</v>
      </c>
      <c r="AF20" s="16" t="str">
        <f>IF('Base de donnée'!$O$4,("DISPONIBLE"),("INDISPONIBLE"))</f>
        <v>DISPONIBLE</v>
      </c>
      <c r="AG20" s="16" t="str">
        <f>IF('Base de donnée'!$O$4,("DISPONIBLE"),("INDISPONIBLE"))</f>
        <v>DISPONIBLE</v>
      </c>
      <c r="AH20" s="16" t="str">
        <f>IF('Base de donnée'!$O$4,("DISPONIBLE"),("INDISPONIBLE"))</f>
        <v>DISPONIBLE</v>
      </c>
      <c r="AI20" s="16" t="str">
        <f>IF('Base de donnée'!$O$4,("DISPONIBLE"),("INDISPONIBLE"))</f>
        <v>DISPONIBLE</v>
      </c>
      <c r="AJ20" s="16" t="str">
        <f>IF('Base de donnée'!$O$4,("DISPONIBLE"),("INDISPONIBLE"))</f>
        <v>DISPONIBLE</v>
      </c>
      <c r="AK20" s="16" t="str">
        <f>IF('Base de donnée'!$O$4,("DISPONIBLE"),("INDISPONIBLE"))</f>
        <v>DISPONIBLE</v>
      </c>
      <c r="AL20" s="16" t="str">
        <f>IF('Base de donnée'!$O$4,("DISPONIBLE"),("INDISPONIBLE"))</f>
        <v>DISPONIBLE</v>
      </c>
      <c r="AM20" s="16" t="str">
        <f>IF('Base de donnée'!$O$4,("DISPONIBLE"),("INDISPONIBLE"))</f>
        <v>DISPONIBLE</v>
      </c>
      <c r="AN20" s="16" t="str">
        <f>IF('Base de donnée'!$O$4,("DISPONIBLE"),("INDISPONIBLE"))</f>
        <v>DISPONIBLE</v>
      </c>
      <c r="AV20">
        <f t="array" ref="AV20">SUM(IF((WEEKDAY(J$5:AM$5,2)&lt;6)*(COUNTIF(fériés,J$5:AM$5)=0),COUNTIF(vsav, J20:AM20)))</f>
        <v>0</v>
      </c>
      <c r="AW20">
        <f t="array" ref="AW20">SUM(IF((WEEKDAY(J$5:AM$5,2)&gt;5)+(COUNTIF(fériés,J$5:AM$5)&gt;0),COUNTIF(vsav, J20:AM20)))</f>
        <v>0</v>
      </c>
    </row>
    <row r="21" spans="1:49" ht="15" customHeight="1" thickBot="1">
      <c r="A21" s="286">
        <f>'Base de donnée'!P3</f>
        <v>14</v>
      </c>
      <c r="B21" s="281"/>
      <c r="C21" s="282"/>
      <c r="D21" s="274"/>
      <c r="E21" s="275"/>
      <c r="F21" s="276"/>
      <c r="G21" s="277"/>
      <c r="H21" s="278"/>
      <c r="I21" s="279"/>
      <c r="J21" s="16" t="str">
        <f>IF('Base de donnée'!$P$4,("DISPONIBLE"),("INDISPONIBLE"))</f>
        <v>DISPONIBLE</v>
      </c>
      <c r="K21" s="16" t="str">
        <f>IF('Base de donnée'!$P$4,("DISPONIBLE"),("INDISPONIBLE"))</f>
        <v>DISPONIBLE</v>
      </c>
      <c r="L21" s="16" t="str">
        <f>IF('Base de donnée'!$P$4,("DISPONIBLE"),("INDISPONIBLE"))</f>
        <v>DISPONIBLE</v>
      </c>
      <c r="M21" s="16" t="str">
        <f>IF('Base de donnée'!$P$4,("DISPONIBLE"),("INDISPONIBLE"))</f>
        <v>DISPONIBLE</v>
      </c>
      <c r="N21" s="16" t="str">
        <f>IF('Base de donnée'!$P$4,("DISPONIBLE"),("INDISPONIBLE"))</f>
        <v>DISPONIBLE</v>
      </c>
      <c r="O21" s="16" t="str">
        <f>IF('Base de donnée'!$P$4,("DISPONIBLE"),("INDISPONIBLE"))</f>
        <v>DISPONIBLE</v>
      </c>
      <c r="P21" s="16" t="str">
        <f>IF('Base de donnée'!$P$4,("DISPONIBLE"),("INDISPONIBLE"))</f>
        <v>DISPONIBLE</v>
      </c>
      <c r="Q21" s="16" t="str">
        <f>IF('Base de donnée'!$P$4,("DISPONIBLE"),("INDISPONIBLE"))</f>
        <v>DISPONIBLE</v>
      </c>
      <c r="R21" s="16" t="s">
        <v>6</v>
      </c>
      <c r="S21" s="16" t="s">
        <v>6</v>
      </c>
      <c r="T21" s="16" t="s">
        <v>6</v>
      </c>
      <c r="U21" s="16" t="s">
        <v>6</v>
      </c>
      <c r="V21" s="16" t="s">
        <v>6</v>
      </c>
      <c r="W21" s="16" t="s">
        <v>6</v>
      </c>
      <c r="X21" s="16" t="str">
        <f>IF('Base de donnée'!$P$4,("DISPONIBLE"),("INDISPONIBLE"))</f>
        <v>DISPONIBLE</v>
      </c>
      <c r="Y21" s="16" t="str">
        <f>IF('Base de donnée'!$P$4,("DISPONIBLE"),("INDISPONIBLE"))</f>
        <v>DISPONIBLE</v>
      </c>
      <c r="Z21" s="16" t="str">
        <f>IF('Base de donnée'!$P$4,("DISPONIBLE"),("INDISPONIBLE"))</f>
        <v>DISPONIBLE</v>
      </c>
      <c r="AA21" s="16" t="str">
        <f>IF('Base de donnée'!$P$4,("DISPONIBLE"),("INDISPONIBLE"))</f>
        <v>DISPONIBLE</v>
      </c>
      <c r="AB21" s="16" t="str">
        <f>IF('Base de donnée'!$P$4,("DISPONIBLE"),("INDISPONIBLE"))</f>
        <v>DISPONIBLE</v>
      </c>
      <c r="AC21" s="16" t="str">
        <f>IF('Base de donnée'!$P$4,("DISPONIBLE"),("INDISPONIBLE"))</f>
        <v>DISPONIBLE</v>
      </c>
      <c r="AD21" s="16" t="str">
        <f>IF('Base de donnée'!$P$4,("DISPONIBLE"),("INDISPONIBLE"))</f>
        <v>DISPONIBLE</v>
      </c>
      <c r="AE21" s="16" t="str">
        <f>IF('Base de donnée'!$P$4,("DISPONIBLE"),("INDISPONIBLE"))</f>
        <v>DISPONIBLE</v>
      </c>
      <c r="AF21" s="16" t="str">
        <f>IF('Base de donnée'!$P$4,("DISPONIBLE"),("INDISPONIBLE"))</f>
        <v>DISPONIBLE</v>
      </c>
      <c r="AG21" s="16" t="str">
        <f>IF('Base de donnée'!$P$4,("DISPONIBLE"),("INDISPONIBLE"))</f>
        <v>DISPONIBLE</v>
      </c>
      <c r="AH21" s="16" t="str">
        <f>IF('Base de donnée'!$P$4,("DISPONIBLE"),("INDISPONIBLE"))</f>
        <v>DISPONIBLE</v>
      </c>
      <c r="AI21" s="16" t="s">
        <v>6</v>
      </c>
      <c r="AJ21" s="16" t="str">
        <f>IF('Base de donnée'!$P$4,("DISPONIBLE"),("INDISPONIBLE"))</f>
        <v>DISPONIBLE</v>
      </c>
      <c r="AK21" s="16" t="str">
        <f>IF('Base de donnée'!$P$4,("DISPONIBLE"),("INDISPONIBLE"))</f>
        <v>DISPONIBLE</v>
      </c>
      <c r="AL21" s="16" t="str">
        <f>IF('Base de donnée'!$P$4,("DISPONIBLE"),("INDISPONIBLE"))</f>
        <v>DISPONIBLE</v>
      </c>
      <c r="AM21" s="16" t="str">
        <f>IF('Base de donnée'!$P$4,("DISPONIBLE"),("INDISPONIBLE"))</f>
        <v>DISPONIBLE</v>
      </c>
      <c r="AN21" s="16" t="str">
        <f>IF('Base de donnée'!$P$4,("DISPONIBLE"),("INDISPONIBLE"))</f>
        <v>DISPONIBLE</v>
      </c>
      <c r="AV21">
        <f t="array" ref="AV21">SUM(IF((WEEKDAY(J$5:AM$5,2)&lt;6)*(COUNTIF(fériés,J$5:AM$5)=0),COUNTIF(vsav, J21:AM21)))</f>
        <v>0</v>
      </c>
      <c r="AW21">
        <f t="array" ref="AW21">SUM(IF((WEEKDAY(J$5:AM$5,2)&gt;5)+(COUNTIF(fériés,J$5:AM$5)&gt;0),COUNTIF(vsav, J21:AM21)))</f>
        <v>0</v>
      </c>
    </row>
    <row r="22" spans="1:49" ht="15" customHeight="1" thickBot="1">
      <c r="A22" s="286">
        <f>'Base de donnée'!Q3</f>
        <v>15</v>
      </c>
      <c r="B22" s="281"/>
      <c r="C22" s="282"/>
      <c r="D22" s="274"/>
      <c r="E22" s="275"/>
      <c r="F22" s="276"/>
      <c r="G22" s="277"/>
      <c r="H22" s="278"/>
      <c r="I22" s="279"/>
      <c r="J22" s="16" t="str">
        <f>IF('Base de donnée'!$Q$4,("DISPONIBLE"),("INDISPONIBLE"))</f>
        <v>DISPONIBLE</v>
      </c>
      <c r="K22" s="16" t="str">
        <f>IF('Base de donnée'!$Q$4,("DISPONIBLE"),("INDISPONIBLE"))</f>
        <v>DISPONIBLE</v>
      </c>
      <c r="L22" s="16" t="str">
        <f>IF('Base de donnée'!$Q$4,("DISPONIBLE"),("INDISPONIBLE"))</f>
        <v>DISPONIBLE</v>
      </c>
      <c r="M22" s="16" t="str">
        <f>IF('Base de donnée'!$Q$4,("DISPONIBLE"),("INDISPONIBLE"))</f>
        <v>DISPONIBLE</v>
      </c>
      <c r="N22" s="16" t="str">
        <f>IF('Base de donnée'!$Q$4,("DISPONIBLE"),("INDISPONIBLE"))</f>
        <v>DISPONIBLE</v>
      </c>
      <c r="O22" s="16" t="str">
        <f>IF('Base de donnée'!$Q$4,("DISPONIBLE"),("INDISPONIBLE"))</f>
        <v>DISPONIBLE</v>
      </c>
      <c r="P22" s="16" t="str">
        <f>IF('Base de donnée'!$Q$4,("DISPONIBLE"),("INDISPONIBLE"))</f>
        <v>DISPONIBLE</v>
      </c>
      <c r="Q22" s="16" t="str">
        <f>IF('Base de donnée'!$Q$4,("DISPONIBLE"),("INDISPONIBLE"))</f>
        <v>DISPONIBLE</v>
      </c>
      <c r="R22" s="16" t="str">
        <f>IF('Base de donnée'!$Q$4,("DISPONIBLE"),("INDISPONIBLE"))</f>
        <v>DISPONIBLE</v>
      </c>
      <c r="S22" s="16" t="str">
        <f>IF('Base de donnée'!$Q$4,("DISPONIBLE"),("INDISPONIBLE"))</f>
        <v>DISPONIBLE</v>
      </c>
      <c r="T22" s="16" t="str">
        <f>IF('Base de donnée'!$Q$4,("DISPONIBLE"),("INDISPONIBLE"))</f>
        <v>DISPONIBLE</v>
      </c>
      <c r="U22" s="16" t="str">
        <f>IF('Base de donnée'!$Q$4,("DISPONIBLE"),("INDISPONIBLE"))</f>
        <v>DISPONIBLE</v>
      </c>
      <c r="V22" s="16" t="str">
        <f>IF('Base de donnée'!$Q$4,("DISPONIBLE"),("INDISPONIBLE"))</f>
        <v>DISPONIBLE</v>
      </c>
      <c r="W22" s="16" t="str">
        <f>IF('Base de donnée'!$Q$4,("DISPONIBLE"),("INDISPONIBLE"))</f>
        <v>DISPONIBLE</v>
      </c>
      <c r="X22" s="16" t="str">
        <f>IF('Base de donnée'!$Q$4,("DISPONIBLE"),("INDISPONIBLE"))</f>
        <v>DISPONIBLE</v>
      </c>
      <c r="Y22" s="16" t="str">
        <f>IF('Base de donnée'!$Q$4,("DISPONIBLE"),("INDISPONIBLE"))</f>
        <v>DISPONIBLE</v>
      </c>
      <c r="Z22" s="16" t="str">
        <f>IF('Base de donnée'!$Q$4,("DISPONIBLE"),("INDISPONIBLE"))</f>
        <v>DISPONIBLE</v>
      </c>
      <c r="AA22" s="16" t="str">
        <f>IF('Base de donnée'!$Q$4,("DISPONIBLE"),("INDISPONIBLE"))</f>
        <v>DISPONIBLE</v>
      </c>
      <c r="AB22" s="16" t="str">
        <f>IF('Base de donnée'!$Q$4,("DISPONIBLE"),("INDISPONIBLE"))</f>
        <v>DISPONIBLE</v>
      </c>
      <c r="AC22" s="16" t="str">
        <f>IF('Base de donnée'!$Q$4,("DISPONIBLE"),("INDISPONIBLE"))</f>
        <v>DISPONIBLE</v>
      </c>
      <c r="AD22" s="16" t="str">
        <f>IF('Base de donnée'!$Q$4,("DISPONIBLE"),("INDISPONIBLE"))</f>
        <v>DISPONIBLE</v>
      </c>
      <c r="AE22" s="16" t="str">
        <f>IF('Base de donnée'!$Q$4,("DISPONIBLE"),("INDISPONIBLE"))</f>
        <v>DISPONIBLE</v>
      </c>
      <c r="AF22" s="16" t="str">
        <f>IF('Base de donnée'!$Q$4,("DISPONIBLE"),("INDISPONIBLE"))</f>
        <v>DISPONIBLE</v>
      </c>
      <c r="AG22" s="16" t="str">
        <f>IF('Base de donnée'!$Q$4,("DISPONIBLE"),("INDISPONIBLE"))</f>
        <v>DISPONIBLE</v>
      </c>
      <c r="AH22" s="16" t="str">
        <f>IF('Base de donnée'!$Q$4,("DISPONIBLE"),("INDISPONIBLE"))</f>
        <v>DISPONIBLE</v>
      </c>
      <c r="AI22" s="16" t="str">
        <f>IF('Base de donnée'!$Q$4,("DISPONIBLE"),("INDISPONIBLE"))</f>
        <v>DISPONIBLE</v>
      </c>
      <c r="AJ22" s="16" t="str">
        <f>IF('Base de donnée'!$Q$4,("DISPONIBLE"),("INDISPONIBLE"))</f>
        <v>DISPONIBLE</v>
      </c>
      <c r="AK22" s="16" t="str">
        <f>IF('Base de donnée'!$Q$4,("DISPONIBLE"),("INDISPONIBLE"))</f>
        <v>DISPONIBLE</v>
      </c>
      <c r="AL22" s="16" t="str">
        <f>IF('Base de donnée'!$Q$4,("DISPONIBLE"),("INDISPONIBLE"))</f>
        <v>DISPONIBLE</v>
      </c>
      <c r="AM22" s="16" t="str">
        <f>IF('Base de donnée'!$Q$4,("DISPONIBLE"),("INDISPONIBLE"))</f>
        <v>DISPONIBLE</v>
      </c>
      <c r="AN22" s="16" t="str">
        <f>IF('Base de donnée'!$Q$4,("DISPONIBLE"),("INDISPONIBLE"))</f>
        <v>DISPONIBLE</v>
      </c>
      <c r="AV22">
        <f t="array" ref="AV22">SUM(IF((WEEKDAY(J$5:AM$5,2)&lt;6)*(COUNTIF(fériés,J$5:AM$5)=0),COUNTIF(vsav, J22:AM22)))</f>
        <v>0</v>
      </c>
      <c r="AW22">
        <f t="array" ref="AW22">SUM(IF((WEEKDAY(J$5:AM$5,2)&gt;5)+(COUNTIF(fériés,J$5:AM$5)&gt;0),COUNTIF(vsav, J22:AM22)))</f>
        <v>0</v>
      </c>
    </row>
    <row r="23" spans="1:49" ht="15" customHeight="1" thickBot="1">
      <c r="A23" s="286">
        <f>'Base de donnée'!R3</f>
        <v>16</v>
      </c>
      <c r="B23" s="281"/>
      <c r="C23" s="282"/>
      <c r="D23" s="274"/>
      <c r="E23" s="275"/>
      <c r="F23" s="276"/>
      <c r="G23" s="277"/>
      <c r="H23" s="278"/>
      <c r="I23" s="279"/>
      <c r="J23" s="16" t="str">
        <f>IF('Base de donnée'!$R$4,("DISPONIBLE"),("INDISPONIBLE"))</f>
        <v>DISPONIBLE</v>
      </c>
      <c r="K23" s="16" t="str">
        <f>IF('Base de donnée'!$R$4,("DISPONIBLE"),("INDISPONIBLE"))</f>
        <v>DISPONIBLE</v>
      </c>
      <c r="L23" s="16" t="str">
        <f>IF('Base de donnée'!$R$4,("DISPONIBLE"),("INDISPONIBLE"))</f>
        <v>DISPONIBLE</v>
      </c>
      <c r="M23" s="16" t="str">
        <f>IF('Base de donnée'!$R$4,("DISPONIBLE"),("INDISPONIBLE"))</f>
        <v>DISPONIBLE</v>
      </c>
      <c r="N23" s="16" t="str">
        <f>IF('Base de donnée'!$R$4,("DISPONIBLE"),("INDISPONIBLE"))</f>
        <v>DISPONIBLE</v>
      </c>
      <c r="O23" s="16" t="str">
        <f>IF('Base de donnée'!$R$4,("DISPONIBLE"),("INDISPONIBLE"))</f>
        <v>DISPONIBLE</v>
      </c>
      <c r="P23" s="16" t="str">
        <f>IF('Base de donnée'!$R$4,("DISPONIBLE"),("INDISPONIBLE"))</f>
        <v>DISPONIBLE</v>
      </c>
      <c r="Q23" s="16" t="str">
        <f>IF('Base de donnée'!$R$4,("DISPONIBLE"),("INDISPONIBLE"))</f>
        <v>DISPONIBLE</v>
      </c>
      <c r="R23" s="16" t="str">
        <f>IF('Base de donnée'!$R$4,("DISPONIBLE"),("INDISPONIBLE"))</f>
        <v>DISPONIBLE</v>
      </c>
      <c r="S23" s="16" t="str">
        <f>IF('Base de donnée'!$R$4,("DISPONIBLE"),("INDISPONIBLE"))</f>
        <v>DISPONIBLE</v>
      </c>
      <c r="T23" s="16" t="str">
        <f>IF('Base de donnée'!$R$4,("DISPONIBLE"),("INDISPONIBLE"))</f>
        <v>DISPONIBLE</v>
      </c>
      <c r="U23" s="16" t="str">
        <f>IF('Base de donnée'!$R$4,("DISPONIBLE"),("INDISPONIBLE"))</f>
        <v>DISPONIBLE</v>
      </c>
      <c r="V23" s="16" t="str">
        <f>IF('Base de donnée'!$R$4,("DISPONIBLE"),("INDISPONIBLE"))</f>
        <v>DISPONIBLE</v>
      </c>
      <c r="W23" s="16" t="str">
        <f>IF('Base de donnée'!$R$4,("DISPONIBLE"),("INDISPONIBLE"))</f>
        <v>DISPONIBLE</v>
      </c>
      <c r="X23" s="16" t="str">
        <f>IF('Base de donnée'!$R$4,("DISPONIBLE"),("INDISPONIBLE"))</f>
        <v>DISPONIBLE</v>
      </c>
      <c r="Y23" s="16" t="str">
        <f>IF('Base de donnée'!$R$4,("DISPONIBLE"),("INDISPONIBLE"))</f>
        <v>DISPONIBLE</v>
      </c>
      <c r="Z23" s="16" t="str">
        <f>IF('Base de donnée'!$R$4,("DISPONIBLE"),("INDISPONIBLE"))</f>
        <v>DISPONIBLE</v>
      </c>
      <c r="AA23" s="16" t="str">
        <f>IF('Base de donnée'!$R$4,("DISPONIBLE"),("INDISPONIBLE"))</f>
        <v>DISPONIBLE</v>
      </c>
      <c r="AB23" s="16" t="str">
        <f>IF('Base de donnée'!$R$4,("DISPONIBLE"),("INDISPONIBLE"))</f>
        <v>DISPONIBLE</v>
      </c>
      <c r="AC23" s="16" t="str">
        <f>IF('Base de donnée'!$R$4,("DISPONIBLE"),("INDISPONIBLE"))</f>
        <v>DISPONIBLE</v>
      </c>
      <c r="AD23" s="16" t="str">
        <f>IF('Base de donnée'!$R$4,("DISPONIBLE"),("INDISPONIBLE"))</f>
        <v>DISPONIBLE</v>
      </c>
      <c r="AE23" s="16" t="str">
        <f>IF('Base de donnée'!$R$4,("DISPONIBLE"),("INDISPONIBLE"))</f>
        <v>DISPONIBLE</v>
      </c>
      <c r="AF23" s="16" t="str">
        <f>IF('Base de donnée'!$R$4,("DISPONIBLE"),("INDISPONIBLE"))</f>
        <v>DISPONIBLE</v>
      </c>
      <c r="AG23" s="16" t="str">
        <f>IF('Base de donnée'!$R$4,("DISPONIBLE"),("INDISPONIBLE"))</f>
        <v>DISPONIBLE</v>
      </c>
      <c r="AH23" s="16" t="str">
        <f>IF('Base de donnée'!$R$4,("DISPONIBLE"),("INDISPONIBLE"))</f>
        <v>DISPONIBLE</v>
      </c>
      <c r="AI23" s="16" t="str">
        <f>IF('Base de donnée'!$R$4,("DISPONIBLE"),("INDISPONIBLE"))</f>
        <v>DISPONIBLE</v>
      </c>
      <c r="AJ23" s="16" t="str">
        <f>IF('Base de donnée'!$R$4,("DISPONIBLE"),("INDISPONIBLE"))</f>
        <v>DISPONIBLE</v>
      </c>
      <c r="AK23" s="16" t="str">
        <f>IF('Base de donnée'!$R$4,("DISPONIBLE"),("INDISPONIBLE"))</f>
        <v>DISPONIBLE</v>
      </c>
      <c r="AL23" s="16" t="str">
        <f>IF('Base de donnée'!$R$4,("DISPONIBLE"),("INDISPONIBLE"))</f>
        <v>DISPONIBLE</v>
      </c>
      <c r="AM23" s="16" t="str">
        <f>IF('Base de donnée'!$R$4,("DISPONIBLE"),("INDISPONIBLE"))</f>
        <v>DISPONIBLE</v>
      </c>
      <c r="AN23" s="16" t="str">
        <f>IF('Base de donnée'!$R$4,("DISPONIBLE"),("INDISPONIBLE"))</f>
        <v>DISPONIBLE</v>
      </c>
      <c r="AV23">
        <f t="array" ref="AV23">SUM(IF((WEEKDAY(J$5:AM$5,2)&lt;6)*(COUNTIF(fériés,J$5:AM$5)=0),COUNTIF(vsav, J23:AM23)))</f>
        <v>0</v>
      </c>
      <c r="AW23">
        <f t="array" ref="AW23">SUM(IF((WEEKDAY(J$5:AM$5,2)&gt;5)+(COUNTIF(fériés,J$5:AM$5)&gt;0),COUNTIF(vsav, J23:AM23)))</f>
        <v>0</v>
      </c>
    </row>
    <row r="24" spans="1:49" ht="15" customHeight="1" thickBot="1">
      <c r="A24" s="287">
        <f>'Base de donnée'!S3</f>
        <v>17</v>
      </c>
      <c r="B24" s="281"/>
      <c r="C24" s="282"/>
      <c r="D24" s="274"/>
      <c r="E24" s="275"/>
      <c r="F24" s="276"/>
      <c r="G24" s="277"/>
      <c r="H24" s="278"/>
      <c r="I24" s="279"/>
      <c r="J24" s="16" t="str">
        <f>IF('Base de donnée'!$S$4,("DISPONIBLE"),("INDISPONIBLE"))</f>
        <v>DISPONIBLE</v>
      </c>
      <c r="K24" s="16" t="str">
        <f>IF('Base de donnée'!$S$4,("DISPONIBLE"),("INDISPONIBLE"))</f>
        <v>DISPONIBLE</v>
      </c>
      <c r="L24" s="16" t="str">
        <f>IF('Base de donnée'!$S$4,("DISPONIBLE"),("INDISPONIBLE"))</f>
        <v>DISPONIBLE</v>
      </c>
      <c r="M24" s="16" t="str">
        <f>IF('Base de donnée'!$S$4,("DISPONIBLE"),("INDISPONIBLE"))</f>
        <v>DISPONIBLE</v>
      </c>
      <c r="N24" s="16" t="str">
        <f>IF('Base de donnée'!$S$4,("DISPONIBLE"),("INDISPONIBLE"))</f>
        <v>DISPONIBLE</v>
      </c>
      <c r="O24" s="16" t="str">
        <f>IF('Base de donnée'!$S$4,("DISPONIBLE"),("INDISPONIBLE"))</f>
        <v>DISPONIBLE</v>
      </c>
      <c r="P24" s="16" t="str">
        <f>IF('Base de donnée'!$S$4,("DISPONIBLE"),("INDISPONIBLE"))</f>
        <v>DISPONIBLE</v>
      </c>
      <c r="Q24" s="16" t="str">
        <f>IF('Base de donnée'!$S$4,("DISPONIBLE"),("INDISPONIBLE"))</f>
        <v>DISPONIBLE</v>
      </c>
      <c r="R24" s="16" t="str">
        <f>IF('Base de donnée'!$S$4,("DISPONIBLE"),("INDISPONIBLE"))</f>
        <v>DISPONIBLE</v>
      </c>
      <c r="S24" s="16" t="str">
        <f>IF('Base de donnée'!$S$4,("DISPONIBLE"),("INDISPONIBLE"))</f>
        <v>DISPONIBLE</v>
      </c>
      <c r="T24" s="16" t="str">
        <f>IF('Base de donnée'!$S$4,("DISPONIBLE"),("INDISPONIBLE"))</f>
        <v>DISPONIBLE</v>
      </c>
      <c r="U24" s="16" t="str">
        <f>IF('Base de donnée'!$S$4,("DISPONIBLE"),("INDISPONIBLE"))</f>
        <v>DISPONIBLE</v>
      </c>
      <c r="V24" s="16" t="str">
        <f>IF('Base de donnée'!$S$4,("DISPONIBLE"),("INDISPONIBLE"))</f>
        <v>DISPONIBLE</v>
      </c>
      <c r="W24" s="16" t="str">
        <f>IF('Base de donnée'!$S$4,("DISPONIBLE"),("INDISPONIBLE"))</f>
        <v>DISPONIBLE</v>
      </c>
      <c r="X24" s="16" t="str">
        <f>IF('Base de donnée'!$S$4,("DISPONIBLE"),("INDISPONIBLE"))</f>
        <v>DISPONIBLE</v>
      </c>
      <c r="Y24" s="16" t="str">
        <f>IF('Base de donnée'!$S$4,("DISPONIBLE"),("INDISPONIBLE"))</f>
        <v>DISPONIBLE</v>
      </c>
      <c r="Z24" s="16" t="str">
        <f>IF('Base de donnée'!$S$4,("DISPONIBLE"),("INDISPONIBLE"))</f>
        <v>DISPONIBLE</v>
      </c>
      <c r="AA24" s="16" t="str">
        <f>IF('Base de donnée'!$S$4,("DISPONIBLE"),("INDISPONIBLE"))</f>
        <v>DISPONIBLE</v>
      </c>
      <c r="AB24" s="16" t="str">
        <f>IF('Base de donnée'!$S$4,("DISPONIBLE"),("INDISPONIBLE"))</f>
        <v>DISPONIBLE</v>
      </c>
      <c r="AC24" s="16" t="str">
        <f>IF('Base de donnée'!$S$4,("DISPONIBLE"),("INDISPONIBLE"))</f>
        <v>DISPONIBLE</v>
      </c>
      <c r="AD24" s="16" t="str">
        <f>IF('Base de donnée'!$S$4,("DISPONIBLE"),("INDISPONIBLE"))</f>
        <v>DISPONIBLE</v>
      </c>
      <c r="AE24" s="16" t="str">
        <f>IF('Base de donnée'!$S$4,("DISPONIBLE"),("INDISPONIBLE"))</f>
        <v>DISPONIBLE</v>
      </c>
      <c r="AF24" s="16" t="str">
        <f>IF('Base de donnée'!$S$4,("DISPONIBLE"),("INDISPONIBLE"))</f>
        <v>DISPONIBLE</v>
      </c>
      <c r="AG24" s="16" t="str">
        <f>IF('Base de donnée'!$S$4,("DISPONIBLE"),("INDISPONIBLE"))</f>
        <v>DISPONIBLE</v>
      </c>
      <c r="AH24" s="16" t="str">
        <f>IF('Base de donnée'!$S$4,("DISPONIBLE"),("INDISPONIBLE"))</f>
        <v>DISPONIBLE</v>
      </c>
      <c r="AI24" s="16" t="str">
        <f>IF('Base de donnée'!$S$4,("DISPONIBLE"),("INDISPONIBLE"))</f>
        <v>DISPONIBLE</v>
      </c>
      <c r="AJ24" s="16" t="str">
        <f>IF('Base de donnée'!$S$4,("DISPONIBLE"),("INDISPONIBLE"))</f>
        <v>DISPONIBLE</v>
      </c>
      <c r="AK24" s="16" t="str">
        <f>IF('Base de donnée'!$S$4,("DISPONIBLE"),("INDISPONIBLE"))</f>
        <v>DISPONIBLE</v>
      </c>
      <c r="AL24" s="16" t="str">
        <f>IF('Base de donnée'!$S$4,("DISPONIBLE"),("INDISPONIBLE"))</f>
        <v>DISPONIBLE</v>
      </c>
      <c r="AM24" s="16" t="str">
        <f>IF('Base de donnée'!$S$4,("DISPONIBLE"),("INDISPONIBLE"))</f>
        <v>DISPONIBLE</v>
      </c>
      <c r="AN24" s="16" t="str">
        <f>IF('Base de donnée'!$S$4,("DISPONIBLE"),("INDISPONIBLE"))</f>
        <v>DISPONIBLE</v>
      </c>
      <c r="AV24">
        <f t="array" ref="AV24">SUM(IF((WEEKDAY(J$5:AM$5,2)&lt;6)*(COUNTIF(fériés,J$5:AM$5)=0),COUNTIF(vsav, J24:AM24)))</f>
        <v>0</v>
      </c>
      <c r="AW24">
        <f t="array" ref="AW24">SUM(IF((WEEKDAY(J$5:AM$5,2)&gt;5)+(COUNTIF(fériés,J$5:AM$5)&gt;0),COUNTIF(vsav, J24:AM24)))</f>
        <v>0</v>
      </c>
    </row>
    <row r="25" spans="1:49" ht="15" customHeight="1" thickBot="1">
      <c r="A25" s="287">
        <f>'Base de donnée'!T3</f>
        <v>18</v>
      </c>
      <c r="B25" s="281"/>
      <c r="C25" s="282"/>
      <c r="D25" s="274"/>
      <c r="E25" s="275"/>
      <c r="F25" s="276"/>
      <c r="G25" s="277"/>
      <c r="H25" s="278"/>
      <c r="I25" s="279"/>
      <c r="J25" s="16" t="str">
        <f>IF('Base de donnée'!$T$4,("DISPONIBLE"),("INDISPONIBLE"))</f>
        <v>DISPONIBLE</v>
      </c>
      <c r="K25" s="16" t="str">
        <f>IF('Base de donnée'!$T$4,("DISPONIBLE"),("INDISPONIBLE"))</f>
        <v>DISPONIBLE</v>
      </c>
      <c r="L25" s="16" t="str">
        <f>IF('Base de donnée'!$T$4,("DISPONIBLE"),("INDISPONIBLE"))</f>
        <v>DISPONIBLE</v>
      </c>
      <c r="M25" s="16" t="str">
        <f>IF('Base de donnée'!$T$4,("DISPONIBLE"),("INDISPONIBLE"))</f>
        <v>DISPONIBLE</v>
      </c>
      <c r="N25" s="16" t="str">
        <f>IF('Base de donnée'!$T$4,("DISPONIBLE"),("INDISPONIBLE"))</f>
        <v>DISPONIBLE</v>
      </c>
      <c r="O25" s="16" t="str">
        <f>IF('Base de donnée'!$T$4,("DISPONIBLE"),("INDISPONIBLE"))</f>
        <v>DISPONIBLE</v>
      </c>
      <c r="P25" s="16" t="str">
        <f>IF('Base de donnée'!$T$4,("DISPONIBLE"),("INDISPONIBLE"))</f>
        <v>DISPONIBLE</v>
      </c>
      <c r="Q25" s="16" t="s">
        <v>6</v>
      </c>
      <c r="R25" s="16" t="s">
        <v>6</v>
      </c>
      <c r="S25" s="16" t="s">
        <v>6</v>
      </c>
      <c r="T25" s="16" t="s">
        <v>6</v>
      </c>
      <c r="U25" s="16" t="str">
        <f>IF('Base de donnée'!$T$4,("DISPONIBLE"),("INDISPONIBLE"))</f>
        <v>DISPONIBLE</v>
      </c>
      <c r="V25" s="16" t="str">
        <f>IF('Base de donnée'!$T$4,("DISPONIBLE"),("INDISPONIBLE"))</f>
        <v>DISPONIBLE</v>
      </c>
      <c r="W25" s="16" t="str">
        <f>IF('Base de donnée'!$T$4,("DISPONIBLE"),("INDISPONIBLE"))</f>
        <v>DISPONIBLE</v>
      </c>
      <c r="X25" s="16" t="str">
        <f>IF('Base de donnée'!$T$4,("DISPONIBLE"),("INDISPONIBLE"))</f>
        <v>DISPONIBLE</v>
      </c>
      <c r="Y25" s="16" t="str">
        <f>IF('Base de donnée'!$T$4,("DISPONIBLE"),("INDISPONIBLE"))</f>
        <v>DISPONIBLE</v>
      </c>
      <c r="Z25" s="16" t="str">
        <f>IF('Base de donnée'!$T$4,("DISPONIBLE"),("INDISPONIBLE"))</f>
        <v>DISPONIBLE</v>
      </c>
      <c r="AA25" s="16" t="str">
        <f>IF('Base de donnée'!$T$4,("DISPONIBLE"),("INDISPONIBLE"))</f>
        <v>DISPONIBLE</v>
      </c>
      <c r="AB25" s="16" t="str">
        <f>IF('Base de donnée'!$T$4,("DISPONIBLE"),("INDISPONIBLE"))</f>
        <v>DISPONIBLE</v>
      </c>
      <c r="AC25" s="16" t="str">
        <f>IF('Base de donnée'!$T$4,("DISPONIBLE"),("INDISPONIBLE"))</f>
        <v>DISPONIBLE</v>
      </c>
      <c r="AD25" s="16" t="s">
        <v>6</v>
      </c>
      <c r="AE25" s="16" t="str">
        <f>IF('Base de donnée'!$T$4,("DISPONIBLE"),("INDISPONIBLE"))</f>
        <v>DISPONIBLE</v>
      </c>
      <c r="AF25" s="16" t="str">
        <f>IF('Base de donnée'!$T$4,("DISPONIBLE"),("INDISPONIBLE"))</f>
        <v>DISPONIBLE</v>
      </c>
      <c r="AG25" s="16" t="str">
        <f>IF('Base de donnée'!$T$4,("DISPONIBLE"),("INDISPONIBLE"))</f>
        <v>DISPONIBLE</v>
      </c>
      <c r="AH25" s="16" t="str">
        <f>IF('Base de donnée'!$T$4,("DISPONIBLE"),("INDISPONIBLE"))</f>
        <v>DISPONIBLE</v>
      </c>
      <c r="AI25" s="16" t="str">
        <f>IF('Base de donnée'!$T$4,("DISPONIBLE"),("INDISPONIBLE"))</f>
        <v>DISPONIBLE</v>
      </c>
      <c r="AJ25" s="16" t="str">
        <f>IF('Base de donnée'!$T$4,("DISPONIBLE"),("INDISPONIBLE"))</f>
        <v>DISPONIBLE</v>
      </c>
      <c r="AK25" s="16" t="str">
        <f>IF('Base de donnée'!$T$4,("DISPONIBLE"),("INDISPONIBLE"))</f>
        <v>DISPONIBLE</v>
      </c>
      <c r="AL25" s="16" t="str">
        <f>IF('Base de donnée'!$T$4,("DISPONIBLE"),("INDISPONIBLE"))</f>
        <v>DISPONIBLE</v>
      </c>
      <c r="AM25" s="16" t="str">
        <f>IF('Base de donnée'!$T$4,("DISPONIBLE"),("INDISPONIBLE"))</f>
        <v>DISPONIBLE</v>
      </c>
      <c r="AN25" s="16" t="str">
        <f>IF('Base de donnée'!$T$4,("DISPONIBLE"),("INDISPONIBLE"))</f>
        <v>DISPONIBLE</v>
      </c>
      <c r="AV25">
        <f t="array" ref="AV25">SUM(IF((WEEKDAY(J$5:AM$5,2)&lt;6)*(COUNTIF(fériés,J$5:AM$5)=0),COUNTIF(vsav, J25:AM25)))</f>
        <v>0</v>
      </c>
      <c r="AW25">
        <f t="array" ref="AW25">SUM(IF((WEEKDAY(J$5:AM$5,2)&gt;5)+(COUNTIF(fériés,J$5:AM$5)&gt;0),COUNTIF(vsav, J25:AM25)))</f>
        <v>0</v>
      </c>
    </row>
    <row r="26" spans="1:49" ht="15" customHeight="1" thickBot="1">
      <c r="A26" s="287">
        <f>'Base de donnée'!U3</f>
        <v>19</v>
      </c>
      <c r="B26" s="281"/>
      <c r="C26" s="282"/>
      <c r="D26" s="274"/>
      <c r="E26" s="275"/>
      <c r="F26" s="276"/>
      <c r="G26" s="277"/>
      <c r="H26" s="278"/>
      <c r="I26" s="279"/>
      <c r="J26" s="16" t="str">
        <f>IF('Base de donnée'!$U$4,("DISPONIBLE"),("INDISPONIBLE"))</f>
        <v>DISPONIBLE</v>
      </c>
      <c r="K26" s="16" t="str">
        <f>IF('Base de donnée'!$U$4,("DISPONIBLE"),("INDISPONIBLE"))</f>
        <v>DISPONIBLE</v>
      </c>
      <c r="L26" s="16" t="str">
        <f>IF('Base de donnée'!$U$4,("DISPONIBLE"),("INDISPONIBLE"))</f>
        <v>DISPONIBLE</v>
      </c>
      <c r="M26" s="16" t="str">
        <f>IF('Base de donnée'!$U$4,("DISPONIBLE"),("INDISPONIBLE"))</f>
        <v>DISPONIBLE</v>
      </c>
      <c r="N26" s="16" t="str">
        <f>IF('Base de donnée'!$U$4,("DISPONIBLE"),("INDISPONIBLE"))</f>
        <v>DISPONIBLE</v>
      </c>
      <c r="O26" s="16" t="str">
        <f>IF('Base de donnée'!$U$4,("DISPONIBLE"),("INDISPONIBLE"))</f>
        <v>DISPONIBLE</v>
      </c>
      <c r="P26" s="16" t="str">
        <f>IF('Base de donnée'!$U$4,("DISPONIBLE"),("INDISPONIBLE"))</f>
        <v>DISPONIBLE</v>
      </c>
      <c r="Q26" s="16" t="str">
        <f>IF('Base de donnée'!$U$4,("DISPONIBLE"),("INDISPONIBLE"))</f>
        <v>DISPONIBLE</v>
      </c>
      <c r="R26" s="16" t="str">
        <f>IF('Base de donnée'!$U$4,("DISPONIBLE"),("INDISPONIBLE"))</f>
        <v>DISPONIBLE</v>
      </c>
      <c r="S26" s="16" t="str">
        <f>IF('Base de donnée'!$U$4,("DISPONIBLE"),("INDISPONIBLE"))</f>
        <v>DISPONIBLE</v>
      </c>
      <c r="T26" s="16" t="str">
        <f>IF('Base de donnée'!$U$4,("DISPONIBLE"),("INDISPONIBLE"))</f>
        <v>DISPONIBLE</v>
      </c>
      <c r="U26" s="16" t="str">
        <f>IF('Base de donnée'!$U$4,("DISPONIBLE"),("INDISPONIBLE"))</f>
        <v>DISPONIBLE</v>
      </c>
      <c r="V26" s="16" t="str">
        <f>IF('Base de donnée'!$U$4,("DISPONIBLE"),("INDISPONIBLE"))</f>
        <v>DISPONIBLE</v>
      </c>
      <c r="W26" s="16" t="str">
        <f>IF('Base de donnée'!$U$4,("DISPONIBLE"),("INDISPONIBLE"))</f>
        <v>DISPONIBLE</v>
      </c>
      <c r="X26" s="16" t="str">
        <f>IF('Base de donnée'!$U$4,("DISPONIBLE"),("INDISPONIBLE"))</f>
        <v>DISPONIBLE</v>
      </c>
      <c r="Y26" s="16" t="str">
        <f>IF('Base de donnée'!$U$4,("DISPONIBLE"),("INDISPONIBLE"))</f>
        <v>DISPONIBLE</v>
      </c>
      <c r="Z26" s="16" t="str">
        <f>IF('Base de donnée'!$U$4,("DISPONIBLE"),("INDISPONIBLE"))</f>
        <v>DISPONIBLE</v>
      </c>
      <c r="AA26" s="16" t="str">
        <f>IF('Base de donnée'!$U$4,("DISPONIBLE"),("INDISPONIBLE"))</f>
        <v>DISPONIBLE</v>
      </c>
      <c r="AB26" s="16" t="str">
        <f>IF('Base de donnée'!$U$4,("DISPONIBLE"),("INDISPONIBLE"))</f>
        <v>DISPONIBLE</v>
      </c>
      <c r="AC26" s="16" t="str">
        <f>IF('Base de donnée'!$U$4,("DISPONIBLE"),("INDISPONIBLE"))</f>
        <v>DISPONIBLE</v>
      </c>
      <c r="AD26" s="16" t="str">
        <f>IF('Base de donnée'!$U$4,("DISPONIBLE"),("INDISPONIBLE"))</f>
        <v>DISPONIBLE</v>
      </c>
      <c r="AE26" s="16" t="s">
        <v>25</v>
      </c>
      <c r="AF26" s="16" t="str">
        <f>IF('Base de donnée'!$U$4,("DISPONIBLE"),("INDISPONIBLE"))</f>
        <v>DISPONIBLE</v>
      </c>
      <c r="AG26" s="16" t="str">
        <f>IF('Base de donnée'!$U$4,("DISPONIBLE"),("INDISPONIBLE"))</f>
        <v>DISPONIBLE</v>
      </c>
      <c r="AH26" s="16" t="str">
        <f>IF('Base de donnée'!$U$4,("DISPONIBLE"),("INDISPONIBLE"))</f>
        <v>DISPONIBLE</v>
      </c>
      <c r="AI26" s="16" t="str">
        <f>IF('Base de donnée'!$U$4,("DISPONIBLE"),("INDISPONIBLE"))</f>
        <v>DISPONIBLE</v>
      </c>
      <c r="AJ26" s="16" t="str">
        <f>IF('Base de donnée'!$U$4,("DISPONIBLE"),("INDISPONIBLE"))</f>
        <v>DISPONIBLE</v>
      </c>
      <c r="AK26" s="16" t="str">
        <f>IF('Base de donnée'!$U$4,("DISPONIBLE"),("INDISPONIBLE"))</f>
        <v>DISPONIBLE</v>
      </c>
      <c r="AL26" s="16" t="str">
        <f>IF('Base de donnée'!$U$4,("DISPONIBLE"),("INDISPONIBLE"))</f>
        <v>DISPONIBLE</v>
      </c>
      <c r="AM26" s="16" t="str">
        <f>IF('Base de donnée'!$U$4,("DISPONIBLE"),("INDISPONIBLE"))</f>
        <v>DISPONIBLE</v>
      </c>
      <c r="AN26" s="16" t="str">
        <f>IF('Base de donnée'!$U$4,("DISPONIBLE"),("INDISPONIBLE"))</f>
        <v>DISPONIBLE</v>
      </c>
      <c r="AV26">
        <f t="array" ref="AV26">SUM(IF((WEEKDAY(J$5:AM$5,2)&lt;6)*(COUNTIF(fériés,J$5:AM$5)=0),COUNTIF(vsav, J26:AM26)))</f>
        <v>0</v>
      </c>
      <c r="AW26">
        <f t="array" ref="AW26">SUM(IF((WEEKDAY(J$5:AM$5,2)&gt;5)+(COUNTIF(fériés,J$5:AM$5)&gt;0),COUNTIF(vsav, J26:AM26)))</f>
        <v>0</v>
      </c>
    </row>
    <row r="27" spans="1:49" ht="15" customHeight="1" thickBot="1">
      <c r="A27" s="287">
        <f>'Base de donnée'!V3</f>
        <v>20</v>
      </c>
      <c r="B27" s="289"/>
      <c r="C27" s="282"/>
      <c r="D27" s="274"/>
      <c r="E27" s="275"/>
      <c r="F27" s="276"/>
      <c r="G27" s="277"/>
      <c r="H27" s="278"/>
      <c r="I27" s="279"/>
      <c r="J27" s="16" t="str">
        <f>IF('Base de donnée'!$V$4,("DISPONIBLE"),("INDISPONIBLE"))</f>
        <v>DISPONIBLE</v>
      </c>
      <c r="K27" s="16" t="str">
        <f>IF('Base de donnée'!$V$4,("DISPONIBLE"),("INDISPONIBLE"))</f>
        <v>DISPONIBLE</v>
      </c>
      <c r="L27" s="16" t="str">
        <f>IF('Base de donnée'!$V$4,("DISPONIBLE"),("INDISPONIBLE"))</f>
        <v>DISPONIBLE</v>
      </c>
      <c r="M27" s="16" t="str">
        <f>IF('Base de donnée'!$V$4,("DISPONIBLE"),("INDISPONIBLE"))</f>
        <v>DISPONIBLE</v>
      </c>
      <c r="N27" s="16" t="str">
        <f>IF('Base de donnée'!$V$4,("DISPONIBLE"),("INDISPONIBLE"))</f>
        <v>DISPONIBLE</v>
      </c>
      <c r="O27" s="16" t="str">
        <f>IF('Base de donnée'!$V$4,("DISPONIBLE"),("INDISPONIBLE"))</f>
        <v>DISPONIBLE</v>
      </c>
      <c r="P27" s="16" t="str">
        <f>IF('Base de donnée'!$V$4,("DISPONIBLE"),("INDISPONIBLE"))</f>
        <v>DISPONIBLE</v>
      </c>
      <c r="Q27" s="16" t="str">
        <f>IF('Base de donnée'!$V$4,("DISPONIBLE"),("INDISPONIBLE"))</f>
        <v>DISPONIBLE</v>
      </c>
      <c r="R27" s="16" t="str">
        <f>IF('Base de donnée'!$V$4,("DISPONIBLE"),("INDISPONIBLE"))</f>
        <v>DISPONIBLE</v>
      </c>
      <c r="S27" s="16" t="str">
        <f>IF('Base de donnée'!$V$4,("DISPONIBLE"),("INDISPONIBLE"))</f>
        <v>DISPONIBLE</v>
      </c>
      <c r="T27" s="16" t="str">
        <f>IF('Base de donnée'!$V$4,("DISPONIBLE"),("INDISPONIBLE"))</f>
        <v>DISPONIBLE</v>
      </c>
      <c r="U27" s="16" t="str">
        <f>IF('Base de donnée'!$V$4,("DISPONIBLE"),("INDISPONIBLE"))</f>
        <v>DISPONIBLE</v>
      </c>
      <c r="V27" s="16" t="str">
        <f>IF('Base de donnée'!$V$4,("DISPONIBLE"),("INDISPONIBLE"))</f>
        <v>DISPONIBLE</v>
      </c>
      <c r="W27" s="16" t="str">
        <f>IF('Base de donnée'!$V$4,("DISPONIBLE"),("INDISPONIBLE"))</f>
        <v>DISPONIBLE</v>
      </c>
      <c r="X27" s="16" t="str">
        <f>IF('Base de donnée'!$V$4,("DISPONIBLE"),("INDISPONIBLE"))</f>
        <v>DISPONIBLE</v>
      </c>
      <c r="Y27" s="16" t="str">
        <f>IF('Base de donnée'!$V$4,("DISPONIBLE"),("INDISPONIBLE"))</f>
        <v>DISPONIBLE</v>
      </c>
      <c r="Z27" s="16" t="str">
        <f>IF('Base de donnée'!$V$4,("DISPONIBLE"),("INDISPONIBLE"))</f>
        <v>DISPONIBLE</v>
      </c>
      <c r="AA27" s="16" t="str">
        <f>IF('Base de donnée'!$V$4,("DISPONIBLE"),("INDISPONIBLE"))</f>
        <v>DISPONIBLE</v>
      </c>
      <c r="AB27" s="16" t="str">
        <f>IF('Base de donnée'!$V$4,("DISPONIBLE"),("INDISPONIBLE"))</f>
        <v>DISPONIBLE</v>
      </c>
      <c r="AC27" s="16" t="str">
        <f>IF('Base de donnée'!$V$4,("DISPONIBLE"),("INDISPONIBLE"))</f>
        <v>DISPONIBLE</v>
      </c>
      <c r="AD27" s="16" t="str">
        <f>IF('Base de donnée'!$V$4,("DISPONIBLE"),("INDISPONIBLE"))</f>
        <v>DISPONIBLE</v>
      </c>
      <c r="AE27" s="16" t="str">
        <f>IF('Base de donnée'!$V$4,("DISPONIBLE"),("INDISPONIBLE"))</f>
        <v>DISPONIBLE</v>
      </c>
      <c r="AF27" s="16" t="str">
        <f>IF('Base de donnée'!$V$4,("DISPONIBLE"),("INDISPONIBLE"))</f>
        <v>DISPONIBLE</v>
      </c>
      <c r="AG27" s="16" t="str">
        <f>IF('Base de donnée'!$V$4,("DISPONIBLE"),("INDISPONIBLE"))</f>
        <v>DISPONIBLE</v>
      </c>
      <c r="AH27" s="16" t="str">
        <f>IF('Base de donnée'!$V$4,("DISPONIBLE"),("INDISPONIBLE"))</f>
        <v>DISPONIBLE</v>
      </c>
      <c r="AI27" s="16" t="str">
        <f>IF('Base de donnée'!$V$4,("DISPONIBLE"),("INDISPONIBLE"))</f>
        <v>DISPONIBLE</v>
      </c>
      <c r="AJ27" s="16" t="str">
        <f>IF('Base de donnée'!$V$4,("DISPONIBLE"),("INDISPONIBLE"))</f>
        <v>DISPONIBLE</v>
      </c>
      <c r="AK27" s="16" t="str">
        <f>IF('Base de donnée'!$V$4,("DISPONIBLE"),("INDISPONIBLE"))</f>
        <v>DISPONIBLE</v>
      </c>
      <c r="AL27" s="16" t="str">
        <f>IF('Base de donnée'!$V$4,("DISPONIBLE"),("INDISPONIBLE"))</f>
        <v>DISPONIBLE</v>
      </c>
      <c r="AM27" s="16" t="str">
        <f>IF('Base de donnée'!$V$4,("DISPONIBLE"),("INDISPONIBLE"))</f>
        <v>DISPONIBLE</v>
      </c>
      <c r="AN27" s="16" t="str">
        <f>IF('Base de donnée'!$V$4,("DISPONIBLE"),("INDISPONIBLE"))</f>
        <v>DISPONIBLE</v>
      </c>
      <c r="AV27">
        <f t="array" ref="AV27">SUM(IF((WEEKDAY(J$5:AM$5,2)&lt;6)*(COUNTIF(fériés,J$5:AM$5)=0),COUNTIF(vsav, J27:AM27)))</f>
        <v>0</v>
      </c>
      <c r="AW27">
        <f t="array" ref="AW27">SUM(IF((WEEKDAY(J$5:AM$5,2)&gt;5)+(COUNTIF(fériés,J$5:AM$5)&gt;0),COUNTIF(vsav, J27:AM27)))</f>
        <v>0</v>
      </c>
    </row>
    <row r="28" spans="1:49" ht="15" customHeight="1" thickBot="1">
      <c r="A28" s="287">
        <f>'Base de donnée'!W3</f>
        <v>21</v>
      </c>
      <c r="B28" s="289"/>
      <c r="C28" s="282"/>
      <c r="D28" s="274"/>
      <c r="E28" s="275"/>
      <c r="F28" s="276"/>
      <c r="G28" s="277"/>
      <c r="H28" s="278"/>
      <c r="I28" s="279"/>
      <c r="J28" s="16" t="str">
        <f>IF('Base de donnée'!$W$4,("DISPONIBLE"),("INDISPONIBLE"))</f>
        <v>DISPONIBLE</v>
      </c>
      <c r="K28" s="16" t="str">
        <f>IF('Base de donnée'!$W$4,("DISPONIBLE"),("INDISPONIBLE"))</f>
        <v>DISPONIBLE</v>
      </c>
      <c r="L28" s="16" t="str">
        <f>IF('Base de donnée'!$W$4,("DISPONIBLE"),("INDISPONIBLE"))</f>
        <v>DISPONIBLE</v>
      </c>
      <c r="M28" s="16" t="str">
        <f>IF('Base de donnée'!$W$4,("DISPONIBLE"),("INDISPONIBLE"))</f>
        <v>DISPONIBLE</v>
      </c>
      <c r="N28" s="16" t="str">
        <f>IF('Base de donnée'!$W$4,("DISPONIBLE"),("INDISPONIBLE"))</f>
        <v>DISPONIBLE</v>
      </c>
      <c r="O28" s="16" t="str">
        <f>IF('Base de donnée'!$W$4,("DISPONIBLE"),("INDISPONIBLE"))</f>
        <v>DISPONIBLE</v>
      </c>
      <c r="P28" s="16" t="str">
        <f>IF('Base de donnée'!$W$4,("DISPONIBLE"),("INDISPONIBLE"))</f>
        <v>DISPONIBLE</v>
      </c>
      <c r="Q28" s="16" t="str">
        <f>IF('Base de donnée'!$W$4,("DISPONIBLE"),("INDISPONIBLE"))</f>
        <v>DISPONIBLE</v>
      </c>
      <c r="R28" s="16" t="str">
        <f>IF('Base de donnée'!$W$4,("DISPONIBLE"),("INDISPONIBLE"))</f>
        <v>DISPONIBLE</v>
      </c>
      <c r="S28" s="16" t="str">
        <f>IF('Base de donnée'!$W$4,("DISPONIBLE"),("INDISPONIBLE"))</f>
        <v>DISPONIBLE</v>
      </c>
      <c r="T28" s="16" t="str">
        <f>IF('Base de donnée'!$W$4,("DISPONIBLE"),("INDISPONIBLE"))</f>
        <v>DISPONIBLE</v>
      </c>
      <c r="U28" s="16" t="str">
        <f>IF('Base de donnée'!$W$4,("DISPONIBLE"),("INDISPONIBLE"))</f>
        <v>DISPONIBLE</v>
      </c>
      <c r="V28" s="16" t="str">
        <f>IF('Base de donnée'!$W$4,("DISPONIBLE"),("INDISPONIBLE"))</f>
        <v>DISPONIBLE</v>
      </c>
      <c r="W28" s="16" t="str">
        <f>IF('Base de donnée'!$W$4,("DISPONIBLE"),("INDISPONIBLE"))</f>
        <v>DISPONIBLE</v>
      </c>
      <c r="X28" s="16" t="str">
        <f>IF('Base de donnée'!$W$4,("DISPONIBLE"),("INDISPONIBLE"))</f>
        <v>DISPONIBLE</v>
      </c>
      <c r="Y28" s="16" t="str">
        <f>IF('Base de donnée'!$W$4,("DISPONIBLE"),("INDISPONIBLE"))</f>
        <v>DISPONIBLE</v>
      </c>
      <c r="Z28" s="16" t="str">
        <f>IF('Base de donnée'!$W$4,("DISPONIBLE"),("INDISPONIBLE"))</f>
        <v>DISPONIBLE</v>
      </c>
      <c r="AA28" s="16" t="str">
        <f>IF('Base de donnée'!$W$4,("DISPONIBLE"),("INDISPONIBLE"))</f>
        <v>DISPONIBLE</v>
      </c>
      <c r="AB28" s="16" t="str">
        <f>IF('Base de donnée'!$W$4,("DISPONIBLE"),("INDISPONIBLE"))</f>
        <v>DISPONIBLE</v>
      </c>
      <c r="AC28" s="16" t="str">
        <f>IF('Base de donnée'!$W$4,("DISPONIBLE"),("INDISPONIBLE"))</f>
        <v>DISPONIBLE</v>
      </c>
      <c r="AD28" s="16" t="str">
        <f>IF('Base de donnée'!$W$4,("DISPONIBLE"),("INDISPONIBLE"))</f>
        <v>DISPONIBLE</v>
      </c>
      <c r="AE28" s="16" t="str">
        <f>IF('Base de donnée'!$W$4,("DISPONIBLE"),("INDISPONIBLE"))</f>
        <v>DISPONIBLE</v>
      </c>
      <c r="AF28" s="16" t="str">
        <f>IF('Base de donnée'!$W$4,("DISPONIBLE"),("INDISPONIBLE"))</f>
        <v>DISPONIBLE</v>
      </c>
      <c r="AG28" s="16" t="str">
        <f>IF('Base de donnée'!$W$4,("DISPONIBLE"),("INDISPONIBLE"))</f>
        <v>DISPONIBLE</v>
      </c>
      <c r="AH28" s="16" t="str">
        <f>IF('Base de donnée'!$W$4,("DISPONIBLE"),("INDISPONIBLE"))</f>
        <v>DISPONIBLE</v>
      </c>
      <c r="AI28" s="16" t="str">
        <f>IF('Base de donnée'!$W$4,("DISPONIBLE"),("INDISPONIBLE"))</f>
        <v>DISPONIBLE</v>
      </c>
      <c r="AJ28" s="16" t="str">
        <f>IF('Base de donnée'!$W$4,("DISPONIBLE"),("INDISPONIBLE"))</f>
        <v>DISPONIBLE</v>
      </c>
      <c r="AK28" s="16" t="str">
        <f>IF('Base de donnée'!$W$4,("DISPONIBLE"),("INDISPONIBLE"))</f>
        <v>DISPONIBLE</v>
      </c>
      <c r="AL28" s="16" t="str">
        <f>IF('Base de donnée'!$W$4,("DISPONIBLE"),("INDISPONIBLE"))</f>
        <v>DISPONIBLE</v>
      </c>
      <c r="AM28" s="16" t="str">
        <f>IF('Base de donnée'!$W$4,("DISPONIBLE"),("INDISPONIBLE"))</f>
        <v>DISPONIBLE</v>
      </c>
      <c r="AN28" s="16" t="str">
        <f>IF('Base de donnée'!$W$4,("DISPONIBLE"),("INDISPONIBLE"))</f>
        <v>DISPONIBLE</v>
      </c>
      <c r="AV28">
        <f t="array" ref="AV28">SUM(IF((WEEKDAY(J$5:AM$5,2)&lt;6)*(COUNTIF(fériés,J$5:AM$5)=0),COUNTIF(vsav, J28:AM28)))</f>
        <v>0</v>
      </c>
      <c r="AW28">
        <f t="array" ref="AW28">SUM(IF((WEEKDAY(J$5:AM$5,2)&gt;5)+(COUNTIF(fériés,J$5:AM$5)&gt;0),COUNTIF(vsav, J28:AM28)))</f>
        <v>0</v>
      </c>
    </row>
    <row r="29" spans="1:49" ht="15" customHeight="1" thickBot="1">
      <c r="A29" s="287">
        <f>'Base de donnée'!X3</f>
        <v>22</v>
      </c>
      <c r="B29" s="289"/>
      <c r="C29" s="282"/>
      <c r="D29" s="274"/>
      <c r="E29" s="275"/>
      <c r="F29" s="276"/>
      <c r="G29" s="277"/>
      <c r="H29" s="278"/>
      <c r="I29" s="279"/>
      <c r="J29" s="29" t="str">
        <f>IF('Base de donnée'!$X$4,("DISPONIBLE"),("INDISPONIBLE"))</f>
        <v>DISPONIBLE</v>
      </c>
      <c r="K29" s="29" t="str">
        <f>IF('Base de donnée'!$X$4,("DISPONIBLE"),("INDISPONIBLE"))</f>
        <v>DISPONIBLE</v>
      </c>
      <c r="L29" s="29" t="str">
        <f>IF('Base de donnée'!$X$4,("DISPONIBLE"),("INDISPONIBLE"))</f>
        <v>DISPONIBLE</v>
      </c>
      <c r="M29" s="29" t="str">
        <f>IF('Base de donnée'!$X$4,("DISPONIBLE"),("INDISPONIBLE"))</f>
        <v>DISPONIBLE</v>
      </c>
      <c r="N29" s="29" t="str">
        <f>IF('Base de donnée'!$X$4,("DISPONIBLE"),("INDISPONIBLE"))</f>
        <v>DISPONIBLE</v>
      </c>
      <c r="O29" s="29" t="str">
        <f>IF('Base de donnée'!$X$4,("DISPONIBLE"),("INDISPONIBLE"))</f>
        <v>DISPONIBLE</v>
      </c>
      <c r="P29" s="29" t="str">
        <f>IF('Base de donnée'!$X$4,("DISPONIBLE"),("INDISPONIBLE"))</f>
        <v>DISPONIBLE</v>
      </c>
      <c r="Q29" s="29" t="str">
        <f>IF('Base de donnée'!$X$4,("DISPONIBLE"),("INDISPONIBLE"))</f>
        <v>DISPONIBLE</v>
      </c>
      <c r="R29" s="29" t="str">
        <f>IF('Base de donnée'!$X$4,("DISPONIBLE"),("INDISPONIBLE"))</f>
        <v>DISPONIBLE</v>
      </c>
      <c r="S29" s="29" t="str">
        <f>IF('Base de donnée'!$X$4,("DISPONIBLE"),("INDISPONIBLE"))</f>
        <v>DISPONIBLE</v>
      </c>
      <c r="T29" s="29" t="str">
        <f>IF('Base de donnée'!$X$4,("DISPONIBLE"),("INDISPONIBLE"))</f>
        <v>DISPONIBLE</v>
      </c>
      <c r="U29" s="29" t="str">
        <f>IF('Base de donnée'!$X$4,("DISPONIBLE"),("INDISPONIBLE"))</f>
        <v>DISPONIBLE</v>
      </c>
      <c r="V29" s="29" t="str">
        <f>IF('Base de donnée'!$X$4,("DISPONIBLE"),("INDISPONIBLE"))</f>
        <v>DISPONIBLE</v>
      </c>
      <c r="W29" s="29" t="str">
        <f>IF('Base de donnée'!$X$4,("DISPONIBLE"),("INDISPONIBLE"))</f>
        <v>DISPONIBLE</v>
      </c>
      <c r="X29" s="29" t="str">
        <f>IF('Base de donnée'!$X$4,("DISPONIBLE"),("INDISPONIBLE"))</f>
        <v>DISPONIBLE</v>
      </c>
      <c r="Y29" s="29" t="str">
        <f>IF('Base de donnée'!$X$4,("DISPONIBLE"),("INDISPONIBLE"))</f>
        <v>DISPONIBLE</v>
      </c>
      <c r="Z29" s="29" t="str">
        <f>IF('Base de donnée'!$X$4,("DISPONIBLE"),("INDISPONIBLE"))</f>
        <v>DISPONIBLE</v>
      </c>
      <c r="AA29" s="29" t="str">
        <f>IF('Base de donnée'!$X$4,("DISPONIBLE"),("INDISPONIBLE"))</f>
        <v>DISPONIBLE</v>
      </c>
      <c r="AB29" s="29" t="str">
        <f>IF('Base de donnée'!$X$4,("DISPONIBLE"),("INDISPONIBLE"))</f>
        <v>DISPONIBLE</v>
      </c>
      <c r="AC29" s="29" t="str">
        <f>IF('Base de donnée'!$X$4,("DISPONIBLE"),("INDISPONIBLE"))</f>
        <v>DISPONIBLE</v>
      </c>
      <c r="AD29" s="29" t="str">
        <f>IF('Base de donnée'!$X$4,("DISPONIBLE"),("INDISPONIBLE"))</f>
        <v>DISPONIBLE</v>
      </c>
      <c r="AE29" s="29" t="str">
        <f>IF('Base de donnée'!$X$4,("DISPONIBLE"),("INDISPONIBLE"))</f>
        <v>DISPONIBLE</v>
      </c>
      <c r="AF29" s="29" t="str">
        <f>IF('Base de donnée'!$X$4,("DISPONIBLE"),("INDISPONIBLE"))</f>
        <v>DISPONIBLE</v>
      </c>
      <c r="AG29" s="29" t="str">
        <f>IF('Base de donnée'!$X$4,("DISPONIBLE"),("INDISPONIBLE"))</f>
        <v>DISPONIBLE</v>
      </c>
      <c r="AH29" s="29" t="str">
        <f>IF('Base de donnée'!$X$4,("DISPONIBLE"),("INDISPONIBLE"))</f>
        <v>DISPONIBLE</v>
      </c>
      <c r="AI29" s="29" t="str">
        <f>IF('Base de donnée'!$X$4,("DISPONIBLE"),("INDISPONIBLE"))</f>
        <v>DISPONIBLE</v>
      </c>
      <c r="AJ29" s="29" t="str">
        <f>IF('Base de donnée'!$X$4,("DISPONIBLE"),("INDISPONIBLE"))</f>
        <v>DISPONIBLE</v>
      </c>
      <c r="AK29" s="29" t="str">
        <f>IF('Base de donnée'!$X$4,("DISPONIBLE"),("INDISPONIBLE"))</f>
        <v>DISPONIBLE</v>
      </c>
      <c r="AL29" s="29" t="str">
        <f>IF('Base de donnée'!$X$4,("DISPONIBLE"),("INDISPONIBLE"))</f>
        <v>DISPONIBLE</v>
      </c>
      <c r="AM29" s="29" t="str">
        <f>IF('Base de donnée'!$X$4,("DISPONIBLE"),("INDISPONIBLE"))</f>
        <v>DISPONIBLE</v>
      </c>
      <c r="AN29" s="29" t="str">
        <f>IF('Base de donnée'!$X$4,("DISPONIBLE"),("INDISPONIBLE"))</f>
        <v>DISPONIBLE</v>
      </c>
      <c r="AV29">
        <f t="array" ref="AV29">SUM(IF((WEEKDAY(J$5:AM$5,2)&lt;6)*(COUNTIF(fériés,J$5:AM$5)=0),COUNTIF(vsav, J29:AM29)))</f>
        <v>0</v>
      </c>
      <c r="AW29">
        <f t="array" ref="AW29">SUM(IF((WEEKDAY(J$5:AM$5,2)&gt;5)+(COUNTIF(fériés,J$5:AM$5)&gt;0),COUNTIF(vsav, J29:AM29)))</f>
        <v>0</v>
      </c>
    </row>
    <row r="30" spans="1:49" ht="15" customHeight="1" thickBot="1">
      <c r="A30" s="287">
        <f>'Base de donnée'!Y3</f>
        <v>23</v>
      </c>
      <c r="B30" s="289"/>
      <c r="C30" s="282"/>
      <c r="D30" s="274"/>
      <c r="E30" s="275"/>
      <c r="F30" s="276"/>
      <c r="G30" s="277"/>
      <c r="H30" s="278"/>
      <c r="I30" s="279"/>
      <c r="J30" s="29" t="str">
        <f>IF('Base de donnée'!$Y$4,("DISPONIBLE"),("INDISPONIBLE"))</f>
        <v>DISPONIBLE</v>
      </c>
      <c r="K30" s="29" t="str">
        <f>IF('Base de donnée'!$Y$4,("DISPONIBLE"),("INDISPONIBLE"))</f>
        <v>DISPONIBLE</v>
      </c>
      <c r="L30" s="29" t="str">
        <f>IF('Base de donnée'!$Y$4,("DISPONIBLE"),("INDISPONIBLE"))</f>
        <v>DISPONIBLE</v>
      </c>
      <c r="M30" s="29" t="str">
        <f>IF('Base de donnée'!$Y$4,("DISPONIBLE"),("INDISPONIBLE"))</f>
        <v>DISPONIBLE</v>
      </c>
      <c r="N30" s="29" t="str">
        <f>IF('Base de donnée'!$Y$4,("DISPONIBLE"),("INDISPONIBLE"))</f>
        <v>DISPONIBLE</v>
      </c>
      <c r="O30" s="29" t="str">
        <f>IF('Base de donnée'!$Y$4,("DISPONIBLE"),("INDISPONIBLE"))</f>
        <v>DISPONIBLE</v>
      </c>
      <c r="P30" s="29" t="str">
        <f>IF('Base de donnée'!$Y$4,("DISPONIBLE"),("INDISPONIBLE"))</f>
        <v>DISPONIBLE</v>
      </c>
      <c r="Q30" s="29" t="str">
        <f>IF('Base de donnée'!$Y$4,("DISPONIBLE"),("INDISPONIBLE"))</f>
        <v>DISPONIBLE</v>
      </c>
      <c r="R30" s="29" t="str">
        <f>IF('Base de donnée'!$Y$4,("DISPONIBLE"),("INDISPONIBLE"))</f>
        <v>DISPONIBLE</v>
      </c>
      <c r="S30" s="29" t="str">
        <f>IF('Base de donnée'!$Y$4,("DISPONIBLE"),("INDISPONIBLE"))</f>
        <v>DISPONIBLE</v>
      </c>
      <c r="T30" s="29" t="str">
        <f>IF('Base de donnée'!$Y$4,("DISPONIBLE"),("INDISPONIBLE"))</f>
        <v>DISPONIBLE</v>
      </c>
      <c r="U30" s="29" t="str">
        <f>IF('Base de donnée'!$Y$4,("DISPONIBLE"),("INDISPONIBLE"))</f>
        <v>DISPONIBLE</v>
      </c>
      <c r="V30" s="29" t="str">
        <f>IF('Base de donnée'!$Y$4,("DISPONIBLE"),("INDISPONIBLE"))</f>
        <v>DISPONIBLE</v>
      </c>
      <c r="W30" s="29" t="str">
        <f>IF('Base de donnée'!$Y$4,("DISPONIBLE"),("INDISPONIBLE"))</f>
        <v>DISPONIBLE</v>
      </c>
      <c r="X30" s="29" t="str">
        <f>IF('Base de donnée'!$Y$4,("DISPONIBLE"),("INDISPONIBLE"))</f>
        <v>DISPONIBLE</v>
      </c>
      <c r="Y30" s="29" t="str">
        <f>IF('Base de donnée'!$Y$4,("DISPONIBLE"),("INDISPONIBLE"))</f>
        <v>DISPONIBLE</v>
      </c>
      <c r="Z30" s="29" t="str">
        <f>IF('Base de donnée'!$Y$4,("DISPONIBLE"),("INDISPONIBLE"))</f>
        <v>DISPONIBLE</v>
      </c>
      <c r="AA30" s="29" t="str">
        <f>IF('Base de donnée'!$Y$4,("DISPONIBLE"),("INDISPONIBLE"))</f>
        <v>DISPONIBLE</v>
      </c>
      <c r="AB30" s="29" t="str">
        <f>IF('Base de donnée'!$Y$4,("DISPONIBLE"),("INDISPONIBLE"))</f>
        <v>DISPONIBLE</v>
      </c>
      <c r="AC30" s="29" t="str">
        <f>IF('Base de donnée'!$Y$4,("DISPONIBLE"),("INDISPONIBLE"))</f>
        <v>DISPONIBLE</v>
      </c>
      <c r="AD30" s="29" t="str">
        <f>IF('Base de donnée'!$Y$4,("DISPONIBLE"),("INDISPONIBLE"))</f>
        <v>DISPONIBLE</v>
      </c>
      <c r="AE30" s="29" t="str">
        <f>IF('Base de donnée'!$Y$4,("DISPONIBLE"),("INDISPONIBLE"))</f>
        <v>DISPONIBLE</v>
      </c>
      <c r="AF30" s="29" t="str">
        <f>IF('Base de donnée'!$Y$4,("DISPONIBLE"),("INDISPONIBLE"))</f>
        <v>DISPONIBLE</v>
      </c>
      <c r="AG30" s="29" t="str">
        <f>IF('Base de donnée'!$Y$4,("DISPONIBLE"),("INDISPONIBLE"))</f>
        <v>DISPONIBLE</v>
      </c>
      <c r="AH30" s="29" t="str">
        <f>IF('Base de donnée'!$Y$4,("DISPONIBLE"),("INDISPONIBLE"))</f>
        <v>DISPONIBLE</v>
      </c>
      <c r="AI30" s="29" t="str">
        <f>IF('Base de donnée'!$Y$4,("DISPONIBLE"),("INDISPONIBLE"))</f>
        <v>DISPONIBLE</v>
      </c>
      <c r="AJ30" s="29" t="str">
        <f>IF('Base de donnée'!$Y$4,("DISPONIBLE"),("INDISPONIBLE"))</f>
        <v>DISPONIBLE</v>
      </c>
      <c r="AK30" s="29" t="str">
        <f>IF('Base de donnée'!$Y$4,("DISPONIBLE"),("INDISPONIBLE"))</f>
        <v>DISPONIBLE</v>
      </c>
      <c r="AL30" s="29" t="str">
        <f>IF('Base de donnée'!$Y$4,("DISPONIBLE"),("INDISPONIBLE"))</f>
        <v>DISPONIBLE</v>
      </c>
      <c r="AM30" s="29" t="str">
        <f>IF('Base de donnée'!$Y$4,("DISPONIBLE"),("INDISPONIBLE"))</f>
        <v>DISPONIBLE</v>
      </c>
      <c r="AN30" s="29" t="str">
        <f>IF('Base de donnée'!$Y$4,("DISPONIBLE"),("INDISPONIBLE"))</f>
        <v>DISPONIBLE</v>
      </c>
      <c r="AV30">
        <f t="array" ref="AV30">SUM(IF((WEEKDAY(J$5:AM$5,2)&lt;6)*(COUNTIF(fériés,J$5:AM$5)=0),COUNTIF(vsav, J30:AM30)))</f>
        <v>0</v>
      </c>
      <c r="AW30">
        <f t="array" ref="AW30">SUM(IF((WEEKDAY(J$5:AM$5,2)&gt;5)+(COUNTIF(fériés,J$5:AM$5)&gt;0),COUNTIF(vsav, J30:AM30)))</f>
        <v>0</v>
      </c>
    </row>
    <row r="31" spans="1:49" ht="15" customHeight="1" thickBot="1">
      <c r="A31" s="287">
        <f>'Base de donnée'!Z3</f>
        <v>24</v>
      </c>
      <c r="B31" s="289"/>
      <c r="C31" s="282"/>
      <c r="D31" s="274"/>
      <c r="E31" s="275"/>
      <c r="F31" s="276"/>
      <c r="G31" s="277"/>
      <c r="H31" s="278"/>
      <c r="I31" s="279"/>
      <c r="J31" s="29" t="str">
        <f>IF('Base de donnée'!$Z$4,("DISPONIBLE"),("INDISPONIBLE"))</f>
        <v>DISPONIBLE</v>
      </c>
      <c r="K31" s="29" t="str">
        <f>IF('Base de donnée'!$Z$4,("DISPONIBLE"),("INDISPONIBLE"))</f>
        <v>DISPONIBLE</v>
      </c>
      <c r="L31" s="29" t="str">
        <f>IF('Base de donnée'!$Z$4,("DISPONIBLE"),("INDISPONIBLE"))</f>
        <v>DISPONIBLE</v>
      </c>
      <c r="M31" s="29" t="str">
        <f>IF('Base de donnée'!$Z$4,("DISPONIBLE"),("INDISPONIBLE"))</f>
        <v>DISPONIBLE</v>
      </c>
      <c r="N31" s="29" t="str">
        <f>IF('Base de donnée'!$Z$4,("DISPONIBLE"),("INDISPONIBLE"))</f>
        <v>DISPONIBLE</v>
      </c>
      <c r="O31" s="29" t="str">
        <f>IF('Base de donnée'!$Z$4,("DISPONIBLE"),("INDISPONIBLE"))</f>
        <v>DISPONIBLE</v>
      </c>
      <c r="P31" s="29" t="str">
        <f>IF('Base de donnée'!$Z$4,("DISPONIBLE"),("INDISPONIBLE"))</f>
        <v>DISPONIBLE</v>
      </c>
      <c r="Q31" s="29" t="str">
        <f>IF('Base de donnée'!$Z$4,("DISPONIBLE"),("INDISPONIBLE"))</f>
        <v>DISPONIBLE</v>
      </c>
      <c r="R31" s="29" t="str">
        <f>IF('Base de donnée'!$Z$4,("DISPONIBLE"),("INDISPONIBLE"))</f>
        <v>DISPONIBLE</v>
      </c>
      <c r="S31" s="29" t="str">
        <f>IF('Base de donnée'!$Z$4,("DISPONIBLE"),("INDISPONIBLE"))</f>
        <v>DISPONIBLE</v>
      </c>
      <c r="T31" s="29" t="str">
        <f>IF('Base de donnée'!$Z$4,("DISPONIBLE"),("INDISPONIBLE"))</f>
        <v>DISPONIBLE</v>
      </c>
      <c r="U31" s="29" t="str">
        <f>IF('Base de donnée'!$Z$4,("DISPONIBLE"),("INDISPONIBLE"))</f>
        <v>DISPONIBLE</v>
      </c>
      <c r="V31" s="29" t="str">
        <f>IF('Base de donnée'!$Z$4,("DISPONIBLE"),("INDISPONIBLE"))</f>
        <v>DISPONIBLE</v>
      </c>
      <c r="W31" s="29" t="str">
        <f>IF('Base de donnée'!$Z$4,("DISPONIBLE"),("INDISPONIBLE"))</f>
        <v>DISPONIBLE</v>
      </c>
      <c r="X31" s="29" t="str">
        <f>IF('Base de donnée'!$Z$4,("DISPONIBLE"),("INDISPONIBLE"))</f>
        <v>DISPONIBLE</v>
      </c>
      <c r="Y31" s="29" t="str">
        <f>IF('Base de donnée'!$Z$4,("DISPONIBLE"),("INDISPONIBLE"))</f>
        <v>DISPONIBLE</v>
      </c>
      <c r="Z31" s="29" t="str">
        <f>IF('Base de donnée'!$Z$4,("DISPONIBLE"),("INDISPONIBLE"))</f>
        <v>DISPONIBLE</v>
      </c>
      <c r="AA31" s="29" t="str">
        <f>IF('Base de donnée'!$Z$4,("DISPONIBLE"),("INDISPONIBLE"))</f>
        <v>DISPONIBLE</v>
      </c>
      <c r="AB31" s="29" t="str">
        <f>IF('Base de donnée'!$Z$4,("DISPONIBLE"),("INDISPONIBLE"))</f>
        <v>DISPONIBLE</v>
      </c>
      <c r="AC31" s="29" t="str">
        <f>IF('Base de donnée'!$Z$4,("DISPONIBLE"),("INDISPONIBLE"))</f>
        <v>DISPONIBLE</v>
      </c>
      <c r="AD31" s="29" t="str">
        <f>IF('Base de donnée'!$Z$4,("DISPONIBLE"),("INDISPONIBLE"))</f>
        <v>DISPONIBLE</v>
      </c>
      <c r="AE31" s="29" t="str">
        <f>IF('Base de donnée'!$Z$4,("DISPONIBLE"),("INDISPONIBLE"))</f>
        <v>DISPONIBLE</v>
      </c>
      <c r="AF31" s="29" t="str">
        <f>IF('Base de donnée'!$Z$4,("DISPONIBLE"),("INDISPONIBLE"))</f>
        <v>DISPONIBLE</v>
      </c>
      <c r="AG31" s="29" t="str">
        <f>IF('Base de donnée'!$Z$4,("DISPONIBLE"),("INDISPONIBLE"))</f>
        <v>DISPONIBLE</v>
      </c>
      <c r="AH31" s="29" t="str">
        <f>IF('Base de donnée'!$Z$4,("DISPONIBLE"),("INDISPONIBLE"))</f>
        <v>DISPONIBLE</v>
      </c>
      <c r="AI31" s="29" t="str">
        <f>IF('Base de donnée'!$Z$4,("DISPONIBLE"),("INDISPONIBLE"))</f>
        <v>DISPONIBLE</v>
      </c>
      <c r="AJ31" s="29" t="str">
        <f>IF('Base de donnée'!$Z$4,("DISPONIBLE"),("INDISPONIBLE"))</f>
        <v>DISPONIBLE</v>
      </c>
      <c r="AK31" s="29" t="str">
        <f>IF('Base de donnée'!$Z$4,("DISPONIBLE"),("INDISPONIBLE"))</f>
        <v>DISPONIBLE</v>
      </c>
      <c r="AL31" s="29" t="str">
        <f>IF('Base de donnée'!$Z$4,("DISPONIBLE"),("INDISPONIBLE"))</f>
        <v>DISPONIBLE</v>
      </c>
      <c r="AM31" s="29" t="str">
        <f>IF('Base de donnée'!$Z$4,("DISPONIBLE"),("INDISPONIBLE"))</f>
        <v>DISPONIBLE</v>
      </c>
      <c r="AN31" s="29" t="str">
        <f>IF('Base de donnée'!$Z$4,("DISPONIBLE"),("INDISPONIBLE"))</f>
        <v>DISPONIBLE</v>
      </c>
      <c r="AV31">
        <f t="array" ref="AV31">SUM(IF((WEEKDAY(J$5:AM$5,2)&lt;6)*(COUNTIF(fériés,J$5:AM$5)=0),COUNTIF(vsav, J31:AM31)))</f>
        <v>0</v>
      </c>
      <c r="AW31">
        <f t="array" ref="AW31">SUM(IF((WEEKDAY(J$5:AM$5,2)&gt;5)+(COUNTIF(fériés,J$5:AM$5)&gt;0),COUNTIF(vsav, J31:AM31)))</f>
        <v>0</v>
      </c>
    </row>
    <row r="32" spans="1:49" ht="15" customHeight="1" thickBot="1">
      <c r="A32" s="287">
        <f>'Base de donnée'!AA3</f>
        <v>25</v>
      </c>
      <c r="B32" s="289"/>
      <c r="C32" s="282"/>
      <c r="D32" s="274"/>
      <c r="E32" s="275"/>
      <c r="F32" s="276"/>
      <c r="G32" s="277"/>
      <c r="H32" s="278"/>
      <c r="I32" s="279"/>
      <c r="J32" s="16" t="str">
        <f>IF('Base de donnée'!$AA$4,("DISPONIBLE"),("INDISPONIBLE"))</f>
        <v>DISPONIBLE</v>
      </c>
      <c r="K32" s="16" t="str">
        <f>IF('Base de donnée'!$AA$4,("DISPONIBLE"),("INDISPONIBLE"))</f>
        <v>DISPONIBLE</v>
      </c>
      <c r="L32" s="16" t="str">
        <f>IF('Base de donnée'!$AA$4,("DISPONIBLE"),("INDISPONIBLE"))</f>
        <v>DISPONIBLE</v>
      </c>
      <c r="M32" s="16" t="str">
        <f>IF('Base de donnée'!$AA$4,("DISPONIBLE"),("INDISPONIBLE"))</f>
        <v>DISPONIBLE</v>
      </c>
      <c r="N32" s="16" t="str">
        <f>IF('Base de donnée'!$AA$4,("DISPONIBLE"),("INDISPONIBLE"))</f>
        <v>DISPONIBLE</v>
      </c>
      <c r="O32" s="16" t="str">
        <f>IF('Base de donnée'!$AA$4,("DISPONIBLE"),("INDISPONIBLE"))</f>
        <v>DISPONIBLE</v>
      </c>
      <c r="P32" s="16" t="str">
        <f>IF('Base de donnée'!$AA$4,("DISPONIBLE"),("INDISPONIBLE"))</f>
        <v>DISPONIBLE</v>
      </c>
      <c r="Q32" s="16" t="str">
        <f>IF('Base de donnée'!$AA$4,("DISPONIBLE"),("INDISPONIBLE"))</f>
        <v>DISPONIBLE</v>
      </c>
      <c r="R32" s="16" t="str">
        <f>IF('Base de donnée'!$AA$4,("DISPONIBLE"),("INDISPONIBLE"))</f>
        <v>DISPONIBLE</v>
      </c>
      <c r="S32" s="16" t="str">
        <f>IF('Base de donnée'!$AA$4,("DISPONIBLE"),("INDISPONIBLE"))</f>
        <v>DISPONIBLE</v>
      </c>
      <c r="T32" s="16" t="str">
        <f>IF('Base de donnée'!$AA$4,("DISPONIBLE"),("INDISPONIBLE"))</f>
        <v>DISPONIBLE</v>
      </c>
      <c r="U32" s="16" t="str">
        <f>IF('Base de donnée'!$AA$4,("DISPONIBLE"),("INDISPONIBLE"))</f>
        <v>DISPONIBLE</v>
      </c>
      <c r="V32" s="16" t="str">
        <f>IF('Base de donnée'!$AA$4,("DISPONIBLE"),("INDISPONIBLE"))</f>
        <v>DISPONIBLE</v>
      </c>
      <c r="W32" s="16" t="str">
        <f>IF('Base de donnée'!$AA$4,("DISPONIBLE"),("INDISPONIBLE"))</f>
        <v>DISPONIBLE</v>
      </c>
      <c r="X32" s="16" t="str">
        <f>IF('Base de donnée'!$AA$4,("DISPONIBLE"),("INDISPONIBLE"))</f>
        <v>DISPONIBLE</v>
      </c>
      <c r="Y32" s="16" t="str">
        <f>IF('Base de donnée'!$AA$4,("DISPONIBLE"),("INDISPONIBLE"))</f>
        <v>DISPONIBLE</v>
      </c>
      <c r="Z32" s="16" t="str">
        <f>IF('Base de donnée'!$AA$4,("DISPONIBLE"),("INDISPONIBLE"))</f>
        <v>DISPONIBLE</v>
      </c>
      <c r="AA32" s="16" t="str">
        <f>IF('Base de donnée'!$AA$4,("DISPONIBLE"),("INDISPONIBLE"))</f>
        <v>DISPONIBLE</v>
      </c>
      <c r="AB32" s="16" t="str">
        <f>IF('Base de donnée'!$AA$4,("DISPONIBLE"),("INDISPONIBLE"))</f>
        <v>DISPONIBLE</v>
      </c>
      <c r="AC32" s="16" t="str">
        <f>IF('Base de donnée'!$AA$4,("DISPONIBLE"),("INDISPONIBLE"))</f>
        <v>DISPONIBLE</v>
      </c>
      <c r="AD32" s="16" t="str">
        <f>IF('Base de donnée'!$AA$4,("DISPONIBLE"),("INDISPONIBLE"))</f>
        <v>DISPONIBLE</v>
      </c>
      <c r="AE32" s="16" t="str">
        <f>IF('Base de donnée'!$AA$4,("DISPONIBLE"),("INDISPONIBLE"))</f>
        <v>DISPONIBLE</v>
      </c>
      <c r="AF32" s="16" t="str">
        <f>IF('Base de donnée'!$AA$4,("DISPONIBLE"),("INDISPONIBLE"))</f>
        <v>DISPONIBLE</v>
      </c>
      <c r="AG32" s="16" t="str">
        <f>IF('Base de donnée'!$AA$4,("DISPONIBLE"),("INDISPONIBLE"))</f>
        <v>DISPONIBLE</v>
      </c>
      <c r="AH32" s="16" t="str">
        <f>IF('Base de donnée'!$AA$4,("DISPONIBLE"),("INDISPONIBLE"))</f>
        <v>DISPONIBLE</v>
      </c>
      <c r="AI32" s="16" t="str">
        <f>IF('Base de donnée'!$AA$4,("DISPONIBLE"),("INDISPONIBLE"))</f>
        <v>DISPONIBLE</v>
      </c>
      <c r="AJ32" s="16" t="str">
        <f>IF('Base de donnée'!$AA$4,("DISPONIBLE"),("INDISPONIBLE"))</f>
        <v>DISPONIBLE</v>
      </c>
      <c r="AK32" s="16" t="str">
        <f>IF('Base de donnée'!$AA$4,("DISPONIBLE"),("INDISPONIBLE"))</f>
        <v>DISPONIBLE</v>
      </c>
      <c r="AL32" s="16" t="str">
        <f>IF('Base de donnée'!$AA$4,("DISPONIBLE"),("INDISPONIBLE"))</f>
        <v>DISPONIBLE</v>
      </c>
      <c r="AM32" s="16" t="str">
        <f>IF('Base de donnée'!$AA$4,("DISPONIBLE"),("INDISPONIBLE"))</f>
        <v>DISPONIBLE</v>
      </c>
      <c r="AN32" s="16" t="str">
        <f>IF('Base de donnée'!$AA$4,("DISPONIBLE"),("INDISPONIBLE"))</f>
        <v>DISPONIBLE</v>
      </c>
      <c r="AV32">
        <f t="array" ref="AV32">SUM(IF((WEEKDAY(J$5:AM$5,2)&lt;6)*(COUNTIF(fériés,J$5:AM$5)=0),COUNTIF(vsav, J32:AM32)))</f>
        <v>0</v>
      </c>
      <c r="AW32">
        <f t="array" ref="AW32">SUM(IF((WEEKDAY(J$5:AM$5,2)&gt;5)+(COUNTIF(fériés,J$5:AM$5)&gt;0),COUNTIF(vsav, J32:AM32)))</f>
        <v>0</v>
      </c>
    </row>
    <row r="33" spans="1:49" ht="15" customHeight="1" thickBot="1">
      <c r="A33" s="287">
        <f>'Base de donnée'!AB3</f>
        <v>26</v>
      </c>
      <c r="B33" s="289"/>
      <c r="C33" s="282"/>
      <c r="D33" s="274"/>
      <c r="E33" s="275"/>
      <c r="F33" s="276"/>
      <c r="G33" s="277"/>
      <c r="H33" s="278"/>
      <c r="I33" s="279"/>
      <c r="J33" s="16" t="str">
        <f>IF('Base de donnée'!$AB$4,("DISPONIBLE"),("INDISPONIBLE"))</f>
        <v>DISPONIBLE</v>
      </c>
      <c r="K33" s="16" t="str">
        <f>IF('Base de donnée'!$AB$4,("DISPONIBLE"),("INDISPONIBLE"))</f>
        <v>DISPONIBLE</v>
      </c>
      <c r="L33" s="16" t="str">
        <f>IF('Base de donnée'!$AB$4,("DISPONIBLE"),("INDISPONIBLE"))</f>
        <v>DISPONIBLE</v>
      </c>
      <c r="M33" s="16" t="str">
        <f>IF('Base de donnée'!$AB$4,("DISPONIBLE"),("INDISPONIBLE"))</f>
        <v>DISPONIBLE</v>
      </c>
      <c r="N33" s="16" t="str">
        <f>IF('Base de donnée'!$AB$4,("DISPONIBLE"),("INDISPONIBLE"))</f>
        <v>DISPONIBLE</v>
      </c>
      <c r="O33" s="16" t="str">
        <f>IF('Base de donnée'!$AB$4,("DISPONIBLE"),("INDISPONIBLE"))</f>
        <v>DISPONIBLE</v>
      </c>
      <c r="P33" s="16" t="str">
        <f>IF('Base de donnée'!$AB$4,("DISPONIBLE"),("INDISPONIBLE"))</f>
        <v>DISPONIBLE</v>
      </c>
      <c r="Q33" s="16" t="str">
        <f>IF('Base de donnée'!$AB$4,("DISPONIBLE"),("INDISPONIBLE"))</f>
        <v>DISPONIBLE</v>
      </c>
      <c r="R33" s="16" t="str">
        <f>IF('Base de donnée'!$AB$4,("DISPONIBLE"),("INDISPONIBLE"))</f>
        <v>DISPONIBLE</v>
      </c>
      <c r="S33" s="16" t="str">
        <f>IF('Base de donnée'!$AB$4,("DISPONIBLE"),("INDISPONIBLE"))</f>
        <v>DISPONIBLE</v>
      </c>
      <c r="T33" s="16" t="str">
        <f>IF('Base de donnée'!$AB$4,("DISPONIBLE"),("INDISPONIBLE"))</f>
        <v>DISPONIBLE</v>
      </c>
      <c r="U33" s="16" t="str">
        <f>IF('Base de donnée'!$AB$4,("DISPONIBLE"),("INDISPONIBLE"))</f>
        <v>DISPONIBLE</v>
      </c>
      <c r="V33" s="16" t="str">
        <f>IF('Base de donnée'!$AB$4,("DISPONIBLE"),("INDISPONIBLE"))</f>
        <v>DISPONIBLE</v>
      </c>
      <c r="W33" s="16" t="str">
        <f>IF('Base de donnée'!$AB$4,("DISPONIBLE"),("INDISPONIBLE"))</f>
        <v>DISPONIBLE</v>
      </c>
      <c r="X33" s="16" t="str">
        <f>IF('Base de donnée'!$AB$4,("DISPONIBLE"),("INDISPONIBLE"))</f>
        <v>DISPONIBLE</v>
      </c>
      <c r="Y33" s="16" t="str">
        <f>IF('Base de donnée'!$AB$4,("DISPONIBLE"),("INDISPONIBLE"))</f>
        <v>DISPONIBLE</v>
      </c>
      <c r="Z33" s="16" t="str">
        <f>IF('Base de donnée'!$AB$4,("DISPONIBLE"),("INDISPONIBLE"))</f>
        <v>DISPONIBLE</v>
      </c>
      <c r="AA33" s="16" t="str">
        <f>IF('Base de donnée'!$AB$4,("DISPONIBLE"),("INDISPONIBLE"))</f>
        <v>DISPONIBLE</v>
      </c>
      <c r="AB33" s="16" t="str">
        <f>IF('Base de donnée'!$AB$4,("DISPONIBLE"),("INDISPONIBLE"))</f>
        <v>DISPONIBLE</v>
      </c>
      <c r="AC33" s="16" t="str">
        <f>IF('Base de donnée'!$AB$4,("DISPONIBLE"),("INDISPONIBLE"))</f>
        <v>DISPONIBLE</v>
      </c>
      <c r="AD33" s="16" t="str">
        <f>IF('Base de donnée'!$AB$4,("DISPONIBLE"),("INDISPONIBLE"))</f>
        <v>DISPONIBLE</v>
      </c>
      <c r="AE33" s="16" t="str">
        <f>IF('Base de donnée'!$AB$4,("DISPONIBLE"),("INDISPONIBLE"))</f>
        <v>DISPONIBLE</v>
      </c>
      <c r="AF33" s="16" t="str">
        <f>IF('Base de donnée'!$AB$4,("DISPONIBLE"),("INDISPONIBLE"))</f>
        <v>DISPONIBLE</v>
      </c>
      <c r="AG33" s="16" t="str">
        <f>IF('Base de donnée'!$AB$4,("DISPONIBLE"),("INDISPONIBLE"))</f>
        <v>DISPONIBLE</v>
      </c>
      <c r="AH33" s="16" t="str">
        <f>IF('Base de donnée'!$AB$4,("DISPONIBLE"),("INDISPONIBLE"))</f>
        <v>DISPONIBLE</v>
      </c>
      <c r="AI33" s="16" t="str">
        <f>IF('Base de donnée'!$AB$4,("DISPONIBLE"),("INDISPONIBLE"))</f>
        <v>DISPONIBLE</v>
      </c>
      <c r="AJ33" s="16" t="str">
        <f>IF('Base de donnée'!$AB$4,("DISPONIBLE"),("INDISPONIBLE"))</f>
        <v>DISPONIBLE</v>
      </c>
      <c r="AK33" s="16" t="str">
        <f>IF('Base de donnée'!$AB$4,("DISPONIBLE"),("INDISPONIBLE"))</f>
        <v>DISPONIBLE</v>
      </c>
      <c r="AL33" s="16" t="str">
        <f>IF('Base de donnée'!$AB$4,("DISPONIBLE"),("INDISPONIBLE"))</f>
        <v>DISPONIBLE</v>
      </c>
      <c r="AM33" s="16" t="str">
        <f>IF('Base de donnée'!$AB$4,("DISPONIBLE"),("INDISPONIBLE"))</f>
        <v>DISPONIBLE</v>
      </c>
      <c r="AN33" s="16" t="str">
        <f>IF('Base de donnée'!$AB$4,("DISPONIBLE"),("INDISPONIBLE"))</f>
        <v>DISPONIBLE</v>
      </c>
      <c r="AV33">
        <f t="array" ref="AV33">SUM(IF((WEEKDAY(J$5:AM$5,2)&lt;6)*(COUNTIF(fériés,J$5:AM$5)=0),COUNTIF(vsav, J33:AM33)))</f>
        <v>0</v>
      </c>
      <c r="AW33">
        <f t="array" ref="AW33">SUM(IF((WEEKDAY(J$5:AM$5,2)&gt;5)+(COUNTIF(fériés,J$5:AM$5)&gt;0),COUNTIF(vsav, J33:AM33)))</f>
        <v>0</v>
      </c>
    </row>
    <row r="34" spans="1:49" ht="15" customHeight="1" thickBot="1">
      <c r="A34" s="287">
        <f>'Base de donnée'!AC3</f>
        <v>27</v>
      </c>
      <c r="B34" s="289"/>
      <c r="C34" s="282"/>
      <c r="D34" s="274"/>
      <c r="E34" s="275"/>
      <c r="F34" s="276"/>
      <c r="G34" s="277"/>
      <c r="H34" s="278"/>
      <c r="I34" s="279"/>
      <c r="J34" s="16" t="str">
        <f>IF('Base de donnée'!$AC$4,("DISPONIBLE"),("INDISPONIBLE"))</f>
        <v>INDISPONIBLE</v>
      </c>
      <c r="K34" s="16" t="str">
        <f>IF('Base de donnée'!$AC$4,("DISPONIBLE"),("INDISPONIBLE"))</f>
        <v>INDISPONIBLE</v>
      </c>
      <c r="L34" s="16" t="str">
        <f>IF('Base de donnée'!$AC$4,("DISPONIBLE"),("INDISPONIBLE"))</f>
        <v>INDISPONIBLE</v>
      </c>
      <c r="M34" s="16" t="str">
        <f>IF('Base de donnée'!$AC$4,("DISPONIBLE"),("INDISPONIBLE"))</f>
        <v>INDISPONIBLE</v>
      </c>
      <c r="N34" s="16" t="str">
        <f>IF('Base de donnée'!$AC$4,("DISPONIBLE"),("INDISPONIBLE"))</f>
        <v>INDISPONIBLE</v>
      </c>
      <c r="O34" s="16" t="str">
        <f>IF('Base de donnée'!$AC$4,("DISPONIBLE"),("INDISPONIBLE"))</f>
        <v>INDISPONIBLE</v>
      </c>
      <c r="P34" s="16" t="str">
        <f>IF('Base de donnée'!$AC$4,("DISPONIBLE"),("INDISPONIBLE"))</f>
        <v>INDISPONIBLE</v>
      </c>
      <c r="Q34" s="16" t="str">
        <f>IF('Base de donnée'!$AC$4,("DISPONIBLE"),("INDISPONIBLE"))</f>
        <v>INDISPONIBLE</v>
      </c>
      <c r="R34" s="16" t="str">
        <f>IF('Base de donnée'!$AC$4,("DISPONIBLE"),("INDISPONIBLE"))</f>
        <v>INDISPONIBLE</v>
      </c>
      <c r="S34" s="16" t="str">
        <f>IF('Base de donnée'!$AC$4,("DISPONIBLE"),("INDISPONIBLE"))</f>
        <v>INDISPONIBLE</v>
      </c>
      <c r="T34" s="16" t="str">
        <f>IF('Base de donnée'!$AC$4,("DISPONIBLE"),("INDISPONIBLE"))</f>
        <v>INDISPONIBLE</v>
      </c>
      <c r="U34" s="16" t="str">
        <f>IF('Base de donnée'!$AC$4,("DISPONIBLE"),("INDISPONIBLE"))</f>
        <v>INDISPONIBLE</v>
      </c>
      <c r="V34" s="16" t="str">
        <f>IF('Base de donnée'!$AC$4,("DISPONIBLE"),("INDISPONIBLE"))</f>
        <v>INDISPONIBLE</v>
      </c>
      <c r="W34" s="16" t="str">
        <f>IF('Base de donnée'!$AC$4,("DISPONIBLE"),("INDISPONIBLE"))</f>
        <v>INDISPONIBLE</v>
      </c>
      <c r="X34" s="16" t="str">
        <f>IF('Base de donnée'!$AC$4,("DISPONIBLE"),("INDISPONIBLE"))</f>
        <v>INDISPONIBLE</v>
      </c>
      <c r="Y34" s="16" t="str">
        <f>IF('Base de donnée'!$AC$4,("DISPONIBLE"),("INDISPONIBLE"))</f>
        <v>INDISPONIBLE</v>
      </c>
      <c r="Z34" s="16" t="str">
        <f>IF('Base de donnée'!$AC$4,("DISPONIBLE"),("INDISPONIBLE"))</f>
        <v>INDISPONIBLE</v>
      </c>
      <c r="AA34" s="16" t="str">
        <f>IF('Base de donnée'!$AC$4,("DISPONIBLE"),("INDISPONIBLE"))</f>
        <v>INDISPONIBLE</v>
      </c>
      <c r="AB34" s="16" t="str">
        <f>IF('Base de donnée'!$AC$4,("DISPONIBLE"),("INDISPONIBLE"))</f>
        <v>INDISPONIBLE</v>
      </c>
      <c r="AC34" s="16" t="str">
        <f>IF('Base de donnée'!$AC$4,("DISPONIBLE"),("INDISPONIBLE"))</f>
        <v>INDISPONIBLE</v>
      </c>
      <c r="AD34" s="16" t="str">
        <f>IF('Base de donnée'!$AC$4,("DISPONIBLE"),("INDISPONIBLE"))</f>
        <v>INDISPONIBLE</v>
      </c>
      <c r="AE34" s="16" t="str">
        <f>IF('Base de donnée'!$AC$4,("DISPONIBLE"),("INDISPONIBLE"))</f>
        <v>INDISPONIBLE</v>
      </c>
      <c r="AF34" s="16" t="str">
        <f>IF('Base de donnée'!$AC$4,("DISPONIBLE"),("INDISPONIBLE"))</f>
        <v>INDISPONIBLE</v>
      </c>
      <c r="AG34" s="16" t="str">
        <f>IF('Base de donnée'!$AC$4,("DISPONIBLE"),("INDISPONIBLE"))</f>
        <v>INDISPONIBLE</v>
      </c>
      <c r="AH34" s="16" t="str">
        <f>IF('Base de donnée'!$AC$4,("DISPONIBLE"),("INDISPONIBLE"))</f>
        <v>INDISPONIBLE</v>
      </c>
      <c r="AI34" s="16" t="str">
        <f>IF('Base de donnée'!$AC$4,("DISPONIBLE"),("INDISPONIBLE"))</f>
        <v>INDISPONIBLE</v>
      </c>
      <c r="AJ34" s="16" t="str">
        <f>IF('Base de donnée'!$AC$4,("DISPONIBLE"),("INDISPONIBLE"))</f>
        <v>INDISPONIBLE</v>
      </c>
      <c r="AK34" s="16" t="str">
        <f>IF('Base de donnée'!$AC$4,("DISPONIBLE"),("INDISPONIBLE"))</f>
        <v>INDISPONIBLE</v>
      </c>
      <c r="AL34" s="16" t="str">
        <f>IF('Base de donnée'!$AC$4,("DISPONIBLE"),("INDISPONIBLE"))</f>
        <v>INDISPONIBLE</v>
      </c>
      <c r="AM34" s="16" t="str">
        <f>IF('Base de donnée'!$AC$4,("DISPONIBLE"),("INDISPONIBLE"))</f>
        <v>INDISPONIBLE</v>
      </c>
      <c r="AN34" s="16" t="str">
        <f>IF('Base de donnée'!$AC$4,("DISPONIBLE"),("INDISPONIBLE"))</f>
        <v>INDISPONIBLE</v>
      </c>
      <c r="AV34">
        <f t="array" ref="AV34">SUM(IF((WEEKDAY(J$5:AM$5,2)&lt;6)*(COUNTIF(fériés,J$5:AM$5)=0),COUNTIF(vsav, J34:AM34)))</f>
        <v>0</v>
      </c>
      <c r="AW34">
        <f t="array" ref="AW34">SUM(IF((WEEKDAY(J$5:AM$5,2)&gt;5)+(COUNTIF(fériés,J$5:AM$5)&gt;0),COUNTIF(vsav, J34:AM34)))</f>
        <v>0</v>
      </c>
    </row>
    <row r="35" spans="1:49" ht="15" customHeight="1" thickBot="1">
      <c r="A35" s="288">
        <f>'Base de donnée'!AD3</f>
        <v>28</v>
      </c>
      <c r="B35" s="289"/>
      <c r="C35" s="267"/>
      <c r="D35" s="274"/>
      <c r="E35" s="275"/>
      <c r="F35" s="276"/>
      <c r="G35" s="277"/>
      <c r="H35" s="278"/>
      <c r="I35" s="279"/>
      <c r="J35" s="16" t="str">
        <f>IF('Base de donnée'!$AD$4,("DISPONIBLE"),("INDISPONIBLE"))</f>
        <v>INDISPONIBLE</v>
      </c>
      <c r="K35" s="16" t="str">
        <f>IF('Base de donnée'!$AD$4,("DISPONIBLE"),("INDISPONIBLE"))</f>
        <v>INDISPONIBLE</v>
      </c>
      <c r="L35" s="16" t="str">
        <f>IF('Base de donnée'!$AD$4,("DISPONIBLE"),("INDISPONIBLE"))</f>
        <v>INDISPONIBLE</v>
      </c>
      <c r="M35" s="16" t="str">
        <f>IF('Base de donnée'!$AD$4,("DISPONIBLE"),("INDISPONIBLE"))</f>
        <v>INDISPONIBLE</v>
      </c>
      <c r="N35" s="16" t="str">
        <f>IF('Base de donnée'!$AD$4,("DISPONIBLE"),("INDISPONIBLE"))</f>
        <v>INDISPONIBLE</v>
      </c>
      <c r="O35" s="16" t="str">
        <f>IF('Base de donnée'!$AD$4,("DISPONIBLE"),("INDISPONIBLE"))</f>
        <v>INDISPONIBLE</v>
      </c>
      <c r="P35" s="16" t="str">
        <f>IF('Base de donnée'!$AD$4,("DISPONIBLE"),("INDISPONIBLE"))</f>
        <v>INDISPONIBLE</v>
      </c>
      <c r="Q35" s="16" t="str">
        <f>IF('Base de donnée'!$AD$4,("DISPONIBLE"),("INDISPONIBLE"))</f>
        <v>INDISPONIBLE</v>
      </c>
      <c r="R35" s="16" t="str">
        <f>IF('Base de donnée'!$AD$4,("DISPONIBLE"),("INDISPONIBLE"))</f>
        <v>INDISPONIBLE</v>
      </c>
      <c r="S35" s="16" t="str">
        <f>IF('Base de donnée'!$AD$4,("DISPONIBLE"),("INDISPONIBLE"))</f>
        <v>INDISPONIBLE</v>
      </c>
      <c r="T35" s="16" t="str">
        <f>IF('Base de donnée'!$AD$4,("DISPONIBLE"),("INDISPONIBLE"))</f>
        <v>INDISPONIBLE</v>
      </c>
      <c r="U35" s="16" t="str">
        <f>IF('Base de donnée'!$AD$4,("DISPONIBLE"),("INDISPONIBLE"))</f>
        <v>INDISPONIBLE</v>
      </c>
      <c r="V35" s="16" t="str">
        <f>IF('Base de donnée'!$AD$4,("DISPONIBLE"),("INDISPONIBLE"))</f>
        <v>INDISPONIBLE</v>
      </c>
      <c r="W35" s="16" t="str">
        <f>IF('Base de donnée'!$AD$4,("DISPONIBLE"),("INDISPONIBLE"))</f>
        <v>INDISPONIBLE</v>
      </c>
      <c r="X35" s="16" t="str">
        <f>IF('Base de donnée'!$AD$4,("DISPONIBLE"),("INDISPONIBLE"))</f>
        <v>INDISPONIBLE</v>
      </c>
      <c r="Y35" s="16" t="str">
        <f>IF('Base de donnée'!$AD$4,("DISPONIBLE"),("INDISPONIBLE"))</f>
        <v>INDISPONIBLE</v>
      </c>
      <c r="Z35" s="16" t="str">
        <f>IF('Base de donnée'!$AD$4,("DISPONIBLE"),("INDISPONIBLE"))</f>
        <v>INDISPONIBLE</v>
      </c>
      <c r="AA35" s="16" t="str">
        <f>IF('Base de donnée'!$AD$4,("DISPONIBLE"),("INDISPONIBLE"))</f>
        <v>INDISPONIBLE</v>
      </c>
      <c r="AB35" s="16" t="str">
        <f>IF('Base de donnée'!$AD$4,("DISPONIBLE"),("INDISPONIBLE"))</f>
        <v>INDISPONIBLE</v>
      </c>
      <c r="AC35" s="16" t="str">
        <f>IF('Base de donnée'!$AD$4,("DISPONIBLE"),("INDISPONIBLE"))</f>
        <v>INDISPONIBLE</v>
      </c>
      <c r="AD35" s="16" t="str">
        <f>IF('Base de donnée'!$AD$4,("DISPONIBLE"),("INDISPONIBLE"))</f>
        <v>INDISPONIBLE</v>
      </c>
      <c r="AE35" s="16" t="str">
        <f>IF('Base de donnée'!$AD$4,("DISPONIBLE"),("INDISPONIBLE"))</f>
        <v>INDISPONIBLE</v>
      </c>
      <c r="AF35" s="16" t="str">
        <f>IF('Base de donnée'!$AD$4,("DISPONIBLE"),("INDISPONIBLE"))</f>
        <v>INDISPONIBLE</v>
      </c>
      <c r="AG35" s="16" t="str">
        <f>IF('Base de donnée'!$AD$4,("DISPONIBLE"),("INDISPONIBLE"))</f>
        <v>INDISPONIBLE</v>
      </c>
      <c r="AH35" s="16" t="str">
        <f>IF('Base de donnée'!$AD$4,("DISPONIBLE"),("INDISPONIBLE"))</f>
        <v>INDISPONIBLE</v>
      </c>
      <c r="AI35" s="16" t="str">
        <f>IF('Base de donnée'!$AD$4,("DISPONIBLE"),("INDISPONIBLE"))</f>
        <v>INDISPONIBLE</v>
      </c>
      <c r="AJ35" s="16" t="str">
        <f>IF('Base de donnée'!$AD$4,("DISPONIBLE"),("INDISPONIBLE"))</f>
        <v>INDISPONIBLE</v>
      </c>
      <c r="AK35" s="16" t="str">
        <f>IF('Base de donnée'!$AD$4,("DISPONIBLE"),("INDISPONIBLE"))</f>
        <v>INDISPONIBLE</v>
      </c>
      <c r="AL35" s="16" t="str">
        <f>IF('Base de donnée'!$AD$4,("DISPONIBLE"),("INDISPONIBLE"))</f>
        <v>INDISPONIBLE</v>
      </c>
      <c r="AM35" s="16" t="str">
        <f>IF('Base de donnée'!$AD$4,("DISPONIBLE"),("INDISPONIBLE"))</f>
        <v>INDISPONIBLE</v>
      </c>
      <c r="AN35" s="16" t="str">
        <f>IF('Base de donnée'!$AD$4,("DISPONIBLE"),("INDISPONIBLE"))</f>
        <v>INDISPONIBLE</v>
      </c>
      <c r="AV35">
        <f t="array" ref="AV35">SUM(IF((WEEKDAY(J$5:AM$5,2)&lt;6)*(COUNTIF(fériés,J$5:AM$5)=0),COUNTIF(vsav, J35:AM35)))</f>
        <v>0</v>
      </c>
      <c r="AW35">
        <f t="array" ref="AW35">SUM(IF((WEEKDAY(J$5:AM$5,2)&gt;5)+(COUNTIF(fériés,J$5:AM$5)&gt;0),COUNTIF(vsav, J35:AM35)))</f>
        <v>0</v>
      </c>
    </row>
    <row r="36" spans="1:49" ht="15" hidden="1" customHeight="1">
      <c r="A36" s="52">
        <f>'Base de donnée'!AE3</f>
        <v>29</v>
      </c>
      <c r="B36" s="466">
        <f>SUM('Base de donnée'!C$5:C$8)</f>
        <v>4</v>
      </c>
      <c r="C36" s="448">
        <f>SUM('Base de donnée'!C92)</f>
        <v>0</v>
      </c>
      <c r="D36" s="428">
        <f t="array" ref="D36">SUM(IF((WEEKDAY(J$5:AN$5,2)&lt;6)*(COUNTIF(fériés,J$5:AN$5)=0),COUNTIF(piquet,J36:AN36)))</f>
        <v>0</v>
      </c>
      <c r="E36" s="431">
        <f t="array" ref="E36">SUM(IF((WEEKDAY(J$5:AN$5,2)&gt;5)+(COUNTIF(fériés,J$5:AN$5)&gt;0),COUNTIF(piquet,J36:AN36)))</f>
        <v>0</v>
      </c>
      <c r="F36" s="416">
        <f>(D36*9)+(E36*24)</f>
        <v>0</v>
      </c>
      <c r="G36" s="419">
        <f>STATISTIQUE!V92</f>
        <v>0</v>
      </c>
      <c r="H36" s="422">
        <f t="shared" ref="H36:I36" si="2">SUM(AV36:AV38)</f>
        <v>0</v>
      </c>
      <c r="I36" s="483">
        <f t="shared" si="2"/>
        <v>0</v>
      </c>
      <c r="J36" s="16"/>
      <c r="K36" s="16"/>
      <c r="L36" s="16"/>
      <c r="M36" s="16"/>
      <c r="N36" s="16"/>
      <c r="O36" s="16"/>
      <c r="P36" s="16"/>
      <c r="Q36" s="16"/>
      <c r="R36" s="16"/>
      <c r="S36" s="16"/>
      <c r="T36" s="16"/>
      <c r="U36" s="16"/>
      <c r="V36" s="16"/>
      <c r="W36" s="16"/>
      <c r="X36" s="16"/>
      <c r="Y36" s="16"/>
      <c r="Z36" s="16"/>
      <c r="AA36" s="16"/>
      <c r="AB36" s="16"/>
      <c r="AC36" s="16"/>
      <c r="AD36" s="16"/>
      <c r="AE36" s="16"/>
      <c r="AF36" s="16"/>
      <c r="AG36" s="16"/>
      <c r="AH36" s="16"/>
      <c r="AI36" s="16"/>
      <c r="AJ36" s="16"/>
      <c r="AK36" s="16"/>
      <c r="AL36" s="16"/>
      <c r="AM36" s="16"/>
      <c r="AN36" s="16"/>
      <c r="AV36">
        <f t="array" ref="AV36">SUM(IF((WEEKDAY(J$5:AM$5,2)&lt;6)*(COUNTIF(fériés,J$5:AM$5)=0),COUNTIF(vsav, J36:AM36)))</f>
        <v>0</v>
      </c>
      <c r="AW36">
        <f t="array" ref="AW36">SUM(IF((WEEKDAY(J$5:AM$5,2)&gt;5)+(COUNTIF(fériés,J$5:AM$5)&gt;0),COUNTIF(vsav, J36:AM36)))</f>
        <v>0</v>
      </c>
    </row>
    <row r="37" spans="1:49" ht="15" hidden="1" customHeight="1">
      <c r="A37" s="52">
        <f>'Base de donnée'!AE3</f>
        <v>29</v>
      </c>
      <c r="B37" s="467"/>
      <c r="C37" s="449"/>
      <c r="D37" s="429"/>
      <c r="E37" s="432"/>
      <c r="F37" s="417"/>
      <c r="G37" s="420"/>
      <c r="H37" s="423"/>
      <c r="I37" s="484"/>
      <c r="J37" s="144"/>
      <c r="K37" s="30"/>
      <c r="L37" s="30"/>
      <c r="M37" s="30"/>
      <c r="N37" s="30"/>
      <c r="O37" s="30"/>
      <c r="P37" s="30"/>
      <c r="Q37" s="30"/>
      <c r="R37" s="30"/>
      <c r="S37" s="30"/>
      <c r="T37" s="30"/>
      <c r="U37" s="30"/>
      <c r="V37" s="30"/>
      <c r="W37" s="30"/>
      <c r="X37" s="30"/>
      <c r="Y37" s="30"/>
      <c r="Z37" s="30"/>
      <c r="AA37" s="30"/>
      <c r="AB37" s="30"/>
      <c r="AC37" s="18"/>
      <c r="AD37" s="30"/>
      <c r="AE37" s="30"/>
      <c r="AF37" s="30"/>
      <c r="AG37" s="30"/>
      <c r="AH37" s="30"/>
      <c r="AI37" s="30"/>
      <c r="AJ37" s="30"/>
      <c r="AK37" s="30"/>
      <c r="AL37" s="30"/>
      <c r="AM37" s="30"/>
      <c r="AN37" s="30"/>
      <c r="AV37">
        <f t="array" ref="AV37">SUM(IF((WEEKDAY(J$5:AM$5,2)&lt;6)*(COUNTIF(fériés,J$5:AM$5)=0),COUNTIF(vsav, J37:AM37)))</f>
        <v>0</v>
      </c>
      <c r="AW37">
        <f t="array" ref="AW37">SUM(IF((WEEKDAY(J$5:AM$5,2)&gt;5)+(COUNTIF(fériés,J$5:AM$5)&gt;0),COUNTIF(vsav, J37:AM37)))</f>
        <v>0</v>
      </c>
    </row>
    <row r="38" spans="1:49" ht="15.75" hidden="1" customHeight="1" thickBot="1">
      <c r="A38" s="52">
        <f>'Base de donnée'!AE3</f>
        <v>29</v>
      </c>
      <c r="B38" s="468"/>
      <c r="C38" s="450"/>
      <c r="D38" s="430"/>
      <c r="E38" s="433"/>
      <c r="F38" s="418"/>
      <c r="G38" s="421"/>
      <c r="H38" s="424"/>
      <c r="I38" s="485"/>
      <c r="J38" s="140"/>
      <c r="K38" s="140"/>
      <c r="L38" s="140"/>
      <c r="M38" s="140"/>
      <c r="N38" s="140"/>
      <c r="O38" s="140"/>
      <c r="P38" s="140"/>
      <c r="Q38" s="140"/>
      <c r="R38" s="140"/>
      <c r="S38" s="140"/>
      <c r="T38" s="140"/>
      <c r="U38" s="140"/>
      <c r="V38" s="140"/>
      <c r="W38" s="140"/>
      <c r="X38" s="140"/>
      <c r="Y38" s="140"/>
      <c r="Z38" s="140"/>
      <c r="AA38" s="140"/>
      <c r="AB38" s="140"/>
      <c r="AC38" s="141"/>
      <c r="AD38" s="140"/>
      <c r="AE38" s="140"/>
      <c r="AF38" s="140"/>
      <c r="AG38" s="140"/>
      <c r="AH38" s="140"/>
      <c r="AI38" s="140"/>
      <c r="AJ38" s="140"/>
      <c r="AK38" s="140"/>
      <c r="AL38" s="140"/>
      <c r="AM38" s="140"/>
      <c r="AN38" s="140"/>
      <c r="AV38">
        <f t="array" ref="AV38">SUM(IF((WEEKDAY(J$5:AM$5,2)&lt;6)*(COUNTIF(fériés,J$5:AM$5)=0),COUNTIF(vsav, J38:AM38)))</f>
        <v>0</v>
      </c>
      <c r="AW38">
        <f t="array" ref="AW38">SUM(IF((WEEKDAY(J$5:AM$5,2)&gt;5)+(COUNTIF(fériés,J$5:AM$5)&gt;0),COUNTIF(vsav, J38:AM38)))</f>
        <v>0</v>
      </c>
    </row>
    <row r="39" spans="1:49" ht="15" hidden="1" customHeight="1">
      <c r="A39" s="52">
        <f>'Base de donnée'!AF3</f>
        <v>30</v>
      </c>
      <c r="B39" s="466">
        <f>SUM('Base de donnée'!C$5:C$8)</f>
        <v>4</v>
      </c>
      <c r="C39" s="448">
        <f>SUM('Base de donnée'!C95)</f>
        <v>0</v>
      </c>
      <c r="D39" s="428">
        <f t="array" ref="D39">SUM(IF((WEEKDAY(J$5:AN$5,2)&lt;6)*(COUNTIF(fériés,J$5:AN$5)=0),COUNTIF(piquet,J39:AN39)))</f>
        <v>0</v>
      </c>
      <c r="E39" s="431">
        <f t="array" ref="E39">SUM(IF((WEEKDAY(J$5:AN$5,2)&gt;5)+(COUNTIF(fériés,J$5:AN$5)&gt;0),COUNTIF(piquet,J39:AN39)))</f>
        <v>0</v>
      </c>
      <c r="F39" s="416">
        <f>(D39*9)+(E39*24)</f>
        <v>0</v>
      </c>
      <c r="G39" s="419">
        <f>STATISTIQUE!V95</f>
        <v>0</v>
      </c>
      <c r="H39" s="422">
        <f t="shared" ref="H39:I39" si="3">SUM(AV39:AV41)</f>
        <v>0</v>
      </c>
      <c r="I39" s="483">
        <f t="shared" si="3"/>
        <v>0</v>
      </c>
      <c r="J39" s="138"/>
      <c r="K39" s="138"/>
      <c r="L39" s="138"/>
      <c r="M39" s="138"/>
      <c r="N39" s="138"/>
      <c r="O39" s="138"/>
      <c r="P39" s="138"/>
      <c r="Q39" s="138"/>
      <c r="R39" s="138"/>
      <c r="S39" s="138"/>
      <c r="T39" s="138"/>
      <c r="U39" s="138"/>
      <c r="V39" s="138"/>
      <c r="W39" s="138"/>
      <c r="X39" s="138"/>
      <c r="Y39" s="138"/>
      <c r="Z39" s="138"/>
      <c r="AA39" s="138"/>
      <c r="AB39" s="138"/>
      <c r="AC39" s="139"/>
      <c r="AD39" s="138"/>
      <c r="AE39" s="138"/>
      <c r="AF39" s="138"/>
      <c r="AG39" s="138"/>
      <c r="AH39" s="138"/>
      <c r="AI39" s="138"/>
      <c r="AJ39" s="138"/>
      <c r="AK39" s="138"/>
      <c r="AL39" s="138"/>
      <c r="AM39" s="138"/>
      <c r="AN39" s="138"/>
      <c r="AV39">
        <f t="array" ref="AV39">SUM(IF((WEEKDAY(J$5:AM$5,2)&lt;6)*(COUNTIF(fériés,J$5:AM$5)=0),COUNTIF(vsav, J39:AM39)))</f>
        <v>0</v>
      </c>
      <c r="AW39">
        <f t="array" ref="AW39">SUM(IF((WEEKDAY(J$5:AM$5,2)&gt;5)+(COUNTIF(fériés,J$5:AM$5)&gt;0),COUNTIF(vsav, J39:AM39)))</f>
        <v>0</v>
      </c>
    </row>
    <row r="40" spans="1:49" ht="15" hidden="1" customHeight="1">
      <c r="A40" s="52">
        <f>'Base de donnée'!AF3</f>
        <v>30</v>
      </c>
      <c r="B40" s="467"/>
      <c r="C40" s="449"/>
      <c r="D40" s="429"/>
      <c r="E40" s="432"/>
      <c r="F40" s="417"/>
      <c r="G40" s="420"/>
      <c r="H40" s="423"/>
      <c r="I40" s="484"/>
      <c r="J40" s="144"/>
      <c r="K40" s="30"/>
      <c r="L40" s="30"/>
      <c r="M40" s="30"/>
      <c r="N40" s="30"/>
      <c r="O40" s="30"/>
      <c r="P40" s="30"/>
      <c r="Q40" s="30"/>
      <c r="R40" s="30"/>
      <c r="S40" s="30"/>
      <c r="T40" s="30"/>
      <c r="U40" s="30"/>
      <c r="V40" s="30"/>
      <c r="W40" s="30"/>
      <c r="X40" s="30"/>
      <c r="Y40" s="30"/>
      <c r="Z40" s="30"/>
      <c r="AA40" s="30"/>
      <c r="AB40" s="30"/>
      <c r="AC40" s="18"/>
      <c r="AD40" s="30"/>
      <c r="AE40" s="30"/>
      <c r="AF40" s="30"/>
      <c r="AG40" s="30"/>
      <c r="AH40" s="30"/>
      <c r="AI40" s="30"/>
      <c r="AJ40" s="30"/>
      <c r="AK40" s="30"/>
      <c r="AL40" s="30"/>
      <c r="AM40" s="30"/>
      <c r="AN40" s="30"/>
      <c r="AV40">
        <f t="array" ref="AV40">SUM(IF((WEEKDAY(J$5:AM$5,2)&lt;6)*(COUNTIF(fériés,J$5:AM$5)=0),COUNTIF(vsav, J40:AM40)))</f>
        <v>0</v>
      </c>
      <c r="AW40">
        <f t="array" ref="AW40">SUM(IF((WEEKDAY(J$5:AM$5,2)&gt;5)+(COUNTIF(fériés,J$5:AM$5)&gt;0),COUNTIF(vsav, J40:AM40)))</f>
        <v>0</v>
      </c>
    </row>
    <row r="41" spans="1:49" ht="15.75" hidden="1" customHeight="1" thickBot="1">
      <c r="A41" s="52">
        <f>'Base de donnée'!AF3</f>
        <v>30</v>
      </c>
      <c r="B41" s="468"/>
      <c r="C41" s="450"/>
      <c r="D41" s="430"/>
      <c r="E41" s="433"/>
      <c r="F41" s="418"/>
      <c r="G41" s="421"/>
      <c r="H41" s="424"/>
      <c r="I41" s="485"/>
      <c r="J41" s="140"/>
      <c r="K41" s="140"/>
      <c r="L41" s="140"/>
      <c r="M41" s="140"/>
      <c r="N41" s="140"/>
      <c r="O41" s="140"/>
      <c r="P41" s="140"/>
      <c r="Q41" s="140"/>
      <c r="R41" s="140"/>
      <c r="S41" s="140"/>
      <c r="T41" s="140"/>
      <c r="U41" s="140"/>
      <c r="V41" s="140"/>
      <c r="W41" s="140"/>
      <c r="X41" s="140"/>
      <c r="Y41" s="140"/>
      <c r="Z41" s="140"/>
      <c r="AA41" s="140"/>
      <c r="AB41" s="140"/>
      <c r="AC41" s="141"/>
      <c r="AD41" s="140"/>
      <c r="AE41" s="140"/>
      <c r="AF41" s="140"/>
      <c r="AG41" s="140"/>
      <c r="AH41" s="140"/>
      <c r="AI41" s="140"/>
      <c r="AJ41" s="140"/>
      <c r="AK41" s="140"/>
      <c r="AL41" s="140"/>
      <c r="AM41" s="140"/>
      <c r="AN41" s="140"/>
      <c r="AV41">
        <f t="array" ref="AV41">SUM(IF((WEEKDAY(J$5:AM$5,2)&lt;6)*(COUNTIF(fériés,J$5:AM$5)=0),COUNTIF(vsav, J41:AM41)))</f>
        <v>0</v>
      </c>
      <c r="AW41">
        <f t="array" ref="AW41">SUM(IF((WEEKDAY(J$5:AM$5,2)&gt;5)+(COUNTIF(fériés,J$5:AM$5)&gt;0),COUNTIF(vsav, J41:AM41)))</f>
        <v>0</v>
      </c>
    </row>
    <row r="42" spans="1:49" ht="15" hidden="1" customHeight="1">
      <c r="A42" s="52">
        <f>'Base de donnée'!AG3</f>
        <v>31</v>
      </c>
      <c r="B42" s="445">
        <f>SUM('Base de donnée'!C$5:C$8)</f>
        <v>4</v>
      </c>
      <c r="C42" s="448">
        <f>SUM('Base de donnée'!C98)</f>
        <v>0</v>
      </c>
      <c r="D42" s="428">
        <f t="array" ref="D42">SUM(IF((WEEKDAY(J$5:AN$5,2)&lt;6)*(COUNTIF(fériés,J$5:AN$5)=0),COUNTIF(piquet,J42:AN42)))</f>
        <v>0</v>
      </c>
      <c r="E42" s="431">
        <f t="array" ref="E42">SUM(IF((WEEKDAY(J$5:AN$5,2)&gt;5)+(COUNTIF(fériés,J$5:AN$5)&gt;0),COUNTIF(piquet,J42:AN42)))</f>
        <v>0</v>
      </c>
      <c r="F42" s="416">
        <f>(D42*9)+(E42*24)</f>
        <v>0</v>
      </c>
      <c r="G42" s="419">
        <f>STATISTIQUE!V98</f>
        <v>0</v>
      </c>
      <c r="H42" s="422">
        <f t="shared" ref="H42:I42" si="4">SUM(AV42:AV44)</f>
        <v>0</v>
      </c>
      <c r="I42" s="483">
        <f t="shared" si="4"/>
        <v>0</v>
      </c>
      <c r="J42" s="138"/>
      <c r="K42" s="138"/>
      <c r="L42" s="138"/>
      <c r="M42" s="138"/>
      <c r="N42" s="138"/>
      <c r="O42" s="138"/>
      <c r="P42" s="138"/>
      <c r="Q42" s="138"/>
      <c r="R42" s="138"/>
      <c r="S42" s="138"/>
      <c r="T42" s="138"/>
      <c r="U42" s="138"/>
      <c r="V42" s="138"/>
      <c r="W42" s="138"/>
      <c r="X42" s="138"/>
      <c r="Y42" s="138"/>
      <c r="Z42" s="138"/>
      <c r="AA42" s="138"/>
      <c r="AB42" s="138"/>
      <c r="AC42" s="139"/>
      <c r="AD42" s="138"/>
      <c r="AE42" s="138"/>
      <c r="AF42" s="138"/>
      <c r="AG42" s="138"/>
      <c r="AH42" s="138"/>
      <c r="AI42" s="138"/>
      <c r="AJ42" s="138"/>
      <c r="AK42" s="138"/>
      <c r="AL42" s="138"/>
      <c r="AM42" s="138"/>
      <c r="AN42" s="138"/>
      <c r="AV42">
        <f t="array" ref="AV42">SUM(IF((WEEKDAY(J$5:AM$5,2)&lt;6)*(COUNTIF(fériés,J$5:AM$5)=0),COUNTIF(vsav, J42:AM42)))</f>
        <v>0</v>
      </c>
      <c r="AW42">
        <f t="array" ref="AW42">SUM(IF((WEEKDAY(J$5:AM$5,2)&gt;5)+(COUNTIF(fériés,J$5:AM$5)&gt;0),COUNTIF(vsav, J42:AM42)))</f>
        <v>0</v>
      </c>
    </row>
    <row r="43" spans="1:49" ht="15" hidden="1" customHeight="1">
      <c r="A43" s="137">
        <f>'Base de donnée'!AG3</f>
        <v>31</v>
      </c>
      <c r="B43" s="446"/>
      <c r="C43" s="449"/>
      <c r="D43" s="429"/>
      <c r="E43" s="432"/>
      <c r="F43" s="417"/>
      <c r="G43" s="420"/>
      <c r="H43" s="423"/>
      <c r="I43" s="484"/>
      <c r="J43" s="10"/>
      <c r="K43" s="30"/>
      <c r="L43" s="30"/>
      <c r="M43" s="30"/>
      <c r="N43" s="30"/>
      <c r="O43" s="30"/>
      <c r="P43" s="30"/>
      <c r="Q43" s="30"/>
      <c r="R43" s="30"/>
      <c r="S43" s="30"/>
      <c r="T43" s="30"/>
      <c r="U43" s="30"/>
      <c r="V43" s="30"/>
      <c r="W43" s="30"/>
      <c r="X43" s="30"/>
      <c r="Y43" s="30"/>
      <c r="Z43" s="30"/>
      <c r="AA43" s="30"/>
      <c r="AB43" s="30"/>
      <c r="AC43" s="18"/>
      <c r="AD43" s="30"/>
      <c r="AE43" s="30"/>
      <c r="AF43" s="30"/>
      <c r="AG43" s="30"/>
      <c r="AH43" s="30"/>
      <c r="AI43" s="30"/>
      <c r="AJ43" s="30"/>
      <c r="AK43" s="30"/>
      <c r="AL43" s="30"/>
      <c r="AM43" s="30"/>
      <c r="AN43" s="30"/>
      <c r="AV43">
        <f t="array" ref="AV43">SUM(IF((WEEKDAY(J$5:AM$5,2)&lt;6)*(COUNTIF(fériés,J$5:AM$5)=0),COUNTIF(vsav, J43:AM43)))</f>
        <v>0</v>
      </c>
      <c r="AW43">
        <f t="array" ref="AW43">SUM(IF((WEEKDAY(J$5:AM$5,2)&gt;5)+(COUNTIF(fériés,J$5:AM$5)&gt;0),COUNTIF(vsav, J43:AM43)))</f>
        <v>0</v>
      </c>
    </row>
    <row r="44" spans="1:49" ht="15.75" hidden="1" customHeight="1" thickBot="1">
      <c r="A44" s="52">
        <f>'Base de donnée'!AG3</f>
        <v>31</v>
      </c>
      <c r="B44" s="447"/>
      <c r="C44" s="450"/>
      <c r="D44" s="430"/>
      <c r="E44" s="433"/>
      <c r="F44" s="418"/>
      <c r="G44" s="421"/>
      <c r="H44" s="424"/>
      <c r="I44" s="485"/>
      <c r="J44" s="140"/>
      <c r="K44" s="140"/>
      <c r="L44" s="140"/>
      <c r="M44" s="140"/>
      <c r="N44" s="140"/>
      <c r="O44" s="140"/>
      <c r="P44" s="140"/>
      <c r="Q44" s="140"/>
      <c r="R44" s="140"/>
      <c r="S44" s="140"/>
      <c r="T44" s="140"/>
      <c r="U44" s="140"/>
      <c r="V44" s="140"/>
      <c r="W44" s="140"/>
      <c r="X44" s="140"/>
      <c r="Y44" s="140"/>
      <c r="Z44" s="140"/>
      <c r="AA44" s="140"/>
      <c r="AB44" s="140"/>
      <c r="AC44" s="141"/>
      <c r="AD44" s="140"/>
      <c r="AE44" s="140"/>
      <c r="AF44" s="140"/>
      <c r="AG44" s="140"/>
      <c r="AH44" s="140"/>
      <c r="AI44" s="140"/>
      <c r="AJ44" s="140"/>
      <c r="AK44" s="140"/>
      <c r="AL44" s="140"/>
      <c r="AM44" s="140"/>
      <c r="AN44" s="140"/>
      <c r="AV44">
        <f t="array" ref="AV44">SUM(IF((WEEKDAY(J$5:AM$5,2)&lt;6)*(COUNTIF(fériés,J$5:AM$5)=0),COUNTIF(vsav, J44:AM44)))</f>
        <v>0</v>
      </c>
      <c r="AW44">
        <f t="array" ref="AW44">SUM(IF((WEEKDAY(J$5:AM$5,2)&gt;5)+(COUNTIF(fériés,J$5:AM$5)&gt;0),COUNTIF(vsav, J44:AM44)))</f>
        <v>0</v>
      </c>
    </row>
    <row r="45" spans="1:49" ht="15" hidden="1" customHeight="1">
      <c r="A45" s="52">
        <f>'Base de donnée'!AH3</f>
        <v>32</v>
      </c>
      <c r="B45" s="466">
        <f>SUM('Base de donnée'!C$5:C$8)</f>
        <v>4</v>
      </c>
      <c r="C45" s="448">
        <f>SUM('Base de donnée'!C101)</f>
        <v>0</v>
      </c>
      <c r="D45" s="428">
        <f t="array" ref="D45">SUM(IF((WEEKDAY(J$5:AN$5,2)&lt;6)*(COUNTIF(fériés,J$5:AN$5)=0),COUNTIF(piquet,J45:AN45)))</f>
        <v>0</v>
      </c>
      <c r="E45" s="431">
        <f t="array" ref="E45">SUM(IF((WEEKDAY(J$5:AN$5,2)&gt;5)+(COUNTIF(fériés,J$5:AN$5)&gt;0),COUNTIF(piquet,J45:AN45)))</f>
        <v>0</v>
      </c>
      <c r="F45" s="416">
        <f>(D45*9)+(E45*24)</f>
        <v>0</v>
      </c>
      <c r="G45" s="419">
        <f>STATISTIQUE!V101</f>
        <v>0</v>
      </c>
      <c r="H45" s="422">
        <f t="shared" ref="H45:I45" si="5">SUM(AV45:AV47)</f>
        <v>0</v>
      </c>
      <c r="I45" s="483">
        <f t="shared" si="5"/>
        <v>0</v>
      </c>
      <c r="J45" s="138"/>
      <c r="K45" s="138"/>
      <c r="L45" s="138"/>
      <c r="M45" s="138"/>
      <c r="N45" s="138"/>
      <c r="O45" s="138"/>
      <c r="P45" s="138"/>
      <c r="Q45" s="138"/>
      <c r="R45" s="138"/>
      <c r="S45" s="138"/>
      <c r="T45" s="138"/>
      <c r="U45" s="138"/>
      <c r="V45" s="138"/>
      <c r="W45" s="138"/>
      <c r="X45" s="138"/>
      <c r="Y45" s="138"/>
      <c r="Z45" s="138"/>
      <c r="AA45" s="138"/>
      <c r="AB45" s="138"/>
      <c r="AC45" s="139"/>
      <c r="AD45" s="138"/>
      <c r="AE45" s="138"/>
      <c r="AF45" s="138"/>
      <c r="AG45" s="138"/>
      <c r="AH45" s="138"/>
      <c r="AI45" s="138"/>
      <c r="AJ45" s="138"/>
      <c r="AK45" s="138"/>
      <c r="AL45" s="138"/>
      <c r="AM45" s="138"/>
      <c r="AN45" s="138"/>
      <c r="AV45">
        <f t="array" ref="AV45">SUM(IF((WEEKDAY(J$5:AM$5,2)&lt;6)*(COUNTIF(fériés,J$5:AM$5)=0),COUNTIF(vsav, J45:AM45)))</f>
        <v>0</v>
      </c>
      <c r="AW45">
        <f t="array" ref="AW45">SUM(IF((WEEKDAY(J$5:AM$5,2)&gt;5)+(COUNTIF(fériés,J$5:AM$5)&gt;0),COUNTIF(vsav, J45:AM45)))</f>
        <v>0</v>
      </c>
    </row>
    <row r="46" spans="1:49" ht="15" hidden="1" customHeight="1">
      <c r="A46" s="52">
        <f>'Base de donnée'!AH3</f>
        <v>32</v>
      </c>
      <c r="B46" s="467"/>
      <c r="C46" s="449"/>
      <c r="D46" s="429"/>
      <c r="E46" s="432"/>
      <c r="F46" s="417"/>
      <c r="G46" s="420"/>
      <c r="H46" s="423"/>
      <c r="I46" s="484"/>
      <c r="J46" s="144"/>
      <c r="K46" s="30"/>
      <c r="L46" s="30"/>
      <c r="M46" s="30"/>
      <c r="N46" s="30"/>
      <c r="O46" s="30"/>
      <c r="P46" s="30"/>
      <c r="Q46" s="30"/>
      <c r="R46" s="30"/>
      <c r="S46" s="30"/>
      <c r="T46" s="30"/>
      <c r="U46" s="30"/>
      <c r="V46" s="30"/>
      <c r="W46" s="30"/>
      <c r="X46" s="30"/>
      <c r="Y46" s="30"/>
      <c r="Z46" s="30"/>
      <c r="AA46" s="30"/>
      <c r="AB46" s="30"/>
      <c r="AC46" s="18"/>
      <c r="AD46" s="30"/>
      <c r="AE46" s="30"/>
      <c r="AF46" s="30"/>
      <c r="AG46" s="30"/>
      <c r="AH46" s="30"/>
      <c r="AI46" s="30"/>
      <c r="AJ46" s="30"/>
      <c r="AK46" s="30"/>
      <c r="AL46" s="30"/>
      <c r="AM46" s="30"/>
      <c r="AN46" s="30"/>
      <c r="AV46">
        <f t="array" ref="AV46">SUM(IF((WEEKDAY(J$5:AM$5,2)&lt;6)*(COUNTIF(fériés,J$5:AM$5)=0),COUNTIF(vsav, J46:AM46)))</f>
        <v>0</v>
      </c>
      <c r="AW46">
        <f t="array" ref="AW46">SUM(IF((WEEKDAY(J$5:AM$5,2)&gt;5)+(COUNTIF(fériés,J$5:AM$5)&gt;0),COUNTIF(vsav, J46:AM46)))</f>
        <v>0</v>
      </c>
    </row>
    <row r="47" spans="1:49" ht="15.75" hidden="1" customHeight="1" thickBot="1">
      <c r="A47" s="52">
        <f>'Base de donnée'!AH3</f>
        <v>32</v>
      </c>
      <c r="B47" s="468"/>
      <c r="C47" s="450"/>
      <c r="D47" s="430"/>
      <c r="E47" s="433"/>
      <c r="F47" s="418"/>
      <c r="G47" s="421"/>
      <c r="H47" s="424"/>
      <c r="I47" s="485"/>
      <c r="J47" s="140"/>
      <c r="K47" s="140"/>
      <c r="L47" s="140"/>
      <c r="M47" s="140"/>
      <c r="N47" s="140"/>
      <c r="O47" s="140"/>
      <c r="P47" s="140"/>
      <c r="Q47" s="140"/>
      <c r="R47" s="140"/>
      <c r="S47" s="140"/>
      <c r="T47" s="140"/>
      <c r="U47" s="140"/>
      <c r="V47" s="140"/>
      <c r="W47" s="140"/>
      <c r="X47" s="140"/>
      <c r="Y47" s="140"/>
      <c r="Z47" s="140"/>
      <c r="AA47" s="140"/>
      <c r="AB47" s="140"/>
      <c r="AC47" s="141"/>
      <c r="AD47" s="140"/>
      <c r="AE47" s="140"/>
      <c r="AF47" s="140"/>
      <c r="AG47" s="140"/>
      <c r="AH47" s="140"/>
      <c r="AI47" s="140"/>
      <c r="AJ47" s="140"/>
      <c r="AK47" s="140"/>
      <c r="AL47" s="140"/>
      <c r="AM47" s="140"/>
      <c r="AN47" s="140"/>
      <c r="AV47">
        <f t="array" ref="AV47">SUM(IF((WEEKDAY(J$5:AM$5,2)&lt;6)*(COUNTIF(fériés,J$5:AM$5)=0),COUNTIF(vsav, J47:AM47)))</f>
        <v>0</v>
      </c>
      <c r="AW47">
        <f t="array" ref="AW47">SUM(IF((WEEKDAY(J$5:AM$5,2)&gt;5)+(COUNTIF(fériés,J$5:AM$5)&gt;0),COUNTIF(vsav, J47:AM47)))</f>
        <v>0</v>
      </c>
    </row>
    <row r="48" spans="1:49" ht="15" hidden="1" customHeight="1">
      <c r="A48" s="52">
        <f>'Base de donnée'!AI3</f>
        <v>33</v>
      </c>
      <c r="B48" s="445">
        <f>SUM('Base de donnée'!C$5:C$8)</f>
        <v>4</v>
      </c>
      <c r="C48" s="448">
        <f>SUM('Base de donnée'!C104)</f>
        <v>0</v>
      </c>
      <c r="D48" s="428">
        <f t="array" ref="D48">SUM(IF((WEEKDAY(J$5:AN$5,2)&lt;6)*(COUNTIF(fériés,J$5:AN$5)=0),COUNTIF(piquet,J48:AN48)))</f>
        <v>0</v>
      </c>
      <c r="E48" s="431">
        <f t="array" ref="E48">SUM(IF((WEEKDAY(J$5:AN$5,2)&gt;5)+(COUNTIF(fériés,J$5:AN$5)&gt;0),COUNTIF(piquet,J48:AN48)))</f>
        <v>0</v>
      </c>
      <c r="F48" s="416">
        <f>(D48*9)+(E48*24)</f>
        <v>0</v>
      </c>
      <c r="G48" s="419">
        <f>STATISTIQUE!V104</f>
        <v>0</v>
      </c>
      <c r="H48" s="422">
        <f t="shared" ref="H48:I48" si="6">SUM(AV48:AV50)</f>
        <v>0</v>
      </c>
      <c r="I48" s="483">
        <f t="shared" si="6"/>
        <v>0</v>
      </c>
      <c r="J48" s="138"/>
      <c r="K48" s="138"/>
      <c r="L48" s="138"/>
      <c r="M48" s="138"/>
      <c r="N48" s="138"/>
      <c r="O48" s="138"/>
      <c r="P48" s="138"/>
      <c r="Q48" s="138"/>
      <c r="R48" s="138"/>
      <c r="S48" s="138"/>
      <c r="T48" s="138"/>
      <c r="U48" s="138"/>
      <c r="V48" s="138"/>
      <c r="W48" s="138"/>
      <c r="X48" s="138"/>
      <c r="Y48" s="138"/>
      <c r="Z48" s="138"/>
      <c r="AA48" s="138"/>
      <c r="AB48" s="138"/>
      <c r="AC48" s="139"/>
      <c r="AD48" s="138"/>
      <c r="AE48" s="138"/>
      <c r="AF48" s="138"/>
      <c r="AG48" s="138"/>
      <c r="AH48" s="138"/>
      <c r="AI48" s="138"/>
      <c r="AJ48" s="138"/>
      <c r="AK48" s="138"/>
      <c r="AL48" s="138"/>
      <c r="AM48" s="138"/>
      <c r="AN48" s="138"/>
      <c r="AV48">
        <f t="array" ref="AV48">SUM(IF((WEEKDAY(J$5:AM$5,2)&lt;6)*(COUNTIF(fériés,J$5:AM$5)=0),COUNTIF(vsav, J48:AM48)))</f>
        <v>0</v>
      </c>
      <c r="AW48">
        <f t="array" ref="AW48">SUM(IF((WEEKDAY(J$5:AM$5,2)&gt;5)+(COUNTIF(fériés,J$5:AM$5)&gt;0),COUNTIF(vsav, J48:AM48)))</f>
        <v>0</v>
      </c>
    </row>
    <row r="49" spans="1:49" ht="15" hidden="1" customHeight="1">
      <c r="A49" s="137">
        <f>'Base de donnée'!AI3</f>
        <v>33</v>
      </c>
      <c r="B49" s="446"/>
      <c r="C49" s="449"/>
      <c r="D49" s="429"/>
      <c r="E49" s="432"/>
      <c r="F49" s="417"/>
      <c r="G49" s="420"/>
      <c r="H49" s="423"/>
      <c r="I49" s="484"/>
      <c r="J49" s="10"/>
      <c r="K49" s="30"/>
      <c r="L49" s="30"/>
      <c r="M49" s="30"/>
      <c r="N49" s="30"/>
      <c r="O49" s="30"/>
      <c r="P49" s="30"/>
      <c r="Q49" s="30"/>
      <c r="R49" s="30"/>
      <c r="S49" s="30"/>
      <c r="T49" s="30"/>
      <c r="U49" s="30"/>
      <c r="V49" s="30"/>
      <c r="W49" s="30"/>
      <c r="X49" s="30"/>
      <c r="Y49" s="30"/>
      <c r="Z49" s="30"/>
      <c r="AA49" s="30"/>
      <c r="AB49" s="30"/>
      <c r="AC49" s="18"/>
      <c r="AD49" s="30"/>
      <c r="AE49" s="30"/>
      <c r="AF49" s="30"/>
      <c r="AG49" s="30"/>
      <c r="AH49" s="30"/>
      <c r="AI49" s="30"/>
      <c r="AJ49" s="30"/>
      <c r="AK49" s="30"/>
      <c r="AL49" s="30"/>
      <c r="AM49" s="30"/>
      <c r="AN49" s="30"/>
      <c r="AV49">
        <f t="array" ref="AV49">SUM(IF((WEEKDAY(J$5:AM$5,2)&lt;6)*(COUNTIF(fériés,J$5:AM$5)=0),COUNTIF(vsav, J49:AM49)))</f>
        <v>0</v>
      </c>
      <c r="AW49">
        <f t="array" ref="AW49">SUM(IF((WEEKDAY(J$5:AM$5,2)&gt;5)+(COUNTIF(fériés,J$5:AM$5)&gt;0),COUNTIF(vsav, J49:AM49)))</f>
        <v>0</v>
      </c>
    </row>
    <row r="50" spans="1:49" ht="15.75" hidden="1" customHeight="1" thickBot="1">
      <c r="A50" s="52">
        <f>'Base de donnée'!AI3</f>
        <v>33</v>
      </c>
      <c r="B50" s="447"/>
      <c r="C50" s="450"/>
      <c r="D50" s="430"/>
      <c r="E50" s="433"/>
      <c r="F50" s="418"/>
      <c r="G50" s="421"/>
      <c r="H50" s="424"/>
      <c r="I50" s="485"/>
      <c r="J50" s="140"/>
      <c r="K50" s="140"/>
      <c r="L50" s="140"/>
      <c r="M50" s="140"/>
      <c r="N50" s="140"/>
      <c r="O50" s="140"/>
      <c r="P50" s="140"/>
      <c r="Q50" s="140"/>
      <c r="R50" s="140"/>
      <c r="S50" s="140"/>
      <c r="T50" s="140"/>
      <c r="U50" s="140"/>
      <c r="V50" s="140"/>
      <c r="W50" s="140"/>
      <c r="X50" s="140"/>
      <c r="Y50" s="140"/>
      <c r="Z50" s="140"/>
      <c r="AA50" s="140"/>
      <c r="AB50" s="140"/>
      <c r="AC50" s="141"/>
      <c r="AD50" s="140"/>
      <c r="AE50" s="140"/>
      <c r="AF50" s="140"/>
      <c r="AG50" s="140"/>
      <c r="AH50" s="140"/>
      <c r="AI50" s="140"/>
      <c r="AJ50" s="140"/>
      <c r="AK50" s="140"/>
      <c r="AL50" s="140"/>
      <c r="AM50" s="140"/>
      <c r="AN50" s="140"/>
      <c r="AV50">
        <f t="array" ref="AV50">SUM(IF((WEEKDAY(J$5:AM$5,2)&lt;6)*(COUNTIF(fériés,J$5:AM$5)=0),COUNTIF(vsav, J50:AM50)))</f>
        <v>0</v>
      </c>
      <c r="AW50">
        <f t="array" ref="AW50">SUM(IF((WEEKDAY(J$5:AM$5,2)&gt;5)+(COUNTIF(fériés,J$5:AM$5)&gt;0),COUNTIF(vsav, J50:AM50)))</f>
        <v>0</v>
      </c>
    </row>
    <row r="51" spans="1:49" ht="15" hidden="1" customHeight="1">
      <c r="A51" s="52">
        <f>'Base de donnée'!AJ3</f>
        <v>34</v>
      </c>
      <c r="B51" s="445">
        <f>SUM('Base de donnée'!C$5:C$8)</f>
        <v>4</v>
      </c>
      <c r="C51" s="448">
        <f>SUM('Base de donnée'!C107)</f>
        <v>0</v>
      </c>
      <c r="D51" s="428">
        <f t="array" ref="D51">SUM(IF((WEEKDAY(J$5:AN$5,2)&lt;6)*(COUNTIF(fériés,J$5:AN$5)=0),COUNTIF(piquet,J51:AN51)))</f>
        <v>0</v>
      </c>
      <c r="E51" s="431">
        <f t="array" ref="E51">SUM(IF((WEEKDAY(J$5:AN$5,2)&gt;5)+(COUNTIF(fériés,J$5:AN$5)&gt;0),COUNTIF(piquet,J51:AN51)))</f>
        <v>0</v>
      </c>
      <c r="F51" s="416">
        <f>(D51*9)+(E51*24)</f>
        <v>0</v>
      </c>
      <c r="G51" s="419">
        <f>STATISTIQUE!V107</f>
        <v>0</v>
      </c>
      <c r="H51" s="422">
        <f t="shared" ref="H51:I51" si="7">SUM(AV51:AV53)</f>
        <v>0</v>
      </c>
      <c r="I51" s="483">
        <f t="shared" si="7"/>
        <v>0</v>
      </c>
      <c r="J51" s="138"/>
      <c r="K51" s="138"/>
      <c r="L51" s="138"/>
      <c r="M51" s="138"/>
      <c r="N51" s="138"/>
      <c r="O51" s="138"/>
      <c r="P51" s="138"/>
      <c r="Q51" s="138"/>
      <c r="R51" s="138"/>
      <c r="S51" s="138"/>
      <c r="T51" s="138"/>
      <c r="U51" s="138"/>
      <c r="V51" s="138"/>
      <c r="W51" s="138"/>
      <c r="X51" s="138"/>
      <c r="Y51" s="138"/>
      <c r="Z51" s="138"/>
      <c r="AA51" s="138"/>
      <c r="AB51" s="138"/>
      <c r="AC51" s="139"/>
      <c r="AD51" s="138"/>
      <c r="AE51" s="138"/>
      <c r="AF51" s="138"/>
      <c r="AG51" s="138"/>
      <c r="AH51" s="138"/>
      <c r="AI51" s="138"/>
      <c r="AJ51" s="138"/>
      <c r="AK51" s="138"/>
      <c r="AL51" s="138"/>
      <c r="AM51" s="138"/>
      <c r="AN51" s="138"/>
      <c r="AV51">
        <f t="array" ref="AV51">SUM(IF((WEEKDAY(J$5:AM$5,2)&lt;6)*(COUNTIF(fériés,J$5:AM$5)=0),COUNTIF(vsav, J51:AM51)))</f>
        <v>0</v>
      </c>
      <c r="AW51">
        <f t="array" ref="AW51">SUM(IF((WEEKDAY(J$5:AM$5,2)&gt;5)+(COUNTIF(fériés,J$5:AM$5)&gt;0),COUNTIF(vsav, J51:AM51)))</f>
        <v>0</v>
      </c>
    </row>
    <row r="52" spans="1:49" ht="15" hidden="1" customHeight="1">
      <c r="A52" s="137">
        <f>'Base de donnée'!AJ3</f>
        <v>34</v>
      </c>
      <c r="B52" s="446"/>
      <c r="C52" s="449"/>
      <c r="D52" s="429"/>
      <c r="E52" s="432"/>
      <c r="F52" s="417"/>
      <c r="G52" s="420"/>
      <c r="H52" s="423"/>
      <c r="I52" s="484"/>
      <c r="J52" s="10"/>
      <c r="K52" s="30"/>
      <c r="L52" s="30"/>
      <c r="M52" s="30"/>
      <c r="N52" s="30"/>
      <c r="O52" s="30"/>
      <c r="P52" s="30"/>
      <c r="Q52" s="30"/>
      <c r="R52" s="30"/>
      <c r="S52" s="30"/>
      <c r="T52" s="30"/>
      <c r="U52" s="30"/>
      <c r="V52" s="30"/>
      <c r="W52" s="30"/>
      <c r="X52" s="30"/>
      <c r="Y52" s="30"/>
      <c r="Z52" s="30"/>
      <c r="AA52" s="30"/>
      <c r="AB52" s="30"/>
      <c r="AC52" s="18"/>
      <c r="AD52" s="30"/>
      <c r="AE52" s="30"/>
      <c r="AF52" s="30"/>
      <c r="AG52" s="30"/>
      <c r="AH52" s="30"/>
      <c r="AI52" s="30"/>
      <c r="AJ52" s="30"/>
      <c r="AK52" s="30"/>
      <c r="AL52" s="30"/>
      <c r="AM52" s="30"/>
      <c r="AN52" s="30"/>
      <c r="AV52">
        <f t="array" ref="AV52">SUM(IF((WEEKDAY(J$5:AM$5,2)&lt;6)*(COUNTIF(fériés,J$5:AM$5)=0),COUNTIF(vsav, J52:AM52)))</f>
        <v>0</v>
      </c>
      <c r="AW52">
        <f t="array" ref="AW52">SUM(IF((WEEKDAY(J$5:AM$5,2)&gt;5)+(COUNTIF(fériés,J$5:AM$5)&gt;0),COUNTIF(vsav, J52:AM52)))</f>
        <v>0</v>
      </c>
    </row>
    <row r="53" spans="1:49" ht="15.75" hidden="1" customHeight="1" thickBot="1">
      <c r="A53" s="52">
        <f>'Base de donnée'!AJ3</f>
        <v>34</v>
      </c>
      <c r="B53" s="447"/>
      <c r="C53" s="450"/>
      <c r="D53" s="430"/>
      <c r="E53" s="433"/>
      <c r="F53" s="418"/>
      <c r="G53" s="421"/>
      <c r="H53" s="424"/>
      <c r="I53" s="485"/>
      <c r="J53" s="140"/>
      <c r="K53" s="140"/>
      <c r="L53" s="140"/>
      <c r="M53" s="140"/>
      <c r="N53" s="140"/>
      <c r="O53" s="140"/>
      <c r="P53" s="140"/>
      <c r="Q53" s="140"/>
      <c r="R53" s="140"/>
      <c r="S53" s="140"/>
      <c r="T53" s="140"/>
      <c r="U53" s="140"/>
      <c r="V53" s="140"/>
      <c r="W53" s="140"/>
      <c r="X53" s="140"/>
      <c r="Y53" s="140"/>
      <c r="Z53" s="140"/>
      <c r="AA53" s="140"/>
      <c r="AB53" s="140"/>
      <c r="AC53" s="141"/>
      <c r="AD53" s="140"/>
      <c r="AE53" s="140"/>
      <c r="AF53" s="140"/>
      <c r="AG53" s="140"/>
      <c r="AH53" s="140"/>
      <c r="AI53" s="140"/>
      <c r="AJ53" s="140"/>
      <c r="AK53" s="140"/>
      <c r="AL53" s="140"/>
      <c r="AM53" s="140"/>
      <c r="AN53" s="140"/>
      <c r="AV53">
        <f t="array" ref="AV53">SUM(IF((WEEKDAY(J$5:AM$5,2)&lt;6)*(COUNTIF(fériés,J$5:AM$5)=0),COUNTIF(vsav, J53:AM53)))</f>
        <v>0</v>
      </c>
      <c r="AW53">
        <f t="array" ref="AW53">SUM(IF((WEEKDAY(J$5:AM$5,2)&gt;5)+(COUNTIF(fériés,J$5:AM$5)&gt;0),COUNTIF(vsav, J53:AM53)))</f>
        <v>0</v>
      </c>
    </row>
    <row r="54" spans="1:49" ht="15" hidden="1" customHeight="1">
      <c r="A54" s="52">
        <f>'Base de donnée'!AK3</f>
        <v>35</v>
      </c>
      <c r="B54" s="445">
        <f>SUM('Base de donnée'!C$5:C$8)</f>
        <v>4</v>
      </c>
      <c r="C54" s="448">
        <f>SUM('Base de donnée'!C110)</f>
        <v>0</v>
      </c>
      <c r="D54" s="410">
        <f t="array" ref="D54">SUM(IF((WEEKDAY(J$5:AN$5,2)&lt;6)*(COUNTIF(fériés,J$5:AN$5)=0),COUNTIF(piquet,J54:AN54)))</f>
        <v>0</v>
      </c>
      <c r="E54" s="413">
        <f t="array" ref="E54">SUM(IF((WEEKDAY(J$5:AN$5,2)&gt;5)+(COUNTIF(fériés,J$5:AN$5)&gt;0),COUNTIF(piquet,J54:AN54)))</f>
        <v>0</v>
      </c>
      <c r="F54" s="416">
        <f>(D54*9)+(E54*24)</f>
        <v>0</v>
      </c>
      <c r="G54" s="419">
        <f>STATISTIQUE!V110</f>
        <v>0</v>
      </c>
      <c r="H54" s="422">
        <f t="shared" ref="H54:I54" si="8">SUM(AV54:AV56)</f>
        <v>0</v>
      </c>
      <c r="I54" s="483">
        <f t="shared" si="8"/>
        <v>0</v>
      </c>
      <c r="J54" s="139"/>
      <c r="K54" s="138"/>
      <c r="L54" s="138"/>
      <c r="M54" s="138"/>
      <c r="N54" s="138"/>
      <c r="O54" s="138"/>
      <c r="P54" s="138"/>
      <c r="Q54" s="138"/>
      <c r="R54" s="138"/>
      <c r="S54" s="138"/>
      <c r="T54" s="138"/>
      <c r="U54" s="138"/>
      <c r="V54" s="138"/>
      <c r="W54" s="138"/>
      <c r="X54" s="138"/>
      <c r="Y54" s="138"/>
      <c r="Z54" s="138"/>
      <c r="AA54" s="138"/>
      <c r="AB54" s="138"/>
      <c r="AC54" s="139"/>
      <c r="AD54" s="138"/>
      <c r="AE54" s="138"/>
      <c r="AF54" s="138"/>
      <c r="AG54" s="138"/>
      <c r="AH54" s="138"/>
      <c r="AI54" s="138"/>
      <c r="AJ54" s="138"/>
      <c r="AK54" s="139"/>
      <c r="AL54" s="138"/>
      <c r="AM54" s="138"/>
      <c r="AN54" s="138"/>
      <c r="AV54">
        <f t="array" ref="AV54">SUM(IF((WEEKDAY(J$5:AM$5,2)&lt;6)*(COUNTIF(fériés,J$5:AM$5)=0),COUNTIF(vsav, J54:AM54)))</f>
        <v>0</v>
      </c>
      <c r="AW54">
        <f t="array" ref="AW54">SUM(IF((WEEKDAY(J$5:AM$5,2)&gt;5)+(COUNTIF(fériés,J$5:AM$5)&gt;0),COUNTIF(vsav, J54:AM54)))</f>
        <v>0</v>
      </c>
    </row>
    <row r="55" spans="1:49" ht="15" hidden="1" customHeight="1">
      <c r="A55" s="137">
        <f>'Base de donnée'!AK3</f>
        <v>35</v>
      </c>
      <c r="B55" s="446"/>
      <c r="C55" s="449"/>
      <c r="D55" s="411"/>
      <c r="E55" s="414"/>
      <c r="F55" s="417"/>
      <c r="G55" s="420"/>
      <c r="H55" s="423"/>
      <c r="I55" s="484"/>
      <c r="J55" s="10"/>
      <c r="K55" s="30"/>
      <c r="L55" s="30"/>
      <c r="M55" s="30"/>
      <c r="N55" s="30"/>
      <c r="O55" s="30"/>
      <c r="P55" s="30"/>
      <c r="Q55" s="30"/>
      <c r="R55" s="30"/>
      <c r="S55" s="30"/>
      <c r="T55" s="30"/>
      <c r="U55" s="30"/>
      <c r="V55" s="30"/>
      <c r="W55" s="30"/>
      <c r="X55" s="30"/>
      <c r="Y55" s="30"/>
      <c r="Z55" s="30"/>
      <c r="AA55" s="30"/>
      <c r="AB55" s="30"/>
      <c r="AC55" s="18"/>
      <c r="AD55" s="30"/>
      <c r="AE55" s="30"/>
      <c r="AF55" s="30"/>
      <c r="AG55" s="30"/>
      <c r="AH55" s="30"/>
      <c r="AI55" s="30"/>
      <c r="AJ55" s="30"/>
      <c r="AK55" s="30"/>
      <c r="AL55" s="30"/>
      <c r="AM55" s="30"/>
      <c r="AN55" s="30"/>
      <c r="AV55">
        <f t="array" ref="AV55">SUM(IF((WEEKDAY(J$5:AM$5,2)&lt;6)*(COUNTIF(fériés,J$5:AM$5)=0),COUNTIF(vsav, J55:AM55)))</f>
        <v>0</v>
      </c>
      <c r="AW55">
        <f t="array" ref="AW55">SUM(IF((WEEKDAY(J$5:AM$5,2)&gt;5)+(COUNTIF(fériés,J$5:AM$5)&gt;0),COUNTIF(vsav, J55:AM55)))</f>
        <v>0</v>
      </c>
    </row>
    <row r="56" spans="1:49" ht="15.75" hidden="1" customHeight="1" thickBot="1">
      <c r="A56" s="52">
        <f>'Base de donnée'!AK3</f>
        <v>35</v>
      </c>
      <c r="B56" s="447"/>
      <c r="C56" s="450"/>
      <c r="D56" s="412"/>
      <c r="E56" s="415"/>
      <c r="F56" s="418"/>
      <c r="G56" s="421"/>
      <c r="H56" s="424"/>
      <c r="I56" s="485"/>
      <c r="J56" s="140"/>
      <c r="K56" s="140"/>
      <c r="L56" s="140"/>
      <c r="M56" s="140"/>
      <c r="N56" s="140"/>
      <c r="O56" s="140"/>
      <c r="P56" s="140"/>
      <c r="Q56" s="140"/>
      <c r="R56" s="140"/>
      <c r="S56" s="140"/>
      <c r="T56" s="140"/>
      <c r="U56" s="140"/>
      <c r="V56" s="140"/>
      <c r="W56" s="140"/>
      <c r="X56" s="140"/>
      <c r="Y56" s="140"/>
      <c r="Z56" s="140"/>
      <c r="AA56" s="140"/>
      <c r="AB56" s="140"/>
      <c r="AC56" s="141"/>
      <c r="AD56" s="140"/>
      <c r="AE56" s="140"/>
      <c r="AF56" s="140"/>
      <c r="AG56" s="140"/>
      <c r="AH56" s="140"/>
      <c r="AI56" s="140"/>
      <c r="AJ56" s="140"/>
      <c r="AK56" s="140"/>
      <c r="AL56" s="140"/>
      <c r="AM56" s="140"/>
      <c r="AN56" s="140"/>
      <c r="AV56">
        <f t="array" ref="AV56">SUM(IF((WEEKDAY(J$5:AM$5,2)&lt;6)*(COUNTIF(fériés,J$5:AM$5)=0),COUNTIF(vsav, J56:AM56)))</f>
        <v>0</v>
      </c>
      <c r="AW56">
        <f t="array" ref="AW56">SUM(IF((WEEKDAY(J$5:AM$5,2)&gt;5)+(COUNTIF(fériés,J$5:AM$5)&gt;0),COUNTIF(vsav, J56:AM56)))</f>
        <v>0</v>
      </c>
    </row>
    <row r="57" spans="1:49" ht="15.75" thickBot="1">
      <c r="A57" s="172" t="s">
        <v>25</v>
      </c>
      <c r="B57" s="191"/>
      <c r="C57" s="192"/>
      <c r="J57" s="81">
        <f t="shared" ref="J57:AN57" ca="1" si="9">EFFTOTAL-J$59</f>
        <v>26</v>
      </c>
      <c r="K57" s="81">
        <f t="shared" ca="1" si="9"/>
        <v>26</v>
      </c>
      <c r="L57" s="81">
        <f t="shared" ca="1" si="9"/>
        <v>26</v>
      </c>
      <c r="M57" s="81">
        <f t="shared" ca="1" si="9"/>
        <v>26</v>
      </c>
      <c r="N57" s="81">
        <f t="shared" ca="1" si="9"/>
        <v>26</v>
      </c>
      <c r="O57" s="81">
        <f t="shared" ca="1" si="9"/>
        <v>26</v>
      </c>
      <c r="P57" s="81">
        <f t="shared" ca="1" si="9"/>
        <v>26</v>
      </c>
      <c r="Q57" s="81">
        <f t="shared" ca="1" si="9"/>
        <v>26</v>
      </c>
      <c r="R57" s="81">
        <f t="shared" ca="1" si="9"/>
        <v>26</v>
      </c>
      <c r="S57" s="81">
        <f t="shared" ca="1" si="9"/>
        <v>26</v>
      </c>
      <c r="T57" s="81">
        <f t="shared" ca="1" si="9"/>
        <v>26</v>
      </c>
      <c r="U57" s="81">
        <f t="shared" ca="1" si="9"/>
        <v>26</v>
      </c>
      <c r="V57" s="81">
        <f t="shared" ca="1" si="9"/>
        <v>26</v>
      </c>
      <c r="W57" s="81">
        <f t="shared" ca="1" si="9"/>
        <v>26</v>
      </c>
      <c r="X57" s="81">
        <f t="shared" ca="1" si="9"/>
        <v>26</v>
      </c>
      <c r="Y57" s="81">
        <f t="shared" ca="1" si="9"/>
        <v>26</v>
      </c>
      <c r="Z57" s="81">
        <f t="shared" ca="1" si="9"/>
        <v>26</v>
      </c>
      <c r="AA57" s="81">
        <f t="shared" ca="1" si="9"/>
        <v>26</v>
      </c>
      <c r="AB57" s="81">
        <f t="shared" ca="1" si="9"/>
        <v>26</v>
      </c>
      <c r="AC57" s="81">
        <f t="shared" ca="1" si="9"/>
        <v>26</v>
      </c>
      <c r="AD57" s="81">
        <f t="shared" ca="1" si="9"/>
        <v>26</v>
      </c>
      <c r="AE57" s="81">
        <f t="shared" ca="1" si="9"/>
        <v>26</v>
      </c>
      <c r="AF57" s="81">
        <f t="shared" ca="1" si="9"/>
        <v>26</v>
      </c>
      <c r="AG57" s="81">
        <f t="shared" ca="1" si="9"/>
        <v>26</v>
      </c>
      <c r="AH57" s="81">
        <f t="shared" ca="1" si="9"/>
        <v>26</v>
      </c>
      <c r="AI57" s="81">
        <f t="shared" ca="1" si="9"/>
        <v>26</v>
      </c>
      <c r="AJ57" s="81">
        <f t="shared" ca="1" si="9"/>
        <v>26</v>
      </c>
      <c r="AK57" s="81">
        <f t="shared" ca="1" si="9"/>
        <v>26</v>
      </c>
      <c r="AL57" s="81">
        <f t="shared" ca="1" si="9"/>
        <v>26</v>
      </c>
      <c r="AM57" s="81">
        <f t="shared" ca="1" si="9"/>
        <v>26</v>
      </c>
      <c r="AN57" s="81">
        <f t="shared" ca="1" si="9"/>
        <v>26</v>
      </c>
      <c r="AV57">
        <f t="array" aca="1" ref="AV57" ca="1">SUM(IF((WEEKDAY(J$5:AM$5,2)&lt;6)*(COUNTIF(fériés,J$5:AM$5)=0),COUNTIF(vsav, J57:AM57)))</f>
        <v>0</v>
      </c>
      <c r="AW57">
        <f t="array" aca="1" ref="AW57" ca="1">SUM(IF((WEEKDAY(J$5:AM$5,2)&gt;5)+(COUNTIF(fériés,J$5:AM$5)&gt;0),COUNTIF(vsav, J57:AM57)))</f>
        <v>0</v>
      </c>
    </row>
    <row r="58" spans="1:49" ht="16.5" thickTop="1" thickBot="1">
      <c r="A58" s="112" t="s">
        <v>74</v>
      </c>
      <c r="B58" s="193"/>
      <c r="C58" s="194"/>
      <c r="J58" s="178" t="str">
        <f t="array" ref="J58">IF(SUMPRODUCT((J5&gt;=debut)*(J5&lt;=fin))&gt;0,INDEX(equipe,MIN(IF((J5&gt;=debut)*(J5&lt;=fin),ROW(equipe)))-1),"")</f>
        <v>EQUIPE 1</v>
      </c>
      <c r="K58" s="113" t="str">
        <f t="array" ref="K58">IF(SUMPRODUCT((K5&gt;=debut)*(K5&lt;=fin))&gt;0,INDEX(equipe,MIN(IF((K5&gt;=debut)*(K5&lt;=fin),ROW(equipe)))-1),"")</f>
        <v>EQUIPE 1</v>
      </c>
      <c r="L58" s="113" t="str">
        <f t="array" ref="L58">IF(SUMPRODUCT((L5&gt;=debut)*(L5&lt;=fin))&gt;0,INDEX(equipe,MIN(IF((L5&gt;=debut)*(L5&lt;=fin),ROW(equipe)))-1),"")</f>
        <v>EQUIPE 1</v>
      </c>
      <c r="M58" s="113" t="str">
        <f t="array" ref="M58">IF(SUMPRODUCT((M5&gt;=debut)*(M5&lt;=fin))&gt;0,INDEX(equipe,MIN(IF((M5&gt;=debut)*(M5&lt;=fin),ROW(equipe)))-1),"")</f>
        <v>EQUIPE 1</v>
      </c>
      <c r="N58" s="113" t="str">
        <f t="array" ref="N58">IF(SUMPRODUCT((N5&gt;=debut)*(N5&lt;=fin))&gt;0,INDEX(equipe,MIN(IF((N5&gt;=debut)*(N5&lt;=fin),ROW(equipe)))-1),"")</f>
        <v>EQUIPE 1</v>
      </c>
      <c r="O58" s="113" t="str">
        <f t="array" ref="O58">IF(SUMPRODUCT((O5&gt;=debut)*(O5&lt;=fin))&gt;0,INDEX(equipe,MIN(IF((O5&gt;=debut)*(O5&lt;=fin),ROW(equipe)))-1),"")</f>
        <v>EQUIPE 1</v>
      </c>
      <c r="P58" s="113" t="str">
        <f t="array" ref="P58">IF(SUMPRODUCT((P5&gt;=debut)*(P5&lt;=fin))&gt;0,INDEX(equipe,MIN(IF((P5&gt;=debut)*(P5&lt;=fin),ROW(equipe)))-1),"")</f>
        <v>EQUIPE 1</v>
      </c>
      <c r="Q58" s="113" t="str">
        <f t="array" ref="Q58">IF(SUMPRODUCT((Q5&gt;=debut)*(Q5&lt;=fin))&gt;0,INDEX(equipe,MIN(IF((Q5&gt;=debut)*(Q5&lt;=fin),ROW(equipe)))-1),"")</f>
        <v>EQUIPE 2</v>
      </c>
      <c r="R58" s="113" t="str">
        <f t="array" ref="R58">IF(SUMPRODUCT((R5&gt;=debut)*(R5&lt;=fin))&gt;0,INDEX(equipe,MIN(IF((R5&gt;=debut)*(R5&lt;=fin),ROW(equipe)))-1),"")</f>
        <v>EQUIPE 2</v>
      </c>
      <c r="S58" s="113" t="str">
        <f t="array" ref="S58">IF(SUMPRODUCT((S5&gt;=debut)*(S5&lt;=fin))&gt;0,INDEX(equipe,MIN(IF((S5&gt;=debut)*(S5&lt;=fin),ROW(equipe)))-1),"")</f>
        <v>EQUIPE 2</v>
      </c>
      <c r="T58" s="113" t="str">
        <f t="array" ref="T58">IF(SUMPRODUCT((T5&gt;=debut)*(T5&lt;=fin))&gt;0,INDEX(equipe,MIN(IF((T5&gt;=debut)*(T5&lt;=fin),ROW(equipe)))-1),"")</f>
        <v>EQUIPE 2</v>
      </c>
      <c r="U58" s="113" t="str">
        <f t="array" ref="U58">IF(SUMPRODUCT((U5&gt;=debut)*(U5&lt;=fin))&gt;0,INDEX(equipe,MIN(IF((U5&gt;=debut)*(U5&lt;=fin),ROW(equipe)))-1),"")</f>
        <v>EQUIPE 2</v>
      </c>
      <c r="V58" s="113" t="str">
        <f t="array" ref="V58">IF(SUMPRODUCT((V5&gt;=debut)*(V5&lt;=fin))&gt;0,INDEX(equipe,MIN(IF((V5&gt;=debut)*(V5&lt;=fin),ROW(equipe)))-1),"")</f>
        <v>EQUIPE 2</v>
      </c>
      <c r="W58" s="113" t="str">
        <f t="array" ref="W58">IF(SUMPRODUCT((W5&gt;=debut)*(W5&lt;=fin))&gt;0,INDEX(equipe,MIN(IF((W5&gt;=debut)*(W5&lt;=fin),ROW(equipe)))-1),"")</f>
        <v>EQUIPE 2</v>
      </c>
      <c r="X58" s="113" t="str">
        <f t="array" ref="X58">IF(SUMPRODUCT((X5&gt;=debut)*(X5&lt;=fin))&gt;0,INDEX(equipe,MIN(IF((X5&gt;=debut)*(X5&lt;=fin),ROW(equipe)))-1),"")</f>
        <v>EQUIPE 1</v>
      </c>
      <c r="Y58" s="113" t="str">
        <f t="array" ref="Y58">IF(SUMPRODUCT((Y5&gt;=debut)*(Y5&lt;=fin))&gt;0,INDEX(equipe,MIN(IF((Y5&gt;=debut)*(Y5&lt;=fin),ROW(equipe)))-1),"")</f>
        <v>EQUIPE 1</v>
      </c>
      <c r="Z58" s="113" t="str">
        <f t="array" ref="Z58">IF(SUMPRODUCT((Z5&gt;=debut)*(Z5&lt;=fin))&gt;0,INDEX(equipe,MIN(IF((Z5&gt;=debut)*(Z5&lt;=fin),ROW(equipe)))-1),"")</f>
        <v>EQUIPE 1</v>
      </c>
      <c r="AA58" s="113" t="str">
        <f t="array" ref="AA58">IF(SUMPRODUCT((AA5&gt;=debut)*(AA5&lt;=fin))&gt;0,INDEX(equipe,MIN(IF((AA5&gt;=debut)*(AA5&lt;=fin),ROW(equipe)))-1),"")</f>
        <v>EQUIPE 1</v>
      </c>
      <c r="AB58" s="113" t="str">
        <f t="array" ref="AB58">IF(SUMPRODUCT((AB5&gt;=debut)*(AB5&lt;=fin))&gt;0,INDEX(equipe,MIN(IF((AB5&gt;=debut)*(AB5&lt;=fin),ROW(equipe)))-1),"")</f>
        <v>EQUIPE 1</v>
      </c>
      <c r="AC58" s="113" t="str">
        <f t="array" ref="AC58">IF(SUMPRODUCT((AC5&gt;=debut)*(AC5&lt;=fin))&gt;0,INDEX(equipe,MIN(IF((AC5&gt;=debut)*(AC5&lt;=fin),ROW(equipe)))-1),"")</f>
        <v>EQUIPE 1</v>
      </c>
      <c r="AD58" s="113" t="str">
        <f t="array" ref="AD58">IF(SUMPRODUCT((AD5&gt;=debut)*(AD5&lt;=fin))&gt;0,INDEX(equipe,MIN(IF((AD5&gt;=debut)*(AD5&lt;=fin),ROW(equipe)))-1),"")</f>
        <v>EQUIPE 1</v>
      </c>
      <c r="AE58" s="113" t="str">
        <f t="array" ref="AE58">IF(SUMPRODUCT((AE5&gt;=debut)*(AE5&lt;=fin))&gt;0,INDEX(equipe,MIN(IF((AE5&gt;=debut)*(AE5&lt;=fin),ROW(equipe)))-1),"")</f>
        <v>EQUIPE 2</v>
      </c>
      <c r="AF58" s="113" t="str">
        <f t="array" ref="AF58">IF(SUMPRODUCT((AF5&gt;=debut)*(AF5&lt;=fin))&gt;0,INDEX(equipe,MIN(IF((AF5&gt;=debut)*(AF5&lt;=fin),ROW(equipe)))-1),"")</f>
        <v>EQUIPE 2</v>
      </c>
      <c r="AG58" s="113" t="str">
        <f t="array" ref="AG58">IF(SUMPRODUCT((AG5&gt;=debut)*(AG5&lt;=fin))&gt;0,INDEX(equipe,MIN(IF((AG5&gt;=debut)*(AG5&lt;=fin),ROW(equipe)))-1),"")</f>
        <v>EQUIPE 2</v>
      </c>
      <c r="AH58" s="113" t="str">
        <f t="array" ref="AH58">IF(SUMPRODUCT((AH5&gt;=debut)*(AH5&lt;=fin))&gt;0,INDEX(equipe,MIN(IF((AH5&gt;=debut)*(AH5&lt;=fin),ROW(equipe)))-1),"")</f>
        <v>EQUIPE 2</v>
      </c>
      <c r="AI58" s="113" t="str">
        <f t="array" ref="AI58">IF(SUMPRODUCT((AI5&gt;=debut)*(AI5&lt;=fin))&gt;0,INDEX(equipe,MIN(IF((AI5&gt;=debut)*(AI5&lt;=fin),ROW(equipe)))-1),"")</f>
        <v>EQUIPE 2</v>
      </c>
      <c r="AJ58" s="113" t="str">
        <f t="array" ref="AJ58">IF(SUMPRODUCT((AJ5&gt;=debut)*(AJ5&lt;=fin))&gt;0,INDEX(equipe,MIN(IF((AJ5&gt;=debut)*(AJ5&lt;=fin),ROW(equipe)))-1),"")</f>
        <v>EQUIPE 2</v>
      </c>
      <c r="AK58" s="113" t="str">
        <f t="array" ref="AK58">IF(SUMPRODUCT((AK5&gt;=debut)*(AK5&lt;=fin))&gt;0,INDEX(equipe,MIN(IF((AK5&gt;=debut)*(AK5&lt;=fin),ROW(equipe)))-1),"")</f>
        <v>EQUIPE 2</v>
      </c>
      <c r="AL58" s="113" t="str">
        <f t="array" ref="AL58">IF(SUMPRODUCT((AL5&gt;=debut)*(AL5&lt;=fin))&gt;0,INDEX(equipe,MIN(IF((AL5&gt;=debut)*(AL5&lt;=fin),ROW(equipe)))-1),"")</f>
        <v>EQUIPE 3</v>
      </c>
      <c r="AM58" s="113" t="str">
        <f t="array" ref="AM58">IF(SUMPRODUCT((AM5&gt;=debut)*(AM5&lt;=fin))&gt;0,INDEX(equipe,MIN(IF((AM5&gt;=debut)*(AM5&lt;=fin),ROW(equipe)))-1),"")</f>
        <v>EQUIPE 3</v>
      </c>
      <c r="AN58" s="113" t="str">
        <f t="array" ref="AN58">IF(SUMPRODUCT((AN5&gt;=debut)*(AN5&lt;=fin))&gt;0,INDEX(equipe,MIN(IF((AN5&gt;=debut)*(AN5&lt;=fin),ROW(equipe)))-1),"")</f>
        <v>EQUIPE 3</v>
      </c>
    </row>
    <row r="59" spans="1:49" ht="16.5" thickTop="1" thickBot="1">
      <c r="A59" s="197" t="s">
        <v>6</v>
      </c>
      <c r="B59" s="193"/>
      <c r="C59" s="194"/>
      <c r="J59" s="198">
        <f ca="1">SUMPRODUCT(COUNTIF(OFFSET(J8:J8,{0,3,6,9,12,15,18,21,24,27,30,33,36,39,42,45,48,51,54,57,60,63,66,69,72,75,78,81.84,87,90,93,96,99,102},),"indisponible"))</f>
        <v>1</v>
      </c>
      <c r="K59" s="198">
        <f ca="1">SUMPRODUCT(COUNTIF(OFFSET(K8:K8,{0,3,6,9,12,15,18,21,24,27,30,33,36,39,42,45,48,51,54,57,60,63,66,69,72,75,78,81.84,87,90,93,96,99,102},),"indisponible"))</f>
        <v>1</v>
      </c>
      <c r="L59" s="198">
        <f ca="1">SUMPRODUCT(COUNTIF(OFFSET(L8:L8,{0,3,6,9,12,15,18,21,24,27,30,33,36,39,42,45,48,51,54,57,60,63,66,69,72,75,78,81.84,87,90,93,96,99,102},),"indisponible"))</f>
        <v>1</v>
      </c>
      <c r="M59" s="198">
        <f ca="1">SUMPRODUCT(COUNTIF(OFFSET(M8:M8,{0,3,6,9,12,15,18,21,24,27,30,33,36,39,42,45,48,51,54,57,60,63,66,69,72,75,78,81.84,87,90,93,96,99,102},),"indisponible"))</f>
        <v>1</v>
      </c>
      <c r="N59" s="198">
        <f ca="1">SUMPRODUCT(COUNTIF(OFFSET(N8:N8,{0,3,6,9,12,15,18,21,24,27,30,33,36,39,42,45,48,51,54,57,60,63,66,69,72,75,78,81.84,87,90,93,96,99,102},),"indisponible"))</f>
        <v>1</v>
      </c>
      <c r="O59" s="198">
        <f ca="1">SUMPRODUCT(COUNTIF(OFFSET(O8:O8,{0,3,6,9,12,15,18,21,24,27,30,33,36,39,42,45,48,51,54,57,60,63,66,69,72,75,78,81.84,87,90,93,96,99,102},),"indisponible"))</f>
        <v>1</v>
      </c>
      <c r="P59" s="198">
        <f ca="1">SUMPRODUCT(COUNTIF(OFFSET(P8:P8,{0,3,6,9,12,15,18,21,24,27,30,33,36,39,42,45,48,51,54,57,60,63,66,69,72,75,78,81.84,87,90,93,96,99,102},),"indisponible"))</f>
        <v>1</v>
      </c>
      <c r="Q59" s="198">
        <f ca="1">SUMPRODUCT(COUNTIF(OFFSET(Q8:Q8,{0,3,6,9,12,15,18,21,24,27,30,33,36,39,42,45,48,51,54,57,60,63,66,69,72,75,78,81.84,87,90,93,96,99,102},),"indisponible"))</f>
        <v>1</v>
      </c>
      <c r="R59" s="198">
        <f ca="1">SUMPRODUCT(COUNTIF(OFFSET(R8:R8,{0,3,6,9,12,15,18,21,24,27,30,33,36,39,42,45,48,51,54,57,60,63,66,69,72,75,78,81.84,87,90,93,96,99,102},),"indisponible"))</f>
        <v>1</v>
      </c>
      <c r="S59" s="198">
        <f ca="1">SUMPRODUCT(COUNTIF(OFFSET(S8:S8,{0,3,6,9,12,15,18,21,24,27,30,33,36,39,42,45,48,51,54,57,60,63,66,69,72,75,78,81.84,87,90,93,96,99,102},),"indisponible"))</f>
        <v>1</v>
      </c>
      <c r="T59" s="198">
        <f ca="1">SUMPRODUCT(COUNTIF(OFFSET(T8:T8,{0,3,6,9,12,15,18,21,24,27,30,33,36,39,42,45,48,51,54,57,60,63,66,69,72,75,78,81.84,87,90,93,96,99,102},),"indisponible"))</f>
        <v>1</v>
      </c>
      <c r="U59" s="198">
        <f ca="1">SUMPRODUCT(COUNTIF(OFFSET(U8:U8,{0,3,6,9,12,15,18,21,24,27,30,33,36,39,42,45,48,51,54,57,60,63,66,69,72,75,78,81.84,87,90,93,96,99,102},),"indisponible"))</f>
        <v>1</v>
      </c>
      <c r="V59" s="198">
        <f ca="1">SUMPRODUCT(COUNTIF(OFFSET(V8:V8,{0,3,6,9,12,15,18,21,24,27,30,33,36,39,42,45,48,51,54,57,60,63,66,69,72,75,78,81.84,87,90,93,96,99,102},),"indisponible"))</f>
        <v>1</v>
      </c>
      <c r="W59" s="198">
        <f ca="1">SUMPRODUCT(COUNTIF(OFFSET(W8:W8,{0,3,6,9,12,15,18,21,24,27,30,33,36,39,42,45,48,51,54,57,60,63,66,69,72,75,78,81.84,87,90,93,96,99,102},),"indisponible"))</f>
        <v>1</v>
      </c>
      <c r="X59" s="198">
        <f ca="1">SUMPRODUCT(COUNTIF(OFFSET(X8:X8,{0,3,6,9,12,15,18,21,24,27,30,33,36,39,42,45,48,51,54,57,60,63,66,69,72,75,78,81.84,87,90,93,96,99,102},),"indisponible"))</f>
        <v>1</v>
      </c>
      <c r="Y59" s="198">
        <f ca="1">SUMPRODUCT(COUNTIF(OFFSET(Y8:Y8,{0,3,6,9,12,15,18,21,24,27,30,33,36,39,42,45,48,51,54,57,60,63,66,69,72,75,78,81.84,87,90,93,96,99,102},),"indisponible"))</f>
        <v>1</v>
      </c>
      <c r="Z59" s="198">
        <f ca="1">SUMPRODUCT(COUNTIF(OFFSET(Z8:Z8,{0,3,6,9,12,15,18,21,24,27,30,33,36,39,42,45,48,51,54,57,60,63,66,69,72,75,78,81.84,87,90,93,96,99,102},),"indisponible"))</f>
        <v>1</v>
      </c>
      <c r="AA59" s="198">
        <f ca="1">SUMPRODUCT(COUNTIF(OFFSET(AA8:AA8,{0,3,6,9,12,15,18,21,24,27,30,33,36,39,42,45,48,51,54,57,60,63,66,69,72,75,78,81.84,87,90,93,96,99,102},),"indisponible"))</f>
        <v>1</v>
      </c>
      <c r="AB59" s="198">
        <f ca="1">SUMPRODUCT(COUNTIF(OFFSET(AB8:AB8,{0,3,6,9,12,15,18,21,24,27,30,33,36,39,42,45,48,51,54,57,60,63,66,69,72,75,78,81.84,87,90,93,96,99,102},),"indisponible"))</f>
        <v>1</v>
      </c>
      <c r="AC59" s="198">
        <f ca="1">SUMPRODUCT(COUNTIF(OFFSET(AC8:AC8,{0,3,6,9,12,15,18,21,24,27,30,33,36,39,42,45,48,51,54,57,60,63,66,69,72,75,78,81.84,87,90,93,96,99,102},),"indisponible"))</f>
        <v>1</v>
      </c>
      <c r="AD59" s="198">
        <f ca="1">SUMPRODUCT(COUNTIF(OFFSET(AD8:AD8,{0,3,6,9,12,15,18,21,24,27,30,33,36,39,42,45,48,51,54,57,60,63,66,69,72,75,78,81.84,87,90,93,96,99,102},),"indisponible"))</f>
        <v>1</v>
      </c>
      <c r="AE59" s="198">
        <f ca="1">SUMPRODUCT(COUNTIF(OFFSET(AE8:AE8,{0,3,6,9,12,15,18,21,24,27,30,33,36,39,42,45,48,51,54,57,60,63,66,69,72,75,78,81.84,87,90,93,96,99,102},),"indisponible"))</f>
        <v>1</v>
      </c>
      <c r="AF59" s="198">
        <f ca="1">SUMPRODUCT(COUNTIF(OFFSET(AF8:AF8,{0,3,6,9,12,15,18,21,24,27,30,33,36,39,42,45,48,51,54,57,60,63,66,69,72,75,78,81.84,87,90,93,96,99,102},),"indisponible"))</f>
        <v>1</v>
      </c>
      <c r="AG59" s="198">
        <f ca="1">SUMPRODUCT(COUNTIF(OFFSET(AG8:AG8,{0,3,6,9,12,15,18,21,24,27,30,33,36,39,42,45,48,51,54,57,60,63,66,69,72,75,78,81.84,87,90,93,96,99,102},),"indisponible"))</f>
        <v>1</v>
      </c>
      <c r="AH59" s="198">
        <f ca="1">SUMPRODUCT(COUNTIF(OFFSET(AH8:AH8,{0,3,6,9,12,15,18,21,24,27,30,33,36,39,42,45,48,51,54,57,60,63,66,69,72,75,78,81.84,87,90,93,96,99,102},),"indisponible"))</f>
        <v>1</v>
      </c>
      <c r="AI59" s="198">
        <f ca="1">SUMPRODUCT(COUNTIF(OFFSET(AI8:AI8,{0,3,6,9,12,15,18,21,24,27,30,33,36,39,42,45,48,51,54,57,60,63,66,69,72,75,78,81.84,87,90,93,96,99,102},),"indisponible"))</f>
        <v>1</v>
      </c>
      <c r="AJ59" s="198">
        <f ca="1">SUMPRODUCT(COUNTIF(OFFSET(AJ8:AJ8,{0,3,6,9,12,15,18,21,24,27,30,33,36,39,42,45,48,51,54,57,60,63,66,69,72,75,78,81.84,87,90,93,96,99,102},),"indisponible"))</f>
        <v>1</v>
      </c>
      <c r="AK59" s="198">
        <f ca="1">SUMPRODUCT(COUNTIF(OFFSET(AK8:AK8,{0,3,6,9,12,15,18,21,24,27,30,33,36,39,42,45,48,51,54,57,60,63,66,69,72,75,78,81.84,87,90,93,96,99,102},),"indisponible"))</f>
        <v>1</v>
      </c>
      <c r="AL59" s="198">
        <f ca="1">SUMPRODUCT(COUNTIF(OFFSET(AL8:AL8,{0,3,6,9,12,15,18,21,24,27,30,33,36,39,42,45,48,51,54,57,60,63,66,69,72,75,78,81.84,87,90,93,96,99,102},),"indisponible"))</f>
        <v>1</v>
      </c>
      <c r="AM59" s="198">
        <f ca="1">SUMPRODUCT(COUNTIF(OFFSET(AM8:AM8,{0,3,6,9,12,15,18,21,24,27,30,33,36,39,42,45,48,51,54,57,60,63,66,69,72,75,78,81.84,87,90,93,96,99,102},),"indisponible"))</f>
        <v>1</v>
      </c>
      <c r="AN59" s="198">
        <f ca="1">SUMPRODUCT(COUNTIF(OFFSET(AN8:AN8,{0,3,6,9,12,15,18,21,24,27,30,33,36,39,42,45,48,51,54,57,60,63,66,69,72,75,78,81.84,87,90,93,96,99,102},),"indisponible"))</f>
        <v>1</v>
      </c>
    </row>
    <row r="60" spans="1:49" ht="15.75" thickBot="1">
      <c r="A60" s="175" t="s">
        <v>78</v>
      </c>
      <c r="B60" s="193"/>
      <c r="C60" s="194"/>
      <c r="J60" s="155">
        <f t="shared" ref="J60:AM60" si="10">COUNTIF(J8:J56,"*CA FPTHR*")</f>
        <v>0</v>
      </c>
      <c r="K60" s="155">
        <f t="shared" si="10"/>
        <v>0</v>
      </c>
      <c r="L60" s="155">
        <f t="shared" si="10"/>
        <v>0</v>
      </c>
      <c r="M60" s="155">
        <f t="shared" si="10"/>
        <v>0</v>
      </c>
      <c r="N60" s="155">
        <f t="shared" si="10"/>
        <v>0</v>
      </c>
      <c r="O60" s="155">
        <f t="shared" si="10"/>
        <v>0</v>
      </c>
      <c r="P60" s="155">
        <f t="shared" si="10"/>
        <v>0</v>
      </c>
      <c r="Q60" s="155">
        <f t="shared" si="10"/>
        <v>0</v>
      </c>
      <c r="R60" s="155">
        <f t="shared" si="10"/>
        <v>0</v>
      </c>
      <c r="S60" s="155">
        <f t="shared" si="10"/>
        <v>0</v>
      </c>
      <c r="T60" s="155">
        <f t="shared" si="10"/>
        <v>0</v>
      </c>
      <c r="U60" s="155">
        <f t="shared" si="10"/>
        <v>0</v>
      </c>
      <c r="V60" s="155">
        <f t="shared" si="10"/>
        <v>0</v>
      </c>
      <c r="W60" s="155">
        <f t="shared" si="10"/>
        <v>0</v>
      </c>
      <c r="X60" s="155">
        <f t="shared" si="10"/>
        <v>0</v>
      </c>
      <c r="Y60" s="155">
        <f t="shared" si="10"/>
        <v>0</v>
      </c>
      <c r="Z60" s="155">
        <f t="shared" si="10"/>
        <v>0</v>
      </c>
      <c r="AA60" s="155">
        <f t="shared" si="10"/>
        <v>0</v>
      </c>
      <c r="AB60" s="155">
        <f t="shared" si="10"/>
        <v>0</v>
      </c>
      <c r="AC60" s="155">
        <f t="shared" si="10"/>
        <v>0</v>
      </c>
      <c r="AD60" s="155">
        <f t="shared" si="10"/>
        <v>1</v>
      </c>
      <c r="AE60" s="155">
        <f t="shared" si="10"/>
        <v>0</v>
      </c>
      <c r="AF60" s="155">
        <f t="shared" si="10"/>
        <v>0</v>
      </c>
      <c r="AG60" s="155">
        <f t="shared" si="10"/>
        <v>0</v>
      </c>
      <c r="AH60" s="155">
        <f t="shared" si="10"/>
        <v>0</v>
      </c>
      <c r="AI60" s="155">
        <f t="shared" si="10"/>
        <v>0</v>
      </c>
      <c r="AJ60" s="155">
        <f t="shared" si="10"/>
        <v>0</v>
      </c>
      <c r="AK60" s="155">
        <f t="shared" si="10"/>
        <v>0</v>
      </c>
      <c r="AL60" s="155">
        <f t="shared" si="10"/>
        <v>0</v>
      </c>
      <c r="AM60" s="155">
        <f t="shared" si="10"/>
        <v>0</v>
      </c>
      <c r="AN60" s="155">
        <f>COUNTIF(AN8:AN56,"*CA FPTSR INC*")</f>
        <v>0</v>
      </c>
    </row>
    <row r="61" spans="1:49" ht="16.5" thickTop="1" thickBot="1">
      <c r="A61" s="176" t="s">
        <v>9</v>
      </c>
      <c r="B61" s="193"/>
      <c r="C61" s="194"/>
      <c r="J61" s="155">
        <f t="shared" ref="J61:AN61" si="11">COUNTIF(J8:J56,"*CA FPTSR SR*")</f>
        <v>0</v>
      </c>
      <c r="K61" s="155">
        <f t="shared" si="11"/>
        <v>0</v>
      </c>
      <c r="L61" s="155">
        <f t="shared" si="11"/>
        <v>0</v>
      </c>
      <c r="M61" s="155">
        <f t="shared" si="11"/>
        <v>0</v>
      </c>
      <c r="N61" s="155">
        <f t="shared" si="11"/>
        <v>0</v>
      </c>
      <c r="O61" s="155">
        <f t="shared" si="11"/>
        <v>0</v>
      </c>
      <c r="P61" s="155">
        <f t="shared" si="11"/>
        <v>0</v>
      </c>
      <c r="Q61" s="155">
        <f t="shared" si="11"/>
        <v>0</v>
      </c>
      <c r="R61" s="155">
        <f t="shared" si="11"/>
        <v>0</v>
      </c>
      <c r="S61" s="155">
        <f t="shared" si="11"/>
        <v>0</v>
      </c>
      <c r="T61" s="155">
        <f t="shared" si="11"/>
        <v>0</v>
      </c>
      <c r="U61" s="155">
        <f t="shared" si="11"/>
        <v>0</v>
      </c>
      <c r="V61" s="155">
        <f t="shared" si="11"/>
        <v>0</v>
      </c>
      <c r="W61" s="155">
        <f t="shared" si="11"/>
        <v>0</v>
      </c>
      <c r="X61" s="155">
        <f t="shared" si="11"/>
        <v>0</v>
      </c>
      <c r="Y61" s="155">
        <f t="shared" si="11"/>
        <v>0</v>
      </c>
      <c r="Z61" s="155">
        <f t="shared" si="11"/>
        <v>0</v>
      </c>
      <c r="AA61" s="155">
        <f t="shared" si="11"/>
        <v>0</v>
      </c>
      <c r="AB61" s="155">
        <f t="shared" si="11"/>
        <v>0</v>
      </c>
      <c r="AC61" s="155">
        <f t="shared" si="11"/>
        <v>0</v>
      </c>
      <c r="AD61" s="155">
        <f t="shared" si="11"/>
        <v>0</v>
      </c>
      <c r="AE61" s="155">
        <f t="shared" si="11"/>
        <v>0</v>
      </c>
      <c r="AF61" s="155">
        <f t="shared" si="11"/>
        <v>0</v>
      </c>
      <c r="AG61" s="155">
        <f t="shared" si="11"/>
        <v>0</v>
      </c>
      <c r="AH61" s="155">
        <f t="shared" si="11"/>
        <v>0</v>
      </c>
      <c r="AI61" s="155">
        <f t="shared" si="11"/>
        <v>0</v>
      </c>
      <c r="AJ61" s="155">
        <f t="shared" si="11"/>
        <v>0</v>
      </c>
      <c r="AK61" s="155">
        <f t="shared" si="11"/>
        <v>0</v>
      </c>
      <c r="AL61" s="155">
        <f t="shared" si="11"/>
        <v>0</v>
      </c>
      <c r="AM61" s="155">
        <f t="shared" si="11"/>
        <v>0</v>
      </c>
      <c r="AN61" s="155">
        <f t="shared" si="11"/>
        <v>0</v>
      </c>
    </row>
    <row r="62" spans="1:49" ht="16.5" thickTop="1" thickBot="1">
      <c r="A62" s="176" t="s">
        <v>10</v>
      </c>
      <c r="B62" s="193"/>
      <c r="C62" s="194"/>
      <c r="J62" s="114">
        <f t="shared" ref="J62:AN62" si="12">COUNTIF(J8:J56,"*CA VSAV*")</f>
        <v>0</v>
      </c>
      <c r="K62" s="114">
        <f t="shared" si="12"/>
        <v>0</v>
      </c>
      <c r="L62" s="114">
        <f t="shared" si="12"/>
        <v>0</v>
      </c>
      <c r="M62" s="114">
        <f t="shared" si="12"/>
        <v>0</v>
      </c>
      <c r="N62" s="114">
        <f t="shared" si="12"/>
        <v>0</v>
      </c>
      <c r="O62" s="114">
        <f t="shared" si="12"/>
        <v>0</v>
      </c>
      <c r="P62" s="114">
        <f t="shared" si="12"/>
        <v>0</v>
      </c>
      <c r="Q62" s="114">
        <f t="shared" si="12"/>
        <v>0</v>
      </c>
      <c r="R62" s="114">
        <f t="shared" si="12"/>
        <v>0</v>
      </c>
      <c r="S62" s="114">
        <f t="shared" si="12"/>
        <v>0</v>
      </c>
      <c r="T62" s="114">
        <f t="shared" si="12"/>
        <v>0</v>
      </c>
      <c r="U62" s="114">
        <f t="shared" si="12"/>
        <v>0</v>
      </c>
      <c r="V62" s="114">
        <f t="shared" si="12"/>
        <v>0</v>
      </c>
      <c r="W62" s="114">
        <f t="shared" si="12"/>
        <v>0</v>
      </c>
      <c r="X62" s="114">
        <f t="shared" si="12"/>
        <v>0</v>
      </c>
      <c r="Y62" s="114">
        <f t="shared" si="12"/>
        <v>0</v>
      </c>
      <c r="Z62" s="114">
        <f t="shared" si="12"/>
        <v>0</v>
      </c>
      <c r="AA62" s="114">
        <f t="shared" si="12"/>
        <v>0</v>
      </c>
      <c r="AB62" s="114">
        <f t="shared" si="12"/>
        <v>0</v>
      </c>
      <c r="AC62" s="114">
        <f t="shared" si="12"/>
        <v>0</v>
      </c>
      <c r="AD62" s="114">
        <f t="shared" si="12"/>
        <v>0</v>
      </c>
      <c r="AE62" s="114">
        <f t="shared" si="12"/>
        <v>0</v>
      </c>
      <c r="AF62" s="114">
        <f t="shared" si="12"/>
        <v>0</v>
      </c>
      <c r="AG62" s="114">
        <f t="shared" si="12"/>
        <v>0</v>
      </c>
      <c r="AH62" s="114">
        <f t="shared" si="12"/>
        <v>0</v>
      </c>
      <c r="AI62" s="114">
        <f t="shared" si="12"/>
        <v>0</v>
      </c>
      <c r="AJ62" s="114">
        <f t="shared" si="12"/>
        <v>0</v>
      </c>
      <c r="AK62" s="114">
        <f t="shared" si="12"/>
        <v>0</v>
      </c>
      <c r="AL62" s="114">
        <f t="shared" si="12"/>
        <v>0</v>
      </c>
      <c r="AM62" s="114">
        <f t="shared" si="12"/>
        <v>0</v>
      </c>
      <c r="AN62" s="114">
        <f t="shared" si="12"/>
        <v>0</v>
      </c>
    </row>
    <row r="63" spans="1:49" ht="16.5" thickTop="1" thickBot="1">
      <c r="A63" s="176" t="s">
        <v>79</v>
      </c>
      <c r="B63" s="193"/>
      <c r="C63" s="194"/>
      <c r="J63" s="114">
        <f t="shared" ref="J63:AM63" si="13">COUNTIF(J8:J56,"*COND FPTHR*")</f>
        <v>0</v>
      </c>
      <c r="K63" s="114">
        <f t="shared" si="13"/>
        <v>0</v>
      </c>
      <c r="L63" s="114">
        <f t="shared" si="13"/>
        <v>0</v>
      </c>
      <c r="M63" s="114">
        <f t="shared" si="13"/>
        <v>0</v>
      </c>
      <c r="N63" s="114">
        <f t="shared" si="13"/>
        <v>0</v>
      </c>
      <c r="O63" s="114">
        <f t="shared" si="13"/>
        <v>0</v>
      </c>
      <c r="P63" s="114">
        <f t="shared" si="13"/>
        <v>0</v>
      </c>
      <c r="Q63" s="114">
        <f t="shared" si="13"/>
        <v>0</v>
      </c>
      <c r="R63" s="114">
        <f t="shared" si="13"/>
        <v>0</v>
      </c>
      <c r="S63" s="114">
        <f t="shared" si="13"/>
        <v>0</v>
      </c>
      <c r="T63" s="114">
        <f t="shared" si="13"/>
        <v>0</v>
      </c>
      <c r="U63" s="114">
        <f t="shared" si="13"/>
        <v>0</v>
      </c>
      <c r="V63" s="114">
        <f t="shared" si="13"/>
        <v>0</v>
      </c>
      <c r="W63" s="114">
        <f t="shared" si="13"/>
        <v>0</v>
      </c>
      <c r="X63" s="114">
        <f t="shared" si="13"/>
        <v>0</v>
      </c>
      <c r="Y63" s="114">
        <f t="shared" si="13"/>
        <v>0</v>
      </c>
      <c r="Z63" s="114">
        <f t="shared" si="13"/>
        <v>0</v>
      </c>
      <c r="AA63" s="114">
        <f t="shared" si="13"/>
        <v>0</v>
      </c>
      <c r="AB63" s="114">
        <f t="shared" si="13"/>
        <v>0</v>
      </c>
      <c r="AC63" s="114">
        <f t="shared" si="13"/>
        <v>0</v>
      </c>
      <c r="AD63" s="114">
        <f t="shared" si="13"/>
        <v>0</v>
      </c>
      <c r="AE63" s="114">
        <f t="shared" si="13"/>
        <v>0</v>
      </c>
      <c r="AF63" s="114">
        <f t="shared" si="13"/>
        <v>0</v>
      </c>
      <c r="AG63" s="114">
        <f t="shared" si="13"/>
        <v>0</v>
      </c>
      <c r="AH63" s="114">
        <f t="shared" si="13"/>
        <v>0</v>
      </c>
      <c r="AI63" s="114">
        <f t="shared" si="13"/>
        <v>0</v>
      </c>
      <c r="AJ63" s="114">
        <f t="shared" si="13"/>
        <v>0</v>
      </c>
      <c r="AK63" s="114">
        <f t="shared" si="13"/>
        <v>0</v>
      </c>
      <c r="AL63" s="114">
        <f t="shared" si="13"/>
        <v>0</v>
      </c>
      <c r="AM63" s="114">
        <f t="shared" si="13"/>
        <v>0</v>
      </c>
      <c r="AN63" s="114">
        <f>COUNTIF(AN8:AN56,"*COND FPTSR INC*")</f>
        <v>0</v>
      </c>
    </row>
    <row r="64" spans="1:49" ht="16.5" thickTop="1" thickBot="1">
      <c r="A64" s="176" t="s">
        <v>12</v>
      </c>
      <c r="B64" s="193"/>
      <c r="C64" s="194"/>
      <c r="J64" s="114">
        <f t="shared" ref="J64:AN64" si="14">COUNTIF(J8:J56,"*COND FPTSR SR*")</f>
        <v>0</v>
      </c>
      <c r="K64" s="114">
        <f t="shared" si="14"/>
        <v>0</v>
      </c>
      <c r="L64" s="114">
        <f t="shared" si="14"/>
        <v>0</v>
      </c>
      <c r="M64" s="114">
        <f t="shared" si="14"/>
        <v>0</v>
      </c>
      <c r="N64" s="114">
        <f t="shared" si="14"/>
        <v>0</v>
      </c>
      <c r="O64" s="114">
        <f t="shared" si="14"/>
        <v>0</v>
      </c>
      <c r="P64" s="114">
        <f t="shared" si="14"/>
        <v>0</v>
      </c>
      <c r="Q64" s="114">
        <f t="shared" si="14"/>
        <v>0</v>
      </c>
      <c r="R64" s="114">
        <f t="shared" si="14"/>
        <v>0</v>
      </c>
      <c r="S64" s="114">
        <f t="shared" si="14"/>
        <v>0</v>
      </c>
      <c r="T64" s="114">
        <f t="shared" si="14"/>
        <v>0</v>
      </c>
      <c r="U64" s="114">
        <f t="shared" si="14"/>
        <v>0</v>
      </c>
      <c r="V64" s="114">
        <f t="shared" si="14"/>
        <v>0</v>
      </c>
      <c r="W64" s="114">
        <f t="shared" si="14"/>
        <v>0</v>
      </c>
      <c r="X64" s="114">
        <f t="shared" si="14"/>
        <v>0</v>
      </c>
      <c r="Y64" s="114">
        <f t="shared" si="14"/>
        <v>0</v>
      </c>
      <c r="Z64" s="114">
        <f t="shared" si="14"/>
        <v>0</v>
      </c>
      <c r="AA64" s="114">
        <f t="shared" si="14"/>
        <v>0</v>
      </c>
      <c r="AB64" s="114">
        <f t="shared" si="14"/>
        <v>0</v>
      </c>
      <c r="AC64" s="114">
        <f t="shared" si="14"/>
        <v>0</v>
      </c>
      <c r="AD64" s="114">
        <f t="shared" si="14"/>
        <v>0</v>
      </c>
      <c r="AE64" s="114">
        <f t="shared" si="14"/>
        <v>0</v>
      </c>
      <c r="AF64" s="114">
        <f t="shared" si="14"/>
        <v>0</v>
      </c>
      <c r="AG64" s="114">
        <f t="shared" si="14"/>
        <v>0</v>
      </c>
      <c r="AH64" s="114">
        <f t="shared" si="14"/>
        <v>0</v>
      </c>
      <c r="AI64" s="114">
        <f t="shared" si="14"/>
        <v>0</v>
      </c>
      <c r="AJ64" s="114">
        <f t="shared" si="14"/>
        <v>0</v>
      </c>
      <c r="AK64" s="114">
        <f t="shared" si="14"/>
        <v>0</v>
      </c>
      <c r="AL64" s="114">
        <f t="shared" si="14"/>
        <v>0</v>
      </c>
      <c r="AM64" s="114">
        <f t="shared" si="14"/>
        <v>0</v>
      </c>
      <c r="AN64" s="114">
        <f t="shared" si="14"/>
        <v>0</v>
      </c>
    </row>
    <row r="65" spans="1:40" ht="16.5" thickTop="1" thickBot="1">
      <c r="A65" s="176" t="s">
        <v>13</v>
      </c>
      <c r="B65" s="193"/>
      <c r="C65" s="194"/>
      <c r="J65" s="114">
        <f t="shared" ref="J65:AN65" si="15">COUNTIF(J8:J56,"*COND VSAV*")</f>
        <v>0</v>
      </c>
      <c r="K65" s="114">
        <f t="shared" si="15"/>
        <v>0</v>
      </c>
      <c r="L65" s="114">
        <f t="shared" si="15"/>
        <v>0</v>
      </c>
      <c r="M65" s="114">
        <f t="shared" si="15"/>
        <v>0</v>
      </c>
      <c r="N65" s="114">
        <f t="shared" si="15"/>
        <v>0</v>
      </c>
      <c r="O65" s="114">
        <f t="shared" si="15"/>
        <v>0</v>
      </c>
      <c r="P65" s="114">
        <f t="shared" si="15"/>
        <v>0</v>
      </c>
      <c r="Q65" s="114">
        <f t="shared" si="15"/>
        <v>0</v>
      </c>
      <c r="R65" s="114">
        <f t="shared" si="15"/>
        <v>0</v>
      </c>
      <c r="S65" s="114">
        <f t="shared" si="15"/>
        <v>0</v>
      </c>
      <c r="T65" s="114">
        <f t="shared" si="15"/>
        <v>0</v>
      </c>
      <c r="U65" s="114">
        <f t="shared" si="15"/>
        <v>0</v>
      </c>
      <c r="V65" s="114">
        <f t="shared" si="15"/>
        <v>0</v>
      </c>
      <c r="W65" s="114">
        <f t="shared" si="15"/>
        <v>0</v>
      </c>
      <c r="X65" s="114">
        <f t="shared" si="15"/>
        <v>0</v>
      </c>
      <c r="Y65" s="114">
        <f t="shared" si="15"/>
        <v>0</v>
      </c>
      <c r="Z65" s="114">
        <f t="shared" si="15"/>
        <v>0</v>
      </c>
      <c r="AA65" s="114">
        <f t="shared" si="15"/>
        <v>0</v>
      </c>
      <c r="AB65" s="114">
        <f t="shared" si="15"/>
        <v>0</v>
      </c>
      <c r="AC65" s="114">
        <f t="shared" si="15"/>
        <v>0</v>
      </c>
      <c r="AD65" s="114">
        <f t="shared" si="15"/>
        <v>0</v>
      </c>
      <c r="AE65" s="114">
        <f t="shared" si="15"/>
        <v>0</v>
      </c>
      <c r="AF65" s="114">
        <f t="shared" si="15"/>
        <v>0</v>
      </c>
      <c r="AG65" s="114">
        <f t="shared" si="15"/>
        <v>0</v>
      </c>
      <c r="AH65" s="114">
        <f t="shared" si="15"/>
        <v>0</v>
      </c>
      <c r="AI65" s="114">
        <f t="shared" si="15"/>
        <v>0</v>
      </c>
      <c r="AJ65" s="114">
        <f t="shared" si="15"/>
        <v>0</v>
      </c>
      <c r="AK65" s="114">
        <f t="shared" si="15"/>
        <v>0</v>
      </c>
      <c r="AL65" s="114">
        <f t="shared" si="15"/>
        <v>0</v>
      </c>
      <c r="AM65" s="114">
        <f t="shared" si="15"/>
        <v>0</v>
      </c>
      <c r="AN65" s="114">
        <f t="shared" si="15"/>
        <v>0</v>
      </c>
    </row>
    <row r="66" spans="1:40" ht="16.5" thickTop="1" thickBot="1">
      <c r="A66" s="176" t="s">
        <v>15</v>
      </c>
      <c r="B66" s="193"/>
      <c r="C66" s="194"/>
      <c r="J66" s="114">
        <f t="shared" ref="J66:AN66" si="16">COUNTIF(J8:J56,"*CE BAT INC*")</f>
        <v>0</v>
      </c>
      <c r="K66" s="114">
        <f t="shared" si="16"/>
        <v>0</v>
      </c>
      <c r="L66" s="114">
        <f t="shared" si="16"/>
        <v>0</v>
      </c>
      <c r="M66" s="114">
        <f t="shared" si="16"/>
        <v>0</v>
      </c>
      <c r="N66" s="114">
        <f t="shared" si="16"/>
        <v>0</v>
      </c>
      <c r="O66" s="114">
        <f t="shared" si="16"/>
        <v>0</v>
      </c>
      <c r="P66" s="114">
        <f t="shared" si="16"/>
        <v>0</v>
      </c>
      <c r="Q66" s="114">
        <f t="shared" si="16"/>
        <v>0</v>
      </c>
      <c r="R66" s="114">
        <f t="shared" si="16"/>
        <v>0</v>
      </c>
      <c r="S66" s="114">
        <f t="shared" si="16"/>
        <v>0</v>
      </c>
      <c r="T66" s="114">
        <f t="shared" si="16"/>
        <v>0</v>
      </c>
      <c r="U66" s="114">
        <f t="shared" si="16"/>
        <v>0</v>
      </c>
      <c r="V66" s="114">
        <f t="shared" si="16"/>
        <v>0</v>
      </c>
      <c r="W66" s="114">
        <f t="shared" si="16"/>
        <v>0</v>
      </c>
      <c r="X66" s="114">
        <f t="shared" si="16"/>
        <v>0</v>
      </c>
      <c r="Y66" s="114">
        <f t="shared" si="16"/>
        <v>0</v>
      </c>
      <c r="Z66" s="114">
        <f t="shared" si="16"/>
        <v>0</v>
      </c>
      <c r="AA66" s="114">
        <f t="shared" si="16"/>
        <v>0</v>
      </c>
      <c r="AB66" s="114">
        <f t="shared" si="16"/>
        <v>0</v>
      </c>
      <c r="AC66" s="114">
        <f t="shared" si="16"/>
        <v>0</v>
      </c>
      <c r="AD66" s="114">
        <f t="shared" si="16"/>
        <v>0</v>
      </c>
      <c r="AE66" s="114">
        <f t="shared" si="16"/>
        <v>0</v>
      </c>
      <c r="AF66" s="114">
        <f t="shared" si="16"/>
        <v>0</v>
      </c>
      <c r="AG66" s="114">
        <f t="shared" si="16"/>
        <v>0</v>
      </c>
      <c r="AH66" s="114">
        <f t="shared" si="16"/>
        <v>0</v>
      </c>
      <c r="AI66" s="114">
        <f t="shared" si="16"/>
        <v>0</v>
      </c>
      <c r="AJ66" s="114">
        <f t="shared" si="16"/>
        <v>0</v>
      </c>
      <c r="AK66" s="114">
        <f t="shared" si="16"/>
        <v>0</v>
      </c>
      <c r="AL66" s="114">
        <f t="shared" si="16"/>
        <v>0</v>
      </c>
      <c r="AM66" s="114">
        <f t="shared" si="16"/>
        <v>0</v>
      </c>
      <c r="AN66" s="114">
        <f t="shared" si="16"/>
        <v>0</v>
      </c>
    </row>
    <row r="67" spans="1:40" ht="16.5" thickTop="1" thickBot="1">
      <c r="A67" s="176" t="s">
        <v>16</v>
      </c>
      <c r="B67" s="193"/>
      <c r="C67" s="194"/>
      <c r="J67" s="114">
        <f t="shared" ref="J67:AN67" si="17">COUNTIF(J8:J56,"*CE BAL INC*")</f>
        <v>0</v>
      </c>
      <c r="K67" s="114">
        <f t="shared" si="17"/>
        <v>0</v>
      </c>
      <c r="L67" s="114">
        <f t="shared" si="17"/>
        <v>0</v>
      </c>
      <c r="M67" s="114">
        <f t="shared" si="17"/>
        <v>0</v>
      </c>
      <c r="N67" s="114">
        <f t="shared" si="17"/>
        <v>0</v>
      </c>
      <c r="O67" s="114">
        <f t="shared" si="17"/>
        <v>0</v>
      </c>
      <c r="P67" s="114">
        <f t="shared" si="17"/>
        <v>0</v>
      </c>
      <c r="Q67" s="114">
        <f t="shared" si="17"/>
        <v>0</v>
      </c>
      <c r="R67" s="114">
        <f t="shared" si="17"/>
        <v>0</v>
      </c>
      <c r="S67" s="114">
        <f t="shared" si="17"/>
        <v>0</v>
      </c>
      <c r="T67" s="114">
        <f t="shared" si="17"/>
        <v>0</v>
      </c>
      <c r="U67" s="114">
        <f t="shared" si="17"/>
        <v>0</v>
      </c>
      <c r="V67" s="114">
        <f t="shared" si="17"/>
        <v>0</v>
      </c>
      <c r="W67" s="114">
        <f t="shared" si="17"/>
        <v>0</v>
      </c>
      <c r="X67" s="114">
        <f t="shared" si="17"/>
        <v>0</v>
      </c>
      <c r="Y67" s="114">
        <f t="shared" si="17"/>
        <v>0</v>
      </c>
      <c r="Z67" s="114">
        <f t="shared" si="17"/>
        <v>0</v>
      </c>
      <c r="AA67" s="114">
        <f t="shared" si="17"/>
        <v>0</v>
      </c>
      <c r="AB67" s="114">
        <f t="shared" si="17"/>
        <v>0</v>
      </c>
      <c r="AC67" s="114">
        <f t="shared" si="17"/>
        <v>0</v>
      </c>
      <c r="AD67" s="114">
        <f t="shared" si="17"/>
        <v>0</v>
      </c>
      <c r="AE67" s="114">
        <f t="shared" si="17"/>
        <v>0</v>
      </c>
      <c r="AF67" s="114">
        <f t="shared" si="17"/>
        <v>0</v>
      </c>
      <c r="AG67" s="114">
        <f t="shared" si="17"/>
        <v>0</v>
      </c>
      <c r="AH67" s="114">
        <f t="shared" si="17"/>
        <v>0</v>
      </c>
      <c r="AI67" s="114">
        <f t="shared" si="17"/>
        <v>0</v>
      </c>
      <c r="AJ67" s="114">
        <f t="shared" si="17"/>
        <v>0</v>
      </c>
      <c r="AK67" s="114">
        <f t="shared" si="17"/>
        <v>0</v>
      </c>
      <c r="AL67" s="114">
        <f t="shared" si="17"/>
        <v>0</v>
      </c>
      <c r="AM67" s="114">
        <f t="shared" si="17"/>
        <v>0</v>
      </c>
      <c r="AN67" s="114">
        <f t="shared" si="17"/>
        <v>0</v>
      </c>
    </row>
    <row r="68" spans="1:40" ht="16.5" thickTop="1" thickBot="1">
      <c r="A68" s="176" t="s">
        <v>17</v>
      </c>
      <c r="B68" s="193"/>
      <c r="C68" s="194"/>
      <c r="J68" s="114">
        <f t="shared" ref="J68:AN68" si="18">COUNTIF(J8:J56,"*EQ BAT INC*")</f>
        <v>0</v>
      </c>
      <c r="K68" s="114">
        <f t="shared" si="18"/>
        <v>0</v>
      </c>
      <c r="L68" s="114">
        <f t="shared" si="18"/>
        <v>0</v>
      </c>
      <c r="M68" s="114">
        <f t="shared" si="18"/>
        <v>0</v>
      </c>
      <c r="N68" s="114">
        <f t="shared" si="18"/>
        <v>0</v>
      </c>
      <c r="O68" s="114">
        <f t="shared" si="18"/>
        <v>0</v>
      </c>
      <c r="P68" s="114">
        <f t="shared" si="18"/>
        <v>0</v>
      </c>
      <c r="Q68" s="114">
        <f t="shared" si="18"/>
        <v>0</v>
      </c>
      <c r="R68" s="114">
        <f t="shared" si="18"/>
        <v>0</v>
      </c>
      <c r="S68" s="114">
        <f t="shared" si="18"/>
        <v>0</v>
      </c>
      <c r="T68" s="114">
        <f t="shared" si="18"/>
        <v>0</v>
      </c>
      <c r="U68" s="114">
        <f t="shared" si="18"/>
        <v>0</v>
      </c>
      <c r="V68" s="114">
        <f t="shared" si="18"/>
        <v>0</v>
      </c>
      <c r="W68" s="114">
        <f t="shared" si="18"/>
        <v>0</v>
      </c>
      <c r="X68" s="114">
        <f t="shared" si="18"/>
        <v>0</v>
      </c>
      <c r="Y68" s="114">
        <f t="shared" si="18"/>
        <v>0</v>
      </c>
      <c r="Z68" s="114">
        <f t="shared" si="18"/>
        <v>0</v>
      </c>
      <c r="AA68" s="114">
        <f t="shared" si="18"/>
        <v>0</v>
      </c>
      <c r="AB68" s="114">
        <f t="shared" si="18"/>
        <v>0</v>
      </c>
      <c r="AC68" s="114">
        <f t="shared" si="18"/>
        <v>0</v>
      </c>
      <c r="AD68" s="114">
        <f t="shared" si="18"/>
        <v>0</v>
      </c>
      <c r="AE68" s="114">
        <f t="shared" si="18"/>
        <v>0</v>
      </c>
      <c r="AF68" s="114">
        <f t="shared" si="18"/>
        <v>0</v>
      </c>
      <c r="AG68" s="114">
        <f t="shared" si="18"/>
        <v>0</v>
      </c>
      <c r="AH68" s="114">
        <f t="shared" si="18"/>
        <v>0</v>
      </c>
      <c r="AI68" s="114">
        <f t="shared" si="18"/>
        <v>0</v>
      </c>
      <c r="AJ68" s="114">
        <f t="shared" si="18"/>
        <v>0</v>
      </c>
      <c r="AK68" s="114">
        <f t="shared" si="18"/>
        <v>0</v>
      </c>
      <c r="AL68" s="114">
        <f t="shared" si="18"/>
        <v>0</v>
      </c>
      <c r="AM68" s="114">
        <f t="shared" si="18"/>
        <v>0</v>
      </c>
      <c r="AN68" s="114">
        <f t="shared" si="18"/>
        <v>0</v>
      </c>
    </row>
    <row r="69" spans="1:40" ht="16.5" thickTop="1" thickBot="1">
      <c r="A69" s="176" t="s">
        <v>18</v>
      </c>
      <c r="B69" s="193"/>
      <c r="C69" s="194"/>
      <c r="J69" s="114">
        <f t="shared" ref="J69:AN69" si="19">COUNTIF(J8:J56,"*EQ BAL INC*")</f>
        <v>0</v>
      </c>
      <c r="K69" s="114">
        <f t="shared" si="19"/>
        <v>0</v>
      </c>
      <c r="L69" s="114">
        <f t="shared" si="19"/>
        <v>0</v>
      </c>
      <c r="M69" s="114">
        <f t="shared" si="19"/>
        <v>0</v>
      </c>
      <c r="N69" s="114">
        <f t="shared" si="19"/>
        <v>0</v>
      </c>
      <c r="O69" s="114">
        <f t="shared" si="19"/>
        <v>0</v>
      </c>
      <c r="P69" s="114">
        <f t="shared" si="19"/>
        <v>0</v>
      </c>
      <c r="Q69" s="114">
        <f t="shared" si="19"/>
        <v>0</v>
      </c>
      <c r="R69" s="114">
        <f t="shared" si="19"/>
        <v>0</v>
      </c>
      <c r="S69" s="114">
        <f t="shared" si="19"/>
        <v>0</v>
      </c>
      <c r="T69" s="114">
        <f t="shared" si="19"/>
        <v>0</v>
      </c>
      <c r="U69" s="114">
        <f t="shared" si="19"/>
        <v>0</v>
      </c>
      <c r="V69" s="114">
        <f t="shared" si="19"/>
        <v>0</v>
      </c>
      <c r="W69" s="114">
        <f t="shared" si="19"/>
        <v>0</v>
      </c>
      <c r="X69" s="114">
        <f t="shared" si="19"/>
        <v>0</v>
      </c>
      <c r="Y69" s="114">
        <f t="shared" si="19"/>
        <v>0</v>
      </c>
      <c r="Z69" s="114">
        <f t="shared" si="19"/>
        <v>0</v>
      </c>
      <c r="AA69" s="114">
        <f t="shared" si="19"/>
        <v>0</v>
      </c>
      <c r="AB69" s="114">
        <f t="shared" si="19"/>
        <v>0</v>
      </c>
      <c r="AC69" s="114">
        <f t="shared" si="19"/>
        <v>0</v>
      </c>
      <c r="AD69" s="114">
        <f t="shared" si="19"/>
        <v>0</v>
      </c>
      <c r="AE69" s="114">
        <f t="shared" si="19"/>
        <v>0</v>
      </c>
      <c r="AF69" s="114">
        <f t="shared" si="19"/>
        <v>0</v>
      </c>
      <c r="AG69" s="114">
        <f t="shared" si="19"/>
        <v>0</v>
      </c>
      <c r="AH69" s="114">
        <f t="shared" si="19"/>
        <v>0</v>
      </c>
      <c r="AI69" s="114">
        <f t="shared" si="19"/>
        <v>0</v>
      </c>
      <c r="AJ69" s="114">
        <f t="shared" si="19"/>
        <v>0</v>
      </c>
      <c r="AK69" s="114">
        <f t="shared" si="19"/>
        <v>0</v>
      </c>
      <c r="AL69" s="114">
        <f t="shared" si="19"/>
        <v>0</v>
      </c>
      <c r="AM69" s="114">
        <f t="shared" si="19"/>
        <v>0</v>
      </c>
      <c r="AN69" s="114">
        <f t="shared" si="19"/>
        <v>0</v>
      </c>
    </row>
    <row r="70" spans="1:40" ht="16.5" thickTop="1" thickBot="1">
      <c r="A70" s="176" t="s">
        <v>19</v>
      </c>
      <c r="B70" s="193"/>
      <c r="C70" s="194"/>
      <c r="J70" s="114">
        <f t="shared" ref="J70:AN70" si="20">COUNTIF(J8:J56,"*CE SR*")</f>
        <v>0</v>
      </c>
      <c r="K70" s="114">
        <f t="shared" si="20"/>
        <v>0</v>
      </c>
      <c r="L70" s="114">
        <f t="shared" si="20"/>
        <v>0</v>
      </c>
      <c r="M70" s="114">
        <f t="shared" si="20"/>
        <v>0</v>
      </c>
      <c r="N70" s="114">
        <f t="shared" si="20"/>
        <v>0</v>
      </c>
      <c r="O70" s="114">
        <f t="shared" si="20"/>
        <v>0</v>
      </c>
      <c r="P70" s="114">
        <f t="shared" si="20"/>
        <v>0</v>
      </c>
      <c r="Q70" s="114">
        <f t="shared" si="20"/>
        <v>0</v>
      </c>
      <c r="R70" s="114">
        <f t="shared" si="20"/>
        <v>0</v>
      </c>
      <c r="S70" s="114">
        <f t="shared" si="20"/>
        <v>0</v>
      </c>
      <c r="T70" s="114">
        <f t="shared" si="20"/>
        <v>0</v>
      </c>
      <c r="U70" s="114">
        <f t="shared" si="20"/>
        <v>0</v>
      </c>
      <c r="V70" s="114">
        <f t="shared" si="20"/>
        <v>0</v>
      </c>
      <c r="W70" s="114">
        <f t="shared" si="20"/>
        <v>0</v>
      </c>
      <c r="X70" s="114">
        <f t="shared" si="20"/>
        <v>0</v>
      </c>
      <c r="Y70" s="114">
        <f t="shared" si="20"/>
        <v>0</v>
      </c>
      <c r="Z70" s="114">
        <f t="shared" si="20"/>
        <v>0</v>
      </c>
      <c r="AA70" s="114">
        <f t="shared" si="20"/>
        <v>0</v>
      </c>
      <c r="AB70" s="114">
        <f t="shared" si="20"/>
        <v>0</v>
      </c>
      <c r="AC70" s="114">
        <f t="shared" si="20"/>
        <v>0</v>
      </c>
      <c r="AD70" s="114">
        <f t="shared" si="20"/>
        <v>0</v>
      </c>
      <c r="AE70" s="114">
        <f t="shared" si="20"/>
        <v>0</v>
      </c>
      <c r="AF70" s="114">
        <f t="shared" si="20"/>
        <v>0</v>
      </c>
      <c r="AG70" s="114">
        <f t="shared" si="20"/>
        <v>0</v>
      </c>
      <c r="AH70" s="114">
        <f t="shared" si="20"/>
        <v>0</v>
      </c>
      <c r="AI70" s="114">
        <f t="shared" si="20"/>
        <v>0</v>
      </c>
      <c r="AJ70" s="114">
        <f t="shared" si="20"/>
        <v>0</v>
      </c>
      <c r="AK70" s="114">
        <f t="shared" si="20"/>
        <v>0</v>
      </c>
      <c r="AL70" s="114">
        <f t="shared" si="20"/>
        <v>0</v>
      </c>
      <c r="AM70" s="114">
        <f t="shared" si="20"/>
        <v>0</v>
      </c>
      <c r="AN70" s="114">
        <f t="shared" si="20"/>
        <v>0</v>
      </c>
    </row>
    <row r="71" spans="1:40" ht="16.5" thickTop="1" thickBot="1">
      <c r="A71" s="176" t="s">
        <v>20</v>
      </c>
      <c r="B71" s="193"/>
      <c r="C71" s="194"/>
      <c r="J71" s="114">
        <f t="shared" ref="J71:AN71" si="21">COUNTIF(J8:J56,"*EQ SR*")</f>
        <v>0</v>
      </c>
      <c r="K71" s="114">
        <f t="shared" si="21"/>
        <v>0</v>
      </c>
      <c r="L71" s="114">
        <f t="shared" si="21"/>
        <v>0</v>
      </c>
      <c r="M71" s="114">
        <f t="shared" si="21"/>
        <v>0</v>
      </c>
      <c r="N71" s="114">
        <f t="shared" si="21"/>
        <v>0</v>
      </c>
      <c r="O71" s="114">
        <f t="shared" si="21"/>
        <v>0</v>
      </c>
      <c r="P71" s="114">
        <f t="shared" si="21"/>
        <v>0</v>
      </c>
      <c r="Q71" s="114">
        <f t="shared" si="21"/>
        <v>0</v>
      </c>
      <c r="R71" s="114">
        <f t="shared" si="21"/>
        <v>0</v>
      </c>
      <c r="S71" s="114">
        <f t="shared" si="21"/>
        <v>0</v>
      </c>
      <c r="T71" s="114">
        <f t="shared" si="21"/>
        <v>0</v>
      </c>
      <c r="U71" s="114">
        <f t="shared" si="21"/>
        <v>0</v>
      </c>
      <c r="V71" s="114">
        <f t="shared" si="21"/>
        <v>0</v>
      </c>
      <c r="W71" s="114">
        <f t="shared" si="21"/>
        <v>0</v>
      </c>
      <c r="X71" s="114">
        <f t="shared" si="21"/>
        <v>0</v>
      </c>
      <c r="Y71" s="114">
        <f t="shared" si="21"/>
        <v>0</v>
      </c>
      <c r="Z71" s="114">
        <f t="shared" si="21"/>
        <v>0</v>
      </c>
      <c r="AA71" s="114">
        <f t="shared" si="21"/>
        <v>0</v>
      </c>
      <c r="AB71" s="114">
        <f t="shared" si="21"/>
        <v>0</v>
      </c>
      <c r="AC71" s="114">
        <f t="shared" si="21"/>
        <v>0</v>
      </c>
      <c r="AD71" s="114">
        <f t="shared" si="21"/>
        <v>0</v>
      </c>
      <c r="AE71" s="114">
        <f t="shared" si="21"/>
        <v>0</v>
      </c>
      <c r="AF71" s="114">
        <f t="shared" si="21"/>
        <v>0</v>
      </c>
      <c r="AG71" s="114">
        <f t="shared" si="21"/>
        <v>0</v>
      </c>
      <c r="AH71" s="114">
        <f t="shared" si="21"/>
        <v>0</v>
      </c>
      <c r="AI71" s="114">
        <f t="shared" si="21"/>
        <v>0</v>
      </c>
      <c r="AJ71" s="114">
        <f t="shared" si="21"/>
        <v>0</v>
      </c>
      <c r="AK71" s="114">
        <f t="shared" si="21"/>
        <v>0</v>
      </c>
      <c r="AL71" s="114">
        <f t="shared" si="21"/>
        <v>0</v>
      </c>
      <c r="AM71" s="114">
        <f t="shared" si="21"/>
        <v>0</v>
      </c>
      <c r="AN71" s="114">
        <f t="shared" si="21"/>
        <v>0</v>
      </c>
    </row>
    <row r="72" spans="1:40" ht="16.5" thickTop="1" thickBot="1">
      <c r="A72" s="176" t="s">
        <v>21</v>
      </c>
      <c r="B72" s="193"/>
      <c r="C72" s="194"/>
      <c r="J72" s="114">
        <f t="shared" ref="J72:AN72" si="22">COUNTIF(J8:J56,"*EQ 1 VSAV*")</f>
        <v>0</v>
      </c>
      <c r="K72" s="114">
        <f t="shared" si="22"/>
        <v>0</v>
      </c>
      <c r="L72" s="114">
        <f t="shared" si="22"/>
        <v>0</v>
      </c>
      <c r="M72" s="114">
        <f t="shared" si="22"/>
        <v>0</v>
      </c>
      <c r="N72" s="114">
        <f t="shared" si="22"/>
        <v>0</v>
      </c>
      <c r="O72" s="114">
        <f t="shared" si="22"/>
        <v>0</v>
      </c>
      <c r="P72" s="114">
        <f t="shared" si="22"/>
        <v>0</v>
      </c>
      <c r="Q72" s="114">
        <f t="shared" si="22"/>
        <v>0</v>
      </c>
      <c r="R72" s="114">
        <f t="shared" si="22"/>
        <v>0</v>
      </c>
      <c r="S72" s="114">
        <f t="shared" si="22"/>
        <v>0</v>
      </c>
      <c r="T72" s="114">
        <f t="shared" si="22"/>
        <v>0</v>
      </c>
      <c r="U72" s="114">
        <f t="shared" si="22"/>
        <v>0</v>
      </c>
      <c r="V72" s="114">
        <f t="shared" si="22"/>
        <v>0</v>
      </c>
      <c r="W72" s="114">
        <f t="shared" si="22"/>
        <v>0</v>
      </c>
      <c r="X72" s="114">
        <f t="shared" si="22"/>
        <v>0</v>
      </c>
      <c r="Y72" s="114">
        <f t="shared" si="22"/>
        <v>0</v>
      </c>
      <c r="Z72" s="114">
        <f t="shared" si="22"/>
        <v>0</v>
      </c>
      <c r="AA72" s="114">
        <f t="shared" si="22"/>
        <v>0</v>
      </c>
      <c r="AB72" s="114">
        <f t="shared" si="22"/>
        <v>0</v>
      </c>
      <c r="AC72" s="114">
        <f t="shared" si="22"/>
        <v>0</v>
      </c>
      <c r="AD72" s="114">
        <f t="shared" si="22"/>
        <v>0</v>
      </c>
      <c r="AE72" s="114">
        <f t="shared" si="22"/>
        <v>0</v>
      </c>
      <c r="AF72" s="114">
        <f t="shared" si="22"/>
        <v>0</v>
      </c>
      <c r="AG72" s="114">
        <f t="shared" si="22"/>
        <v>0</v>
      </c>
      <c r="AH72" s="114">
        <f t="shared" si="22"/>
        <v>0</v>
      </c>
      <c r="AI72" s="114">
        <f t="shared" si="22"/>
        <v>0</v>
      </c>
      <c r="AJ72" s="114">
        <f t="shared" si="22"/>
        <v>0</v>
      </c>
      <c r="AK72" s="114">
        <f t="shared" si="22"/>
        <v>0</v>
      </c>
      <c r="AL72" s="114">
        <f t="shared" si="22"/>
        <v>0</v>
      </c>
      <c r="AM72" s="114">
        <f t="shared" si="22"/>
        <v>0</v>
      </c>
      <c r="AN72" s="114">
        <f t="shared" si="22"/>
        <v>0</v>
      </c>
    </row>
    <row r="73" spans="1:40" ht="16.5" thickTop="1" thickBot="1">
      <c r="A73" s="176" t="s">
        <v>22</v>
      </c>
      <c r="B73" s="193"/>
      <c r="C73" s="194"/>
      <c r="J73" s="114">
        <f t="shared" ref="J73:AN73" si="23">COUNTIF(J8:J56,"*EQ 2 VSAV*")</f>
        <v>0</v>
      </c>
      <c r="K73" s="114">
        <f t="shared" si="23"/>
        <v>0</v>
      </c>
      <c r="L73" s="114">
        <f t="shared" si="23"/>
        <v>0</v>
      </c>
      <c r="M73" s="114">
        <f t="shared" si="23"/>
        <v>0</v>
      </c>
      <c r="N73" s="114">
        <f t="shared" si="23"/>
        <v>0</v>
      </c>
      <c r="O73" s="114">
        <f t="shared" si="23"/>
        <v>0</v>
      </c>
      <c r="P73" s="114">
        <f t="shared" si="23"/>
        <v>0</v>
      </c>
      <c r="Q73" s="114">
        <f t="shared" si="23"/>
        <v>0</v>
      </c>
      <c r="R73" s="114">
        <f t="shared" si="23"/>
        <v>0</v>
      </c>
      <c r="S73" s="114">
        <f t="shared" si="23"/>
        <v>0</v>
      </c>
      <c r="T73" s="114">
        <f t="shared" si="23"/>
        <v>0</v>
      </c>
      <c r="U73" s="114">
        <f t="shared" si="23"/>
        <v>0</v>
      </c>
      <c r="V73" s="114">
        <f t="shared" si="23"/>
        <v>0</v>
      </c>
      <c r="W73" s="114">
        <f t="shared" si="23"/>
        <v>0</v>
      </c>
      <c r="X73" s="114">
        <f t="shared" si="23"/>
        <v>0</v>
      </c>
      <c r="Y73" s="114">
        <f t="shared" si="23"/>
        <v>0</v>
      </c>
      <c r="Z73" s="114">
        <f t="shared" si="23"/>
        <v>0</v>
      </c>
      <c r="AA73" s="114">
        <f t="shared" si="23"/>
        <v>0</v>
      </c>
      <c r="AB73" s="114">
        <f t="shared" si="23"/>
        <v>0</v>
      </c>
      <c r="AC73" s="114">
        <f t="shared" si="23"/>
        <v>0</v>
      </c>
      <c r="AD73" s="114">
        <f t="shared" si="23"/>
        <v>0</v>
      </c>
      <c r="AE73" s="114">
        <f t="shared" si="23"/>
        <v>0</v>
      </c>
      <c r="AF73" s="114">
        <f t="shared" si="23"/>
        <v>0</v>
      </c>
      <c r="AG73" s="114">
        <f t="shared" si="23"/>
        <v>0</v>
      </c>
      <c r="AH73" s="114">
        <f t="shared" si="23"/>
        <v>0</v>
      </c>
      <c r="AI73" s="114">
        <f t="shared" si="23"/>
        <v>0</v>
      </c>
      <c r="AJ73" s="114">
        <f t="shared" si="23"/>
        <v>0</v>
      </c>
      <c r="AK73" s="114">
        <f t="shared" si="23"/>
        <v>0</v>
      </c>
      <c r="AL73" s="114">
        <f t="shared" si="23"/>
        <v>0</v>
      </c>
      <c r="AM73" s="114">
        <f t="shared" si="23"/>
        <v>0</v>
      </c>
      <c r="AN73" s="114">
        <f t="shared" si="23"/>
        <v>0</v>
      </c>
    </row>
    <row r="74" spans="1:40" ht="16.5" thickTop="1" thickBot="1">
      <c r="A74" s="177" t="s">
        <v>26</v>
      </c>
      <c r="B74" s="195"/>
      <c r="C74" s="196"/>
      <c r="J74" s="114">
        <f t="shared" ref="J74:AN74" si="24">COUNTIF(J8:J56,"*GARDE*")</f>
        <v>0</v>
      </c>
      <c r="K74" s="114">
        <f t="shared" si="24"/>
        <v>0</v>
      </c>
      <c r="L74" s="114">
        <f t="shared" si="24"/>
        <v>0</v>
      </c>
      <c r="M74" s="114">
        <f t="shared" si="24"/>
        <v>0</v>
      </c>
      <c r="N74" s="114">
        <f t="shared" si="24"/>
        <v>0</v>
      </c>
      <c r="O74" s="114">
        <f t="shared" si="24"/>
        <v>0</v>
      </c>
      <c r="P74" s="114">
        <f t="shared" si="24"/>
        <v>0</v>
      </c>
      <c r="Q74" s="114">
        <f t="shared" si="24"/>
        <v>0</v>
      </c>
      <c r="R74" s="114">
        <f t="shared" si="24"/>
        <v>0</v>
      </c>
      <c r="S74" s="114">
        <f t="shared" si="24"/>
        <v>0</v>
      </c>
      <c r="T74" s="114">
        <f t="shared" si="24"/>
        <v>0</v>
      </c>
      <c r="U74" s="114">
        <f t="shared" si="24"/>
        <v>0</v>
      </c>
      <c r="V74" s="114">
        <f t="shared" si="24"/>
        <v>0</v>
      </c>
      <c r="W74" s="114">
        <f t="shared" si="24"/>
        <v>0</v>
      </c>
      <c r="X74" s="114">
        <f t="shared" si="24"/>
        <v>0</v>
      </c>
      <c r="Y74" s="114">
        <f t="shared" si="24"/>
        <v>0</v>
      </c>
      <c r="Z74" s="114">
        <f t="shared" si="24"/>
        <v>0</v>
      </c>
      <c r="AA74" s="114">
        <f t="shared" si="24"/>
        <v>0</v>
      </c>
      <c r="AB74" s="114">
        <f t="shared" si="24"/>
        <v>0</v>
      </c>
      <c r="AC74" s="114">
        <f t="shared" si="24"/>
        <v>0</v>
      </c>
      <c r="AD74" s="114">
        <f t="shared" si="24"/>
        <v>0</v>
      </c>
      <c r="AE74" s="114">
        <f t="shared" si="24"/>
        <v>0</v>
      </c>
      <c r="AF74" s="114">
        <f t="shared" si="24"/>
        <v>0</v>
      </c>
      <c r="AG74" s="114">
        <f t="shared" si="24"/>
        <v>0</v>
      </c>
      <c r="AH74" s="114">
        <f t="shared" si="24"/>
        <v>0</v>
      </c>
      <c r="AI74" s="114">
        <f t="shared" si="24"/>
        <v>0</v>
      </c>
      <c r="AJ74" s="114">
        <f t="shared" si="24"/>
        <v>0</v>
      </c>
      <c r="AK74" s="114">
        <f t="shared" si="24"/>
        <v>0</v>
      </c>
      <c r="AL74" s="114">
        <f t="shared" si="24"/>
        <v>0</v>
      </c>
      <c r="AM74" s="114">
        <f t="shared" si="24"/>
        <v>0</v>
      </c>
      <c r="AN74" s="114">
        <f t="shared" si="24"/>
        <v>0</v>
      </c>
    </row>
  </sheetData>
  <mergeCells count="71">
    <mergeCell ref="H51:H53"/>
    <mergeCell ref="I51:I53"/>
    <mergeCell ref="B54:B56"/>
    <mergeCell ref="C54:C56"/>
    <mergeCell ref="D54:D56"/>
    <mergeCell ref="E54:E56"/>
    <mergeCell ref="F54:F56"/>
    <mergeCell ref="G54:G56"/>
    <mergeCell ref="H54:H56"/>
    <mergeCell ref="I54:I56"/>
    <mergeCell ref="B51:B53"/>
    <mergeCell ref="C51:C53"/>
    <mergeCell ref="D51:D53"/>
    <mergeCell ref="E51:E53"/>
    <mergeCell ref="F51:F53"/>
    <mergeCell ref="G51:G53"/>
    <mergeCell ref="H45:H47"/>
    <mergeCell ref="I45:I47"/>
    <mergeCell ref="B48:B50"/>
    <mergeCell ref="C48:C50"/>
    <mergeCell ref="D48:D50"/>
    <mergeCell ref="E48:E50"/>
    <mergeCell ref="F48:F50"/>
    <mergeCell ref="G48:G50"/>
    <mergeCell ref="H48:H50"/>
    <mergeCell ref="I48:I50"/>
    <mergeCell ref="B45:B47"/>
    <mergeCell ref="C45:C47"/>
    <mergeCell ref="D45:D47"/>
    <mergeCell ref="E45:E47"/>
    <mergeCell ref="F45:F47"/>
    <mergeCell ref="G45:G47"/>
    <mergeCell ref="G42:G44"/>
    <mergeCell ref="H42:H44"/>
    <mergeCell ref="I42:I44"/>
    <mergeCell ref="B39:B41"/>
    <mergeCell ref="C39:C41"/>
    <mergeCell ref="D39:D41"/>
    <mergeCell ref="E39:E41"/>
    <mergeCell ref="F39:F41"/>
    <mergeCell ref="G39:G41"/>
    <mergeCell ref="B42:B44"/>
    <mergeCell ref="C42:C44"/>
    <mergeCell ref="D42:D44"/>
    <mergeCell ref="E42:E44"/>
    <mergeCell ref="F42:F44"/>
    <mergeCell ref="G36:G38"/>
    <mergeCell ref="H36:H38"/>
    <mergeCell ref="I36:I38"/>
    <mergeCell ref="H39:H41"/>
    <mergeCell ref="I39:I41"/>
    <mergeCell ref="B36:B38"/>
    <mergeCell ref="C36:C38"/>
    <mergeCell ref="D36:D38"/>
    <mergeCell ref="E36:E38"/>
    <mergeCell ref="F36:F38"/>
    <mergeCell ref="D6:D7"/>
    <mergeCell ref="E6:E7"/>
    <mergeCell ref="F6:F7"/>
    <mergeCell ref="G6:G7"/>
    <mergeCell ref="H6:I7"/>
    <mergeCell ref="AG1:AH1"/>
    <mergeCell ref="AK1:AL1"/>
    <mergeCell ref="B2:D2"/>
    <mergeCell ref="F2:H2"/>
    <mergeCell ref="AG2:AH2"/>
    <mergeCell ref="AK2:AL2"/>
    <mergeCell ref="B1:D1"/>
    <mergeCell ref="F1:H1"/>
    <mergeCell ref="K1:R2"/>
    <mergeCell ref="S1:Z2"/>
  </mergeCells>
  <conditionalFormatting sqref="AN62:AN74">
    <cfRule type="colorScale" priority="126">
      <colorScale>
        <cfvo type="num" val="0"/>
        <cfvo type="num" val="1"/>
        <cfvo type="num" val="2"/>
        <color theme="2"/>
        <color rgb="FFFFFF00"/>
        <color rgb="FFFF0000"/>
      </colorScale>
    </cfRule>
  </conditionalFormatting>
  <conditionalFormatting sqref="J5:AN5">
    <cfRule type="expression" dxfId="133" priority="147" stopIfTrue="1">
      <formula>COUNTIF(fériés,J$5)</formula>
    </cfRule>
    <cfRule type="expression" dxfId="132" priority="148" stopIfTrue="1">
      <formula>WEEKDAY(J$5,2)&gt;5</formula>
    </cfRule>
  </conditionalFormatting>
  <conditionalFormatting sqref="J59:AN59">
    <cfRule type="cellIs" dxfId="131" priority="121" operator="greaterThan">
      <formula>1</formula>
    </cfRule>
  </conditionalFormatting>
  <conditionalFormatting sqref="AN60">
    <cfRule type="cellIs" dxfId="130" priority="123" operator="between">
      <formula>1</formula>
      <formula>1</formula>
    </cfRule>
  </conditionalFormatting>
  <conditionalFormatting sqref="AN61">
    <cfRule type="cellIs" dxfId="129" priority="122" operator="between">
      <formula>1</formula>
      <formula>1</formula>
    </cfRule>
  </conditionalFormatting>
  <conditionalFormatting sqref="J5:AN5">
    <cfRule type="cellIs" dxfId="128" priority="146" operator="equal">
      <formula>TODAY()</formula>
    </cfRule>
  </conditionalFormatting>
  <conditionalFormatting sqref="K36:K56">
    <cfRule type="duplicateValues" dxfId="127" priority="114"/>
  </conditionalFormatting>
  <conditionalFormatting sqref="L36:L56">
    <cfRule type="duplicateValues" dxfId="126" priority="133"/>
  </conditionalFormatting>
  <conditionalFormatting sqref="M36:M56">
    <cfRule type="duplicateValues" dxfId="125" priority="138"/>
  </conditionalFormatting>
  <conditionalFormatting sqref="N36:N56">
    <cfRule type="duplicateValues" dxfId="124" priority="140" stopIfTrue="1"/>
  </conditionalFormatting>
  <conditionalFormatting sqref="O36:O56">
    <cfRule type="duplicateValues" dxfId="123" priority="137"/>
  </conditionalFormatting>
  <conditionalFormatting sqref="P36:P56">
    <cfRule type="duplicateValues" dxfId="122" priority="141"/>
  </conditionalFormatting>
  <conditionalFormatting sqref="Q36:Q56">
    <cfRule type="duplicateValues" dxfId="121" priority="136"/>
  </conditionalFormatting>
  <conditionalFormatting sqref="R36:R56">
    <cfRule type="duplicateValues" dxfId="120" priority="139"/>
  </conditionalFormatting>
  <conditionalFormatting sqref="S36:S56">
    <cfRule type="duplicateValues" dxfId="119" priority="135"/>
  </conditionalFormatting>
  <conditionalFormatting sqref="T36:T56">
    <cfRule type="duplicateValues" dxfId="118" priority="131"/>
  </conditionalFormatting>
  <conditionalFormatting sqref="U36:U56">
    <cfRule type="duplicateValues" dxfId="117" priority="125"/>
  </conditionalFormatting>
  <conditionalFormatting sqref="V36:V56">
    <cfRule type="duplicateValues" dxfId="116" priority="130"/>
  </conditionalFormatting>
  <conditionalFormatting sqref="W36:W56">
    <cfRule type="duplicateValues" dxfId="115" priority="129"/>
  </conditionalFormatting>
  <conditionalFormatting sqref="X36:X56">
    <cfRule type="duplicateValues" dxfId="114" priority="144"/>
  </conditionalFormatting>
  <conditionalFormatting sqref="Y36:Y56">
    <cfRule type="duplicateValues" dxfId="113" priority="128"/>
  </conditionalFormatting>
  <conditionalFormatting sqref="Z36:Z56">
    <cfRule type="duplicateValues" dxfId="112" priority="127"/>
  </conditionalFormatting>
  <conditionalFormatting sqref="AA36:AA56">
    <cfRule type="duplicateValues" dxfId="111" priority="124"/>
  </conditionalFormatting>
  <conditionalFormatting sqref="AB36:AB56">
    <cfRule type="duplicateValues" dxfId="110" priority="120"/>
  </conditionalFormatting>
  <conditionalFormatting sqref="AC36:AC56">
    <cfRule type="duplicateValues" dxfId="109" priority="134"/>
  </conditionalFormatting>
  <conditionalFormatting sqref="AD36:AD56">
    <cfRule type="duplicateValues" dxfId="108" priority="119"/>
  </conditionalFormatting>
  <conditionalFormatting sqref="AE36:AE56">
    <cfRule type="duplicateValues" dxfId="107" priority="145"/>
  </conditionalFormatting>
  <conditionalFormatting sqref="AF36:AF56">
    <cfRule type="duplicateValues" dxfId="106" priority="118"/>
  </conditionalFormatting>
  <conditionalFormatting sqref="AG36:AG56">
    <cfRule type="duplicateValues" dxfId="105" priority="117"/>
  </conditionalFormatting>
  <conditionalFormatting sqref="AH36:AH56">
    <cfRule type="duplicateValues" dxfId="104" priority="132"/>
  </conditionalFormatting>
  <conditionalFormatting sqref="AI36:AI56">
    <cfRule type="duplicateValues" dxfId="103" priority="116"/>
  </conditionalFormatting>
  <conditionalFormatting sqref="AJ36:AJ56">
    <cfRule type="duplicateValues" dxfId="102" priority="142"/>
  </conditionalFormatting>
  <conditionalFormatting sqref="AK36:AK56">
    <cfRule type="duplicateValues" dxfId="101" priority="112"/>
  </conditionalFormatting>
  <conditionalFormatting sqref="AL36:AL56">
    <cfRule type="duplicateValues" dxfId="100" priority="113"/>
  </conditionalFormatting>
  <conditionalFormatting sqref="AM36:AM56">
    <cfRule type="duplicateValues" dxfId="99" priority="115"/>
  </conditionalFormatting>
  <conditionalFormatting sqref="AN36:AN56">
    <cfRule type="duplicateValues" dxfId="98" priority="143"/>
  </conditionalFormatting>
  <conditionalFormatting sqref="J36:J56">
    <cfRule type="duplicateValues" dxfId="97" priority="111"/>
  </conditionalFormatting>
  <conditionalFormatting sqref="J8:AN56">
    <cfRule type="endsWith" dxfId="96" priority="109" operator="endsWith" text="INDISPONIBLE">
      <formula>RIGHT(J8,LEN("INDISPONIBLE"))="INDISPONIBLE"</formula>
    </cfRule>
    <cfRule type="endsWith" dxfId="95" priority="110" operator="endsWith" text="DISPONIBLE">
      <formula>RIGHT(J8,LEN("DISPONIBLE"))="DISPONIBLE"</formula>
    </cfRule>
    <cfRule type="containsText" dxfId="94" priority="149" stopIfTrue="1" operator="containsText" text="garde">
      <formula>NOT(ISERROR(SEARCH("garde",J8)))</formula>
    </cfRule>
    <cfRule type="endsWith" dxfId="93" priority="150" stopIfTrue="1" operator="endsWith" text="CDG">
      <formula>RIGHT(J8,LEN("CDG"))="CDG"</formula>
    </cfRule>
    <cfRule type="endsWith" dxfId="92" priority="151" stopIfTrue="1" operator="endsWith" text="STAT">
      <formula>RIGHT(J8,LEN("STAT"))="STAT"</formula>
    </cfRule>
    <cfRule type="endsWith" dxfId="91" priority="152" stopIfTrue="1" operator="endsWith" text="VTU">
      <formula>RIGHT(J8,LEN("VTU"))="VTU"</formula>
    </cfRule>
    <cfRule type="endsWith" dxfId="90" priority="153" stopIfTrue="1" operator="endsWith" text="CCF">
      <formula>RIGHT(J8,LEN("CCF"))="CCF"</formula>
    </cfRule>
    <cfRule type="endsWith" dxfId="89" priority="154" stopIfTrue="1" operator="endsWith" text="VSAV">
      <formula>RIGHT(J8,LEN("VSAV"))="VSAV"</formula>
    </cfRule>
    <cfRule type="endsWith" dxfId="88" priority="155" stopIfTrue="1" operator="endsWith" text="SR">
      <formula>RIGHT(J8,LEN("SR"))="SR"</formula>
    </cfRule>
    <cfRule type="endsWith" dxfId="87" priority="156" stopIfTrue="1" operator="endsWith" text="INC">
      <formula>RIGHT(J8,LEN("INC"))="INC"</formula>
    </cfRule>
    <cfRule type="expression" dxfId="86" priority="157" stopIfTrue="1">
      <formula>COUNTIF(fériés,J$5)</formula>
    </cfRule>
    <cfRule type="expression" dxfId="85" priority="158" stopIfTrue="1">
      <formula>WEEKDAY(J$5,2)&gt;5</formula>
    </cfRule>
  </conditionalFormatting>
  <conditionalFormatting sqref="J57:AN57">
    <cfRule type="iconSet" priority="107">
      <iconSet iconSet="3Symbols">
        <cfvo type="percent" val="0"/>
        <cfvo type="num" val="8"/>
        <cfvo type="num" val="9"/>
      </iconSet>
    </cfRule>
    <cfRule type="colorScale" priority="108">
      <colorScale>
        <cfvo type="num" val="7"/>
        <cfvo type="percentile" val="8"/>
        <cfvo type="num" val="9"/>
        <color rgb="FFF8696B"/>
        <color rgb="FFFFEB84"/>
        <color rgb="FF63BE7B"/>
      </colorScale>
    </cfRule>
  </conditionalFormatting>
  <conditionalFormatting sqref="J58:AN58">
    <cfRule type="containsText" dxfId="84" priority="104" operator="containsText" text="EQUIPE 3">
      <formula>NOT(ISERROR(SEARCH("EQUIPE 3",J58)))</formula>
    </cfRule>
    <cfRule type="containsText" dxfId="83" priority="105" operator="containsText" text="EQUIPE 2">
      <formula>NOT(ISERROR(SEARCH("EQUIPE 2",J58)))</formula>
    </cfRule>
    <cfRule type="containsText" dxfId="82" priority="106" operator="containsText" text="EQUIPE 1">
      <formula>NOT(ISERROR(SEARCH("EQUIPE 1",J58)))</formula>
    </cfRule>
  </conditionalFormatting>
  <conditionalFormatting sqref="B8:B56">
    <cfRule type="containsBlanks" priority="99">
      <formula>LEN(TRIM(B8))=0</formula>
    </cfRule>
    <cfRule type="cellIs" dxfId="81" priority="100" stopIfTrue="1" operator="equal">
      <formula>3</formula>
    </cfRule>
    <cfRule type="cellIs" dxfId="80" priority="101" stopIfTrue="1" operator="equal">
      <formula>1</formula>
    </cfRule>
    <cfRule type="cellIs" dxfId="79" priority="103" stopIfTrue="1" operator="equal">
      <formula>2</formula>
    </cfRule>
  </conditionalFormatting>
  <conditionalFormatting sqref="C8:C56">
    <cfRule type="cellIs" dxfId="78" priority="102" stopIfTrue="1" operator="equal">
      <formula>1</formula>
    </cfRule>
  </conditionalFormatting>
  <conditionalFormatting sqref="C8:C34">
    <cfRule type="containsBlanks" priority="98">
      <formula>LEN(TRIM(C8))=0</formula>
    </cfRule>
  </conditionalFormatting>
  <conditionalFormatting sqref="J6:AN6">
    <cfRule type="iconSet" priority="96">
      <iconSet iconSet="3Symbols" reverse="1">
        <cfvo type="percent" val="0"/>
        <cfvo type="num" val="1"/>
        <cfvo type="num" val="2"/>
      </iconSet>
    </cfRule>
    <cfRule type="colorScale" priority="97">
      <colorScale>
        <cfvo type="num" val="0"/>
        <cfvo type="num" val="1"/>
        <cfvo type="num" val="2"/>
        <color rgb="FF00B050"/>
        <color rgb="FFFFEB84"/>
        <color rgb="FFFF0000"/>
      </colorScale>
    </cfRule>
  </conditionalFormatting>
  <conditionalFormatting sqref="J7:AN7">
    <cfRule type="colorScale" priority="95">
      <colorScale>
        <cfvo type="num" val="7"/>
        <cfvo type="num" val="8"/>
        <cfvo type="num" val="9"/>
        <color rgb="FFFBABAD"/>
        <color rgb="FFFFEB84"/>
        <color rgb="FF63BE7B"/>
      </colorScale>
    </cfRule>
  </conditionalFormatting>
  <conditionalFormatting sqref="J58:AN58">
    <cfRule type="expression" dxfId="77" priority="159" stopIfTrue="1">
      <formula>WEEKDAY(A58,2)&gt;5</formula>
    </cfRule>
    <cfRule type="expression" dxfId="76" priority="160" stopIfTrue="1">
      <formula>COUNTIF(fériés,A58)</formula>
    </cfRule>
  </conditionalFormatting>
  <conditionalFormatting sqref="D5:E5 F36:G36 F39:G39 F42:G42 F45:G45 F48:G48 F51:G51 F54:G54 D6:H6 F9:F35">
    <cfRule type="expression" dxfId="75" priority="90" stopIfTrue="1">
      <formula>COUNTIF(fériés,D$5)</formula>
    </cfRule>
    <cfRule type="expression" dxfId="74" priority="91" stopIfTrue="1">
      <formula>WEEKDAY(D$5,2)&gt;5</formula>
    </cfRule>
  </conditionalFormatting>
  <conditionalFormatting sqref="F5:I5">
    <cfRule type="expression" dxfId="73" priority="88" stopIfTrue="1">
      <formula>COUNTIF(fériés,F$5)</formula>
    </cfRule>
    <cfRule type="expression" dxfId="72" priority="89" stopIfTrue="1">
      <formula>WEEKDAY(F$5,2)&gt;5</formula>
    </cfRule>
  </conditionalFormatting>
  <conditionalFormatting sqref="D39 D42 D45 D48 D51 D54 D8:D36">
    <cfRule type="expression" dxfId="71" priority="86" stopIfTrue="1">
      <formula>COUNTIF(fériés,D$5)</formula>
    </cfRule>
    <cfRule type="expression" dxfId="70" priority="87" stopIfTrue="1">
      <formula>WEEKDAY(D$5,2)&gt;5</formula>
    </cfRule>
  </conditionalFormatting>
  <conditionalFormatting sqref="F8 G36:I36 G39:I39 G42:I42 G45:I45 G48:I48 G51:I51 G54:I54 H8:I35">
    <cfRule type="expression" dxfId="69" priority="84" stopIfTrue="1">
      <formula>COUNTIF(fériés,F$5)</formula>
    </cfRule>
    <cfRule type="expression" dxfId="68" priority="85" stopIfTrue="1">
      <formula>WEEKDAY(F$5,2)&gt;5</formula>
    </cfRule>
  </conditionalFormatting>
  <conditionalFormatting sqref="F8:F35 F36:I36 F39:I39 F42:I42 F45:I45 F48:I48 F51:I51 F54:I54 H8:I35">
    <cfRule type="endsWith" dxfId="67" priority="75" stopIfTrue="1" operator="endsWith" text="INDISPONIBLE">
      <formula>RIGHT(F8,LEN("INDISPONIBLE"))="INDISPONIBLE"</formula>
    </cfRule>
    <cfRule type="endsWith" dxfId="66" priority="76" stopIfTrue="1" operator="endsWith" text="DISPONIBLE">
      <formula>RIGHT(F8,LEN("DISPONIBLE"))="DISPONIBLE"</formula>
    </cfRule>
    <cfRule type="endsWith" dxfId="65" priority="77" stopIfTrue="1" operator="endsWith" text="CDG">
      <formula>RIGHT(F8,LEN("CDG"))="CDG"</formula>
    </cfRule>
    <cfRule type="endsWith" dxfId="64" priority="78" stopIfTrue="1" operator="endsWith" text="STAT">
      <formula>RIGHT(F8,LEN("STAT"))="STAT"</formula>
    </cfRule>
    <cfRule type="endsWith" dxfId="63" priority="79" stopIfTrue="1" operator="endsWith" text="VTU">
      <formula>RIGHT(F8,LEN("VTU"))="VTU"</formula>
    </cfRule>
    <cfRule type="endsWith" dxfId="62" priority="80" stopIfTrue="1" operator="endsWith" text="CCF">
      <formula>RIGHT(F8,LEN("CCF"))="CCF"</formula>
    </cfRule>
    <cfRule type="endsWith" dxfId="61" priority="81" stopIfTrue="1" operator="endsWith" text="VSAV">
      <formula>RIGHT(F8,LEN("VSAV"))="VSAV"</formula>
    </cfRule>
    <cfRule type="endsWith" dxfId="60" priority="82" stopIfTrue="1" operator="endsWith" text="SR">
      <formula>RIGHT(F8,LEN("SR"))="SR"</formula>
    </cfRule>
    <cfRule type="endsWith" dxfId="59" priority="83" stopIfTrue="1" operator="endsWith" text="INC">
      <formula>RIGHT(F8,LEN("INC"))="INC"</formula>
    </cfRule>
  </conditionalFormatting>
  <conditionalFormatting sqref="E39 E42 E45 E48 E51 E54 E8:E36">
    <cfRule type="expression" dxfId="58" priority="73" stopIfTrue="1">
      <formula>COUNTIF(fériés,E$5)</formula>
    </cfRule>
    <cfRule type="expression" dxfId="57" priority="74" stopIfTrue="1">
      <formula>WEEKDAY(E$5,2)&gt;5</formula>
    </cfRule>
  </conditionalFormatting>
  <conditionalFormatting sqref="E39 E42 E45 E48 E51 E54 E8:E36">
    <cfRule type="endsWith" dxfId="56" priority="64" stopIfTrue="1" operator="endsWith" text="INDISPONIBLE">
      <formula>RIGHT(E8,LEN("INDISPONIBLE"))="INDISPONIBLE"</formula>
    </cfRule>
    <cfRule type="endsWith" dxfId="55" priority="65" stopIfTrue="1" operator="endsWith" text="DISPONIBLE">
      <formula>RIGHT(E8,LEN("DISPONIBLE"))="DISPONIBLE"</formula>
    </cfRule>
    <cfRule type="endsWith" dxfId="54" priority="66" stopIfTrue="1" operator="endsWith" text="CDG">
      <formula>RIGHT(E8,LEN("CDG"))="CDG"</formula>
    </cfRule>
    <cfRule type="endsWith" dxfId="53" priority="67" stopIfTrue="1" operator="endsWith" text="STAT">
      <formula>RIGHT(E8,LEN("STAT"))="STAT"</formula>
    </cfRule>
    <cfRule type="endsWith" dxfId="52" priority="68" stopIfTrue="1" operator="endsWith" text="VTU">
      <formula>RIGHT(E8,LEN("VTU"))="VTU"</formula>
    </cfRule>
    <cfRule type="endsWith" dxfId="51" priority="69" stopIfTrue="1" operator="endsWith" text="CCF">
      <formula>RIGHT(E8,LEN("CCF"))="CCF"</formula>
    </cfRule>
    <cfRule type="endsWith" dxfId="50" priority="70" stopIfTrue="1" operator="endsWith" text="VSAV">
      <formula>RIGHT(E8,LEN("VSAV"))="VSAV"</formula>
    </cfRule>
    <cfRule type="endsWith" dxfId="49" priority="71" stopIfTrue="1" operator="endsWith" text="SR">
      <formula>RIGHT(E8,LEN("SR"))="SR"</formula>
    </cfRule>
    <cfRule type="endsWith" dxfId="48" priority="72" stopIfTrue="1" operator="endsWith" text="INC">
      <formula>RIGHT(E8,LEN("INC"))="INC"</formula>
    </cfRule>
  </conditionalFormatting>
  <conditionalFormatting sqref="G36:G56">
    <cfRule type="dataBar" priority="63">
      <dataBar>
        <cfvo type="min"/>
        <cfvo type="max"/>
        <color rgb="FFFF555A"/>
      </dataBar>
      <extLst>
        <ext xmlns:x14="http://schemas.microsoft.com/office/spreadsheetml/2009/9/main" uri="{B025F937-C7B1-47D3-B67F-A62EFF666E3E}">
          <x14:id>{1FF8202F-FAB3-4FF6-B214-8024A021853D}</x14:id>
        </ext>
      </extLst>
    </cfRule>
  </conditionalFormatting>
  <conditionalFormatting sqref="F8:F36 F39 F42 F45 F48 F51 F54">
    <cfRule type="iconSet" priority="92">
      <iconSet iconSet="3ArrowsGray">
        <cfvo type="percent" val="0"/>
        <cfvo type="formula" val="($I$1*9)+($I$2*24)"/>
        <cfvo type="formula" val="($I$1*9)+($I$2*24)" gte="0"/>
      </iconSet>
    </cfRule>
  </conditionalFormatting>
  <conditionalFormatting sqref="G9:G35">
    <cfRule type="expression" dxfId="47" priority="61" stopIfTrue="1">
      <formula>COUNTIF(fériés,G$5)</formula>
    </cfRule>
    <cfRule type="expression" dxfId="46" priority="62" stopIfTrue="1">
      <formula>WEEKDAY(G$5,2)&gt;5</formula>
    </cfRule>
  </conditionalFormatting>
  <conditionalFormatting sqref="G8:G35">
    <cfRule type="expression" dxfId="45" priority="59" stopIfTrue="1">
      <formula>COUNTIF(fériés,G$5)</formula>
    </cfRule>
    <cfRule type="expression" dxfId="44" priority="60" stopIfTrue="1">
      <formula>WEEKDAY(G$5,2)&gt;5</formula>
    </cfRule>
  </conditionalFormatting>
  <conditionalFormatting sqref="G8:G35">
    <cfRule type="endsWith" dxfId="43" priority="50" stopIfTrue="1" operator="endsWith" text="INDISPONIBLE">
      <formula>RIGHT(G8,LEN("INDISPONIBLE"))="INDISPONIBLE"</formula>
    </cfRule>
    <cfRule type="endsWith" dxfId="42" priority="51" stopIfTrue="1" operator="endsWith" text="DISPONIBLE">
      <formula>RIGHT(G8,LEN("DISPONIBLE"))="DISPONIBLE"</formula>
    </cfRule>
    <cfRule type="endsWith" dxfId="41" priority="52" stopIfTrue="1" operator="endsWith" text="CDG">
      <formula>RIGHT(G8,LEN("CDG"))="CDG"</formula>
    </cfRule>
    <cfRule type="endsWith" dxfId="40" priority="53" stopIfTrue="1" operator="endsWith" text="STAT">
      <formula>RIGHT(G8,LEN("STAT"))="STAT"</formula>
    </cfRule>
    <cfRule type="endsWith" dxfId="39" priority="54" stopIfTrue="1" operator="endsWith" text="VTU">
      <formula>RIGHT(G8,LEN("VTU"))="VTU"</formula>
    </cfRule>
    <cfRule type="endsWith" dxfId="38" priority="55" stopIfTrue="1" operator="endsWith" text="CCF">
      <formula>RIGHT(G8,LEN("CCF"))="CCF"</formula>
    </cfRule>
    <cfRule type="endsWith" dxfId="37" priority="56" stopIfTrue="1" operator="endsWith" text="VSAV">
      <formula>RIGHT(G8,LEN("VSAV"))="VSAV"</formula>
    </cfRule>
    <cfRule type="endsWith" dxfId="36" priority="57" stopIfTrue="1" operator="endsWith" text="SR">
      <formula>RIGHT(G8,LEN("SR"))="SR"</formula>
    </cfRule>
    <cfRule type="endsWith" dxfId="35" priority="58" stopIfTrue="1" operator="endsWith" text="INC">
      <formula>RIGHT(G8,LEN("INC"))="INC"</formula>
    </cfRule>
  </conditionalFormatting>
  <conditionalFormatting sqref="J62:AM74">
    <cfRule type="colorScale" priority="49">
      <colorScale>
        <cfvo type="num" val="0"/>
        <cfvo type="num" val="1"/>
        <cfvo type="num" val="2"/>
        <color theme="2"/>
        <color rgb="FFFFFF00"/>
        <color rgb="FFFF0000"/>
      </colorScale>
    </cfRule>
  </conditionalFormatting>
  <conditionalFormatting sqref="J60:AM60">
    <cfRule type="cellIs" dxfId="34" priority="48" operator="between">
      <formula>1</formula>
      <formula>1</formula>
    </cfRule>
  </conditionalFormatting>
  <conditionalFormatting sqref="J61:AM61">
    <cfRule type="cellIs" dxfId="33" priority="47" operator="between">
      <formula>1</formula>
      <formula>1</formula>
    </cfRule>
  </conditionalFormatting>
  <conditionalFormatting sqref="AN22:AN35">
    <cfRule type="duplicateValues" dxfId="32" priority="15127"/>
  </conditionalFormatting>
  <conditionalFormatting sqref="X21:X35">
    <cfRule type="duplicateValues" dxfId="31" priority="15128"/>
  </conditionalFormatting>
  <conditionalFormatting sqref="AA18:AA35">
    <cfRule type="duplicateValues" dxfId="30" priority="15129"/>
  </conditionalFormatting>
  <conditionalFormatting sqref="N15:N35">
    <cfRule type="duplicateValues" dxfId="29" priority="15130"/>
  </conditionalFormatting>
  <conditionalFormatting sqref="K8:K35">
    <cfRule type="duplicateValues" dxfId="28" priority="15131"/>
  </conditionalFormatting>
  <conditionalFormatting sqref="M8:M35">
    <cfRule type="duplicateValues" dxfId="27" priority="15132"/>
  </conditionalFormatting>
  <conditionalFormatting sqref="N8:N35">
    <cfRule type="duplicateValues" dxfId="26" priority="15133" stopIfTrue="1"/>
  </conditionalFormatting>
  <conditionalFormatting sqref="O8:O35">
    <cfRule type="duplicateValues" dxfId="25" priority="15134"/>
  </conditionalFormatting>
  <conditionalFormatting sqref="P8:P35">
    <cfRule type="duplicateValues" dxfId="24" priority="15135"/>
  </conditionalFormatting>
  <conditionalFormatting sqref="Q8:Q35">
    <cfRule type="duplicateValues" dxfId="23" priority="15136"/>
  </conditionalFormatting>
  <conditionalFormatting sqref="R8:R35">
    <cfRule type="duplicateValues" dxfId="22" priority="15137"/>
  </conditionalFormatting>
  <conditionalFormatting sqref="S8:S35">
    <cfRule type="duplicateValues" dxfId="21" priority="15138"/>
  </conditionalFormatting>
  <conditionalFormatting sqref="T8:T35">
    <cfRule type="duplicateValues" dxfId="20" priority="15139"/>
  </conditionalFormatting>
  <conditionalFormatting sqref="U8:U35">
    <cfRule type="duplicateValues" dxfId="19" priority="15140"/>
  </conditionalFormatting>
  <conditionalFormatting sqref="V8:V35">
    <cfRule type="duplicateValues" dxfId="18" priority="15141"/>
  </conditionalFormatting>
  <conditionalFormatting sqref="W8:W35">
    <cfRule type="duplicateValues" dxfId="17" priority="15142"/>
  </conditionalFormatting>
  <conditionalFormatting sqref="Y8:Y35">
    <cfRule type="duplicateValues" dxfId="16" priority="15143"/>
  </conditionalFormatting>
  <conditionalFormatting sqref="Z8:Z35">
    <cfRule type="duplicateValues" dxfId="15" priority="15144"/>
  </conditionalFormatting>
  <conditionalFormatting sqref="AB8:AB35">
    <cfRule type="duplicateValues" dxfId="14" priority="15145"/>
  </conditionalFormatting>
  <conditionalFormatting sqref="AC8:AC35">
    <cfRule type="duplicateValues" dxfId="13" priority="15146"/>
  </conditionalFormatting>
  <conditionalFormatting sqref="AD8:AD35">
    <cfRule type="duplicateValues" dxfId="12" priority="15147"/>
  </conditionalFormatting>
  <conditionalFormatting sqref="AE8:AE35">
    <cfRule type="duplicateValues" dxfId="11" priority="15148"/>
  </conditionalFormatting>
  <conditionalFormatting sqref="AF8:AF35">
    <cfRule type="duplicateValues" dxfId="10" priority="15149"/>
  </conditionalFormatting>
  <conditionalFormatting sqref="AG8:AG35">
    <cfRule type="duplicateValues" dxfId="9" priority="15150"/>
  </conditionalFormatting>
  <conditionalFormatting sqref="AH8:AH35">
    <cfRule type="duplicateValues" dxfId="8" priority="15151"/>
  </conditionalFormatting>
  <conditionalFormatting sqref="AJ8:AJ35">
    <cfRule type="duplicateValues" dxfId="7" priority="15152"/>
  </conditionalFormatting>
  <conditionalFormatting sqref="AK8:AK35">
    <cfRule type="duplicateValues" dxfId="6" priority="15153"/>
  </conditionalFormatting>
  <conditionalFormatting sqref="AL8:AL35">
    <cfRule type="duplicateValues" dxfId="5" priority="15154"/>
  </conditionalFormatting>
  <conditionalFormatting sqref="L8:L35">
    <cfRule type="duplicateValues" dxfId="4" priority="15155"/>
  </conditionalFormatting>
  <conditionalFormatting sqref="J8:J35">
    <cfRule type="duplicateValues" dxfId="3" priority="15156"/>
  </conditionalFormatting>
  <conditionalFormatting sqref="AI8:AI35">
    <cfRule type="duplicateValues" dxfId="2" priority="15157"/>
  </conditionalFormatting>
  <conditionalFormatting sqref="AM8:AM35">
    <cfRule type="duplicateValues" dxfId="1" priority="15158"/>
  </conditionalFormatting>
  <conditionalFormatting sqref="AN8:AN35">
    <cfRule type="duplicateValues" dxfId="0" priority="15159"/>
  </conditionalFormatting>
  <dataValidations count="26">
    <dataValidation type="list" allowBlank="1" showInputMessage="1" showErrorMessage="1" sqref="D8:AN8 D51:I51 D54:I54 D39:I39 D36:I36 D42:I42 D45:I45 D48:I48 D25:I25 D33:I33 D26:I26 D9:I9 D10:I10 D11:I11 D12:I12 D13:I13 D14:I14 D15:I15 D16:I16 D17:I17 D19:I19 D20:I20 D21:I21 D22:I22 D23:I23 D18:I18 D24:I24 D27:I27 D28:I28 D29:I29 D30:I30 D31:I31 D32:I32 D34:I34 D35:I35">
      <formula1>liste1</formula1>
    </dataValidation>
    <dataValidation type="list" allowBlank="1" showInputMessage="1" showErrorMessage="1" sqref="J58:AN58 J34:AN56">
      <formula1>liste29</formula1>
    </dataValidation>
    <dataValidation type="list" allowBlank="1" showInputMessage="1" showErrorMessage="1" sqref="B2">
      <formula1>"1,2,3,4,5,6,7,8,9,10,11,12"</formula1>
    </dataValidation>
    <dataValidation type="list" allowBlank="1" showInputMessage="1" showErrorMessage="1" sqref="J33:AN33">
      <formula1>liste28</formula1>
    </dataValidation>
    <dataValidation type="list" allowBlank="1" showInputMessage="1" showErrorMessage="1" sqref="J32:AN32">
      <formula1>liste27</formula1>
    </dataValidation>
    <dataValidation type="list" allowBlank="1" showInputMessage="1" showErrorMessage="1" sqref="J31:AN31">
      <formula1>liste26</formula1>
    </dataValidation>
    <dataValidation type="list" allowBlank="1" showInputMessage="1" showErrorMessage="1" sqref="J30:AN30">
      <formula1>liste25</formula1>
    </dataValidation>
    <dataValidation type="list" allowBlank="1" showInputMessage="1" showErrorMessage="1" sqref="J27:AN27">
      <formula1>liste21</formula1>
    </dataValidation>
    <dataValidation type="list" allowBlank="1" showInputMessage="1" showErrorMessage="1" sqref="J26:AN26">
      <formula1>liste20</formula1>
    </dataValidation>
    <dataValidation type="list" allowBlank="1" showInputMessage="1" showErrorMessage="1" sqref="J25:AN25">
      <formula1>liste19</formula1>
    </dataValidation>
    <dataValidation type="list" allowBlank="1" showInputMessage="1" showErrorMessage="1" sqref="J24:AN24">
      <formula1>liste18</formula1>
    </dataValidation>
    <dataValidation type="list" allowBlank="1" showInputMessage="1" showErrorMessage="1" sqref="J23:AN23">
      <formula1>liste17</formula1>
    </dataValidation>
    <dataValidation type="list" allowBlank="1" showInputMessage="1" showErrorMessage="1" sqref="J22:AN22">
      <formula1>liste16</formula1>
    </dataValidation>
    <dataValidation type="list" allowBlank="1" showInputMessage="1" showErrorMessage="1" sqref="J21:AN21">
      <formula1>liste15</formula1>
    </dataValidation>
    <dataValidation type="list" allowBlank="1" showInputMessage="1" showErrorMessage="1" sqref="J20:AN20">
      <formula1>liste14</formula1>
    </dataValidation>
    <dataValidation type="list" allowBlank="1" showInputMessage="1" showErrorMessage="1" sqref="J19:AN19">
      <formula1>liste13</formula1>
    </dataValidation>
    <dataValidation type="list" allowBlank="1" showInputMessage="1" showErrorMessage="1" sqref="J18:AN18">
      <formula1>liste12</formula1>
    </dataValidation>
    <dataValidation type="list" allowBlank="1" showInputMessage="1" showErrorMessage="1" sqref="J17:AN17">
      <formula1>liste11</formula1>
    </dataValidation>
    <dataValidation type="list" allowBlank="1" showInputMessage="1" showErrorMessage="1" sqref="J16:AN16">
      <formula1>liste10</formula1>
    </dataValidation>
    <dataValidation type="list" allowBlank="1" showInputMessage="1" showErrorMessage="1" sqref="J15:AN15">
      <formula1>liste9</formula1>
    </dataValidation>
    <dataValidation type="list" allowBlank="1" showInputMessage="1" showErrorMessage="1" sqref="J14:AN14">
      <formula1>liste8</formula1>
    </dataValidation>
    <dataValidation type="list" allowBlank="1" showInputMessage="1" showErrorMessage="1" sqref="J12:AN12 J13 K13:AN13">
      <formula1>liste6</formula1>
    </dataValidation>
    <dataValidation type="list" allowBlank="1" showInputMessage="1" showErrorMessage="1" sqref="J9:AN9">
      <formula1>liste3</formula1>
    </dataValidation>
    <dataValidation type="list" allowBlank="1" showInputMessage="1" showErrorMessage="1" sqref="J10:AN11">
      <formula1>liste4</formula1>
    </dataValidation>
    <dataValidation type="list" allowBlank="1" showInputMessage="1" showErrorMessage="1" sqref="J28:AN28">
      <formula1>liste22</formula1>
    </dataValidation>
    <dataValidation type="list" allowBlank="1" showInputMessage="1" showErrorMessage="1" sqref="J29:AN29">
      <formula1>liste23</formula1>
    </dataValidation>
  </dataValidations>
  <pageMargins left="0.7" right="0.7" top="0.75" bottom="0.75" header="0.3" footer="0.3"/>
  <pageSetup paperSize="9" orientation="portrait" r:id="rId1"/>
  <drawing r:id="rId2"/>
  <extLst>
    <ext xmlns:x14="http://schemas.microsoft.com/office/spreadsheetml/2009/9/main" uri="{78C0D931-6437-407d-A8EE-F0AAD7539E65}">
      <x14:conditionalFormattings>
        <x14:conditionalFormatting xmlns:xm="http://schemas.microsoft.com/office/excel/2006/main">
          <x14:cfRule type="dataBar" id="{1FF8202F-FAB3-4FF6-B214-8024A021853D}">
            <x14:dataBar minLength="0" maxLength="100" border="1" negativeBarBorderColorSameAsPositive="0">
              <x14:cfvo type="autoMin"/>
              <x14:cfvo type="autoMax"/>
              <x14:borderColor rgb="FFFF555A"/>
              <x14:negativeFillColor rgb="FFFF0000"/>
              <x14:negativeBorderColor rgb="FFFF0000"/>
              <x14:axisColor rgb="FF000000"/>
            </x14:dataBar>
          </x14:cfRule>
          <xm:sqref>G36:G56</xm:sqref>
        </x14:conditionalFormatting>
        <x14:conditionalFormatting xmlns:xm="http://schemas.microsoft.com/office/excel/2006/main">
          <x14:cfRule type="iconSet" priority="93" id="{9311663B-570A-47DA-BC1B-431D1A32F3A9}">
            <x14:iconSet custom="1">
              <x14:cfvo type="percent">
                <xm:f>0</xm:f>
              </x14:cfvo>
              <x14:cfvo type="num">
                <xm:f>$I$1</xm:f>
              </x14:cfvo>
              <x14:cfvo type="num" gte="0">
                <xm:f>$I$1</xm:f>
              </x14:cfvo>
              <x14:cfIcon iconSet="3TrafficLights1" iconId="1"/>
              <x14:cfIcon iconSet="3TrafficLights1" iconId="2"/>
              <x14:cfIcon iconSet="3TrafficLights1" iconId="0"/>
            </x14:iconSet>
          </x14:cfRule>
          <xm:sqref>D39 D42 D45 D48 D51 D54 D8:D36</xm:sqref>
        </x14:conditionalFormatting>
        <x14:conditionalFormatting xmlns:xm="http://schemas.microsoft.com/office/excel/2006/main">
          <x14:cfRule type="iconSet" priority="94" id="{7056FA85-8516-4F30-A8D7-C06D125785B8}">
            <x14:iconSet custom="1">
              <x14:cfvo type="percent">
                <xm:f>0</xm:f>
              </x14:cfvo>
              <x14:cfvo type="num">
                <xm:f>$I$2</xm:f>
              </x14:cfvo>
              <x14:cfvo type="num" gte="0">
                <xm:f>$I$2</xm:f>
              </x14:cfvo>
              <x14:cfIcon iconSet="3TrafficLights1" iconId="1"/>
              <x14:cfIcon iconSet="3TrafficLights1" iconId="2"/>
              <x14:cfIcon iconSet="3TrafficLights1" iconId="0"/>
            </x14:iconSet>
          </x14:cfRule>
          <xm:sqref>E39 E42 E45 E48 E51 E54 E8:E36</xm:sqref>
        </x14:conditionalFormatting>
        <x14:conditionalFormatting xmlns:xm="http://schemas.microsoft.com/office/excel/2006/main">
          <x14:cfRule type="iconSet" priority="15160" id="{ABF6B825-03D2-486D-8880-111A924E13BF}">
            <x14:iconSet iconSet="3Triangles">
              <x14:cfvo type="percent">
                <xm:f>0</xm:f>
              </x14:cfvo>
              <x14:cfvo type="percent">
                <xm:f>33</xm:f>
              </x14:cfvo>
              <x14:cfvo type="percent">
                <xm:f>67</xm:f>
              </x14:cfvo>
            </x14:iconSet>
          </x14:cfRule>
          <xm:sqref>G8:G35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34</vt:i4>
      </vt:variant>
    </vt:vector>
  </HeadingPairs>
  <TitlesOfParts>
    <vt:vector size="44" baseType="lpstr">
      <vt:lpstr>Base de donnée</vt:lpstr>
      <vt:lpstr>STATISTIQUE</vt:lpstr>
      <vt:lpstr>Calendrier</vt:lpstr>
      <vt:lpstr>Janvier</vt:lpstr>
      <vt:lpstr>Février</vt:lpstr>
      <vt:lpstr>Mars</vt:lpstr>
      <vt:lpstr>Avril</vt:lpstr>
      <vt:lpstr>Mai</vt:lpstr>
      <vt:lpstr>Juin</vt:lpstr>
      <vt:lpstr>IMPORT INDISPONIBILITE</vt:lpstr>
      <vt:lpstr>an</vt:lpstr>
      <vt:lpstr>debut</vt:lpstr>
      <vt:lpstr>EFFTOTAL</vt:lpstr>
      <vt:lpstr>equipe</vt:lpstr>
      <vt:lpstr>equipe1</vt:lpstr>
      <vt:lpstr>equipe2</vt:lpstr>
      <vt:lpstr>equipe3</vt:lpstr>
      <vt:lpstr>fériés</vt:lpstr>
      <vt:lpstr>fin</vt:lpstr>
      <vt:lpstr>fonction</vt:lpstr>
      <vt:lpstr>Grille</vt:lpstr>
      <vt:lpstr>noms</vt:lpstr>
      <vt:lpstr>Avril!piquet</vt:lpstr>
      <vt:lpstr>Février!piquet</vt:lpstr>
      <vt:lpstr>'IMPORT INDISPONIBILITE'!piquet</vt:lpstr>
      <vt:lpstr>Janvier!piquet</vt:lpstr>
      <vt:lpstr>Juin!piquet</vt:lpstr>
      <vt:lpstr>Mai!piquet</vt:lpstr>
      <vt:lpstr>Mars!piquet</vt:lpstr>
      <vt:lpstr>Avril!planning</vt:lpstr>
      <vt:lpstr>Février!planning</vt:lpstr>
      <vt:lpstr>'IMPORT INDISPONIBILITE'!planning</vt:lpstr>
      <vt:lpstr>Janvier!planning</vt:lpstr>
      <vt:lpstr>Juin!planning</vt:lpstr>
      <vt:lpstr>Mai!planning</vt:lpstr>
      <vt:lpstr>Mars!planning</vt:lpstr>
      <vt:lpstr>spactif</vt:lpstr>
      <vt:lpstr>Avril!vsav</vt:lpstr>
      <vt:lpstr>Février!vsav</vt:lpstr>
      <vt:lpstr>'IMPORT INDISPONIBILITE'!vsav</vt:lpstr>
      <vt:lpstr>Juin!vsav</vt:lpstr>
      <vt:lpstr>Mai!vsav</vt:lpstr>
      <vt:lpstr>Mars!vsav</vt:lpstr>
      <vt:lpstr>vsav</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rvbx</dc:creator>
  <cp:lastModifiedBy>gmb</cp:lastModifiedBy>
  <cp:revision/>
  <cp:lastPrinted>2017-01-23T13:30:00Z</cp:lastPrinted>
  <dcterms:created xsi:type="dcterms:W3CDTF">2012-10-11T19:16:36Z</dcterms:created>
  <dcterms:modified xsi:type="dcterms:W3CDTF">2017-04-07T08:04:43Z</dcterms:modified>
</cp:coreProperties>
</file>