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30" windowHeight="8625" tabRatio="809" activeTab="2"/>
  </bookViews>
  <sheets>
    <sheet name="Clients" sheetId="1" r:id="rId1"/>
    <sheet name="Formulaire" sheetId="2" r:id="rId2"/>
    <sheet name="Menu" sheetId="3" r:id="rId3"/>
    <sheet name="Lisez-moi" sheetId="4" r:id="rId4"/>
  </sheets>
  <definedNames>
    <definedName name="Accessoire">OFFSET(Code_clients,,20)</definedName>
    <definedName name="Adresse">OFFSET(Code_clients,,4)</definedName>
    <definedName name="Code_clients">OFFSET(Clients!$A$2,,,COUNTA(Clients!$A:$A)-1)</definedName>
    <definedName name="CodeBare">OFFSET(Code_clients,,22)</definedName>
    <definedName name="Commentaire">OFFSET(Code_clients,,17)</definedName>
    <definedName name="CP">OFFSET(Code_clients,,5)</definedName>
    <definedName name="Date">OFFSET(Code_clients,,11)</definedName>
    <definedName name="Email">OFFSET(Code_clients,,9)</definedName>
    <definedName name="Etat">OFFSET(Code_clients,,15)</definedName>
    <definedName name="Materiel">OFFSET(Code_clients,,12)</definedName>
    <definedName name="Mobile">OFFSET(Code_clients,,8)</definedName>
    <definedName name="Modele">OFFSET(Code_clients,,13)</definedName>
    <definedName name="Nom">OFFSET(Code_clients,,3)</definedName>
    <definedName name="Password">OFFSET(Code_clients,,19)</definedName>
    <definedName name="Prenom">OFFSET(Code_clients,,2)</definedName>
    <definedName name="Probleme">OFFSET(Code_clients,,16)</definedName>
    <definedName name="Recuperation">OFFSET(Code_clients,,18)</definedName>
    <definedName name="Situation">OFFSET(Code_clients,,22)</definedName>
    <definedName name="SN">OFFSET(Code_clients,,14)</definedName>
    <definedName name="Tablo">OFFSET(Clients!$A$2,,,COUNTA(Clients!$A:$A)-1,22)</definedName>
    <definedName name="Tel">OFFSET(Code_clients,,7)</definedName>
    <definedName name="Ville">OFFSET(Code_clients,,6)</definedName>
  </definedNames>
  <calcPr calcId="152511"/>
</workbook>
</file>

<file path=xl/calcChain.xml><?xml version="1.0" encoding="utf-8"?>
<calcChain xmlns="http://schemas.openxmlformats.org/spreadsheetml/2006/main">
  <c r="D28" i="2" l="1"/>
  <c r="D29" i="2"/>
  <c r="D23" i="2" l="1"/>
  <c r="A32" i="2"/>
  <c r="D32" i="2"/>
  <c r="F3" i="2"/>
  <c r="D11" i="2" l="1"/>
  <c r="D12" i="2"/>
  <c r="D5" i="2"/>
  <c r="E17" i="2"/>
  <c r="B17" i="2"/>
  <c r="D17" i="2"/>
  <c r="C17" i="2"/>
  <c r="A23" i="2"/>
  <c r="A17" i="2"/>
  <c r="D10" i="2"/>
  <c r="E3" i="2"/>
  <c r="D6" i="2"/>
  <c r="D7" i="2"/>
  <c r="D9" i="2"/>
  <c r="F9" i="2"/>
</calcChain>
</file>

<file path=xl/sharedStrings.xml><?xml version="1.0" encoding="utf-8"?>
<sst xmlns="http://schemas.openxmlformats.org/spreadsheetml/2006/main" count="146" uniqueCount="111">
  <si>
    <t>Code client</t>
  </si>
  <si>
    <t>Civilité</t>
  </si>
  <si>
    <t>Prénom</t>
  </si>
  <si>
    <t>Nom</t>
  </si>
  <si>
    <t>Adresse</t>
  </si>
  <si>
    <t>CP</t>
  </si>
  <si>
    <t>Ville</t>
  </si>
  <si>
    <t>Téléphone</t>
  </si>
  <si>
    <t>Mobile</t>
  </si>
  <si>
    <t>Email</t>
  </si>
  <si>
    <t>Date</t>
  </si>
  <si>
    <t>Matériel</t>
  </si>
  <si>
    <t>Problème</t>
  </si>
  <si>
    <t>Situation</t>
  </si>
  <si>
    <t>Mr</t>
  </si>
  <si>
    <t>Dijon</t>
  </si>
  <si>
    <t>Mme</t>
  </si>
  <si>
    <t>Estelle</t>
  </si>
  <si>
    <t>Paris</t>
  </si>
  <si>
    <t>Mlle</t>
  </si>
  <si>
    <t>Elfy</t>
  </si>
  <si>
    <t>Tablette</t>
  </si>
  <si>
    <t>PC Portable</t>
  </si>
  <si>
    <t>Modèle</t>
  </si>
  <si>
    <t>SN</t>
  </si>
  <si>
    <t>Lucas</t>
  </si>
  <si>
    <t>FABRE</t>
  </si>
  <si>
    <t>DUBOIS</t>
  </si>
  <si>
    <t>MARTY</t>
  </si>
  <si>
    <t>12 Pasteur</t>
  </si>
  <si>
    <t>Rue du Château</t>
  </si>
  <si>
    <t>106 bis Rue de Mansart</t>
  </si>
  <si>
    <t>Estelle@gmail.com</t>
  </si>
  <si>
    <t>lucas@yahoo.fr</t>
  </si>
  <si>
    <t>marty@live.com</t>
  </si>
  <si>
    <t>PC bureau</t>
  </si>
  <si>
    <t>Attente</t>
  </si>
  <si>
    <t>Commande</t>
  </si>
  <si>
    <t>N° Client</t>
  </si>
  <si>
    <t>Nom:</t>
  </si>
  <si>
    <t>Prénom:</t>
  </si>
  <si>
    <t>Produit Conerne</t>
  </si>
  <si>
    <t>Marque</t>
  </si>
  <si>
    <t>S/N:</t>
  </si>
  <si>
    <t>Etat</t>
  </si>
  <si>
    <t>Commentaire</t>
  </si>
  <si>
    <t>Code Barre</t>
  </si>
  <si>
    <t>Devis</t>
  </si>
  <si>
    <t xml:space="preserve">Récupération </t>
  </si>
  <si>
    <t>Alex</t>
  </si>
  <si>
    <t>Martin</t>
  </si>
  <si>
    <t>12 Allée</t>
  </si>
  <si>
    <t>Signature le client</t>
  </si>
  <si>
    <t>Code Postal:</t>
  </si>
  <si>
    <t>Adresse:</t>
  </si>
  <si>
    <t>Téléphone:</t>
  </si>
  <si>
    <t>Ville:</t>
  </si>
  <si>
    <t>Mobile:</t>
  </si>
  <si>
    <t>Email:</t>
  </si>
  <si>
    <t>Fini</t>
  </si>
  <si>
    <t>Bouton Ajouter</t>
  </si>
  <si>
    <t xml:space="preserve">Un clic sur ce bouton permet d'ajouter un nouveau client et ses données à </t>
  </si>
  <si>
    <t>la liste de la feuille ''Clients"</t>
  </si>
  <si>
    <t>Bouton Modifier</t>
  </si>
  <si>
    <t>Pour modifier les données d'un clients indiquées sur la feuille ''Clients'' :</t>
  </si>
  <si>
    <t>*</t>
  </si>
  <si>
    <t>Rechercher ce client par son nom ou par son code (listes déroulantes)</t>
  </si>
  <si>
    <t>Apporter les modifications dans les données qui s'affichent</t>
  </si>
  <si>
    <t xml:space="preserve">* </t>
  </si>
  <si>
    <t>Cliquer sur le bouton ''Modifier"</t>
  </si>
  <si>
    <t>Elfy 2</t>
  </si>
  <si>
    <t>Choisir son prénom : il peut y avoir plusieurs prénoms possibles pour un même nom</t>
  </si>
  <si>
    <t>hoang@yahoo.fr</t>
  </si>
  <si>
    <t>26/12/2015</t>
  </si>
  <si>
    <t>Asus</t>
  </si>
  <si>
    <t>correct</t>
  </si>
  <si>
    <t>Ne pas démarrer</t>
  </si>
  <si>
    <t>29/01/2016</t>
  </si>
  <si>
    <t>9VP0V5DS</t>
  </si>
  <si>
    <t>27/01/2016</t>
  </si>
  <si>
    <t>Hors service</t>
  </si>
  <si>
    <t>Ne pas démarer</t>
  </si>
  <si>
    <t>non</t>
  </si>
  <si>
    <t>06 65 84 98 46</t>
  </si>
  <si>
    <t>Asus 23</t>
  </si>
  <si>
    <t>Toshiba</t>
  </si>
  <si>
    <t>5 minutes coupe</t>
  </si>
  <si>
    <t>Oui</t>
  </si>
  <si>
    <t>Prise en charge</t>
  </si>
  <si>
    <t xml:space="preserve">Téléphone: </t>
  </si>
  <si>
    <t>Mot de passe de Windows ou Mac OSX:</t>
  </si>
  <si>
    <t>Récupération de données</t>
  </si>
  <si>
    <t>Mot de passe</t>
  </si>
  <si>
    <t>Accesoires</t>
  </si>
  <si>
    <t>Accessoire</t>
  </si>
  <si>
    <t>Chargeur</t>
  </si>
  <si>
    <t>Sacoche</t>
  </si>
  <si>
    <t>Unité central</t>
  </si>
  <si>
    <t xml:space="preserve">106 bis Rue de </t>
  </si>
  <si>
    <t>HS</t>
  </si>
  <si>
    <t>Non</t>
  </si>
  <si>
    <t>Duong</t>
  </si>
  <si>
    <t>Hoang</t>
  </si>
  <si>
    <t>sacoche</t>
  </si>
  <si>
    <t xml:space="preserve">Asus </t>
  </si>
  <si>
    <t>C</t>
  </si>
  <si>
    <t>OK</t>
  </si>
  <si>
    <t>Tuan</t>
  </si>
  <si>
    <t>Nguyen</t>
  </si>
  <si>
    <t>Unité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</si>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</sst>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ode 128"/>
    </font>
    <font>
      <sz val="11"/>
      <color theme="1"/>
      <name val="Code 128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5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0" xfId="0" applyBorder="1" applyAlignment="1"/>
    <xf numFmtId="0" fontId="4" fillId="2" borderId="0" xfId="0" applyFont="1" applyFill="1" applyBorder="1" applyAlignment="1"/>
    <xf numFmtId="0" fontId="4" fillId="0" borderId="0" xfId="0" applyFont="1"/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5" xfId="0" applyNumberFormat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0" xfId="0" applyFont="1" applyBorder="1"/>
    <xf numFmtId="0" fontId="4" fillId="0" borderId="13" xfId="0" applyFont="1" applyBorder="1" applyAlignment="1">
      <alignment horizontal="center"/>
    </xf>
    <xf numFmtId="0" fontId="0" fillId="0" borderId="5" xfId="0" applyBorder="1" applyAlignment="1"/>
    <xf numFmtId="0" fontId="4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NumberFormat="1" applyFont="1" applyAlignment="1"/>
    <xf numFmtId="164" fontId="0" fillId="0" borderId="0" xfId="0" applyNumberFormat="1" applyBorder="1" applyAlignment="1">
      <alignment horizontal="left"/>
    </xf>
    <xf numFmtId="0" fontId="4" fillId="0" borderId="6" xfId="0" applyFont="1" applyBorder="1"/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4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4" fillId="0" borderId="16" xfId="0" applyFont="1" applyBorder="1"/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165" fontId="2" fillId="2" borderId="16" xfId="0" applyNumberFormat="1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/>
    </xf>
    <xf numFmtId="0" fontId="3" fillId="2" borderId="16" xfId="1" applyFont="1" applyFill="1" applyBorder="1" applyAlignment="1">
      <alignment horizontal="center"/>
    </xf>
    <xf numFmtId="14" fontId="2" fillId="2" borderId="16" xfId="0" applyNumberFormat="1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676275</xdr:colOff>
      <xdr:row>9</xdr:row>
      <xdr:rowOff>66675</xdr:rowOff>
    </xdr:from>
    <xdr:to>
      <xdr:col>5</xdr:col>
      <xdr:colOff>361950</xdr:colOff>
      <xdr:row>11</xdr:row>
      <xdr:rowOff>66675</xdr:rowOff>
    </xdr:to>
    <xdr:sp macro="[0]!Menu" textlink="">
      <xdr:nvSpPr>
        <xdr:cNvPr id="2" name="ZoneTexte 1"/>
        <xdr:cNvSpPr txBox="1"/>
      </xdr:nvSpPr>
      <xdr:spPr>
        <a:xfrm>
          <a:off x="2962275" y="17811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ty@live.com" TargetMode="External"/><Relationship Id="rId2" Type="http://schemas.openxmlformats.org/officeDocument/2006/relationships/hyperlink" Target="mailto:Estelle@gmail.com" TargetMode="External"/><Relationship Id="rId1" Type="http://schemas.openxmlformats.org/officeDocument/2006/relationships/hyperlink" Target="mailto:lucas@yahoo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ty@liv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workbookViewId="0">
      <selection activeCell="E18" sqref="E18"/>
    </sheetView>
  </sheetViews>
  <sheetFormatPr baseColWidth="10" defaultRowHeight="15"/>
  <cols>
    <col min="1" max="1" width="8.5703125" customWidth="1"/>
    <col min="2" max="2" width="5.7109375" bestFit="1" customWidth="1"/>
    <col min="3" max="3" width="8.28515625" bestFit="1" customWidth="1"/>
    <col min="4" max="4" width="6.42578125" bestFit="1" customWidth="1"/>
    <col min="5" max="5" width="16.85546875" bestFit="1" customWidth="1"/>
    <col min="6" max="6" width="6" bestFit="1" customWidth="1"/>
    <col min="7" max="7" width="5.7109375" bestFit="1" customWidth="1"/>
    <col min="8" max="9" width="10.7109375" bestFit="1" customWidth="1"/>
    <col min="10" max="10" width="17.7109375" bestFit="1" customWidth="1"/>
    <col min="11" max="11" width="10.7109375" bestFit="1" customWidth="1"/>
    <col min="12" max="12" width="8.85546875" bestFit="1" customWidth="1"/>
    <col min="13" max="13" width="6.28515625" bestFit="1" customWidth="1"/>
    <col min="14" max="14" width="7.140625" bestFit="1" customWidth="1"/>
    <col min="15" max="15" width="9.28515625" bestFit="1" customWidth="1"/>
    <col min="16" max="16" width="12.28515625" bestFit="1" customWidth="1"/>
    <col min="20" max="20" width="12.42578125" bestFit="1" customWidth="1"/>
  </cols>
  <sheetData>
    <row r="1" spans="1:2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23</v>
      </c>
      <c r="N1" s="4" t="s">
        <v>24</v>
      </c>
      <c r="O1" s="4" t="s">
        <v>44</v>
      </c>
      <c r="P1" s="5" t="s">
        <v>12</v>
      </c>
      <c r="Q1" s="5" t="s">
        <v>45</v>
      </c>
      <c r="R1" s="33" t="s">
        <v>48</v>
      </c>
      <c r="S1" s="35" t="s">
        <v>92</v>
      </c>
      <c r="T1" s="4" t="s">
        <v>94</v>
      </c>
      <c r="U1" s="35" t="s">
        <v>46</v>
      </c>
      <c r="V1" s="33" t="s">
        <v>13</v>
      </c>
    </row>
    <row r="2" spans="1:22">
      <c r="A2" s="31">
        <v>1</v>
      </c>
      <c r="B2" s="31" t="s">
        <v>14</v>
      </c>
      <c r="C2" s="31" t="s">
        <v>25</v>
      </c>
      <c r="D2" s="31" t="s">
        <v>27</v>
      </c>
      <c r="E2" s="34" t="s">
        <v>31</v>
      </c>
      <c r="F2" s="39">
        <v>21000</v>
      </c>
      <c r="G2" s="40" t="s">
        <v>15</v>
      </c>
      <c r="H2" s="41">
        <v>987654576</v>
      </c>
      <c r="I2" s="41">
        <v>635689562</v>
      </c>
      <c r="J2" s="42" t="s">
        <v>33</v>
      </c>
      <c r="K2" s="43" t="s">
        <v>79</v>
      </c>
      <c r="L2" s="40" t="s">
        <v>21</v>
      </c>
      <c r="M2" s="40" t="s">
        <v>84</v>
      </c>
      <c r="N2" s="40">
        <v>45668</v>
      </c>
      <c r="O2" s="40" t="s">
        <v>80</v>
      </c>
      <c r="P2" s="40" t="s">
        <v>81</v>
      </c>
      <c r="Q2" s="44"/>
      <c r="R2" s="44" t="s">
        <v>82</v>
      </c>
      <c r="S2" s="37"/>
      <c r="T2" s="37" t="s">
        <v>95</v>
      </c>
      <c r="U2" s="45">
        <v>124566</v>
      </c>
      <c r="V2" s="40" t="s">
        <v>36</v>
      </c>
    </row>
    <row r="3" spans="1:22">
      <c r="A3" s="31">
        <v>2</v>
      </c>
      <c r="B3" s="31" t="s">
        <v>16</v>
      </c>
      <c r="C3" s="31" t="s">
        <v>17</v>
      </c>
      <c r="D3" s="31" t="s">
        <v>26</v>
      </c>
      <c r="E3" s="34" t="s">
        <v>29</v>
      </c>
      <c r="F3" s="39">
        <v>75000</v>
      </c>
      <c r="G3" s="40" t="s">
        <v>18</v>
      </c>
      <c r="H3" s="41">
        <v>976890987</v>
      </c>
      <c r="I3" s="40"/>
      <c r="J3" s="42" t="s">
        <v>32</v>
      </c>
      <c r="K3" s="43">
        <v>42397</v>
      </c>
      <c r="L3" s="40" t="s">
        <v>22</v>
      </c>
      <c r="M3" s="40"/>
      <c r="N3" s="40"/>
      <c r="O3" s="40"/>
      <c r="P3" s="40"/>
      <c r="Q3" s="44"/>
      <c r="R3" s="44"/>
      <c r="S3" s="37"/>
      <c r="T3" s="37" t="s">
        <v>96</v>
      </c>
      <c r="U3" s="45"/>
      <c r="V3" s="40" t="s">
        <v>59</v>
      </c>
    </row>
    <row r="4" spans="1:22">
      <c r="A4" s="31">
        <v>3</v>
      </c>
      <c r="B4" s="31" t="s">
        <v>19</v>
      </c>
      <c r="C4" s="31" t="s">
        <v>20</v>
      </c>
      <c r="D4" s="31" t="s">
        <v>28</v>
      </c>
      <c r="E4" s="34" t="s">
        <v>30</v>
      </c>
      <c r="F4" s="39">
        <v>75000</v>
      </c>
      <c r="G4" s="40" t="s">
        <v>18</v>
      </c>
      <c r="H4" s="41">
        <v>908789876</v>
      </c>
      <c r="I4" s="40"/>
      <c r="J4" s="42" t="s">
        <v>34</v>
      </c>
      <c r="K4" s="43" t="s">
        <v>77</v>
      </c>
      <c r="L4" s="40" t="s">
        <v>35</v>
      </c>
      <c r="M4" s="40" t="s">
        <v>85</v>
      </c>
      <c r="N4" s="40">
        <v>23544</v>
      </c>
      <c r="O4" s="40" t="s">
        <v>75</v>
      </c>
      <c r="P4" s="40" t="s">
        <v>86</v>
      </c>
      <c r="Q4" s="44"/>
      <c r="R4" s="40" t="s">
        <v>87</v>
      </c>
      <c r="S4" s="37"/>
      <c r="T4" s="37" t="s">
        <v>97</v>
      </c>
      <c r="U4" s="45" t="s">
        <v>78</v>
      </c>
      <c r="V4" s="40" t="s">
        <v>37</v>
      </c>
    </row>
    <row r="5" spans="1:22">
      <c r="A5" s="31">
        <v>4</v>
      </c>
      <c r="B5" s="31" t="s">
        <v>19</v>
      </c>
      <c r="C5" s="31" t="s">
        <v>70</v>
      </c>
      <c r="D5" s="31" t="s">
        <v>28</v>
      </c>
      <c r="E5" s="34" t="s">
        <v>30</v>
      </c>
      <c r="F5" s="39">
        <v>75001</v>
      </c>
      <c r="G5" s="40" t="s">
        <v>18</v>
      </c>
      <c r="H5" s="41">
        <v>908789877</v>
      </c>
      <c r="I5" s="40"/>
      <c r="J5" s="42" t="s">
        <v>34</v>
      </c>
      <c r="K5" s="43">
        <v>42399</v>
      </c>
      <c r="L5" s="40" t="s">
        <v>35</v>
      </c>
      <c r="M5" s="40"/>
      <c r="N5" s="40"/>
      <c r="O5" s="40"/>
      <c r="P5" s="40"/>
      <c r="Q5" s="44"/>
      <c r="R5" s="44"/>
      <c r="S5" s="37"/>
      <c r="T5" s="37"/>
      <c r="U5" s="45"/>
      <c r="V5" s="40" t="s">
        <v>47</v>
      </c>
    </row>
    <row r="6" spans="1:22">
      <c r="A6" s="31">
        <v>5</v>
      </c>
      <c r="B6" s="31" t="s">
        <v>14</v>
      </c>
      <c r="C6" s="31" t="s">
        <v>49</v>
      </c>
      <c r="D6" s="31" t="s">
        <v>50</v>
      </c>
      <c r="E6" s="34" t="s">
        <v>51</v>
      </c>
      <c r="F6" s="39">
        <v>21000</v>
      </c>
      <c r="G6" s="40" t="s">
        <v>15</v>
      </c>
      <c r="H6" s="41">
        <v>99890987</v>
      </c>
      <c r="I6" s="40" t="s">
        <v>83</v>
      </c>
      <c r="J6" s="42" t="s">
        <v>72</v>
      </c>
      <c r="K6" s="43" t="s">
        <v>73</v>
      </c>
      <c r="L6" s="40" t="s">
        <v>22</v>
      </c>
      <c r="M6" s="40" t="s">
        <v>74</v>
      </c>
      <c r="N6" s="40"/>
      <c r="O6" s="40" t="s">
        <v>75</v>
      </c>
      <c r="P6" s="40" t="s">
        <v>76</v>
      </c>
      <c r="Q6" s="44"/>
      <c r="R6" s="44"/>
      <c r="S6" s="37"/>
      <c r="T6" s="37"/>
      <c r="U6" s="45">
        <v>12368788</v>
      </c>
      <c r="V6" s="40" t="s">
        <v>36</v>
      </c>
    </row>
    <row r="7" spans="1:22">
      <c r="A7" s="38">
        <v>6</v>
      </c>
      <c r="B7" s="38" t="s">
        <v>14</v>
      </c>
      <c r="C7" s="38" t="s">
        <v>101</v>
      </c>
      <c r="D7" s="38" t="s">
        <v>102</v>
      </c>
      <c r="E7" s="12">
        <v>160</v>
      </c>
      <c r="F7" s="37">
        <v>21000</v>
      </c>
      <c r="G7" s="37" t="s">
        <v>15</v>
      </c>
      <c r="H7" s="37"/>
      <c r="I7" s="37">
        <v>608305122</v>
      </c>
      <c r="J7" s="37"/>
      <c r="K7" s="46">
        <v>42553</v>
      </c>
      <c r="L7" s="37" t="s">
        <v>22</v>
      </c>
      <c r="M7" s="37" t="s">
        <v>74</v>
      </c>
      <c r="N7" s="37"/>
      <c r="O7" s="37" t="s">
        <v>75</v>
      </c>
      <c r="P7" s="37" t="s">
        <v>99</v>
      </c>
      <c r="Q7" s="37" t="s">
        <v>82</v>
      </c>
      <c r="R7" s="37" t="s">
        <v>100</v>
      </c>
      <c r="S7" s="37">
        <v>7890</v>
      </c>
      <c r="T7" s="37" t="s">
        <v>103</v>
      </c>
      <c r="U7" s="37">
        <v>12356</v>
      </c>
      <c r="V7" s="37" t="s">
        <v>95</v>
      </c>
    </row>
    <row r="8" spans="1:22">
      <c r="A8" s="38">
        <v>7</v>
      </c>
      <c r="B8" s="38" t="s">
        <v>14</v>
      </c>
      <c r="C8" s="38" t="s">
        <v>107</v>
      </c>
      <c r="D8" s="38" t="s">
        <v>108</v>
      </c>
      <c r="E8" s="12">
        <v>106</v>
      </c>
      <c r="F8" s="37">
        <v>21000</v>
      </c>
      <c r="G8" s="37" t="s">
        <v>15</v>
      </c>
      <c r="H8" s="37"/>
      <c r="I8" s="37"/>
      <c r="J8" s="37"/>
      <c r="K8" s="46">
        <v>42553</v>
      </c>
      <c r="L8" s="37" t="s">
        <v>22</v>
      </c>
      <c r="M8" s="37" t="s">
        <v>104</v>
      </c>
      <c r="N8" s="37" t="s">
        <v>24</v>
      </c>
      <c r="O8" s="37" t="s">
        <v>105</v>
      </c>
      <c r="P8" s="37" t="s">
        <v>99</v>
      </c>
      <c r="Q8" s="37" t="s">
        <v>110</v>
      </c>
      <c r="R8" s="37" t="s">
        <v>106</v>
      </c>
      <c r="S8" s="37">
        <v>1235</v>
      </c>
      <c r="T8" s="37" t="s">
        <v>109</v>
      </c>
      <c r="U8" s="37">
        <v>1356</v>
      </c>
      <c r="V8" s="37" t="s">
        <v>95</v>
      </c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48"/>
  <sheetViews>
    <sheetView workbookViewId="0">
      <selection activeCell="T17" sqref="T17"/>
    </sheetView>
  </sheetViews>
  <sheetFormatPr baseColWidth="10" defaultRowHeight="15"/>
  <cols>
    <col min="1" max="1" width="11.7109375" customWidth="1"/>
    <col min="2" max="2" width="18" customWidth="1"/>
    <col min="3" max="3" width="14.28515625" customWidth="1"/>
    <col min="4" max="4" width="13.28515625" customWidth="1"/>
    <col min="5" max="5" width="17.140625" customWidth="1"/>
    <col min="6" max="6" width="11.140625" customWidth="1"/>
    <col min="7" max="25" width="11.42578125" customWidth="1"/>
  </cols>
  <sheetData>
    <row r="1" spans="1:7">
      <c r="A1" s="64"/>
      <c r="B1" s="64"/>
      <c r="C1" s="64"/>
      <c r="D1" s="56" t="s">
        <v>88</v>
      </c>
      <c r="E1" s="57"/>
      <c r="F1" s="58"/>
    </row>
    <row r="2" spans="1:7">
      <c r="A2" s="64"/>
      <c r="B2" s="64"/>
      <c r="C2" s="64"/>
      <c r="D2" s="21" t="s">
        <v>38</v>
      </c>
      <c r="E2" s="21" t="s">
        <v>10</v>
      </c>
      <c r="F2" s="23" t="s">
        <v>13</v>
      </c>
    </row>
    <row r="3" spans="1:7">
      <c r="D3" s="12">
        <v>7</v>
      </c>
      <c r="E3" s="12">
        <f ca="1">VLOOKUP($D$3,Tablo,11,0)</f>
        <v>42553</v>
      </c>
      <c r="F3" s="22" t="str">
        <f ca="1">VLOOKUP($D$3,Tablo,22,0)</f>
        <v>Chargeur</v>
      </c>
    </row>
    <row r="5" spans="1:7">
      <c r="A5" t="s">
        <v>98</v>
      </c>
      <c r="C5" s="16" t="s">
        <v>39</v>
      </c>
      <c r="D5" s="8" t="str">
        <f ca="1">VLOOKUP($D$3,Tablo,4,0)</f>
        <v>Nguyen</v>
      </c>
      <c r="E5" s="8"/>
      <c r="F5" s="1"/>
    </row>
    <row r="6" spans="1:7">
      <c r="C6" s="17" t="s">
        <v>40</v>
      </c>
      <c r="D6" s="6" t="str">
        <f ca="1">VLOOKUP($D$3,Tablo,3,0)</f>
        <v>Tuan</v>
      </c>
      <c r="E6" s="6"/>
      <c r="F6" s="2"/>
    </row>
    <row r="7" spans="1:7">
      <c r="A7" t="s">
        <v>89</v>
      </c>
      <c r="C7" s="17" t="s">
        <v>54</v>
      </c>
      <c r="D7" s="9">
        <f ca="1">VLOOKUP($D$3,Tablo,5,0)</f>
        <v>106</v>
      </c>
      <c r="E7" s="9"/>
      <c r="F7" s="20"/>
    </row>
    <row r="8" spans="1:7">
      <c r="A8" t="s">
        <v>57</v>
      </c>
      <c r="C8" s="17"/>
      <c r="D8" s="6"/>
      <c r="E8" s="6"/>
      <c r="F8" s="2"/>
    </row>
    <row r="9" spans="1:7">
      <c r="C9" s="17" t="s">
        <v>53</v>
      </c>
      <c r="D9" s="30">
        <f ca="1">VLOOKUP($D$3,Tablo,6,0)</f>
        <v>21000</v>
      </c>
      <c r="E9" s="18" t="s">
        <v>56</v>
      </c>
      <c r="F9" s="2" t="str">
        <f ca="1">VLOOKUP($D$3,Tablo,7,0)</f>
        <v>Dijon</v>
      </c>
    </row>
    <row r="10" spans="1:7">
      <c r="C10" s="17" t="s">
        <v>55</v>
      </c>
      <c r="D10" s="27">
        <f ca="1">VLOOKUP($D$3,Tablo,8)</f>
        <v>0</v>
      </c>
      <c r="E10" s="18"/>
      <c r="F10" s="14"/>
    </row>
    <row r="11" spans="1:7">
      <c r="C11" s="17" t="s">
        <v>57</v>
      </c>
      <c r="D11" s="29">
        <f ca="1">VLOOKUP($D$3,Tablo,9,0)</f>
        <v>0</v>
      </c>
      <c r="E11" s="6"/>
      <c r="F11" s="2"/>
    </row>
    <row r="12" spans="1:7">
      <c r="C12" s="28" t="s">
        <v>58</v>
      </c>
      <c r="D12" s="7">
        <f ca="1">VLOOKUP($D$3,Tablo,10,0)</f>
        <v>0</v>
      </c>
      <c r="E12" s="7"/>
      <c r="F12" s="3"/>
    </row>
    <row r="15" spans="1:7">
      <c r="A15" s="56" t="s">
        <v>41</v>
      </c>
      <c r="B15" s="57"/>
      <c r="C15" s="57"/>
      <c r="D15" s="57"/>
      <c r="E15" s="57"/>
      <c r="F15" s="58"/>
      <c r="G15" s="10"/>
    </row>
    <row r="16" spans="1:7">
      <c r="A16" s="15" t="s">
        <v>11</v>
      </c>
      <c r="B16" s="19" t="s">
        <v>42</v>
      </c>
      <c r="C16" s="15" t="s">
        <v>43</v>
      </c>
      <c r="D16" s="15" t="s">
        <v>44</v>
      </c>
      <c r="E16" s="59" t="s">
        <v>12</v>
      </c>
      <c r="F16" s="60"/>
      <c r="G16" s="9"/>
    </row>
    <row r="17" spans="1:7">
      <c r="A17" s="61" t="str">
        <f ca="1">VLOOKUP($D$3,Tablo,12,0)</f>
        <v>PC Portable</v>
      </c>
      <c r="B17" s="47" t="str">
        <f ca="1">VLOOKUP($D$3,Tablo,13,0)</f>
        <v xml:space="preserve">Asus </v>
      </c>
      <c r="C17" s="61" t="str">
        <f ca="1">VLOOKUP($D$3,Tablo,14,0)</f>
        <v>SN</v>
      </c>
      <c r="D17" s="61" t="str">
        <f ca="1">VLOOKUP($D$3,Tablo,15,0)</f>
        <v>C</v>
      </c>
      <c r="E17" s="47" t="str">
        <f ca="1">VLOOKUP($D$3,Tablo,16,0)</f>
        <v>HS</v>
      </c>
      <c r="F17" s="49"/>
      <c r="G17" s="6"/>
    </row>
    <row r="18" spans="1:7">
      <c r="A18" s="62"/>
      <c r="B18" s="50"/>
      <c r="C18" s="62"/>
      <c r="D18" s="62"/>
      <c r="E18" s="50"/>
      <c r="F18" s="52"/>
      <c r="G18" s="6"/>
    </row>
    <row r="19" spans="1:7">
      <c r="A19" s="63"/>
      <c r="B19" s="53"/>
      <c r="C19" s="63"/>
      <c r="D19" s="63"/>
      <c r="E19" s="53"/>
      <c r="F19" s="55"/>
      <c r="G19" s="6"/>
    </row>
    <row r="20" spans="1:7">
      <c r="A20" s="32"/>
      <c r="B20" s="32"/>
      <c r="C20" s="32"/>
      <c r="D20" s="32"/>
      <c r="E20" s="32"/>
      <c r="F20" s="32"/>
      <c r="G20" s="6"/>
    </row>
    <row r="22" spans="1:7">
      <c r="A22" s="56" t="s">
        <v>91</v>
      </c>
      <c r="B22" s="57"/>
      <c r="C22" s="58"/>
      <c r="D22" s="56" t="s">
        <v>45</v>
      </c>
      <c r="E22" s="57"/>
      <c r="F22" s="58"/>
      <c r="G22" s="10"/>
    </row>
    <row r="23" spans="1:7">
      <c r="A23" s="47" t="str">
        <f ca="1">VLOOKUP($D$3,Tablo,18,0)</f>
        <v>OK</v>
      </c>
      <c r="B23" s="48"/>
      <c r="C23" s="49"/>
      <c r="D23" s="47">
        <f ca="1">D29</f>
        <v>1235</v>
      </c>
      <c r="E23" s="48"/>
      <c r="F23" s="49"/>
      <c r="G23" s="6"/>
    </row>
    <row r="24" spans="1:7">
      <c r="A24" s="50"/>
      <c r="B24" s="51"/>
      <c r="C24" s="52"/>
      <c r="D24" s="50"/>
      <c r="E24" s="51"/>
      <c r="F24" s="52"/>
      <c r="G24" s="6"/>
    </row>
    <row r="25" spans="1:7">
      <c r="A25" s="50"/>
      <c r="B25" s="51"/>
      <c r="C25" s="52"/>
      <c r="D25" s="50"/>
      <c r="E25" s="51"/>
      <c r="F25" s="52"/>
      <c r="G25" s="6"/>
    </row>
    <row r="26" spans="1:7">
      <c r="A26" s="53"/>
      <c r="B26" s="54"/>
      <c r="C26" s="55"/>
      <c r="D26" s="53"/>
      <c r="E26" s="54"/>
      <c r="F26" s="55"/>
      <c r="G26" s="6"/>
    </row>
    <row r="27" spans="1:7">
      <c r="A27" s="32"/>
      <c r="B27" s="32"/>
      <c r="C27" s="32"/>
      <c r="D27" s="32"/>
      <c r="E27" s="32"/>
      <c r="F27" s="32"/>
      <c r="G27" s="6"/>
    </row>
    <row r="28" spans="1:7">
      <c r="A28" s="68" t="s">
        <v>93</v>
      </c>
      <c r="B28" s="69"/>
      <c r="C28" s="70"/>
      <c r="D28" s="65" t="str">
        <f ca="1">VLOOKUP($D$3,Tablo,20,0)</f>
        <v>Unité</v>
      </c>
      <c r="E28" s="66"/>
      <c r="F28" s="67"/>
      <c r="G28" s="6"/>
    </row>
    <row r="29" spans="1:7">
      <c r="A29" s="36" t="s">
        <v>90</v>
      </c>
      <c r="B29" s="36"/>
      <c r="C29" s="36"/>
      <c r="D29" s="65">
        <f ca="1">VLOOKUP($D$3,Tablo,19,0)</f>
        <v>1235</v>
      </c>
      <c r="E29" s="66"/>
      <c r="F29" s="67"/>
      <c r="G29" s="6"/>
    </row>
    <row r="31" spans="1:7">
      <c r="A31" s="56" t="s">
        <v>46</v>
      </c>
      <c r="B31" s="57"/>
      <c r="C31" s="57"/>
      <c r="D31" s="57"/>
      <c r="E31" s="57"/>
      <c r="F31" s="58"/>
    </row>
    <row r="32" spans="1:7">
      <c r="A32" s="71">
        <f ca="1">VLOOKUP($D$3,Tablo,21,0)</f>
        <v>1356</v>
      </c>
      <c r="B32" s="72"/>
      <c r="C32" s="73"/>
      <c r="D32" s="71">
        <f ca="1">VLOOKUP($D$3,Tablo,21,0)</f>
        <v>1356</v>
      </c>
      <c r="E32" s="72"/>
      <c r="F32" s="73"/>
    </row>
    <row r="33" spans="1:7">
      <c r="A33" s="74"/>
      <c r="B33" s="75"/>
      <c r="C33" s="76"/>
      <c r="D33" s="74"/>
      <c r="E33" s="75"/>
      <c r="F33" s="76"/>
    </row>
    <row r="34" spans="1:7">
      <c r="A34" s="74"/>
      <c r="B34" s="75"/>
      <c r="C34" s="76"/>
      <c r="D34" s="74"/>
      <c r="E34" s="75"/>
      <c r="F34" s="76"/>
    </row>
    <row r="35" spans="1:7">
      <c r="A35" s="77"/>
      <c r="B35" s="78"/>
      <c r="C35" s="79"/>
      <c r="D35" s="77"/>
      <c r="E35" s="78"/>
      <c r="F35" s="79"/>
    </row>
    <row r="39" spans="1:7">
      <c r="E39" s="11" t="s">
        <v>52</v>
      </c>
    </row>
    <row r="42" spans="1:7">
      <c r="B42" s="26"/>
      <c r="C42" s="26"/>
      <c r="D42" s="26"/>
      <c r="E42" s="26"/>
      <c r="F42" s="26"/>
    </row>
    <row r="43" spans="1:7">
      <c r="B43" s="25"/>
      <c r="C43" s="25"/>
      <c r="D43" s="25"/>
      <c r="E43" s="25"/>
      <c r="F43" s="25"/>
      <c r="G43" s="25"/>
    </row>
    <row r="44" spans="1:7">
      <c r="A44" s="24"/>
    </row>
    <row r="45" spans="1:7">
      <c r="A45" s="25"/>
    </row>
    <row r="46" spans="1:7">
      <c r="A46" s="25"/>
    </row>
    <row r="47" spans="1:7">
      <c r="A47" s="24"/>
    </row>
    <row r="48" spans="1:7">
      <c r="A48" s="24"/>
    </row>
  </sheetData>
  <mergeCells count="19">
    <mergeCell ref="A32:C35"/>
    <mergeCell ref="D32:F35"/>
    <mergeCell ref="D1:F1"/>
    <mergeCell ref="A1:C2"/>
    <mergeCell ref="D22:F22"/>
    <mergeCell ref="A22:C22"/>
    <mergeCell ref="B17:B19"/>
    <mergeCell ref="D17:D19"/>
    <mergeCell ref="D23:F26"/>
    <mergeCell ref="A23:C26"/>
    <mergeCell ref="A15:F15"/>
    <mergeCell ref="A31:F31"/>
    <mergeCell ref="E16:F16"/>
    <mergeCell ref="E17:F19"/>
    <mergeCell ref="A17:A19"/>
    <mergeCell ref="C17:C19"/>
    <mergeCell ref="D29:F29"/>
    <mergeCell ref="A28:C28"/>
    <mergeCell ref="D28:F28"/>
  </mergeCells>
  <conditionalFormatting sqref="D5:D12 F5:F6 F8:F12">
    <cfRule type="cellIs" dxfId="0" priority="1" operator="equal">
      <formula>0</formula>
    </cfRule>
  </conditionalFormatting>
  <dataValidations count="1">
    <dataValidation type="list" allowBlank="1" showInputMessage="1" showErrorMessage="1" sqref="D3">
      <formula1>Code_clients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showGridLines="0" showRowColHeaders="0" tabSelected="1" workbookViewId="0">
      <selection activeCell="K20" sqref="K2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B2:D16"/>
  <sheetViews>
    <sheetView topLeftCell="B1" workbookViewId="0">
      <selection activeCell="D26" sqref="D26"/>
    </sheetView>
  </sheetViews>
  <sheetFormatPr baseColWidth="10" defaultRowHeight="15"/>
  <sheetData>
    <row r="2" spans="2:4">
      <c r="B2" s="11" t="s">
        <v>60</v>
      </c>
    </row>
    <row r="3" spans="2:4">
      <c r="C3" t="s">
        <v>61</v>
      </c>
    </row>
    <row r="4" spans="2:4">
      <c r="D4" t="s">
        <v>62</v>
      </c>
    </row>
    <row r="6" spans="2:4">
      <c r="B6" s="11" t="s">
        <v>63</v>
      </c>
    </row>
    <row r="7" spans="2:4">
      <c r="C7" t="s">
        <v>64</v>
      </c>
    </row>
    <row r="8" spans="2:4">
      <c r="B8" s="13" t="s">
        <v>65</v>
      </c>
      <c r="C8" t="s">
        <v>66</v>
      </c>
    </row>
    <row r="9" spans="2:4">
      <c r="B9" s="13" t="s">
        <v>65</v>
      </c>
      <c r="C9" t="s">
        <v>71</v>
      </c>
    </row>
    <row r="10" spans="2:4">
      <c r="B10" s="13" t="s">
        <v>65</v>
      </c>
      <c r="C10" t="s">
        <v>67</v>
      </c>
    </row>
    <row r="11" spans="2:4">
      <c r="B11" s="13" t="s">
        <v>68</v>
      </c>
      <c r="C11" t="s">
        <v>69</v>
      </c>
    </row>
    <row r="12" spans="2:4">
      <c r="B12" s="13"/>
    </row>
    <row r="13" spans="2:4">
      <c r="B13" s="13"/>
    </row>
    <row r="14" spans="2:4">
      <c r="B14" s="13"/>
      <c r="C14" s="11"/>
    </row>
    <row r="15" spans="2:4">
      <c r="B15" s="13"/>
    </row>
    <row r="16" spans="2:4">
      <c r="B16" s="13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Clients</vt:lpstr>
      <vt:lpstr>Formulaire</vt:lpstr>
      <vt:lpstr>Menu</vt:lpstr>
      <vt:lpstr>Lisez-moi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HVD</dc:creator>
  <cp:lastModifiedBy>gmb</cp:lastModifiedBy>
  <cp:lastPrinted>2016-02-06T16:50:40Z</cp:lastPrinted>
  <dcterms:created xsi:type="dcterms:W3CDTF">2016-01-27T21:07:25Z</dcterms:created>
  <dcterms:modified xsi:type="dcterms:W3CDTF">2016-02-07T13:47:58Z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</Properties>
</file>