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3.xml" ContentType="application/vnd.ms-excel.controlproperties+xml"/>
  <Override PartName="/xl/ctrlProps/ctrlProp4.xml" ContentType="application/vnd.ms-excel.controlproperties+xml"/>
  <Override PartName="/xl/drawings/drawing6.xml" ContentType="application/vnd.openxmlformats-officedocument.drawing+xml"/>
  <Override PartName="/xl/ctrlProps/ctrlProp5.xml" ContentType="application/vnd.ms-excel.controlproperties+xml"/>
  <Override PartName="/xl/ctrlProps/ctrlProp6.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675" windowHeight="10425" tabRatio="923" firstSheet="1" activeTab="9"/>
  </bookViews>
  <sheets>
    <sheet name="Accueil" sheetId="8" r:id="rId1"/>
    <sheet name="Tableau de bord" sheetId="6" r:id="rId2"/>
    <sheet name="Entrées" sheetId="9" r:id="rId3"/>
    <sheet name="Sorties" sheetId="13" r:id="rId4"/>
    <sheet name="Facture" sheetId="3" r:id="rId5"/>
    <sheet name="Facture (2)" sheetId="14" r:id="rId6"/>
    <sheet name="Clients" sheetId="2" r:id="rId7"/>
    <sheet name="STOCK" sheetId="5" r:id="rId8"/>
    <sheet name="Récapitulatif factures" sheetId="7" r:id="rId9"/>
    <sheet name="Paramètres" sheetId="12" r:id="rId10"/>
  </sheets>
  <externalReferences>
    <externalReference r:id="rId11"/>
  </externalReferences>
  <definedNames>
    <definedName name="Afficher_entêtes">Paramètres!$B$18</definedName>
    <definedName name="Afficher_feuilles">Paramètres!$B$17</definedName>
    <definedName name="Afficher_formules">Paramètres!$B$16</definedName>
    <definedName name="Appliquer_plein_écran">Paramètres!$B$15</definedName>
    <definedName name="Articles">STOCK!$B$4:$D$12</definedName>
    <definedName name="CA" localSheetId="5">#REF!</definedName>
    <definedName name="CA" localSheetId="3">#REF!</definedName>
    <definedName name="CA">#REF!</definedName>
    <definedName name="CADRES" localSheetId="5">#REF!</definedName>
    <definedName name="CADRES" localSheetId="3">#REF!</definedName>
    <definedName name="CADRES">#REF!</definedName>
    <definedName name="Cellule_Travail">Paramètres!$B$4</definedName>
    <definedName name="clients">Clients!$B:$B</definedName>
    <definedName name="CodeArticle">OFFSET(STOCK!$B$5,,,COUNTA(STOCK!$B:$B)-1)</definedName>
    <definedName name="CodeClient">Clients!$A:$A</definedName>
    <definedName name="CodeClient2" localSheetId="5">'Facture (2)'!#REF!</definedName>
    <definedName name="CodeClient2" localSheetId="3">Facture!#REF!</definedName>
    <definedName name="CodeClient2">Facture!#REF!</definedName>
    <definedName name="CodeClient3" localSheetId="5">'Facture (2)'!#REF!</definedName>
    <definedName name="CodeClient3" localSheetId="3">Facture!#REF!</definedName>
    <definedName name="CodeClient3">Facture!#REF!</definedName>
    <definedName name="codeclients">Clients!$A:$A</definedName>
    <definedName name="CodeClientSaisi" localSheetId="5">'Facture (2)'!#REF!</definedName>
    <definedName name="CodeClientSaisi" localSheetId="3">Facture!#REF!</definedName>
    <definedName name="CodeClientSaisi">Facture!#REF!</definedName>
    <definedName name="D" localSheetId="5">#REF!</definedName>
    <definedName name="D" localSheetId="3">#REF!</definedName>
    <definedName name="D">#REF!</definedName>
    <definedName name="Date" localSheetId="5">#REF!</definedName>
    <definedName name="Date" localSheetId="3">#REF!</definedName>
    <definedName name="Date">#REF!</definedName>
    <definedName name="Designation">OFFSET(STOCK!$C$5,,,COUNTA(STOCK!$C:$C))</definedName>
    <definedName name="GrilleSalaires" localSheetId="5">#REF!</definedName>
    <definedName name="GrilleSalaires" localSheetId="3">#REF!</definedName>
    <definedName name="GrilleSalaires">#REF!</definedName>
    <definedName name="Liste_Catégories">OFFSET([1]Catégories!$A$3,,,COUNTA([1]Catégories!$A:$A)-1,)</definedName>
    <definedName name="Liste_Fournisseurs">OFFSET([1]Fournisseurs!$A$3,,,COUNTA([1]Fournisseurs!$A:$A)-1,)</definedName>
    <definedName name="Liste_Pièces">OFFSET([1]Inventaire!$A$3,,,COUNTA([1]Inventaire!$A:$A)-1,)</definedName>
    <definedName name="Liste_Techniciens">OFFSET([1]Techniciens!$A$3,,,COUNTA([1]Techniciens!$A:$A)-1,)</definedName>
    <definedName name="Nbmois" localSheetId="5">#REF!</definedName>
    <definedName name="Nbmois" localSheetId="3">#REF!</definedName>
    <definedName name="Nbmois">#REF!</definedName>
    <definedName name="Pièces">[1]Inventaire!$A$3:$J$13</definedName>
    <definedName name="Raison_Sociale">Paramètres!$B$1</definedName>
    <definedName name="Remises" localSheetId="5">STOCK!#REF!</definedName>
    <definedName name="Remises" localSheetId="3">STOCK!#REF!</definedName>
    <definedName name="Remises">STOCK!#REF!</definedName>
    <definedName name="SALAIRES" localSheetId="5">#REF!</definedName>
    <definedName name="SALAIRES" localSheetId="3">#REF!</definedName>
    <definedName name="SALAIRES">#REF!</definedName>
    <definedName name="SALAIRES2" localSheetId="5">#REF!</definedName>
    <definedName name="SALAIRES2" localSheetId="3">#REF!</definedName>
    <definedName name="SALAIRES2">#REF!</definedName>
    <definedName name="SERVICE" localSheetId="5">#REF!</definedName>
    <definedName name="SERVICE" localSheetId="3">#REF!</definedName>
    <definedName name="SERVICE">#REF!</definedName>
    <definedName name="SEXE" localSheetId="5">#REF!</definedName>
    <definedName name="SEXE" localSheetId="3">#REF!</definedName>
    <definedName name="SEXE">#REF!</definedName>
    <definedName name="TA" localSheetId="5">#REF!</definedName>
    <definedName name="TA" localSheetId="3">#REF!</definedName>
    <definedName name="TA">#REF!</definedName>
    <definedName name="TableClients">Clients!$A:$F</definedName>
    <definedName name="TB" localSheetId="5">#REF!</definedName>
    <definedName name="TB" localSheetId="3">#REF!</definedName>
    <definedName name="TB">#REF!</definedName>
    <definedName name="TC" localSheetId="5">#REF!</definedName>
    <definedName name="TC" localSheetId="3">#REF!</definedName>
    <definedName name="TC">#REF!</definedName>
    <definedName name="Titre">Paramètres!$B$2</definedName>
    <definedName name="VD_Catégorie" localSheetId="5">Paramètres!#REF!</definedName>
    <definedName name="VD_Catégorie">Paramètres!#REF!</definedName>
    <definedName name="VD_Catégorie_Index">Paramètres!$C$12</definedName>
    <definedName name="VD_Fournisseur">[1]Paramètres!$B$10</definedName>
    <definedName name="VD_Fournisseur_Index">Paramètres!$C$10</definedName>
    <definedName name="VD_Pièce">[1]Paramètres!$B$9</definedName>
    <definedName name="VD_Pièce_Index">Paramètres!$C$9</definedName>
    <definedName name="VD_Technicien">[1]Paramètres!$B$11</definedName>
    <definedName name="VD_Technicien_Index">Paramètres!$C$11</definedName>
  </definedNames>
  <calcPr calcId="152511" iterate="1"/>
</workbook>
</file>

<file path=xl/calcChain.xml><?xml version="1.0" encoding="utf-8"?>
<calcChain xmlns="http://schemas.openxmlformats.org/spreadsheetml/2006/main">
  <c r="H14" i="3" l="1"/>
  <c r="H19" i="3"/>
  <c r="H20" i="3"/>
  <c r="H21" i="3"/>
  <c r="H22" i="3"/>
  <c r="H23" i="3"/>
  <c r="H24" i="3"/>
  <c r="H25" i="3"/>
  <c r="H26" i="3"/>
  <c r="H27" i="3"/>
  <c r="H28" i="3"/>
  <c r="H29" i="3"/>
  <c r="H30" i="3"/>
  <c r="H31" i="3"/>
  <c r="H32" i="3"/>
  <c r="H33" i="3"/>
  <c r="H34" i="3"/>
  <c r="H35" i="3"/>
  <c r="H36" i="3"/>
  <c r="H37" i="3"/>
  <c r="G19" i="3"/>
  <c r="G20" i="3"/>
  <c r="G21" i="3"/>
  <c r="G22" i="3"/>
  <c r="G23" i="3"/>
  <c r="G24" i="3"/>
  <c r="G25" i="3"/>
  <c r="G26" i="3"/>
  <c r="G27" i="3"/>
  <c r="G28" i="3"/>
  <c r="G29" i="3"/>
  <c r="G30" i="3"/>
  <c r="G31" i="3"/>
  <c r="G32" i="3"/>
  <c r="G33" i="3"/>
  <c r="G34" i="3"/>
  <c r="G35" i="3"/>
  <c r="G36" i="3"/>
  <c r="G37" i="3"/>
  <c r="F16" i="3"/>
  <c r="G16" i="3" s="1"/>
  <c r="F17" i="3"/>
  <c r="G17" i="3" s="1"/>
  <c r="F18" i="3"/>
  <c r="G18" i="3" s="1"/>
  <c r="F19" i="3"/>
  <c r="F20" i="3"/>
  <c r="F21" i="3"/>
  <c r="F22" i="3"/>
  <c r="F23" i="3"/>
  <c r="F24" i="3"/>
  <c r="F25" i="3"/>
  <c r="F26" i="3"/>
  <c r="F27" i="3"/>
  <c r="F28" i="3"/>
  <c r="F29" i="3"/>
  <c r="F30" i="3"/>
  <c r="F31" i="3"/>
  <c r="F32" i="3"/>
  <c r="F33" i="3"/>
  <c r="F34" i="3"/>
  <c r="F35" i="3"/>
  <c r="F36" i="3"/>
  <c r="F37" i="3"/>
  <c r="D16" i="3"/>
  <c r="D17" i="3"/>
  <c r="D18" i="3"/>
  <c r="D19" i="3"/>
  <c r="D20" i="3"/>
  <c r="D21" i="3"/>
  <c r="D22" i="3"/>
  <c r="D23" i="3"/>
  <c r="D24" i="3"/>
  <c r="D25" i="3"/>
  <c r="D26" i="3"/>
  <c r="D27" i="3"/>
  <c r="D28" i="3"/>
  <c r="D29" i="3"/>
  <c r="D30" i="3"/>
  <c r="D31" i="3"/>
  <c r="D32" i="3"/>
  <c r="D33" i="3"/>
  <c r="D34" i="3"/>
  <c r="D35" i="3"/>
  <c r="D36" i="3"/>
  <c r="D37" i="3"/>
  <c r="F12" i="3"/>
  <c r="D8" i="3" l="1"/>
  <c r="D9" i="3"/>
  <c r="D10" i="3"/>
  <c r="D11" i="3"/>
  <c r="D14" i="3"/>
  <c r="D15" i="3"/>
  <c r="G10" i="3"/>
  <c r="G11" i="3"/>
  <c r="G14" i="3"/>
  <c r="F10" i="3"/>
  <c r="F11" i="3"/>
  <c r="F14" i="3"/>
  <c r="G9" i="14" l="1"/>
  <c r="G10" i="14"/>
  <c r="G11" i="14"/>
  <c r="G12" i="14"/>
  <c r="G14" i="14"/>
  <c r="G15" i="14"/>
  <c r="G16" i="14"/>
  <c r="G17" i="14"/>
  <c r="G18" i="14"/>
  <c r="G19" i="14"/>
  <c r="G20" i="14"/>
  <c r="G21" i="14"/>
  <c r="G22" i="14"/>
  <c r="G23" i="14"/>
  <c r="G24" i="14"/>
  <c r="G25" i="14"/>
  <c r="G26" i="14"/>
  <c r="G27" i="14"/>
  <c r="G28" i="14"/>
  <c r="G29" i="14"/>
  <c r="G30" i="14"/>
  <c r="G31" i="14"/>
  <c r="G32" i="14"/>
  <c r="G33" i="14"/>
  <c r="G34" i="14"/>
  <c r="G35" i="14"/>
  <c r="G36" i="14"/>
  <c r="G37" i="14"/>
  <c r="F9" i="14"/>
  <c r="F10" i="14"/>
  <c r="F11" i="14"/>
  <c r="F12" i="14"/>
  <c r="F14" i="14"/>
  <c r="F15" i="14"/>
  <c r="F16" i="14"/>
  <c r="F17" i="14"/>
  <c r="F18" i="14"/>
  <c r="F19" i="14"/>
  <c r="F20" i="14"/>
  <c r="F21" i="14"/>
  <c r="F22" i="14"/>
  <c r="F23" i="14"/>
  <c r="F24" i="14"/>
  <c r="F25" i="14"/>
  <c r="F26" i="14"/>
  <c r="F27" i="14"/>
  <c r="F28" i="14"/>
  <c r="F29" i="14"/>
  <c r="F30" i="14"/>
  <c r="F31" i="14"/>
  <c r="F32" i="14"/>
  <c r="F33" i="14"/>
  <c r="F34" i="14"/>
  <c r="F35" i="14"/>
  <c r="F36" i="14"/>
  <c r="F37" i="14"/>
  <c r="D8" i="14"/>
  <c r="D9" i="14"/>
  <c r="D10" i="14"/>
  <c r="D11" i="14"/>
  <c r="D14" i="14"/>
  <c r="D15" i="14"/>
  <c r="D16" i="14"/>
  <c r="D17" i="14"/>
  <c r="D18" i="14"/>
  <c r="D19" i="14"/>
  <c r="D20" i="14"/>
  <c r="D21" i="14"/>
  <c r="D22" i="14"/>
  <c r="D23" i="14"/>
  <c r="D24" i="14"/>
  <c r="D25" i="14"/>
  <c r="D26" i="14"/>
  <c r="D27" i="14"/>
  <c r="D28" i="14"/>
  <c r="D29" i="14"/>
  <c r="D30" i="14"/>
  <c r="D31" i="14"/>
  <c r="D32" i="14"/>
  <c r="D33" i="14"/>
  <c r="D34" i="14"/>
  <c r="D35" i="14"/>
  <c r="D36" i="14"/>
  <c r="D37" i="14"/>
  <c r="L66" i="3" l="1"/>
  <c r="E66" i="3"/>
  <c r="L65" i="3"/>
  <c r="E65" i="3"/>
  <c r="L64" i="3"/>
  <c r="E64" i="3"/>
  <c r="L63" i="3"/>
  <c r="E63" i="3"/>
  <c r="L62" i="3"/>
  <c r="E62" i="3"/>
  <c r="L61" i="3"/>
  <c r="E61" i="3"/>
  <c r="L60" i="3"/>
  <c r="E60" i="3"/>
  <c r="L59" i="3"/>
  <c r="E59" i="3"/>
  <c r="L58" i="3"/>
  <c r="E58" i="3"/>
  <c r="L57" i="3"/>
  <c r="E57" i="3"/>
  <c r="L56" i="3"/>
  <c r="E56" i="3"/>
  <c r="L55" i="3"/>
  <c r="E55" i="3"/>
  <c r="L54" i="3"/>
  <c r="E54" i="3"/>
  <c r="L53" i="3"/>
  <c r="E53" i="3"/>
  <c r="L52" i="3"/>
  <c r="E52" i="3"/>
  <c r="E3" i="7"/>
  <c r="L66" i="14"/>
  <c r="E66" i="14"/>
  <c r="L65" i="14"/>
  <c r="E65" i="14"/>
  <c r="L64" i="14"/>
  <c r="E64" i="14"/>
  <c r="L63" i="14"/>
  <c r="E63" i="14"/>
  <c r="L62" i="14"/>
  <c r="E62" i="14"/>
  <c r="L61" i="14"/>
  <c r="E61" i="14"/>
  <c r="L60" i="14"/>
  <c r="E60" i="14"/>
  <c r="L59" i="14"/>
  <c r="E59" i="14"/>
  <c r="L58" i="14"/>
  <c r="E58" i="14"/>
  <c r="L57" i="14"/>
  <c r="E57" i="14"/>
  <c r="L56" i="14"/>
  <c r="E56" i="14"/>
  <c r="L55" i="14"/>
  <c r="E55" i="14"/>
  <c r="L54" i="14"/>
  <c r="E54" i="14"/>
  <c r="L53" i="14"/>
  <c r="E53" i="14"/>
  <c r="L52" i="14"/>
  <c r="E52" i="14"/>
  <c r="G38" i="3" l="1"/>
  <c r="G38" i="14"/>
  <c r="D3" i="8"/>
  <c r="F39" i="3" l="1"/>
  <c r="G39" i="3"/>
  <c r="G40" i="3" s="1"/>
  <c r="F39" i="14"/>
  <c r="G39" i="14"/>
  <c r="G40" i="14" s="1"/>
  <c r="G4" i="5"/>
  <c r="G41" i="3" l="1"/>
  <c r="G42" i="3" s="1"/>
  <c r="G41" i="14"/>
  <c r="G42" i="14" s="1"/>
  <c r="G10" i="5"/>
  <c r="H16" i="3" s="1"/>
  <c r="F3" i="7" l="1"/>
  <c r="G3" i="7"/>
  <c r="G6" i="5"/>
  <c r="H18" i="3" s="1"/>
  <c r="G7" i="5"/>
  <c r="G8" i="5"/>
  <c r="G9" i="5"/>
  <c r="G11" i="5"/>
  <c r="G12" i="5"/>
  <c r="H17" i="3" s="1"/>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6" i="5"/>
  <c r="G67" i="5"/>
  <c r="G68" i="5"/>
  <c r="G69" i="5"/>
  <c r="G70" i="5"/>
  <c r="G71" i="5"/>
  <c r="G72" i="5"/>
  <c r="G73" i="5"/>
  <c r="G74" i="5"/>
  <c r="G75"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5" i="5"/>
  <c r="G106"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5" i="5"/>
  <c r="G156" i="5"/>
  <c r="G157" i="5"/>
  <c r="G158" i="5"/>
  <c r="G159" i="5"/>
  <c r="G160" i="5"/>
  <c r="G161" i="5"/>
  <c r="G162" i="5"/>
  <c r="G163" i="5"/>
  <c r="G164" i="5"/>
  <c r="G165" i="5"/>
  <c r="G166" i="5"/>
  <c r="G167" i="5"/>
  <c r="G168" i="5"/>
  <c r="G169" i="5"/>
  <c r="G170" i="5"/>
  <c r="G171" i="5"/>
  <c r="G172" i="5"/>
  <c r="G173" i="5"/>
  <c r="G174" i="5"/>
  <c r="G175" i="5"/>
  <c r="G176" i="5"/>
  <c r="G177" i="5"/>
  <c r="G178" i="5"/>
  <c r="G179" i="5"/>
  <c r="G180" i="5"/>
  <c r="G181" i="5"/>
  <c r="G182" i="5"/>
  <c r="G183" i="5"/>
  <c r="G184" i="5"/>
  <c r="G185" i="5"/>
  <c r="G186" i="5"/>
  <c r="G187" i="5"/>
  <c r="G188" i="5"/>
  <c r="G189" i="5"/>
  <c r="G190" i="5"/>
  <c r="G191" i="5"/>
  <c r="G192" i="5"/>
  <c r="G193" i="5"/>
  <c r="G194" i="5"/>
  <c r="G195" i="5"/>
  <c r="G196" i="5"/>
  <c r="G197" i="5"/>
  <c r="G198" i="5"/>
  <c r="G199" i="5"/>
  <c r="G200" i="5"/>
  <c r="G201" i="5"/>
  <c r="G202" i="5"/>
  <c r="G203" i="5"/>
  <c r="G204" i="5"/>
  <c r="G205" i="5"/>
  <c r="G206" i="5"/>
  <c r="G207" i="5"/>
  <c r="G208" i="5"/>
  <c r="G209" i="5"/>
  <c r="G210"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1" i="5"/>
  <c r="G282" i="5"/>
  <c r="G283" i="5"/>
  <c r="G284" i="5"/>
  <c r="G285" i="5"/>
  <c r="G286" i="5"/>
  <c r="G287" i="5"/>
  <c r="G288" i="5"/>
  <c r="G5" i="5"/>
  <c r="C13" i="3" l="1"/>
  <c r="C13" i="14"/>
  <c r="O6" i="2"/>
  <c r="D13" i="14" l="1"/>
  <c r="F13" i="14"/>
  <c r="G13" i="14" s="1"/>
</calcChain>
</file>

<file path=xl/sharedStrings.xml><?xml version="1.0" encoding="utf-8"?>
<sst xmlns="http://schemas.openxmlformats.org/spreadsheetml/2006/main" count="238" uniqueCount="153">
  <si>
    <t>Sté Dupont and Co</t>
  </si>
  <si>
    <t>Ets DURAND</t>
  </si>
  <si>
    <t>Compagnie des Eaux</t>
  </si>
  <si>
    <t>Info 3000</t>
  </si>
  <si>
    <t>12, rue de la République</t>
  </si>
  <si>
    <t>1, Cours Jean-Jaurès</t>
  </si>
  <si>
    <t>150, rue du Prado</t>
  </si>
  <si>
    <t>16, Bld Rabateau</t>
  </si>
  <si>
    <t>Bâtiment B</t>
  </si>
  <si>
    <t>1er Etage</t>
  </si>
  <si>
    <t>Noms</t>
  </si>
  <si>
    <t>Adresses1</t>
  </si>
  <si>
    <t>Adresse2</t>
  </si>
  <si>
    <t>CP</t>
  </si>
  <si>
    <t>Villes</t>
  </si>
  <si>
    <t>NOM</t>
  </si>
  <si>
    <t>Désignation</t>
  </si>
  <si>
    <t>Quantité</t>
  </si>
  <si>
    <t>Prix        Unitaire</t>
  </si>
  <si>
    <t>TOTAL Marchandises</t>
  </si>
  <si>
    <t>Remise</t>
  </si>
  <si>
    <t>TOTAL TTC</t>
  </si>
  <si>
    <t>Prix unitaire HT</t>
  </si>
  <si>
    <t>Code    article</t>
  </si>
  <si>
    <t>Lecteur de CD/DVD</t>
  </si>
  <si>
    <t>Souris</t>
  </si>
  <si>
    <t>Clavier</t>
  </si>
  <si>
    <t>Alimentation</t>
  </si>
  <si>
    <t>Boitier</t>
  </si>
  <si>
    <t>Imprimante</t>
  </si>
  <si>
    <t>Montpellier</t>
  </si>
  <si>
    <t>Agde</t>
  </si>
  <si>
    <t>Marseillan</t>
  </si>
  <si>
    <t>FACTURE N° :</t>
  </si>
  <si>
    <t>Ets France TRANSPORT</t>
  </si>
  <si>
    <t>Sté DUMONTEL</t>
  </si>
  <si>
    <t>René Informatique</t>
  </si>
  <si>
    <t>GENERALE ELEC</t>
  </si>
  <si>
    <t>HYPER U</t>
  </si>
  <si>
    <t>SARL COMPTOIR DU SUD</t>
  </si>
  <si>
    <t>NUMPHOTO</t>
  </si>
  <si>
    <t>SNC TRIBOULET et FILS</t>
  </si>
  <si>
    <t>AGENCE ARREL</t>
  </si>
  <si>
    <t>Béziers</t>
  </si>
  <si>
    <t>Aigues-Mortes</t>
  </si>
  <si>
    <t>Garons</t>
  </si>
  <si>
    <t>Peyrolles</t>
  </si>
  <si>
    <t>Carcassonne</t>
  </si>
  <si>
    <t>Lézignan-Corbières</t>
  </si>
  <si>
    <t>Port-La-Nouvelle</t>
  </si>
  <si>
    <t>Mende</t>
  </si>
  <si>
    <t>Marvejols</t>
  </si>
  <si>
    <t>44, Bld du Général de Gaulle</t>
  </si>
  <si>
    <t>18, rue du Soldat Etienne</t>
  </si>
  <si>
    <t>Immeuble "Le Régent" 3ème étage G</t>
  </si>
  <si>
    <t>78, rue de Sandre</t>
  </si>
  <si>
    <t>10, Chemin des Lauriers</t>
  </si>
  <si>
    <t>Le Clos du Parc n° B</t>
  </si>
  <si>
    <t>125, Bld Circulaire</t>
  </si>
  <si>
    <t>ZAC La Prunette</t>
  </si>
  <si>
    <t>3, Bld Armand Fabre</t>
  </si>
  <si>
    <t>48, quai des Beaux</t>
  </si>
  <si>
    <t>32, rue du Mont Clair</t>
  </si>
  <si>
    <t>27, rue des Peupliers</t>
  </si>
  <si>
    <t>TVA 20 %</t>
  </si>
  <si>
    <t>Code Article</t>
  </si>
  <si>
    <t>Montant Total</t>
  </si>
  <si>
    <t>78-472</t>
  </si>
  <si>
    <t>78-046</t>
  </si>
  <si>
    <t>AL-178</t>
  </si>
  <si>
    <t>DH-123</t>
  </si>
  <si>
    <t>L-0145</t>
  </si>
  <si>
    <t>BO-012456</t>
  </si>
  <si>
    <t>77-0147</t>
  </si>
  <si>
    <t>76-045</t>
  </si>
  <si>
    <t>Seuil de commande</t>
  </si>
  <si>
    <t>AV-6647</t>
  </si>
  <si>
    <t>178-412</t>
  </si>
  <si>
    <t>Clé USB Logitec 8 Go</t>
  </si>
  <si>
    <t>DUMAS SPORT</t>
  </si>
  <si>
    <t>178, Bld du Port Royal</t>
  </si>
  <si>
    <t>ZI les Clams</t>
  </si>
  <si>
    <t>Villeneuve Lez Béziers</t>
  </si>
  <si>
    <t>MATOS INFORMATIQUE</t>
  </si>
  <si>
    <t>DATE</t>
  </si>
  <si>
    <t>MONTANT HT</t>
  </si>
  <si>
    <t>MONTANT TTC</t>
  </si>
  <si>
    <t>N° FACTURE</t>
  </si>
  <si>
    <t>Date :</t>
  </si>
  <si>
    <t>tél : 04 67 00 00 00</t>
  </si>
  <si>
    <t>22, Rue du Patousavoir</t>
  </si>
  <si>
    <t>34500 ALORJE-DEMANDE</t>
  </si>
  <si>
    <t>MONTANT TVA</t>
  </si>
  <si>
    <t>TOTAL</t>
  </si>
  <si>
    <t>X-RAY PRODUCTION</t>
  </si>
  <si>
    <t>47, rue du port</t>
  </si>
  <si>
    <t xml:space="preserve">Bat. C </t>
  </si>
  <si>
    <t>Alzonne</t>
  </si>
  <si>
    <t>DROUT Chantal Institut</t>
  </si>
  <si>
    <t>76, rue St-Jean de Compostèlle</t>
  </si>
  <si>
    <t>Nîmes</t>
  </si>
  <si>
    <t>N° Téléphone</t>
  </si>
  <si>
    <t>Mail</t>
  </si>
  <si>
    <t xml:space="preserve">Sarl DEMANGO </t>
  </si>
  <si>
    <t>122, Chemin des Pierres Jaunes</t>
  </si>
  <si>
    <t>Lieu-dit "Les Arcades"</t>
  </si>
  <si>
    <t>Codognan</t>
  </si>
  <si>
    <t>04 00 00 00 00</t>
  </si>
  <si>
    <t>demango@sfr.fr</t>
  </si>
  <si>
    <t>Rupture / Commande</t>
  </si>
  <si>
    <t>TOTAL H.T.</t>
  </si>
  <si>
    <t>Disque dur 500 GO</t>
  </si>
  <si>
    <t>OK ! Cela fonction bien</t>
  </si>
  <si>
    <t>Là est le problème ! Ce tableau une fois rempli, en cliquant sur le bouton "Entrée stock" doit mettre à jour le stock. 
Pour cela la macro doit d'abord regarder si il y a déjà le code article en stock et si oui mettre à jour seulement la quantité et si non, créer une ligne suppémentaire et y inscrire la totalité de cette ligne.</t>
  </si>
  <si>
    <t>Ecran 19' LED PHILIPS</t>
  </si>
  <si>
    <t>Gestion de stocks</t>
  </si>
  <si>
    <t>Fichier des entrées de stock</t>
  </si>
  <si>
    <t>Raison sociale</t>
  </si>
  <si>
    <t>Ma Petite Entreprise</t>
  </si>
  <si>
    <t>Titre</t>
  </si>
  <si>
    <t>Date</t>
  </si>
  <si>
    <t>Observations</t>
  </si>
  <si>
    <t>Code article</t>
  </si>
  <si>
    <t>P.U.
hors taxe</t>
  </si>
  <si>
    <t>Seuil de
commande</t>
  </si>
  <si>
    <t>Fichier des sortiess de stock</t>
  </si>
  <si>
    <t>Enregistrer le classeur</t>
  </si>
  <si>
    <t>Retour à l'accueil</t>
  </si>
  <si>
    <t>Nouvelle entrée ou sortie</t>
  </si>
  <si>
    <t>gmb</t>
  </si>
  <si>
    <t>a</t>
  </si>
  <si>
    <t/>
  </si>
  <si>
    <t>Nom</t>
  </si>
  <si>
    <t>Adresse 1</t>
  </si>
  <si>
    <t>Adresse 2</t>
  </si>
  <si>
    <t>Ville</t>
  </si>
  <si>
    <t>Tél</t>
  </si>
  <si>
    <t>ras</t>
  </si>
  <si>
    <t>ok</t>
  </si>
  <si>
    <t>http://forum.excel-pratique.com/post498451.html#p498451</t>
  </si>
  <si>
    <t>05/12/2016</t>
  </si>
  <si>
    <t>Si on clique sur ce bouton dans la feuille Entrée, la validation des</t>
  </si>
  <si>
    <t>données saisies dans la fenêtre entraine la mise à jour du stock</t>
  </si>
  <si>
    <t>et le report de ces données sur la feuille</t>
  </si>
  <si>
    <t>Si on clique sur ce bouton dans la feuille Sortie, la validation des</t>
  </si>
  <si>
    <t>données entrainent seulement le report des données sur une</t>
  </si>
  <si>
    <t>nouvelle facture préalablement initialisée et la validation de cette</t>
  </si>
  <si>
    <t xml:space="preserve">facture mettra à jour le stock et reportera les données sur la </t>
  </si>
  <si>
    <t>feuille Sortie</t>
  </si>
  <si>
    <t>Seuil</t>
  </si>
  <si>
    <t>Observ</t>
  </si>
  <si>
    <t>COMMANDE</t>
  </si>
  <si>
    <t>RUPTURE</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</si>
</sst>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quot;€&quot;* #,##0.00_);_(&quot;€&quot;* \(#,##0.00\);_(&quot;€&quot;* &quot;-&quot;??_);_(@_)"/>
    <numFmt numFmtId="165" formatCode="_(* #,##0.00_);_(* \(#,##0.00\);_(* &quot;-&quot;??_);_(@_)"/>
    <numFmt numFmtId="166" formatCode="#,##0.00\ &quot;€&quot;"/>
    <numFmt numFmtId="167" formatCode="_-* #,##0.00\ [$€-40C]_-;\-* #,##0.00\ [$€-40C]_-;_-* &quot;-&quot;??\ [$€-40C]_-;_-@_-"/>
  </numFmts>
  <fonts count="17">
    <font>
      <sz val="11"/>
      <color theme="1"/>
      <name val="Calibri"/>
      <family val="2"/>
      <scheme val="minor"/>
    </font>
    <font>
      <b/>
      <sz val="12"/>
      <color theme="1"/>
      <name val="Calibri"/>
      <family val="2"/>
      <scheme val="minor"/>
    </font>
    <font>
      <b/>
      <sz val="11"/>
      <color theme="1"/>
      <name val="Calibri"/>
      <family val="2"/>
      <scheme val="minor"/>
    </font>
    <font>
      <b/>
      <i/>
      <sz val="11"/>
      <color theme="1"/>
      <name val="Calibri"/>
      <family val="2"/>
      <scheme val="minor"/>
    </font>
    <font>
      <sz val="11"/>
      <color theme="1"/>
      <name val="Calibri"/>
      <family val="2"/>
      <scheme val="minor"/>
    </font>
    <font>
      <i/>
      <sz val="11"/>
      <color theme="1"/>
      <name val="Calibri"/>
      <family val="2"/>
      <scheme val="minor"/>
    </font>
    <font>
      <b/>
      <sz val="26"/>
      <color theme="0"/>
      <name val="Calibri"/>
      <family val="2"/>
      <scheme val="minor"/>
    </font>
    <font>
      <sz val="11"/>
      <color theme="0"/>
      <name val="Calibri"/>
      <family val="2"/>
      <scheme val="minor"/>
    </font>
    <font>
      <b/>
      <sz val="14"/>
      <color theme="1"/>
      <name val="Calibri"/>
      <family val="2"/>
      <scheme val="minor"/>
    </font>
    <font>
      <b/>
      <sz val="16"/>
      <color theme="1"/>
      <name val="Calibri"/>
      <family val="2"/>
      <scheme val="minor"/>
    </font>
    <font>
      <sz val="11"/>
      <color rgb="FF000000"/>
      <name val="Calibri"/>
      <family val="2"/>
    </font>
    <font>
      <sz val="22"/>
      <color theme="7" tint="-0.249977111117893"/>
      <name val="Broadway"/>
      <family val="5"/>
    </font>
    <font>
      <b/>
      <sz val="16"/>
      <color theme="5" tint="-0.249977111117893"/>
      <name val="Calibri"/>
      <family val="2"/>
      <scheme val="minor"/>
    </font>
    <font>
      <sz val="11"/>
      <color theme="1"/>
      <name val="Arial"/>
      <family val="2"/>
    </font>
    <font>
      <b/>
      <sz val="11"/>
      <color theme="4" tint="-0.499984740745262"/>
      <name val="Calibri"/>
      <family val="2"/>
      <scheme val="minor"/>
    </font>
    <font>
      <b/>
      <sz val="11"/>
      <color theme="3" tint="-0.249977111117893"/>
      <name val="Calibri"/>
      <family val="2"/>
      <scheme val="minor"/>
    </font>
    <font>
      <u/>
      <sz val="11"/>
      <color theme="10"/>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5" tint="0.59999389629810485"/>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39994506668294322"/>
        <bgColor indexed="64"/>
      </patternFill>
    </fill>
    <fill>
      <patternFill patternType="solid">
        <fgColor rgb="FFFAC090"/>
        <bgColor indexed="64"/>
      </patternFill>
    </fill>
    <fill>
      <patternFill patternType="solid">
        <fgColor rgb="FFFF0000"/>
        <bgColor indexed="64"/>
      </patternFill>
    </fill>
    <fill>
      <patternFill patternType="solid">
        <fgColor rgb="FFA3FBC7"/>
        <bgColor indexed="64"/>
      </patternFill>
    </fill>
    <fill>
      <patternFill patternType="solid">
        <fgColor theme="5" tint="0.39997558519241921"/>
        <bgColor indexed="64"/>
      </patternFill>
    </fill>
    <fill>
      <patternFill patternType="solid">
        <fgColor theme="3" tint="0.79998168889431442"/>
        <bgColor indexed="64"/>
      </patternFill>
    </fill>
    <fill>
      <patternFill patternType="solid">
        <fgColor theme="6" tint="0.59999389629810485"/>
        <bgColor indexed="64"/>
      </patternFill>
    </fill>
  </fills>
  <borders count="32">
    <border>
      <left/>
      <right/>
      <top/>
      <bottom/>
      <diagonal/>
    </border>
    <border>
      <left style="medium">
        <color auto="1"/>
      </left>
      <right style="medium">
        <color auto="1"/>
      </right>
      <top style="medium">
        <color auto="1"/>
      </top>
      <bottom style="medium">
        <color auto="1"/>
      </bottom>
      <diagonal/>
    </border>
    <border>
      <left style="medium">
        <color auto="1"/>
      </left>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medium">
        <color auto="1"/>
      </right>
      <top/>
      <bottom/>
      <diagonal/>
    </border>
    <border>
      <left style="medium">
        <color auto="1"/>
      </left>
      <right style="thin">
        <color auto="1"/>
      </right>
      <top style="medium">
        <color auto="1"/>
      </top>
      <bottom style="thin">
        <color auto="1"/>
      </bottom>
      <diagonal/>
    </border>
    <border>
      <left style="medium">
        <color auto="1"/>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s>
  <cellStyleXfs count="4">
    <xf numFmtId="0" fontId="0" fillId="0" borderId="0"/>
    <xf numFmtId="165" fontId="4" fillId="0" borderId="0" applyFont="0" applyFill="0" applyBorder="0" applyAlignment="0" applyProtection="0"/>
    <xf numFmtId="164" fontId="4" fillId="0" borderId="0" applyFont="0" applyFill="0" applyBorder="0" applyAlignment="0" applyProtection="0"/>
    <xf numFmtId="0" fontId="16" fillId="0" borderId="0" applyNumberFormat="0" applyFill="0" applyBorder="0" applyAlignment="0" applyProtection="0"/>
  </cellStyleXfs>
  <cellXfs count="150">
    <xf numFmtId="0" fontId="0" fillId="0" borderId="0" xfId="0"/>
    <xf numFmtId="0" fontId="0" fillId="0" borderId="0" xfId="0" applyAlignment="1">
      <alignment horizontal="center"/>
    </xf>
    <xf numFmtId="0" fontId="0" fillId="0" borderId="0" xfId="0" applyAlignment="1">
      <alignment vertical="center"/>
    </xf>
    <xf numFmtId="0" fontId="0" fillId="0" borderId="1" xfId="0" applyBorder="1" applyAlignment="1">
      <alignment horizontal="center" vertical="center"/>
    </xf>
    <xf numFmtId="0" fontId="0" fillId="0" borderId="4" xfId="0" applyBorder="1"/>
    <xf numFmtId="0" fontId="0" fillId="0" borderId="4" xfId="0" applyBorder="1" applyAlignment="1">
      <alignment horizontal="center" vertical="center"/>
    </xf>
    <xf numFmtId="0" fontId="0" fillId="0" borderId="4" xfId="0" applyBorder="1" applyAlignment="1">
      <alignment vertical="center"/>
    </xf>
    <xf numFmtId="4" fontId="0" fillId="0" borderId="5" xfId="0" applyNumberFormat="1" applyBorder="1" applyAlignment="1">
      <alignment vertical="center"/>
    </xf>
    <xf numFmtId="4" fontId="0" fillId="0" borderId="4" xfId="0" applyNumberFormat="1" applyBorder="1" applyAlignment="1">
      <alignment vertical="center" wrapText="1"/>
    </xf>
    <xf numFmtId="4" fontId="0" fillId="0" borderId="4" xfId="0" applyNumberFormat="1" applyBorder="1" applyAlignment="1">
      <alignment vertical="center"/>
    </xf>
    <xf numFmtId="0" fontId="0" fillId="0" borderId="0" xfId="0" applyAlignment="1">
      <alignment horizontal="right" vertical="center"/>
    </xf>
    <xf numFmtId="0" fontId="0" fillId="0" borderId="0" xfId="0" applyAlignment="1">
      <alignment horizontal="left" vertical="center"/>
    </xf>
    <xf numFmtId="0" fontId="2" fillId="0" borderId="0" xfId="0" applyFont="1"/>
    <xf numFmtId="0" fontId="3" fillId="0" borderId="0" xfId="0" applyFont="1" applyAlignment="1">
      <alignment horizontal="left"/>
    </xf>
    <xf numFmtId="0" fontId="0" fillId="5" borderId="3" xfId="0" applyFill="1" applyBorder="1" applyAlignment="1">
      <alignment horizontal="center" vertical="center"/>
    </xf>
    <xf numFmtId="0" fontId="0" fillId="5" borderId="3" xfId="0" applyFill="1" applyBorder="1" applyAlignment="1">
      <alignment vertical="center"/>
    </xf>
    <xf numFmtId="4" fontId="0" fillId="5" borderId="3" xfId="0" applyNumberFormat="1" applyFill="1" applyBorder="1" applyAlignment="1">
      <alignment vertical="center" wrapText="1"/>
    </xf>
    <xf numFmtId="4" fontId="0" fillId="5" borderId="3" xfId="0" applyNumberFormat="1" applyFill="1" applyBorder="1" applyAlignment="1">
      <alignment vertical="center"/>
    </xf>
    <xf numFmtId="0" fontId="0" fillId="5" borderId="4" xfId="0" applyFill="1" applyBorder="1" applyAlignment="1">
      <alignment horizontal="center" vertical="center"/>
    </xf>
    <xf numFmtId="0" fontId="0" fillId="5" borderId="4" xfId="0" applyFill="1" applyBorder="1" applyAlignment="1">
      <alignment vertical="center"/>
    </xf>
    <xf numFmtId="4" fontId="0" fillId="5" borderId="4" xfId="0" applyNumberFormat="1" applyFill="1" applyBorder="1" applyAlignment="1">
      <alignment vertical="center" wrapText="1"/>
    </xf>
    <xf numFmtId="4" fontId="0" fillId="5" borderId="4" xfId="0" applyNumberFormat="1" applyFill="1" applyBorder="1" applyAlignment="1">
      <alignment vertical="center"/>
    </xf>
    <xf numFmtId="0" fontId="0" fillId="6" borderId="1" xfId="0" applyFill="1" applyBorder="1" applyAlignment="1">
      <alignment horizontal="center" wrapText="1"/>
    </xf>
    <xf numFmtId="0" fontId="0" fillId="6" borderId="1" xfId="0" applyFill="1" applyBorder="1" applyAlignment="1">
      <alignment horizontal="center" vertical="center"/>
    </xf>
    <xf numFmtId="4" fontId="2" fillId="0" borderId="3" xfId="0" applyNumberFormat="1" applyFont="1" applyBorder="1" applyAlignment="1">
      <alignment vertical="center"/>
    </xf>
    <xf numFmtId="4" fontId="5" fillId="0" borderId="5" xfId="0" applyNumberFormat="1" applyFont="1" applyBorder="1" applyAlignment="1">
      <alignment vertical="center"/>
    </xf>
    <xf numFmtId="0" fontId="5" fillId="0" borderId="0" xfId="0" applyFont="1" applyAlignment="1">
      <alignment horizontal="right" vertical="center"/>
    </xf>
    <xf numFmtId="4" fontId="1" fillId="4" borderId="5" xfId="0" applyNumberFormat="1" applyFont="1" applyFill="1" applyBorder="1" applyAlignment="1">
      <alignment vertical="center"/>
    </xf>
    <xf numFmtId="0" fontId="0" fillId="3" borderId="4" xfId="0" applyFill="1" applyBorder="1" applyAlignment="1">
      <alignment horizontal="center" vertical="center"/>
    </xf>
    <xf numFmtId="0" fontId="0" fillId="6" borderId="1" xfId="0" applyFill="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center" vertical="center"/>
    </xf>
    <xf numFmtId="0" fontId="0" fillId="0" borderId="1" xfId="0" applyBorder="1" applyAlignment="1">
      <alignment vertical="center"/>
    </xf>
    <xf numFmtId="0" fontId="2" fillId="0" borderId="1" xfId="0" applyFont="1" applyBorder="1" applyAlignment="1">
      <alignment horizontal="center" vertical="center" wrapText="1"/>
    </xf>
    <xf numFmtId="0" fontId="2" fillId="0" borderId="0" xfId="0" applyFont="1" applyAlignment="1">
      <alignment horizontal="center"/>
    </xf>
    <xf numFmtId="0" fontId="0" fillId="0" borderId="0" xfId="0" applyAlignment="1">
      <alignment horizontal="center" vertical="center"/>
    </xf>
    <xf numFmtId="0" fontId="0" fillId="0" borderId="5" xfId="0"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 xfId="0" applyFont="1" applyBorder="1" applyAlignment="1">
      <alignment horizontal="center" vertical="center"/>
    </xf>
    <xf numFmtId="0" fontId="0" fillId="0" borderId="4" xfId="0" applyBorder="1" applyAlignment="1">
      <alignment horizontal="center"/>
    </xf>
    <xf numFmtId="2" fontId="0" fillId="0" borderId="4" xfId="1" applyNumberFormat="1" applyFont="1" applyBorder="1" applyAlignment="1">
      <alignment horizontal="center" vertical="center"/>
    </xf>
    <xf numFmtId="0" fontId="0" fillId="0" borderId="4" xfId="0" applyBorder="1" applyAlignment="1">
      <alignment horizontal="left" vertical="center"/>
    </xf>
    <xf numFmtId="0" fontId="0" fillId="0" borderId="5" xfId="0" applyBorder="1" applyAlignment="1">
      <alignment horizontal="left" vertical="center"/>
    </xf>
    <xf numFmtId="0" fontId="0" fillId="0" borderId="2" xfId="0" applyBorder="1" applyAlignment="1">
      <alignment horizontal="center" vertical="center"/>
    </xf>
    <xf numFmtId="0" fontId="0" fillId="0" borderId="8" xfId="0" applyBorder="1" applyAlignment="1">
      <alignment horizontal="center" vertical="center"/>
    </xf>
    <xf numFmtId="0" fontId="2" fillId="0" borderId="0" xfId="0" applyFont="1" applyBorder="1" applyAlignment="1">
      <alignment horizontal="center" vertical="center"/>
    </xf>
    <xf numFmtId="0" fontId="2" fillId="7" borderId="8" xfId="0" applyFont="1" applyFill="1" applyBorder="1" applyAlignment="1">
      <alignment horizontal="left"/>
    </xf>
    <xf numFmtId="0" fontId="1" fillId="7" borderId="12" xfId="0" applyFont="1" applyFill="1" applyBorder="1"/>
    <xf numFmtId="0" fontId="0" fillId="7" borderId="13" xfId="0" applyFill="1" applyBorder="1"/>
    <xf numFmtId="14" fontId="0" fillId="0" borderId="0" xfId="0" applyNumberFormat="1"/>
    <xf numFmtId="14" fontId="0" fillId="0" borderId="0" xfId="0" applyNumberFormat="1" applyAlignment="1">
      <alignment horizontal="center" vertical="center"/>
    </xf>
    <xf numFmtId="0" fontId="0" fillId="0" borderId="2" xfId="0" applyBorder="1" applyAlignment="1">
      <alignment vertical="center"/>
    </xf>
    <xf numFmtId="0" fontId="0" fillId="0" borderId="0" xfId="0" applyBorder="1"/>
    <xf numFmtId="14" fontId="2" fillId="5" borderId="7" xfId="0" applyNumberFormat="1" applyFont="1" applyFill="1" applyBorder="1" applyAlignment="1">
      <alignment horizontal="center" vertical="center"/>
    </xf>
    <xf numFmtId="0" fontId="2" fillId="5" borderId="14" xfId="0" applyFont="1" applyFill="1" applyBorder="1" applyAlignment="1">
      <alignment horizontal="center" vertical="center"/>
    </xf>
    <xf numFmtId="14" fontId="2" fillId="0" borderId="15" xfId="0" applyNumberFormat="1" applyFont="1" applyFill="1" applyBorder="1" applyAlignment="1">
      <alignment horizontal="center" vertical="center"/>
    </xf>
    <xf numFmtId="0" fontId="2" fillId="0" borderId="16" xfId="0" applyFont="1" applyFill="1" applyBorder="1" applyAlignment="1">
      <alignment horizontal="center" vertical="center"/>
    </xf>
    <xf numFmtId="0" fontId="0" fillId="0" borderId="0" xfId="0" applyFill="1"/>
    <xf numFmtId="166" fontId="0" fillId="0" borderId="0" xfId="0" applyNumberFormat="1" applyAlignment="1">
      <alignment horizontal="right" vertical="center"/>
    </xf>
    <xf numFmtId="166" fontId="0" fillId="0" borderId="0" xfId="0" applyNumberFormat="1" applyAlignment="1">
      <alignment vertical="center"/>
    </xf>
    <xf numFmtId="166" fontId="2" fillId="0" borderId="16" xfId="0" applyNumberFormat="1" applyFont="1" applyFill="1" applyBorder="1" applyAlignment="1">
      <alignment vertical="center"/>
    </xf>
    <xf numFmtId="166" fontId="2" fillId="0" borderId="18" xfId="0" applyNumberFormat="1" applyFont="1" applyFill="1" applyBorder="1" applyAlignment="1">
      <alignment vertical="center"/>
    </xf>
    <xf numFmtId="166" fontId="2" fillId="0" borderId="17" xfId="0" applyNumberFormat="1" applyFont="1" applyFill="1" applyBorder="1" applyAlignment="1">
      <alignment vertical="center"/>
    </xf>
    <xf numFmtId="166" fontId="2" fillId="5" borderId="19" xfId="0" applyNumberFormat="1" applyFont="1" applyFill="1" applyBorder="1" applyAlignment="1">
      <alignment horizontal="center" vertical="center"/>
    </xf>
    <xf numFmtId="166" fontId="2" fillId="5" borderId="20" xfId="0" applyNumberFormat="1" applyFont="1" applyFill="1" applyBorder="1" applyAlignment="1">
      <alignment horizontal="center" vertical="center"/>
    </xf>
    <xf numFmtId="166" fontId="2" fillId="0" borderId="16" xfId="0" applyNumberFormat="1" applyFont="1" applyFill="1" applyBorder="1" applyAlignment="1">
      <alignment horizontal="right" vertical="center"/>
    </xf>
    <xf numFmtId="166" fontId="2" fillId="0" borderId="17" xfId="0" applyNumberFormat="1" applyFont="1" applyFill="1" applyBorder="1" applyAlignment="1">
      <alignment horizontal="right" vertical="center"/>
    </xf>
    <xf numFmtId="14" fontId="2" fillId="0" borderId="21" xfId="0" applyNumberFormat="1" applyFont="1" applyFill="1" applyBorder="1" applyAlignment="1">
      <alignment horizontal="center" vertical="center"/>
    </xf>
    <xf numFmtId="166" fontId="2" fillId="0" borderId="22" xfId="0" applyNumberFormat="1" applyFont="1" applyFill="1" applyBorder="1" applyAlignment="1">
      <alignment horizontal="right" vertical="center"/>
    </xf>
    <xf numFmtId="166" fontId="2" fillId="0" borderId="23" xfId="0" applyNumberFormat="1" applyFont="1" applyFill="1" applyBorder="1" applyAlignment="1">
      <alignment horizontal="right" vertical="center"/>
    </xf>
    <xf numFmtId="166" fontId="2" fillId="0" borderId="18" xfId="0" applyNumberFormat="1" applyFont="1" applyFill="1" applyBorder="1" applyAlignment="1">
      <alignment horizontal="right" vertical="center"/>
    </xf>
    <xf numFmtId="0" fontId="2" fillId="0" borderId="16" xfId="0" applyNumberFormat="1" applyFont="1" applyFill="1" applyBorder="1" applyAlignment="1">
      <alignment horizontal="center" vertical="center"/>
    </xf>
    <xf numFmtId="0" fontId="2" fillId="0" borderId="22" xfId="0" applyNumberFormat="1" applyFont="1" applyFill="1" applyBorder="1" applyAlignment="1">
      <alignment horizontal="center" vertical="center"/>
    </xf>
    <xf numFmtId="0" fontId="0" fillId="0" borderId="5" xfId="0" applyBorder="1"/>
    <xf numFmtId="0" fontId="0" fillId="0" borderId="5" xfId="0" applyBorder="1" applyAlignment="1">
      <alignment horizontal="center"/>
    </xf>
    <xf numFmtId="14" fontId="0" fillId="0" borderId="0" xfId="0" applyNumberFormat="1" applyBorder="1" applyAlignment="1">
      <alignment horizontal="center" vertical="center"/>
    </xf>
    <xf numFmtId="0" fontId="0" fillId="0" borderId="0" xfId="0" applyBorder="1" applyAlignment="1">
      <alignment horizontal="center" vertical="center"/>
    </xf>
    <xf numFmtId="166" fontId="0" fillId="0" borderId="0" xfId="0" applyNumberFormat="1" applyBorder="1" applyAlignment="1">
      <alignment vertical="center"/>
    </xf>
    <xf numFmtId="14" fontId="2" fillId="0" borderId="24" xfId="0" applyNumberFormat="1" applyFont="1" applyFill="1" applyBorder="1" applyAlignment="1">
      <alignment horizontal="center" vertical="center"/>
    </xf>
    <xf numFmtId="0" fontId="2" fillId="0" borderId="25" xfId="0" applyFont="1" applyFill="1" applyBorder="1" applyAlignment="1">
      <alignment horizontal="center" vertical="center"/>
    </xf>
    <xf numFmtId="166" fontId="2" fillId="0" borderId="25" xfId="0" applyNumberFormat="1" applyFont="1" applyFill="1" applyBorder="1" applyAlignment="1">
      <alignment vertical="center"/>
    </xf>
    <xf numFmtId="166" fontId="2" fillId="0" borderId="26" xfId="0" applyNumberFormat="1" applyFont="1" applyFill="1" applyBorder="1" applyAlignment="1">
      <alignment vertical="center"/>
    </xf>
    <xf numFmtId="166" fontId="2" fillId="0" borderId="27" xfId="0" applyNumberFormat="1" applyFont="1" applyFill="1" applyBorder="1" applyAlignment="1">
      <alignment vertical="center"/>
    </xf>
    <xf numFmtId="0" fontId="0" fillId="3" borderId="5" xfId="0" applyFill="1" applyBorder="1" applyAlignment="1">
      <alignment horizontal="center" vertical="center"/>
    </xf>
    <xf numFmtId="0" fontId="0" fillId="0" borderId="5" xfId="0" applyBorder="1" applyAlignment="1">
      <alignment vertical="center"/>
    </xf>
    <xf numFmtId="4" fontId="0" fillId="0" borderId="5" xfId="0" applyNumberFormat="1" applyBorder="1" applyAlignment="1">
      <alignment vertical="center" wrapText="1"/>
    </xf>
    <xf numFmtId="0" fontId="7" fillId="0" borderId="0" xfId="0" applyFont="1"/>
    <xf numFmtId="0" fontId="6" fillId="0" borderId="0" xfId="0" applyFont="1" applyBorder="1" applyAlignment="1">
      <alignment vertical="center"/>
    </xf>
    <xf numFmtId="0" fontId="7" fillId="0" borderId="0" xfId="0" applyFont="1" applyAlignment="1"/>
    <xf numFmtId="0" fontId="9" fillId="0" borderId="0" xfId="0" applyFont="1" applyAlignment="1">
      <alignment vertical="top"/>
    </xf>
    <xf numFmtId="0" fontId="0" fillId="0" borderId="1" xfId="0" applyBorder="1" applyAlignment="1">
      <alignment horizontal="center"/>
    </xf>
    <xf numFmtId="0" fontId="0" fillId="10" borderId="0" xfId="0" applyFill="1"/>
    <xf numFmtId="0" fontId="11" fillId="10" borderId="0" xfId="0" applyFont="1" applyFill="1"/>
    <xf numFmtId="0" fontId="11" fillId="10" borderId="0" xfId="0" applyFont="1" applyFill="1" applyAlignment="1">
      <alignment horizontal="centerContinuous" vertical="center"/>
    </xf>
    <xf numFmtId="0" fontId="12" fillId="3" borderId="0" xfId="0" applyFont="1" applyFill="1" applyBorder="1" applyAlignment="1">
      <alignment horizontal="left" vertical="top"/>
    </xf>
    <xf numFmtId="0" fontId="13" fillId="11" borderId="0" xfId="0" applyFont="1" applyFill="1" applyProtection="1"/>
    <xf numFmtId="0" fontId="13" fillId="0" borderId="0" xfId="0" applyFont="1" applyProtection="1">
      <protection locked="0"/>
    </xf>
    <xf numFmtId="0" fontId="13" fillId="0" borderId="0" xfId="0" applyFont="1" applyProtection="1"/>
    <xf numFmtId="0" fontId="0" fillId="3" borderId="0" xfId="0" applyFill="1"/>
    <xf numFmtId="0" fontId="14" fillId="11" borderId="0" xfId="0" applyFont="1" applyFill="1" applyBorder="1" applyAlignment="1">
      <alignment horizontal="center" vertical="center" wrapText="1"/>
    </xf>
    <xf numFmtId="1" fontId="14" fillId="11" borderId="0" xfId="0" applyNumberFormat="1" applyFont="1" applyFill="1" applyBorder="1" applyAlignment="1">
      <alignment horizontal="center" vertical="center" wrapText="1"/>
    </xf>
    <xf numFmtId="167" fontId="14" fillId="11" borderId="0" xfId="2" applyNumberFormat="1" applyFont="1" applyFill="1" applyBorder="1" applyAlignment="1">
      <alignment horizontal="center" vertical="center" wrapText="1"/>
    </xf>
    <xf numFmtId="0" fontId="15" fillId="12" borderId="0" xfId="0" applyFont="1" applyFill="1" applyBorder="1" applyAlignment="1">
      <alignment horizontal="center" vertical="center" wrapText="1"/>
    </xf>
    <xf numFmtId="167" fontId="15" fillId="12" borderId="0" xfId="2" applyNumberFormat="1" applyFont="1" applyFill="1" applyBorder="1" applyAlignment="1">
      <alignment horizontal="center" vertical="center" wrapText="1"/>
    </xf>
    <xf numFmtId="1" fontId="15" fillId="12" borderId="0" xfId="0" applyNumberFormat="1" applyFont="1" applyFill="1" applyBorder="1" applyAlignment="1">
      <alignment horizontal="center" vertical="center" wrapText="1"/>
    </xf>
    <xf numFmtId="0" fontId="1" fillId="0" borderId="0" xfId="0" applyFont="1" applyAlignment="1">
      <alignment horizontal="left" vertical="center"/>
    </xf>
    <xf numFmtId="0" fontId="1" fillId="0" borderId="4" xfId="0" applyFont="1" applyBorder="1" applyAlignment="1">
      <alignment horizontal="left" vertical="center"/>
    </xf>
    <xf numFmtId="0" fontId="1" fillId="0" borderId="5" xfId="0" applyFont="1" applyBorder="1" applyAlignment="1">
      <alignment horizontal="left" vertical="center"/>
    </xf>
    <xf numFmtId="0" fontId="2" fillId="3" borderId="0" xfId="0" applyFont="1" applyFill="1" applyAlignment="1">
      <alignment horizontal="center"/>
    </xf>
    <xf numFmtId="0" fontId="0" fillId="3" borderId="0" xfId="0" applyFill="1" applyAlignment="1">
      <alignment horizontal="center"/>
    </xf>
    <xf numFmtId="0" fontId="2" fillId="3" borderId="4" xfId="0" applyFont="1" applyFill="1" applyBorder="1" applyAlignment="1">
      <alignment horizontal="center"/>
    </xf>
    <xf numFmtId="0" fontId="2" fillId="3" borderId="4" xfId="0" applyFont="1" applyFill="1" applyBorder="1" applyAlignment="1">
      <alignment horizontal="center" vertical="center"/>
    </xf>
    <xf numFmtId="0" fontId="0" fillId="3" borderId="12" xfId="0" applyFill="1" applyBorder="1"/>
    <xf numFmtId="0" fontId="0" fillId="13" borderId="1" xfId="0" applyFill="1" applyBorder="1" applyAlignment="1">
      <alignment horizontal="center"/>
    </xf>
    <xf numFmtId="0" fontId="0" fillId="0" borderId="4" xfId="0" applyBorder="1" applyAlignment="1">
      <alignment horizontal="left"/>
    </xf>
    <xf numFmtId="0" fontId="1" fillId="0" borderId="28" xfId="0" applyFont="1" applyBorder="1" applyAlignment="1">
      <alignment horizontal="center" vertical="center" wrapText="1"/>
    </xf>
    <xf numFmtId="0" fontId="8" fillId="0" borderId="29" xfId="0" applyFont="1" applyBorder="1" applyAlignment="1">
      <alignment horizontal="center" vertical="center"/>
    </xf>
    <xf numFmtId="0" fontId="2" fillId="0" borderId="29" xfId="0" applyFont="1" applyBorder="1" applyAlignment="1">
      <alignment horizontal="center" vertical="center" wrapText="1"/>
    </xf>
    <xf numFmtId="0" fontId="2" fillId="0" borderId="29" xfId="0" applyFont="1" applyBorder="1" applyAlignment="1">
      <alignment horizontal="center" vertical="center"/>
    </xf>
    <xf numFmtId="0" fontId="8" fillId="0" borderId="30" xfId="0" applyFont="1" applyBorder="1" applyAlignment="1">
      <alignment horizontal="center" vertical="center"/>
    </xf>
    <xf numFmtId="0" fontId="0" fillId="0" borderId="0" xfId="0" applyAlignment="1"/>
    <xf numFmtId="0" fontId="16" fillId="0" borderId="0" xfId="3" applyProtection="1"/>
    <xf numFmtId="0" fontId="8" fillId="9" borderId="0" xfId="0" applyFont="1" applyFill="1" applyAlignment="1">
      <alignment horizontal="left" vertical="top" wrapText="1"/>
    </xf>
    <xf numFmtId="0" fontId="2" fillId="0" borderId="0" xfId="0" applyFont="1" applyAlignment="1">
      <alignment horizontal="right" vertical="center"/>
    </xf>
    <xf numFmtId="0" fontId="1" fillId="0" borderId="0" xfId="0" applyFont="1" applyAlignment="1">
      <alignment horizontal="right" vertical="center"/>
    </xf>
    <xf numFmtId="0" fontId="1" fillId="0" borderId="0" xfId="0" applyFont="1" applyAlignment="1">
      <alignment horizontal="left"/>
    </xf>
    <xf numFmtId="0" fontId="0" fillId="0" borderId="0" xfId="0" applyAlignment="1"/>
    <xf numFmtId="0" fontId="1" fillId="2" borderId="9" xfId="0" applyFont="1" applyFill="1" applyBorder="1" applyAlignment="1">
      <alignment horizontal="left" vertical="center"/>
    </xf>
    <xf numFmtId="0" fontId="0" fillId="2" borderId="10" xfId="0" applyFill="1" applyBorder="1"/>
    <xf numFmtId="0" fontId="0" fillId="2" borderId="11" xfId="0" applyFill="1" applyBorder="1"/>
    <xf numFmtId="0" fontId="0" fillId="7" borderId="2" xfId="0" applyFill="1" applyBorder="1" applyAlignment="1">
      <alignment horizontal="left"/>
    </xf>
    <xf numFmtId="0" fontId="0" fillId="7" borderId="0" xfId="0" applyFill="1" applyBorder="1" applyAlignment="1">
      <alignment horizontal="left"/>
    </xf>
    <xf numFmtId="0" fontId="0" fillId="7" borderId="6" xfId="0" applyFill="1" applyBorder="1" applyAlignment="1">
      <alignment horizontal="left"/>
    </xf>
    <xf numFmtId="0" fontId="0" fillId="0" borderId="0" xfId="0" applyBorder="1" applyAlignment="1">
      <alignment horizontal="right" vertical="center"/>
    </xf>
    <xf numFmtId="0" fontId="0" fillId="8" borderId="2" xfId="0" applyFill="1" applyBorder="1" applyAlignment="1">
      <alignment horizontal="left"/>
    </xf>
    <xf numFmtId="0" fontId="0" fillId="8" borderId="0" xfId="0" applyFill="1" applyBorder="1" applyAlignment="1">
      <alignment horizontal="left"/>
    </xf>
    <xf numFmtId="0" fontId="0" fillId="8" borderId="6" xfId="0" applyFill="1" applyBorder="1" applyAlignment="1">
      <alignment horizontal="left"/>
    </xf>
    <xf numFmtId="0" fontId="13" fillId="0" borderId="9" xfId="0" applyFont="1" applyBorder="1" applyProtection="1"/>
    <xf numFmtId="0" fontId="13" fillId="0" borderId="10" xfId="0" applyFont="1" applyBorder="1" applyProtection="1"/>
    <xf numFmtId="0" fontId="13" fillId="0" borderId="11" xfId="0" applyFont="1" applyBorder="1" applyProtection="1"/>
    <xf numFmtId="0" fontId="13" fillId="0" borderId="2" xfId="0" applyFont="1" applyBorder="1" applyProtection="1"/>
    <xf numFmtId="0" fontId="13" fillId="0" borderId="0" xfId="0" applyFont="1" applyBorder="1" applyProtection="1"/>
    <xf numFmtId="0" fontId="13" fillId="0" borderId="6" xfId="0" applyFont="1" applyBorder="1" applyProtection="1"/>
    <xf numFmtId="0" fontId="13" fillId="0" borderId="8" xfId="0" applyFont="1" applyBorder="1" applyProtection="1"/>
    <xf numFmtId="0" fontId="13" fillId="0" borderId="12" xfId="0" applyFont="1" applyBorder="1" applyProtection="1"/>
    <xf numFmtId="0" fontId="13" fillId="0" borderId="13" xfId="0" applyFont="1" applyBorder="1" applyProtection="1"/>
    <xf numFmtId="166" fontId="2" fillId="5" borderId="31" xfId="0" applyNumberFormat="1" applyFont="1" applyFill="1" applyBorder="1" applyAlignment="1">
      <alignment horizontal="center" vertical="center"/>
    </xf>
    <xf numFmtId="166" fontId="2" fillId="5" borderId="0" xfId="0" applyNumberFormat="1" applyFont="1" applyFill="1" applyBorder="1" applyAlignment="1">
      <alignment horizontal="center" vertical="center"/>
    </xf>
    <xf numFmtId="0" fontId="0" fillId="0" borderId="0" xfId="0" applyFill="1" applyAlignment="1">
      <alignment horizontal="center"/>
    </xf>
  </cellXfs>
  <cellStyles count="4">
    <cellStyle name="Lien hypertexte" xfId="3" builtinId="8"/>
    <cellStyle name="Milliers" xfId="1" builtinId="3"/>
    <cellStyle name="Monétaire" xfId="2" builtinId="4"/>
    <cellStyle name="Normal" xfId="0" builtinId="0"/>
  </cellStyles>
  <dxfs count="28">
    <dxf>
      <font>
        <color rgb="FFFFFF00"/>
      </font>
      <fill>
        <patternFill>
          <bgColor rgb="FFFF0000"/>
        </patternFill>
      </fill>
    </dxf>
    <dxf>
      <font>
        <color rgb="FFFF0000"/>
      </font>
      <fill>
        <patternFill>
          <bgColor rgb="FFFFFF00"/>
        </patternFill>
      </fill>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gradientFill degree="90">
          <stop position="0">
            <color theme="9" tint="-0.25098422193060094"/>
          </stop>
          <stop position="1">
            <color theme="9" tint="0.59999389629810485"/>
          </stop>
        </gradientFill>
      </fill>
    </dxf>
    <dxf>
      <font>
        <color rgb="FFFAC090"/>
      </font>
    </dxf>
    <dxf>
      <font>
        <color rgb="FFFF0000"/>
      </font>
      <fill>
        <patternFill>
          <bgColor rgb="FFFF0000"/>
        </patternFill>
      </fill>
    </dxf>
    <dxf>
      <font>
        <color rgb="FFFF0000"/>
      </font>
    </dxf>
    <dxf>
      <font>
        <color rgb="FFFF0000"/>
      </font>
      <fill>
        <patternFill>
          <bgColor rgb="FFFF0000"/>
        </patternFill>
      </fill>
    </dxf>
    <dxf>
      <font>
        <color rgb="FFFFFF00"/>
      </font>
      <fill>
        <patternFill>
          <bgColor rgb="FFFF0000"/>
        </patternFill>
      </fill>
    </dxf>
    <dxf>
      <font>
        <b val="0"/>
        <i val="0"/>
        <color rgb="FFFFFF00"/>
      </font>
      <fill>
        <patternFill>
          <bgColor rgb="FFFF0000"/>
        </patternFill>
      </fill>
    </dxf>
    <dxf>
      <font>
        <color theme="0"/>
      </font>
    </dxf>
    <dxf>
      <fill>
        <gradientFill degree="90">
          <stop position="0">
            <color theme="9" tint="-0.25098422193060094"/>
          </stop>
          <stop position="1">
            <color theme="9" tint="0.59999389629810485"/>
          </stop>
        </gradientFill>
      </fill>
    </dxf>
    <dxf>
      <font>
        <color rgb="FFFF0000"/>
      </font>
      <fill>
        <patternFill>
          <bgColor rgb="FFFF0000"/>
        </patternFill>
      </fill>
    </dxf>
    <dxf>
      <font>
        <color rgb="FFFF0000"/>
      </font>
    </dxf>
    <dxf>
      <font>
        <color rgb="FFFF0000"/>
      </font>
      <fill>
        <patternFill>
          <bgColor rgb="FFFF0000"/>
        </patternFill>
      </fill>
    </dxf>
    <dxf>
      <font>
        <color rgb="FFFFFF00"/>
      </font>
      <fill>
        <patternFill>
          <bgColor rgb="FFFF0000"/>
        </patternFill>
      </fill>
    </dxf>
    <dxf>
      <font>
        <b val="0"/>
        <i val="0"/>
        <color rgb="FFFFFF00"/>
      </font>
      <fill>
        <patternFill>
          <bgColor rgb="FFFF0000"/>
        </patternFill>
      </fill>
    </dxf>
    <dxf>
      <font>
        <color theme="0"/>
      </font>
    </dxf>
    <dxf>
      <font>
        <color rgb="FFFAC090"/>
      </font>
    </dxf>
  </dxfs>
  <tableStyles count="0" defaultTableStyle="TableStyleMedium9" defaultPivotStyle="PivotStyleLight16"/>
  <colors>
    <mruColors>
      <color rgb="FFA3FBC7"/>
      <color rgb="FFA1FDA1"/>
      <color rgb="FFA5F9C7"/>
      <color rgb="FF070C11"/>
      <color rgb="FF4F81BD"/>
      <color rgb="FFFAC090"/>
      <color rgb="FFDBE5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3" Type="http://schemas.openxmlformats.org/officeDocument/2006/relationships/hyperlink" Target="#Entr&#233;es!A1"/><Relationship Id="rId2" Type="http://schemas.openxmlformats.org/officeDocument/2006/relationships/hyperlink" Target="#Sorties!A1"/><Relationship Id="rId1" Type="http://schemas.openxmlformats.org/officeDocument/2006/relationships/hyperlink" Target="#STOCK!A1"/><Relationship Id="rId6" Type="http://schemas.openxmlformats.org/officeDocument/2006/relationships/hyperlink" Target="#Facture!A1"/><Relationship Id="rId5" Type="http://schemas.openxmlformats.org/officeDocument/2006/relationships/hyperlink" Target="#Param&#232;tres!A1"/><Relationship Id="rId4" Type="http://schemas.openxmlformats.org/officeDocument/2006/relationships/hyperlink" Target="#Clients!A1"/></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1" Type="http://schemas.openxmlformats.org/officeDocument/2006/relationships/hyperlink" Target="#Accueil!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3" Type="http://schemas.openxmlformats.org/officeDocument/2006/relationships/hyperlink" Target="#Sorties!A1"/><Relationship Id="rId2" Type="http://schemas.openxmlformats.org/officeDocument/2006/relationships/hyperlink" Target="#Entr&#233;es!A1"/><Relationship Id="rId1" Type="http://schemas.openxmlformats.org/officeDocument/2006/relationships/hyperlink" Target="#Accueil!A1"/></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editAs="absolute">
    <xdr:from>
      <xdr:col>4</xdr:col>
      <xdr:colOff>219074</xdr:colOff>
      <xdr:row>13</xdr:row>
      <xdr:rowOff>104775</xdr:rowOff>
    </xdr:from>
    <xdr:to>
      <xdr:col>5</xdr:col>
      <xdr:colOff>647699</xdr:colOff>
      <xdr:row>16</xdr:row>
      <xdr:rowOff>38100</xdr:rowOff>
    </xdr:to>
    <xdr:sp macro="[1]!Quitter" textlink="">
      <xdr:nvSpPr>
        <xdr:cNvPr id="4" name="Rectangle à coins arrondis 3"/>
        <xdr:cNvSpPr/>
      </xdr:nvSpPr>
      <xdr:spPr>
        <a:xfrm>
          <a:off x="5686424" y="3419475"/>
          <a:ext cx="1190625" cy="504825"/>
        </a:xfrm>
        <a:prstGeom prst="round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ctr"/>
        <a:lstStyle/>
        <a:p>
          <a:pPr algn="ctr"/>
          <a:r>
            <a:rPr lang="fr-FR" sz="1400"/>
            <a:t>Quitter</a:t>
          </a:r>
        </a:p>
      </xdr:txBody>
    </xdr:sp>
    <xdr:clientData fLocksWithSheet="0" fPrintsWithSheet="0"/>
  </xdr:twoCellAnchor>
  <xdr:twoCellAnchor editAs="absolute">
    <xdr:from>
      <xdr:col>6</xdr:col>
      <xdr:colOff>228599</xdr:colOff>
      <xdr:row>10</xdr:row>
      <xdr:rowOff>4762</xdr:rowOff>
    </xdr:from>
    <xdr:to>
      <xdr:col>7</xdr:col>
      <xdr:colOff>657224</xdr:colOff>
      <xdr:row>12</xdr:row>
      <xdr:rowOff>128587</xdr:rowOff>
    </xdr:to>
    <xdr:sp macro="" textlink="">
      <xdr:nvSpPr>
        <xdr:cNvPr id="5" name="Rectangle à coins arrondis 4">
          <a:hlinkClick xmlns:r="http://schemas.openxmlformats.org/officeDocument/2006/relationships" r:id="rId1"/>
        </xdr:cNvPr>
        <xdr:cNvSpPr/>
      </xdr:nvSpPr>
      <xdr:spPr>
        <a:xfrm>
          <a:off x="7219949" y="2747962"/>
          <a:ext cx="1190625" cy="50482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a:t>Stocks</a:t>
          </a:r>
        </a:p>
      </xdr:txBody>
    </xdr:sp>
    <xdr:clientData fLocksWithSheet="0" fPrintsWithSheet="0"/>
  </xdr:twoCellAnchor>
  <xdr:twoCellAnchor editAs="absolute">
    <xdr:from>
      <xdr:col>2</xdr:col>
      <xdr:colOff>123824</xdr:colOff>
      <xdr:row>10</xdr:row>
      <xdr:rowOff>4762</xdr:rowOff>
    </xdr:from>
    <xdr:to>
      <xdr:col>3</xdr:col>
      <xdr:colOff>552449</xdr:colOff>
      <xdr:row>12</xdr:row>
      <xdr:rowOff>128587</xdr:rowOff>
    </xdr:to>
    <xdr:sp macro="" textlink="">
      <xdr:nvSpPr>
        <xdr:cNvPr id="7" name="Rectangle à coins arrondis 6">
          <a:hlinkClick xmlns:r="http://schemas.openxmlformats.org/officeDocument/2006/relationships" r:id="rId2"/>
        </xdr:cNvPr>
        <xdr:cNvSpPr/>
      </xdr:nvSpPr>
      <xdr:spPr>
        <a:xfrm>
          <a:off x="4067174" y="2747962"/>
          <a:ext cx="1190625" cy="50482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a:t>Sorties</a:t>
          </a:r>
        </a:p>
      </xdr:txBody>
    </xdr:sp>
    <xdr:clientData fLocksWithSheet="0" fPrintsWithSheet="0"/>
  </xdr:twoCellAnchor>
  <xdr:twoCellAnchor editAs="absolute">
    <xdr:from>
      <xdr:col>2</xdr:col>
      <xdr:colOff>123824</xdr:colOff>
      <xdr:row>6</xdr:row>
      <xdr:rowOff>95250</xdr:rowOff>
    </xdr:from>
    <xdr:to>
      <xdr:col>3</xdr:col>
      <xdr:colOff>552449</xdr:colOff>
      <xdr:row>9</xdr:row>
      <xdr:rowOff>28575</xdr:rowOff>
    </xdr:to>
    <xdr:sp macro="" textlink="">
      <xdr:nvSpPr>
        <xdr:cNvPr id="8" name="Rectangle à coins arrondis 7">
          <a:hlinkClick xmlns:r="http://schemas.openxmlformats.org/officeDocument/2006/relationships" r:id="rId3"/>
        </xdr:cNvPr>
        <xdr:cNvSpPr/>
      </xdr:nvSpPr>
      <xdr:spPr>
        <a:xfrm>
          <a:off x="4067174" y="2076450"/>
          <a:ext cx="1190625" cy="50482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a:t>Entrées</a:t>
          </a:r>
        </a:p>
        <a:p>
          <a:pPr algn="ctr"/>
          <a:endParaRPr lang="fr-FR" sz="1400"/>
        </a:p>
      </xdr:txBody>
    </xdr:sp>
    <xdr:clientData fLocksWithSheet="0" fPrintsWithSheet="0"/>
  </xdr:twoCellAnchor>
  <xdr:twoCellAnchor editAs="absolute">
    <xdr:from>
      <xdr:col>4</xdr:col>
      <xdr:colOff>176211</xdr:colOff>
      <xdr:row>6</xdr:row>
      <xdr:rowOff>95250</xdr:rowOff>
    </xdr:from>
    <xdr:to>
      <xdr:col>5</xdr:col>
      <xdr:colOff>604836</xdr:colOff>
      <xdr:row>9</xdr:row>
      <xdr:rowOff>28575</xdr:rowOff>
    </xdr:to>
    <xdr:sp macro="" textlink="">
      <xdr:nvSpPr>
        <xdr:cNvPr id="9" name="Rectangle à coins arrondis 8">
          <a:hlinkClick xmlns:r="http://schemas.openxmlformats.org/officeDocument/2006/relationships" r:id="rId4"/>
        </xdr:cNvPr>
        <xdr:cNvSpPr/>
      </xdr:nvSpPr>
      <xdr:spPr>
        <a:xfrm>
          <a:off x="5643561" y="2076450"/>
          <a:ext cx="1190625" cy="50482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a:t>Clients</a:t>
          </a:r>
        </a:p>
      </xdr:txBody>
    </xdr:sp>
    <xdr:clientData fLocksWithSheet="0" fPrintsWithSheet="0"/>
  </xdr:twoCellAnchor>
  <xdr:twoCellAnchor editAs="absolute">
    <xdr:from>
      <xdr:col>4</xdr:col>
      <xdr:colOff>176211</xdr:colOff>
      <xdr:row>10</xdr:row>
      <xdr:rowOff>4762</xdr:rowOff>
    </xdr:from>
    <xdr:to>
      <xdr:col>5</xdr:col>
      <xdr:colOff>604836</xdr:colOff>
      <xdr:row>12</xdr:row>
      <xdr:rowOff>128587</xdr:rowOff>
    </xdr:to>
    <xdr:sp macro="" textlink="">
      <xdr:nvSpPr>
        <xdr:cNvPr id="10" name="Rectangle à coins arrondis 9">
          <a:hlinkClick xmlns:r="http://schemas.openxmlformats.org/officeDocument/2006/relationships" r:id="rId5"/>
        </xdr:cNvPr>
        <xdr:cNvSpPr/>
      </xdr:nvSpPr>
      <xdr:spPr>
        <a:xfrm>
          <a:off x="5643561" y="2747962"/>
          <a:ext cx="1190625" cy="504825"/>
        </a:xfrm>
        <a:prstGeom prst="roundRect">
          <a:avLst/>
        </a:prstGeom>
      </xdr:spPr>
      <xdr:style>
        <a:lnRef idx="0">
          <a:schemeClr val="accent6"/>
        </a:lnRef>
        <a:fillRef idx="3">
          <a:schemeClr val="accent6"/>
        </a:fillRef>
        <a:effectRef idx="3">
          <a:schemeClr val="accent6"/>
        </a:effectRef>
        <a:fontRef idx="minor">
          <a:schemeClr val="lt1"/>
        </a:fontRef>
      </xdr:style>
      <xdr:txBody>
        <a:bodyPr vertOverflow="clip" horzOverflow="clip" rtlCol="0" anchor="ctr"/>
        <a:lstStyle/>
        <a:p>
          <a:pPr algn="ctr"/>
          <a:r>
            <a:rPr lang="fr-FR" sz="1400"/>
            <a:t>Paramètres</a:t>
          </a:r>
        </a:p>
      </xdr:txBody>
    </xdr:sp>
    <xdr:clientData fLocksWithSheet="0" fPrintsWithSheet="0"/>
  </xdr:twoCellAnchor>
  <xdr:twoCellAnchor editAs="absolute">
    <xdr:from>
      <xdr:col>6</xdr:col>
      <xdr:colOff>228599</xdr:colOff>
      <xdr:row>6</xdr:row>
      <xdr:rowOff>95250</xdr:rowOff>
    </xdr:from>
    <xdr:to>
      <xdr:col>7</xdr:col>
      <xdr:colOff>657224</xdr:colOff>
      <xdr:row>9</xdr:row>
      <xdr:rowOff>28575</xdr:rowOff>
    </xdr:to>
    <xdr:sp macro="" textlink="">
      <xdr:nvSpPr>
        <xdr:cNvPr id="11" name="Rectangle à coins arrondis 10">
          <a:hlinkClick xmlns:r="http://schemas.openxmlformats.org/officeDocument/2006/relationships" r:id="rId6"/>
        </xdr:cNvPr>
        <xdr:cNvSpPr/>
      </xdr:nvSpPr>
      <xdr:spPr>
        <a:xfrm>
          <a:off x="7219949" y="2076450"/>
          <a:ext cx="1190625" cy="504825"/>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a:t>Factures</a:t>
          </a:r>
        </a:p>
      </xdr:txBody>
    </xdr:sp>
    <xdr:clientData fLocksWithSheet="0" fPrintsWithSheet="0"/>
  </xdr:twoCellAnchor>
</xdr:wsDr>
</file>

<file path=xl/drawings/drawing2.xml><?xml version="1.0" encoding="utf-8"?>
<xdr:wsDr xmlns:xdr="http://schemas.openxmlformats.org/drawingml/2006/spreadsheetDrawing" xmlns:a="http://schemas.openxmlformats.org/drawingml/2006/main">
  <xdr:twoCellAnchor>
    <xdr:from>
      <xdr:col>6</xdr:col>
      <xdr:colOff>428625</xdr:colOff>
      <xdr:row>3</xdr:row>
      <xdr:rowOff>116416</xdr:rowOff>
    </xdr:from>
    <xdr:to>
      <xdr:col>13</xdr:col>
      <xdr:colOff>1143002</xdr:colOff>
      <xdr:row>6</xdr:row>
      <xdr:rowOff>58209</xdr:rowOff>
    </xdr:to>
    <xdr:sp macro="" textlink="">
      <xdr:nvSpPr>
        <xdr:cNvPr id="2" name="Accolade fermante 1"/>
        <xdr:cNvSpPr/>
      </xdr:nvSpPr>
      <xdr:spPr>
        <a:xfrm rot="5400000">
          <a:off x="12715875" y="-4476751"/>
          <a:ext cx="513293" cy="11435294"/>
        </a:xfrm>
        <a:prstGeom prst="rightBrace">
          <a:avLst>
            <a:gd name="adj1" fmla="val 8333"/>
            <a:gd name="adj2" fmla="val 49815"/>
          </a:avLst>
        </a:prstGeom>
        <a:ln w="19050">
          <a:solidFill>
            <a:srgbClr val="070C1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0</xdr:col>
      <xdr:colOff>84667</xdr:colOff>
      <xdr:row>3</xdr:row>
      <xdr:rowOff>137586</xdr:rowOff>
    </xdr:from>
    <xdr:to>
      <xdr:col>6</xdr:col>
      <xdr:colOff>10583</xdr:colOff>
      <xdr:row>6</xdr:row>
      <xdr:rowOff>63504</xdr:rowOff>
    </xdr:to>
    <xdr:sp macro="" textlink="">
      <xdr:nvSpPr>
        <xdr:cNvPr id="3" name="Accolade fermante 2"/>
        <xdr:cNvSpPr/>
      </xdr:nvSpPr>
      <xdr:spPr>
        <a:xfrm rot="5400000">
          <a:off x="3212041" y="-2121955"/>
          <a:ext cx="497418" cy="6752166"/>
        </a:xfrm>
        <a:prstGeom prst="rightBrace">
          <a:avLst>
            <a:gd name="adj1" fmla="val 8333"/>
            <a:gd name="adj2" fmla="val 49815"/>
          </a:avLst>
        </a:prstGeom>
        <a:ln w="19050">
          <a:solidFill>
            <a:srgbClr val="070C1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lang="fr-FR" sz="1100"/>
        </a:p>
      </xdr:txBody>
    </xdr:sp>
    <xdr:clientData/>
  </xdr:twoCellAnchor>
  <xdr:twoCellAnchor>
    <xdr:from>
      <xdr:col>2</xdr:col>
      <xdr:colOff>1968501</xdr:colOff>
      <xdr:row>11</xdr:row>
      <xdr:rowOff>31749</xdr:rowOff>
    </xdr:from>
    <xdr:to>
      <xdr:col>8</xdr:col>
      <xdr:colOff>275167</xdr:colOff>
      <xdr:row>18</xdr:row>
      <xdr:rowOff>84666</xdr:rowOff>
    </xdr:to>
    <xdr:sp macro="" textlink="">
      <xdr:nvSpPr>
        <xdr:cNvPr id="4" name="Rectangle à coins arrondis 3"/>
        <xdr:cNvSpPr/>
      </xdr:nvSpPr>
      <xdr:spPr>
        <a:xfrm>
          <a:off x="3492501" y="3492499"/>
          <a:ext cx="6593416" cy="1386417"/>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a:t>Bien sur ce serait mieux avec des texBox</a:t>
          </a:r>
          <a:r>
            <a:rPr lang="fr-FR" sz="1600" baseline="0"/>
            <a:t> comme celle là, mais je ne sais pas du tout faire ça, enfin la boite si, mais pas les codes qui vont avec !</a:t>
          </a:r>
        </a:p>
        <a:p>
          <a:pPr algn="ctr"/>
          <a:r>
            <a:rPr lang="fr-FR" sz="1600" baseline="0"/>
            <a:t>Votre réponse me permettra de voir comment faire fonctionner des TexBox et surtout les codes me permettront d'apprendre.</a:t>
          </a:r>
          <a:endParaRPr lang="fr-FR" sz="1600"/>
        </a:p>
      </xdr:txBody>
    </xdr:sp>
    <xdr:clientData/>
  </xdr:twoCellAnchor>
  <xdr:twoCellAnchor editAs="oneCell">
    <xdr:from>
      <xdr:col>1</xdr:col>
      <xdr:colOff>497417</xdr:colOff>
      <xdr:row>7</xdr:row>
      <xdr:rowOff>1217083</xdr:rowOff>
    </xdr:from>
    <xdr:to>
      <xdr:col>4</xdr:col>
      <xdr:colOff>519642</xdr:colOff>
      <xdr:row>25</xdr:row>
      <xdr:rowOff>186266</xdr:rowOff>
    </xdr:to>
    <xdr:pic>
      <xdr:nvPicPr>
        <xdr:cNvPr id="5" name="Image 4" descr="Capture.JPG"/>
        <xdr:cNvPicPr>
          <a:picLocks noChangeAspect="1"/>
        </xdr:cNvPicPr>
      </xdr:nvPicPr>
      <xdr:blipFill>
        <a:blip xmlns:r="http://schemas.openxmlformats.org/officeDocument/2006/relationships" r:embed="rId1" cstate="print"/>
        <a:stretch>
          <a:fillRect/>
        </a:stretch>
      </xdr:blipFill>
      <xdr:spPr>
        <a:xfrm>
          <a:off x="1259417" y="2846916"/>
          <a:ext cx="4562475" cy="3467100"/>
        </a:xfrm>
        <a:prstGeom prst="rect">
          <a:avLst/>
        </a:prstGeom>
      </xdr:spPr>
    </xdr:pic>
    <xdr:clientData/>
  </xdr:twoCellAnchor>
  <xdr:twoCellAnchor>
    <xdr:from>
      <xdr:col>3</xdr:col>
      <xdr:colOff>391583</xdr:colOff>
      <xdr:row>8</xdr:row>
      <xdr:rowOff>148168</xdr:rowOff>
    </xdr:from>
    <xdr:to>
      <xdr:col>3</xdr:col>
      <xdr:colOff>571500</xdr:colOff>
      <xdr:row>11</xdr:row>
      <xdr:rowOff>74083</xdr:rowOff>
    </xdr:to>
    <xdr:cxnSp macro="">
      <xdr:nvCxnSpPr>
        <xdr:cNvPr id="7" name="Connecteur droit avec flèche 6"/>
        <xdr:cNvCxnSpPr/>
      </xdr:nvCxnSpPr>
      <xdr:spPr>
        <a:xfrm flipH="1" flipV="1">
          <a:off x="4931833" y="3037418"/>
          <a:ext cx="179917" cy="497415"/>
        </a:xfrm>
        <a:prstGeom prst="straightConnector1">
          <a:avLst/>
        </a:prstGeom>
        <a:ln w="381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455083</xdr:colOff>
      <xdr:row>3</xdr:row>
      <xdr:rowOff>116417</xdr:rowOff>
    </xdr:from>
    <xdr:to>
      <xdr:col>7</xdr:col>
      <xdr:colOff>1619250</xdr:colOff>
      <xdr:row>11</xdr:row>
      <xdr:rowOff>63500</xdr:rowOff>
    </xdr:to>
    <xdr:cxnSp macro="">
      <xdr:nvCxnSpPr>
        <xdr:cNvPr id="8" name="Connecteur droit avec flèche 7"/>
        <xdr:cNvCxnSpPr/>
      </xdr:nvCxnSpPr>
      <xdr:spPr>
        <a:xfrm flipV="1">
          <a:off x="8392583" y="984250"/>
          <a:ext cx="1164167" cy="2540000"/>
        </a:xfrm>
        <a:prstGeom prst="straightConnector1">
          <a:avLst/>
        </a:prstGeom>
        <a:ln w="38100">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95250</xdr:colOff>
          <xdr:row>0</xdr:row>
          <xdr:rowOff>190500</xdr:rowOff>
        </xdr:from>
        <xdr:to>
          <xdr:col>0</xdr:col>
          <xdr:colOff>704850</xdr:colOff>
          <xdr:row>3</xdr:row>
          <xdr:rowOff>0</xdr:rowOff>
        </xdr:to>
        <xdr:sp macro="" textlink="">
          <xdr:nvSpPr>
            <xdr:cNvPr id="2049" name="Button 1" hidden="1">
              <a:extLst>
                <a:ext uri="{63B3BB69-23CF-44E3-9099-C40C66FF867C}">
                  <a14:compatExt spid="_x0000_s20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Entrée stock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428625</xdr:colOff>
          <xdr:row>0</xdr:row>
          <xdr:rowOff>190500</xdr:rowOff>
        </xdr:from>
        <xdr:to>
          <xdr:col>6</xdr:col>
          <xdr:colOff>1038225</xdr:colOff>
          <xdr:row>3</xdr:row>
          <xdr:rowOff>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Entrée client</a:t>
              </a:r>
            </a:p>
          </xdr:txBody>
        </xdr:sp>
        <xdr:clientData fPrintsWithSheet="0"/>
      </xdr:twoCellAnchor>
    </mc:Choice>
    <mc:Fallback/>
  </mc:AlternateContent>
  <xdr:twoCellAnchor editAs="absolute">
    <xdr:from>
      <xdr:col>6</xdr:col>
      <xdr:colOff>328085</xdr:colOff>
      <xdr:row>3</xdr:row>
      <xdr:rowOff>116416</xdr:rowOff>
    </xdr:from>
    <xdr:to>
      <xdr:col>7</xdr:col>
      <xdr:colOff>10585</xdr:colOff>
      <xdr:row>6</xdr:row>
      <xdr:rowOff>169333</xdr:rowOff>
    </xdr:to>
    <xdr:sp macro="[0]!EntréeClient" textlink="">
      <xdr:nvSpPr>
        <xdr:cNvPr id="10" name="ZoneTexte 9"/>
        <xdr:cNvSpPr txBox="1"/>
      </xdr:nvSpPr>
      <xdr:spPr>
        <a:xfrm>
          <a:off x="7154335" y="984249"/>
          <a:ext cx="793750" cy="624417"/>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Entrée client</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editAs="absolute">
    <xdr:from>
      <xdr:col>1</xdr:col>
      <xdr:colOff>104775</xdr:colOff>
      <xdr:row>1</xdr:row>
      <xdr:rowOff>57150</xdr:rowOff>
    </xdr:from>
    <xdr:to>
      <xdr:col>1</xdr:col>
      <xdr:colOff>555577</xdr:colOff>
      <xdr:row>1</xdr:row>
      <xdr:rowOff>523875</xdr:rowOff>
    </xdr:to>
    <xdr:sp macro="[0]!Enregistrer" textlink="">
      <xdr:nvSpPr>
        <xdr:cNvPr id="5" name="Bouton_Accueil"/>
        <xdr:cNvSpPr/>
      </xdr:nvSpPr>
      <xdr:spPr>
        <a:xfrm>
          <a:off x="866775" y="361950"/>
          <a:ext cx="450802" cy="466725"/>
        </a:xfrm>
        <a:prstGeom prst="roundRect">
          <a:avLst>
            <a:gd name="adj" fmla="val 18511"/>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0</xdr:col>
      <xdr:colOff>152400</xdr:colOff>
      <xdr:row>1</xdr:row>
      <xdr:rowOff>76200</xdr:rowOff>
    </xdr:from>
    <xdr:to>
      <xdr:col>0</xdr:col>
      <xdr:colOff>600075</xdr:colOff>
      <xdr:row>1</xdr:row>
      <xdr:rowOff>527423</xdr:rowOff>
    </xdr:to>
    <xdr:sp macro="[0]!EntréeStock" textlink="">
      <xdr:nvSpPr>
        <xdr:cNvPr id="6" name="Rectangle à coins arrondis 5"/>
        <xdr:cNvSpPr/>
      </xdr:nvSpPr>
      <xdr:spPr>
        <a:xfrm>
          <a:off x="152400" y="381000"/>
          <a:ext cx="447675" cy="451223"/>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fPrintsWithSheet="0"/>
  </xdr:twoCellAnchor>
  <xdr:twoCellAnchor editAs="absolute">
    <xdr:from>
      <xdr:col>1</xdr:col>
      <xdr:colOff>876300</xdr:colOff>
      <xdr:row>1</xdr:row>
      <xdr:rowOff>66675</xdr:rowOff>
    </xdr:from>
    <xdr:to>
      <xdr:col>2</xdr:col>
      <xdr:colOff>189393</xdr:colOff>
      <xdr:row>1</xdr:row>
      <xdr:rowOff>525126</xdr:rowOff>
    </xdr:to>
    <xdr:sp macro="" textlink="">
      <xdr:nvSpPr>
        <xdr:cNvPr id="7" name="Bouton_Accueil">
          <a:hlinkClick xmlns:r="http://schemas.openxmlformats.org/officeDocument/2006/relationships" r:id="rId1" tooltip="Accueil"/>
        </xdr:cNvPr>
        <xdr:cNvSpPr/>
      </xdr:nvSpPr>
      <xdr:spPr>
        <a:xfrm>
          <a:off x="1638300" y="371475"/>
          <a:ext cx="446568" cy="458451"/>
        </a:xfrm>
        <a:prstGeom prst="roundRect">
          <a:avLst>
            <a:gd name="adj" fmla="val 18511"/>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editAs="absolute">
    <xdr:from>
      <xdr:col>1</xdr:col>
      <xdr:colOff>131787</xdr:colOff>
      <xdr:row>1</xdr:row>
      <xdr:rowOff>57150</xdr:rowOff>
    </xdr:from>
    <xdr:to>
      <xdr:col>1</xdr:col>
      <xdr:colOff>582589</xdr:colOff>
      <xdr:row>1</xdr:row>
      <xdr:rowOff>523875</xdr:rowOff>
    </xdr:to>
    <xdr:sp macro="[0]!Enregistrer" textlink="">
      <xdr:nvSpPr>
        <xdr:cNvPr id="2" name="Bouton_Accueil"/>
        <xdr:cNvSpPr/>
      </xdr:nvSpPr>
      <xdr:spPr>
        <a:xfrm>
          <a:off x="893787" y="361950"/>
          <a:ext cx="450802" cy="46672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0</xdr:col>
      <xdr:colOff>152400</xdr:colOff>
      <xdr:row>1</xdr:row>
      <xdr:rowOff>76200</xdr:rowOff>
    </xdr:from>
    <xdr:to>
      <xdr:col>0</xdr:col>
      <xdr:colOff>600075</xdr:colOff>
      <xdr:row>1</xdr:row>
      <xdr:rowOff>527423</xdr:rowOff>
    </xdr:to>
    <xdr:sp macro="[0]!SortieStock" textlink="">
      <xdr:nvSpPr>
        <xdr:cNvPr id="3" name="Rectangle à coins arrondis 2"/>
        <xdr:cNvSpPr/>
      </xdr:nvSpPr>
      <xdr:spPr>
        <a:xfrm>
          <a:off x="152400" y="381000"/>
          <a:ext cx="447675" cy="45122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fPrintsWithSheet="0"/>
  </xdr:twoCellAnchor>
  <xdr:twoCellAnchor editAs="absolute">
    <xdr:from>
      <xdr:col>1</xdr:col>
      <xdr:colOff>876300</xdr:colOff>
      <xdr:row>1</xdr:row>
      <xdr:rowOff>66675</xdr:rowOff>
    </xdr:from>
    <xdr:to>
      <xdr:col>2</xdr:col>
      <xdr:colOff>189393</xdr:colOff>
      <xdr:row>1</xdr:row>
      <xdr:rowOff>525126</xdr:rowOff>
    </xdr:to>
    <xdr:sp macro="" textlink="">
      <xdr:nvSpPr>
        <xdr:cNvPr id="4" name="Bouton_Accueil">
          <a:hlinkClick xmlns:r="http://schemas.openxmlformats.org/officeDocument/2006/relationships" r:id="rId1" tooltip="Accueil"/>
        </xdr:cNvPr>
        <xdr:cNvSpPr/>
      </xdr:nvSpPr>
      <xdr:spPr>
        <a:xfrm>
          <a:off x="1638300" y="371475"/>
          <a:ext cx="446568" cy="458451"/>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0</xdr:colOff>
          <xdr:row>8</xdr:row>
          <xdr:rowOff>9525</xdr:rowOff>
        </xdr:from>
        <xdr:to>
          <xdr:col>3</xdr:col>
          <xdr:colOff>695325</xdr:colOff>
          <xdr:row>9</xdr:row>
          <xdr:rowOff>9525</xdr:rowOff>
        </xdr:to>
        <xdr:sp macro="" textlink="">
          <xdr:nvSpPr>
            <xdr:cNvPr id="1042" name="Button 18" hidden="1">
              <a:extLst>
                <a:ext uri="{63B3BB69-23CF-44E3-9099-C40C66FF867C}">
                  <a14:compatExt spid="_x0000_s10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9</xdr:row>
          <xdr:rowOff>47625</xdr:rowOff>
        </xdr:from>
        <xdr:to>
          <xdr:col>3</xdr:col>
          <xdr:colOff>695325</xdr:colOff>
          <xdr:row>10</xdr:row>
          <xdr:rowOff>66675</xdr:rowOff>
        </xdr:to>
        <xdr:sp macro="" textlink="">
          <xdr:nvSpPr>
            <xdr:cNvPr id="1043" name="Button 19" hidden="1">
              <a:extLst>
                <a:ext uri="{63B3BB69-23CF-44E3-9099-C40C66FF867C}">
                  <a14:compatExt spid="_x0000_s104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Sauvegarde facture</a:t>
              </a:r>
            </a:p>
          </xdr:txBody>
        </xdr:sp>
        <xdr:clientData fPrintsWithSheet="0"/>
      </xdr:twoCellAnchor>
    </mc:Choice>
    <mc:Fallback/>
  </mc:AlternateContent>
  <xdr:twoCellAnchor editAs="absolute">
    <xdr:from>
      <xdr:col>3</xdr:col>
      <xdr:colOff>1419225</xdr:colOff>
      <xdr:row>2</xdr:row>
      <xdr:rowOff>19050</xdr:rowOff>
    </xdr:from>
    <xdr:to>
      <xdr:col>3</xdr:col>
      <xdr:colOff>1870027</xdr:colOff>
      <xdr:row>4</xdr:row>
      <xdr:rowOff>95250</xdr:rowOff>
    </xdr:to>
    <xdr:sp macro="[0]!Enregistrer" textlink="">
      <xdr:nvSpPr>
        <xdr:cNvPr id="4" name="Bouton_Accueil"/>
        <xdr:cNvSpPr/>
      </xdr:nvSpPr>
      <xdr:spPr>
        <a:xfrm>
          <a:off x="2571750" y="95250"/>
          <a:ext cx="450802" cy="466725"/>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3</xdr:col>
      <xdr:colOff>2163738</xdr:colOff>
      <xdr:row>2</xdr:row>
      <xdr:rowOff>28575</xdr:rowOff>
    </xdr:from>
    <xdr:to>
      <xdr:col>3</xdr:col>
      <xdr:colOff>2610306</xdr:colOff>
      <xdr:row>4</xdr:row>
      <xdr:rowOff>96501</xdr:rowOff>
    </xdr:to>
    <xdr:sp macro="" textlink="">
      <xdr:nvSpPr>
        <xdr:cNvPr id="5" name="Bouton_Accueil">
          <a:hlinkClick xmlns:r="http://schemas.openxmlformats.org/officeDocument/2006/relationships" r:id="rId1" tooltip="Accueil"/>
        </xdr:cNvPr>
        <xdr:cNvSpPr/>
      </xdr:nvSpPr>
      <xdr:spPr>
        <a:xfrm>
          <a:off x="3316263" y="104775"/>
          <a:ext cx="446568" cy="458451"/>
        </a:xfrm>
        <a:prstGeom prst="roundRect">
          <a:avLst>
            <a:gd name="adj" fmla="val 18511"/>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1000124</xdr:colOff>
      <xdr:row>9</xdr:row>
      <xdr:rowOff>28575</xdr:rowOff>
    </xdr:from>
    <xdr:to>
      <xdr:col>3</xdr:col>
      <xdr:colOff>2686049</xdr:colOff>
      <xdr:row>13</xdr:row>
      <xdr:rowOff>19050</xdr:rowOff>
    </xdr:to>
    <xdr:sp macro="" textlink="">
      <xdr:nvSpPr>
        <xdr:cNvPr id="2" name="Rectangle à coins arrondis 1"/>
        <xdr:cNvSpPr/>
      </xdr:nvSpPr>
      <xdr:spPr>
        <a:xfrm>
          <a:off x="2152649" y="1485900"/>
          <a:ext cx="1685925" cy="752475"/>
        </a:xfrm>
        <a:prstGeom prst="wedgeRoundRectCallout">
          <a:avLst>
            <a:gd name="adj1" fmla="val -66288"/>
            <a:gd name="adj2" fmla="val -30037"/>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Facture</a:t>
          </a:r>
          <a:r>
            <a:rPr lang="fr-FR" sz="1100" baseline="0"/>
            <a:t> sauvegardée dans l'onglet "Récapitulation factures"</a:t>
          </a:r>
          <a:endParaRPr lang="fr-FR" sz="1100"/>
        </a:p>
      </xdr:txBody>
    </xdr:sp>
    <xdr:clientData/>
  </xdr:twoCellAnchor>
  <xdr:twoCellAnchor>
    <xdr:from>
      <xdr:col>3</xdr:col>
      <xdr:colOff>971550</xdr:colOff>
      <xdr:row>4</xdr:row>
      <xdr:rowOff>152400</xdr:rowOff>
    </xdr:from>
    <xdr:to>
      <xdr:col>3</xdr:col>
      <xdr:colOff>2657475</xdr:colOff>
      <xdr:row>8</xdr:row>
      <xdr:rowOff>123825</xdr:rowOff>
    </xdr:to>
    <xdr:sp macro="" textlink="">
      <xdr:nvSpPr>
        <xdr:cNvPr id="3" name="Rectangle à coins arrondis 2"/>
        <xdr:cNvSpPr/>
      </xdr:nvSpPr>
      <xdr:spPr>
        <a:xfrm>
          <a:off x="2124075" y="619125"/>
          <a:ext cx="1685925" cy="752475"/>
        </a:xfrm>
        <a:prstGeom prst="wedgeRoundRectCallout">
          <a:avLst>
            <a:gd name="adj1" fmla="val -64593"/>
            <a:gd name="adj2" fmla="val 45913"/>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Effacement de la facture</a:t>
          </a:r>
          <a:r>
            <a:rPr lang="fr-FR" sz="1100" baseline="0"/>
            <a:t> et mise à jour du prochain n° de facture</a:t>
          </a:r>
          <a:endParaRPr lang="fr-FR" sz="1100"/>
        </a:p>
      </xdr:txBody>
    </xdr:sp>
    <xdr:clientData/>
  </xdr:twoCellAnchor>
  <xdr:twoCellAnchor>
    <xdr:from>
      <xdr:col>3</xdr:col>
      <xdr:colOff>514350</xdr:colOff>
      <xdr:row>17</xdr:row>
      <xdr:rowOff>47625</xdr:rowOff>
    </xdr:from>
    <xdr:to>
      <xdr:col>3</xdr:col>
      <xdr:colOff>2200275</xdr:colOff>
      <xdr:row>20</xdr:row>
      <xdr:rowOff>85725</xdr:rowOff>
    </xdr:to>
    <xdr:sp macro="" textlink="">
      <xdr:nvSpPr>
        <xdr:cNvPr id="4" name="Rectangle à coins arrondis 3"/>
        <xdr:cNvSpPr/>
      </xdr:nvSpPr>
      <xdr:spPr>
        <a:xfrm>
          <a:off x="1666875" y="3305175"/>
          <a:ext cx="1685925" cy="752475"/>
        </a:xfrm>
        <a:prstGeom prst="wedgeRoundRectCallout">
          <a:avLst>
            <a:gd name="adj1" fmla="val -90017"/>
            <a:gd name="adj2" fmla="val -133834"/>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Couleur</a:t>
          </a:r>
          <a:r>
            <a:rPr lang="fr-FR" sz="1100" baseline="0"/>
            <a:t> dégradée si rupture de stock ou commande à faire</a:t>
          </a:r>
          <a:endParaRPr lang="fr-FR" sz="1100"/>
        </a:p>
      </xdr:txBody>
    </xdr:sp>
    <xdr:clientData/>
  </xdr:twoCellAnchor>
  <xdr:twoCellAnchor>
    <xdr:from>
      <xdr:col>3</xdr:col>
      <xdr:colOff>2647950</xdr:colOff>
      <xdr:row>16</xdr:row>
      <xdr:rowOff>219075</xdr:rowOff>
    </xdr:from>
    <xdr:to>
      <xdr:col>8</xdr:col>
      <xdr:colOff>390525</xdr:colOff>
      <xdr:row>24</xdr:row>
      <xdr:rowOff>85725</xdr:rowOff>
    </xdr:to>
    <xdr:sp macro="" textlink="">
      <xdr:nvSpPr>
        <xdr:cNvPr id="5" name="Rectangle à coins arrondis 4"/>
        <xdr:cNvSpPr/>
      </xdr:nvSpPr>
      <xdr:spPr>
        <a:xfrm>
          <a:off x="3800475" y="3238500"/>
          <a:ext cx="3228975" cy="1771650"/>
        </a:xfrm>
        <a:prstGeom prst="wedgeRoundRectCallout">
          <a:avLst>
            <a:gd name="adj1" fmla="val -50465"/>
            <a:gd name="adj2" fmla="val -136606"/>
            <a:gd name="adj3" fmla="val 16667"/>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1">
              <a:solidFill>
                <a:sysClr val="windowText" lastClr="000000"/>
              </a:solidFill>
            </a:rPr>
            <a:t>La sortie de stock doit se</a:t>
          </a:r>
          <a:r>
            <a:rPr lang="fr-FR" sz="1200" b="1" baseline="0">
              <a:solidFill>
                <a:sysClr val="windowText" lastClr="000000"/>
              </a:solidFill>
            </a:rPr>
            <a:t> faire au moment de la sauvegarde de la facture. </a:t>
          </a:r>
        </a:p>
        <a:p>
          <a:pPr algn="ctr"/>
          <a:r>
            <a:rPr lang="fr-FR" sz="1200" b="1" baseline="0">
              <a:solidFill>
                <a:sysClr val="windowText" lastClr="000000"/>
              </a:solidFill>
            </a:rPr>
            <a:t>La macro doit rechercher le code article dans le stock et y retirer la quantité sortie, si la quantité restante est insuffisante pour valider cette sortie une alerte sous forme, par exemple, d'une texbox, doit le signaler.  et arrêter la procédure de sauvegarde</a:t>
          </a:r>
          <a:endParaRPr lang="fr-FR" sz="1200" b="1">
            <a:solidFill>
              <a:sysClr val="windowText" lastClr="000000"/>
            </a:solidFill>
          </a:endParaRPr>
        </a:p>
      </xdr:txBody>
    </xdr:sp>
    <xdr:clientData/>
  </xdr:twoCellAnchor>
  <xdr:twoCellAnchor>
    <xdr:from>
      <xdr:col>8</xdr:col>
      <xdr:colOff>723900</xdr:colOff>
      <xdr:row>6</xdr:row>
      <xdr:rowOff>47626</xdr:rowOff>
    </xdr:from>
    <xdr:to>
      <xdr:col>11</xdr:col>
      <xdr:colOff>123825</xdr:colOff>
      <xdr:row>8</xdr:row>
      <xdr:rowOff>9526</xdr:rowOff>
    </xdr:to>
    <xdr:sp macro="" textlink="">
      <xdr:nvSpPr>
        <xdr:cNvPr id="6" name="Rectangle à coins arrondis 5"/>
        <xdr:cNvSpPr/>
      </xdr:nvSpPr>
      <xdr:spPr>
        <a:xfrm>
          <a:off x="7362825" y="914401"/>
          <a:ext cx="1685925" cy="342900"/>
        </a:xfrm>
        <a:prstGeom prst="wedgeRoundRectCallout">
          <a:avLst>
            <a:gd name="adj1" fmla="val -107531"/>
            <a:gd name="adj2" fmla="val -92062"/>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Listes déroulantes</a:t>
          </a:r>
        </a:p>
      </xdr:txBody>
    </xdr:sp>
    <xdr:clientData/>
  </xdr:twoCellAnchor>
  <xdr:twoCellAnchor>
    <xdr:from>
      <xdr:col>3</xdr:col>
      <xdr:colOff>0</xdr:colOff>
      <xdr:row>22</xdr:row>
      <xdr:rowOff>0</xdr:rowOff>
    </xdr:from>
    <xdr:to>
      <xdr:col>3</xdr:col>
      <xdr:colOff>1685925</xdr:colOff>
      <xdr:row>23</xdr:row>
      <xdr:rowOff>104775</xdr:rowOff>
    </xdr:to>
    <xdr:sp macro="" textlink="">
      <xdr:nvSpPr>
        <xdr:cNvPr id="7" name="Rectangle à coins arrondis 6"/>
        <xdr:cNvSpPr/>
      </xdr:nvSpPr>
      <xdr:spPr>
        <a:xfrm>
          <a:off x="1152525" y="4448175"/>
          <a:ext cx="1685925" cy="342900"/>
        </a:xfrm>
        <a:prstGeom prst="wedgeRoundRectCallout">
          <a:avLst>
            <a:gd name="adj1" fmla="val -82107"/>
            <a:gd name="adj2" fmla="val -497618"/>
            <a:gd name="adj3" fmla="val 16667"/>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t>Listes déroulantes</a:t>
          </a:r>
        </a:p>
      </xdr:txBody>
    </xdr:sp>
    <xdr:clientData/>
  </xdr:twoCellAnchor>
  <mc:AlternateContent xmlns:mc="http://schemas.openxmlformats.org/markup-compatibility/2006">
    <mc:Choice xmlns:a14="http://schemas.microsoft.com/office/drawing/2010/main" Requires="a14">
      <xdr:twoCellAnchor>
        <xdr:from>
          <xdr:col>2</xdr:col>
          <xdr:colOff>0</xdr:colOff>
          <xdr:row>8</xdr:row>
          <xdr:rowOff>9525</xdr:rowOff>
        </xdr:from>
        <xdr:to>
          <xdr:col>3</xdr:col>
          <xdr:colOff>695325</xdr:colOff>
          <xdr:row>9</xdr:row>
          <xdr:rowOff>9525</xdr:rowOff>
        </xdr:to>
        <xdr:sp macro="" textlink="">
          <xdr:nvSpPr>
            <xdr:cNvPr id="10241" name="Button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Nouvelle facture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0</xdr:colOff>
          <xdr:row>9</xdr:row>
          <xdr:rowOff>47625</xdr:rowOff>
        </xdr:from>
        <xdr:to>
          <xdr:col>3</xdr:col>
          <xdr:colOff>695325</xdr:colOff>
          <xdr:row>10</xdr:row>
          <xdr:rowOff>66675</xdr:rowOff>
        </xdr:to>
        <xdr:sp macro="" textlink="">
          <xdr:nvSpPr>
            <xdr:cNvPr id="10242" name="Button 2" hidden="1">
              <a:extLst>
                <a:ext uri="{63B3BB69-23CF-44E3-9099-C40C66FF867C}">
                  <a14:compatExt spid="_x0000_s1024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Sauvegarde facture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absolute">
    <xdr:from>
      <xdr:col>1</xdr:col>
      <xdr:colOff>1238250</xdr:colOff>
      <xdr:row>0</xdr:row>
      <xdr:rowOff>0</xdr:rowOff>
    </xdr:from>
    <xdr:to>
      <xdr:col>1</xdr:col>
      <xdr:colOff>1689052</xdr:colOff>
      <xdr:row>0</xdr:row>
      <xdr:rowOff>466725</xdr:rowOff>
    </xdr:to>
    <xdr:sp macro="[0]!Enregistrer" textlink="">
      <xdr:nvSpPr>
        <xdr:cNvPr id="3" name="Bouton_Accueil"/>
        <xdr:cNvSpPr/>
      </xdr:nvSpPr>
      <xdr:spPr>
        <a:xfrm>
          <a:off x="1504950" y="0"/>
          <a:ext cx="450802" cy="466725"/>
        </a:xfrm>
        <a:prstGeom prst="roundRect">
          <a:avLst>
            <a:gd name="adj" fmla="val 18511"/>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1</xdr:col>
      <xdr:colOff>523875</xdr:colOff>
      <xdr:row>0</xdr:row>
      <xdr:rowOff>19050</xdr:rowOff>
    </xdr:from>
    <xdr:to>
      <xdr:col>1</xdr:col>
      <xdr:colOff>971550</xdr:colOff>
      <xdr:row>0</xdr:row>
      <xdr:rowOff>470273</xdr:rowOff>
    </xdr:to>
    <xdr:sp macro="[0]!EntréeClient" textlink="">
      <xdr:nvSpPr>
        <xdr:cNvPr id="4" name="Rectangle à coins arrondis 3"/>
        <xdr:cNvSpPr/>
      </xdr:nvSpPr>
      <xdr:spPr>
        <a:xfrm>
          <a:off x="790575" y="19050"/>
          <a:ext cx="447675" cy="451223"/>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fPrintsWithSheet="0"/>
  </xdr:twoCellAnchor>
  <xdr:twoCellAnchor editAs="absolute">
    <xdr:from>
      <xdr:col>2</xdr:col>
      <xdr:colOff>133350</xdr:colOff>
      <xdr:row>0</xdr:row>
      <xdr:rowOff>9525</xdr:rowOff>
    </xdr:from>
    <xdr:to>
      <xdr:col>2</xdr:col>
      <xdr:colOff>579918</xdr:colOff>
      <xdr:row>0</xdr:row>
      <xdr:rowOff>467976</xdr:rowOff>
    </xdr:to>
    <xdr:sp macro="" textlink="">
      <xdr:nvSpPr>
        <xdr:cNvPr id="5" name="Bouton_Accueil">
          <a:hlinkClick xmlns:r="http://schemas.openxmlformats.org/officeDocument/2006/relationships" r:id="rId1" tooltip="Accueil"/>
        </xdr:cNvPr>
        <xdr:cNvSpPr/>
      </xdr:nvSpPr>
      <xdr:spPr>
        <a:xfrm>
          <a:off x="2276475" y="9525"/>
          <a:ext cx="446568" cy="458451"/>
        </a:xfrm>
        <a:prstGeom prst="roundRect">
          <a:avLst>
            <a:gd name="adj" fmla="val 18511"/>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2</xdr:col>
      <xdr:colOff>1666875</xdr:colOff>
      <xdr:row>0</xdr:row>
      <xdr:rowOff>1</xdr:rowOff>
    </xdr:from>
    <xdr:to>
      <xdr:col>2</xdr:col>
      <xdr:colOff>2113443</xdr:colOff>
      <xdr:row>1</xdr:row>
      <xdr:rowOff>258427</xdr:rowOff>
    </xdr:to>
    <xdr:sp macro="" textlink="">
      <xdr:nvSpPr>
        <xdr:cNvPr id="2" name="Bouton_Accueil">
          <a:hlinkClick xmlns:r="http://schemas.openxmlformats.org/officeDocument/2006/relationships" r:id="rId1" tooltip="Accueil"/>
        </xdr:cNvPr>
        <xdr:cNvSpPr/>
      </xdr:nvSpPr>
      <xdr:spPr>
        <a:xfrm>
          <a:off x="3057525" y="1"/>
          <a:ext cx="446568" cy="458451"/>
        </a:xfrm>
        <a:prstGeom prst="roundRect">
          <a:avLst>
            <a:gd name="adj" fmla="val 18511"/>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000" b="1">
              <a:sym typeface="Webdings"/>
            </a:rPr>
            <a:t></a:t>
          </a:r>
          <a:endParaRPr lang="fr-FR" sz="1200" b="1"/>
        </a:p>
      </xdr:txBody>
    </xdr:sp>
    <xdr:clientData fPrintsWithSheet="0"/>
  </xdr:twoCellAnchor>
  <xdr:twoCellAnchor editAs="absolute">
    <xdr:from>
      <xdr:col>2</xdr:col>
      <xdr:colOff>1029791</xdr:colOff>
      <xdr:row>0</xdr:row>
      <xdr:rowOff>1</xdr:rowOff>
    </xdr:from>
    <xdr:to>
      <xdr:col>2</xdr:col>
      <xdr:colOff>1480593</xdr:colOff>
      <xdr:row>1</xdr:row>
      <xdr:rowOff>266701</xdr:rowOff>
    </xdr:to>
    <xdr:sp macro="[0]!Enregistrer" textlink="">
      <xdr:nvSpPr>
        <xdr:cNvPr id="3" name="Bouton_Accueil"/>
        <xdr:cNvSpPr/>
      </xdr:nvSpPr>
      <xdr:spPr>
        <a:xfrm>
          <a:off x="2420441" y="1"/>
          <a:ext cx="450802" cy="466725"/>
        </a:xfrm>
        <a:prstGeom prst="roundRect">
          <a:avLst>
            <a:gd name="adj" fmla="val 18511"/>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400" b="1">
              <a:sym typeface="Wingdings"/>
            </a:rPr>
            <a:t></a:t>
          </a:r>
          <a:endParaRPr lang="fr-FR" sz="1200" b="1"/>
        </a:p>
      </xdr:txBody>
    </xdr:sp>
    <xdr:clientData fPrintsWithSheet="0"/>
  </xdr:twoCellAnchor>
  <xdr:twoCellAnchor editAs="absolute">
    <xdr:from>
      <xdr:col>1</xdr:col>
      <xdr:colOff>28576</xdr:colOff>
      <xdr:row>0</xdr:row>
      <xdr:rowOff>1</xdr:rowOff>
    </xdr:from>
    <xdr:to>
      <xdr:col>1</xdr:col>
      <xdr:colOff>828676</xdr:colOff>
      <xdr:row>1</xdr:row>
      <xdr:rowOff>276225</xdr:rowOff>
    </xdr:to>
    <xdr:sp macro="" textlink="">
      <xdr:nvSpPr>
        <xdr:cNvPr id="4" name="Rectangle à coins arrondis 3">
          <a:hlinkClick xmlns:r="http://schemas.openxmlformats.org/officeDocument/2006/relationships" r:id="rId2"/>
        </xdr:cNvPr>
        <xdr:cNvSpPr/>
      </xdr:nvSpPr>
      <xdr:spPr>
        <a:xfrm>
          <a:off x="466726" y="1"/>
          <a:ext cx="800100" cy="476249"/>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a:t>Entrées</a:t>
          </a:r>
        </a:p>
        <a:p>
          <a:pPr algn="ctr"/>
          <a:endParaRPr lang="fr-FR" sz="1400"/>
        </a:p>
      </xdr:txBody>
    </xdr:sp>
    <xdr:clientData fLocksWithSheet="0" fPrintsWithSheet="0"/>
  </xdr:twoCellAnchor>
  <xdr:twoCellAnchor editAs="absolute">
    <xdr:from>
      <xdr:col>2</xdr:col>
      <xdr:colOff>62459</xdr:colOff>
      <xdr:row>0</xdr:row>
      <xdr:rowOff>1</xdr:rowOff>
    </xdr:from>
    <xdr:to>
      <xdr:col>2</xdr:col>
      <xdr:colOff>843508</xdr:colOff>
      <xdr:row>1</xdr:row>
      <xdr:rowOff>276225</xdr:rowOff>
    </xdr:to>
    <xdr:sp macro="" textlink="">
      <xdr:nvSpPr>
        <xdr:cNvPr id="6" name="Rectangle à coins arrondis 5">
          <a:hlinkClick xmlns:r="http://schemas.openxmlformats.org/officeDocument/2006/relationships" r:id="rId3"/>
        </xdr:cNvPr>
        <xdr:cNvSpPr/>
      </xdr:nvSpPr>
      <xdr:spPr>
        <a:xfrm>
          <a:off x="1453109" y="1"/>
          <a:ext cx="781049" cy="476249"/>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horzOverflow="clip" rtlCol="0" anchor="ctr"/>
        <a:lstStyle/>
        <a:p>
          <a:pPr algn="ctr"/>
          <a:r>
            <a:rPr lang="fr-FR" sz="1400"/>
            <a:t>Sorties</a:t>
          </a:r>
        </a:p>
      </xdr:txBody>
    </xdr:sp>
    <xdr:clientData fLocksWithSheet="0" fPrintsWithSheet="0"/>
  </xdr:twoCellAnchor>
</xdr:wsDr>
</file>

<file path=xl/drawings/drawing9.xml><?xml version="1.0" encoding="utf-8"?>
<xdr:wsDr xmlns:xdr="http://schemas.openxmlformats.org/drawingml/2006/spreadsheetDrawing" xmlns:a="http://schemas.openxmlformats.org/drawingml/2006/main">
  <xdr:twoCellAnchor editAs="absolute">
    <xdr:from>
      <xdr:col>0</xdr:col>
      <xdr:colOff>1038225</xdr:colOff>
      <xdr:row>8</xdr:row>
      <xdr:rowOff>114300</xdr:rowOff>
    </xdr:from>
    <xdr:to>
      <xdr:col>0</xdr:col>
      <xdr:colOff>1484793</xdr:colOff>
      <xdr:row>10</xdr:row>
      <xdr:rowOff>136585</xdr:rowOff>
    </xdr:to>
    <xdr:sp macro="" textlink="">
      <xdr:nvSpPr>
        <xdr:cNvPr id="2" name="Bouton_Accueil">
          <a:hlinkClick xmlns:r="http://schemas.openxmlformats.org/officeDocument/2006/relationships" r:id="rId1" tooltip="Accueil"/>
        </xdr:cNvPr>
        <xdr:cNvSpPr/>
      </xdr:nvSpPr>
      <xdr:spPr>
        <a:xfrm>
          <a:off x="1038225" y="1714500"/>
          <a:ext cx="446568" cy="422335"/>
        </a:xfrm>
        <a:prstGeom prst="roundRect">
          <a:avLst>
            <a:gd name="adj" fmla="val 18511"/>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000" b="1">
              <a:sym typeface="Webdings"/>
            </a:rPr>
            <a:t></a:t>
          </a:r>
          <a:endParaRPr lang="fr-FR" sz="1200" b="1"/>
        </a:p>
      </xdr:txBody>
    </xdr:sp>
    <xdr:clientData/>
  </xdr:twoCellAnchor>
  <xdr:twoCellAnchor editAs="absolute">
    <xdr:from>
      <xdr:col>0</xdr:col>
      <xdr:colOff>1045324</xdr:colOff>
      <xdr:row>5</xdr:row>
      <xdr:rowOff>108142</xdr:rowOff>
    </xdr:from>
    <xdr:to>
      <xdr:col>0</xdr:col>
      <xdr:colOff>1496126</xdr:colOff>
      <xdr:row>7</xdr:row>
      <xdr:rowOff>130427</xdr:rowOff>
    </xdr:to>
    <xdr:sp macro="[0]!Enregistrer" textlink="">
      <xdr:nvSpPr>
        <xdr:cNvPr id="3" name="Bouton_Accueil"/>
        <xdr:cNvSpPr/>
      </xdr:nvSpPr>
      <xdr:spPr>
        <a:xfrm>
          <a:off x="1045324" y="1108267"/>
          <a:ext cx="450802" cy="422335"/>
        </a:xfrm>
        <a:prstGeom prst="roundRect">
          <a:avLst>
            <a:gd name="adj" fmla="val 18511"/>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400" b="1">
              <a:sym typeface="Wingdings"/>
            </a:rPr>
            <a:t></a:t>
          </a:r>
          <a:endParaRPr lang="fr-FR" sz="1200" b="1"/>
        </a:p>
      </xdr:txBody>
    </xdr:sp>
    <xdr:clientData/>
  </xdr:twoCellAnchor>
  <xdr:twoCellAnchor editAs="oneCell">
    <xdr:from>
      <xdr:col>0</xdr:col>
      <xdr:colOff>295275</xdr:colOff>
      <xdr:row>2</xdr:row>
      <xdr:rowOff>57150</xdr:rowOff>
    </xdr:from>
    <xdr:to>
      <xdr:col>0</xdr:col>
      <xdr:colOff>843963</xdr:colOff>
      <xdr:row>5</xdr:row>
      <xdr:rowOff>36245</xdr:rowOff>
    </xdr:to>
    <xdr:pic macro="[1]!Réglages">
      <xdr:nvPicPr>
        <xdr:cNvPr id="4" name="Image 3"/>
        <xdr:cNvPicPr>
          <a:picLocks noChangeAspect="1"/>
        </xdr:cNvPicPr>
      </xdr:nvPicPr>
      <xdr:blipFill>
        <a:blip xmlns:r="http://schemas.openxmlformats.org/officeDocument/2006/relationships" r:embed="rId2" cstate="print"/>
        <a:stretch>
          <a:fillRect/>
        </a:stretch>
      </xdr:blipFill>
      <xdr:spPr>
        <a:xfrm>
          <a:off x="295275" y="457200"/>
          <a:ext cx="548688" cy="579170"/>
        </a:xfrm>
        <a:prstGeom prst="rect">
          <a:avLst/>
        </a:prstGeom>
      </xdr:spPr>
    </xdr:pic>
    <xdr:clientData/>
  </xdr:twoCellAnchor>
  <xdr:twoCellAnchor editAs="absolute">
    <xdr:from>
      <xdr:col>0</xdr:col>
      <xdr:colOff>1038225</xdr:colOff>
      <xdr:row>11</xdr:row>
      <xdr:rowOff>114300</xdr:rowOff>
    </xdr:from>
    <xdr:to>
      <xdr:col>0</xdr:col>
      <xdr:colOff>1485900</xdr:colOff>
      <xdr:row>13</xdr:row>
      <xdr:rowOff>165473</xdr:rowOff>
    </xdr:to>
    <xdr:sp macro="" textlink="">
      <xdr:nvSpPr>
        <xdr:cNvPr id="6" name="Rectangle à coins arrondis 5"/>
        <xdr:cNvSpPr/>
      </xdr:nvSpPr>
      <xdr:spPr>
        <a:xfrm>
          <a:off x="1038225" y="2314575"/>
          <a:ext cx="447675" cy="451223"/>
        </a:xfrm>
        <a:prstGeom prst="roundRect">
          <a:avLst/>
        </a:prstGeom>
      </xdr:spPr>
      <xdr:style>
        <a:lnRef idx="0">
          <a:schemeClr val="accent4"/>
        </a:lnRef>
        <a:fillRef idx="3">
          <a:schemeClr val="accent4"/>
        </a:fillRef>
        <a:effectRef idx="3">
          <a:schemeClr val="accent4"/>
        </a:effectRef>
        <a:fontRef idx="minor">
          <a:schemeClr val="lt1"/>
        </a:fontRef>
      </xdr:style>
      <xdr:txBody>
        <a:bodyPr vertOverflow="clip" rtlCol="0" anchor="ctr"/>
        <a:lstStyle/>
        <a:p>
          <a:pPr algn="ctr"/>
          <a:r>
            <a:rPr lang="fr-FR" sz="2400">
              <a:latin typeface="Arial Black" pitchFamily="34" charset="0"/>
              <a:sym typeface="Wingdings 2"/>
            </a:rPr>
            <a:t></a:t>
          </a:r>
          <a:endParaRPr lang="fr-FR" sz="1100">
            <a:latin typeface="Arial Black"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Documents\Utilitaires\Nles%20fonctions\Gestion%20de%20stock%20par%20DAN.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Inventaire"/>
      <sheetName val="Entrées"/>
      <sheetName val="Sorties"/>
      <sheetName val="Techniciens"/>
      <sheetName val="Fournisseurs"/>
      <sheetName val="Catégories"/>
      <sheetName val="Statistiques"/>
      <sheetName val="Paramètres"/>
      <sheetName val="Gestion de stock par DAN"/>
    </sheetNames>
    <definedNames>
      <definedName name="Quitter"/>
      <definedName name="Réglages"/>
    </definedNames>
    <sheetDataSet>
      <sheetData sheetId="0"/>
      <sheetData sheetId="1">
        <row r="1">
          <cell r="A1" t="str">
            <v>Inventaire du stock</v>
          </cell>
        </row>
        <row r="2">
          <cell r="A2"/>
        </row>
        <row r="3">
          <cell r="A3" t="str">
            <v>Pièce</v>
          </cell>
          <cell r="B3" t="str">
            <v>Catégorie</v>
          </cell>
          <cell r="C3" t="str">
            <v>Stock initial</v>
          </cell>
          <cell r="D3" t="str">
            <v>Stock actuel</v>
          </cell>
          <cell r="E3" t="str">
            <v>Seuil d'alerte</v>
          </cell>
          <cell r="F3" t="str">
            <v>Descriptif</v>
          </cell>
          <cell r="G3" t="str">
            <v>Stockage</v>
          </cell>
          <cell r="H3" t="str">
            <v>Observations</v>
          </cell>
          <cell r="I3" t="str">
            <v>Entrées</v>
          </cell>
          <cell r="J3" t="str">
            <v>Sorties</v>
          </cell>
        </row>
        <row r="4">
          <cell r="A4" t="str">
            <v>Carte-mère HP 12345</v>
          </cell>
          <cell r="B4" t="str">
            <v>Assemblage</v>
          </cell>
          <cell r="C4">
            <v>15</v>
          </cell>
          <cell r="D4">
            <v>30</v>
          </cell>
          <cell r="E4">
            <v>10</v>
          </cell>
          <cell r="H4"/>
          <cell r="I4">
            <v>20</v>
          </cell>
          <cell r="J4">
            <v>5</v>
          </cell>
        </row>
        <row r="5">
          <cell r="A5" t="str">
            <v>Cartouche Ultrium 2 To</v>
          </cell>
          <cell r="B5" t="str">
            <v>Consommables</v>
          </cell>
          <cell r="C5">
            <v>0</v>
          </cell>
          <cell r="D5">
            <v>0</v>
          </cell>
          <cell r="E5">
            <v>10</v>
          </cell>
          <cell r="H5"/>
          <cell r="I5">
            <v>2</v>
          </cell>
          <cell r="J5">
            <v>2</v>
          </cell>
        </row>
        <row r="6">
          <cell r="A6" t="str">
            <v>Cartouche Ultrium 4 To</v>
          </cell>
          <cell r="B6" t="str">
            <v>Consommables</v>
          </cell>
          <cell r="C6">
            <v>4</v>
          </cell>
          <cell r="D6">
            <v>21</v>
          </cell>
          <cell r="E6">
            <v>10</v>
          </cell>
          <cell r="H6"/>
          <cell r="I6">
            <v>20</v>
          </cell>
          <cell r="J6">
            <v>3</v>
          </cell>
        </row>
        <row r="7">
          <cell r="A7" t="str">
            <v>Imprimante HP LJ 1220</v>
          </cell>
          <cell r="B7" t="str">
            <v>Imprimantes</v>
          </cell>
          <cell r="C7">
            <v>15</v>
          </cell>
          <cell r="D7">
            <v>0</v>
          </cell>
          <cell r="E7">
            <v>10</v>
          </cell>
          <cell r="H7"/>
          <cell r="I7">
            <v>10</v>
          </cell>
          <cell r="J7">
            <v>25</v>
          </cell>
        </row>
        <row r="8">
          <cell r="A8" t="str">
            <v>Imprimante HP LJ 2020</v>
          </cell>
          <cell r="B8" t="str">
            <v>Imprimantes</v>
          </cell>
          <cell r="C8">
            <v>5</v>
          </cell>
          <cell r="D8">
            <v>7</v>
          </cell>
          <cell r="E8">
            <v>10</v>
          </cell>
          <cell r="H8"/>
          <cell r="I8">
            <v>10</v>
          </cell>
          <cell r="J8">
            <v>8</v>
          </cell>
        </row>
        <row r="9">
          <cell r="A9" t="str">
            <v>Onduleur 1 Kva</v>
          </cell>
          <cell r="B9" t="str">
            <v>Environnement électrique</v>
          </cell>
          <cell r="C9">
            <v>10</v>
          </cell>
          <cell r="D9">
            <v>19</v>
          </cell>
          <cell r="E9">
            <v>10</v>
          </cell>
          <cell r="H9"/>
          <cell r="I9">
            <v>10</v>
          </cell>
          <cell r="J9">
            <v>1</v>
          </cell>
        </row>
        <row r="10">
          <cell r="A10" t="str">
            <v>RAM 8 Go</v>
          </cell>
          <cell r="B10" t="str">
            <v>Assemblage</v>
          </cell>
          <cell r="C10">
            <v>18</v>
          </cell>
          <cell r="D10">
            <v>34</v>
          </cell>
          <cell r="E10">
            <v>10</v>
          </cell>
          <cell r="H10"/>
          <cell r="I10">
            <v>20</v>
          </cell>
          <cell r="J10">
            <v>4</v>
          </cell>
        </row>
        <row r="11">
          <cell r="A11" t="str">
            <v>Tapis de souris bleu</v>
          </cell>
          <cell r="B11" t="str">
            <v>Accessoires</v>
          </cell>
          <cell r="C11">
            <v>12</v>
          </cell>
          <cell r="D11">
            <v>162</v>
          </cell>
          <cell r="E11">
            <v>10</v>
          </cell>
          <cell r="H11"/>
          <cell r="I11">
            <v>200</v>
          </cell>
          <cell r="J11">
            <v>50</v>
          </cell>
        </row>
        <row r="12">
          <cell r="A12" t="str">
            <v>Toner HP 1220 6000 copies</v>
          </cell>
          <cell r="B12" t="str">
            <v>Consommables</v>
          </cell>
          <cell r="C12">
            <v>7</v>
          </cell>
          <cell r="D12">
            <v>11</v>
          </cell>
          <cell r="E12">
            <v>10</v>
          </cell>
          <cell r="H12"/>
          <cell r="I12">
            <v>10</v>
          </cell>
          <cell r="J12">
            <v>6</v>
          </cell>
        </row>
        <row r="13">
          <cell r="A13"/>
          <cell r="B13"/>
          <cell r="C13"/>
          <cell r="D13"/>
          <cell r="E13" t="str">
            <v/>
          </cell>
          <cell r="F13" t="str">
            <v/>
          </cell>
          <cell r="G13" t="str">
            <v/>
          </cell>
          <cell r="H13" t="str">
            <v/>
          </cell>
          <cell r="I13" t="str">
            <v/>
          </cell>
          <cell r="J13" t="str">
            <v/>
          </cell>
        </row>
        <row r="14">
          <cell r="A14"/>
        </row>
        <row r="18">
          <cell r="A18"/>
        </row>
        <row r="19">
          <cell r="A19"/>
        </row>
        <row r="20">
          <cell r="A20"/>
        </row>
        <row r="21">
          <cell r="A21"/>
        </row>
        <row r="22">
          <cell r="A22"/>
        </row>
        <row r="23">
          <cell r="A23"/>
        </row>
        <row r="24">
          <cell r="A24"/>
        </row>
        <row r="25">
          <cell r="A25"/>
        </row>
        <row r="26">
          <cell r="A26"/>
        </row>
        <row r="27">
          <cell r="A27"/>
        </row>
        <row r="28">
          <cell r="A28"/>
        </row>
      </sheetData>
      <sheetData sheetId="2"/>
      <sheetData sheetId="3"/>
      <sheetData sheetId="4">
        <row r="1">
          <cell r="A1" t="str">
            <v>Fichier des techniciens</v>
          </cell>
        </row>
        <row r="2">
          <cell r="A2"/>
        </row>
        <row r="3">
          <cell r="A3" t="str">
            <v>Libellé</v>
          </cell>
        </row>
        <row r="4">
          <cell r="A4" t="str">
            <v>...</v>
          </cell>
        </row>
        <row r="5">
          <cell r="A5" t="str">
            <v>essai</v>
          </cell>
        </row>
        <row r="6">
          <cell r="A6" t="str">
            <v>Claude</v>
          </cell>
        </row>
        <row r="7">
          <cell r="A7" t="str">
            <v>Dominique</v>
          </cell>
        </row>
        <row r="8">
          <cell r="A8" t="str">
            <v>Gérard</v>
          </cell>
        </row>
        <row r="9">
          <cell r="A9" t="str">
            <v>Louis</v>
          </cell>
        </row>
        <row r="10">
          <cell r="A10" t="str">
            <v>Michel</v>
          </cell>
        </row>
        <row r="11">
          <cell r="A11" t="str">
            <v>Philippe</v>
          </cell>
        </row>
        <row r="12">
          <cell r="A12" t="str">
            <v>Pierre</v>
          </cell>
        </row>
        <row r="13">
          <cell r="A13" t="str">
            <v>Raymond</v>
          </cell>
        </row>
        <row r="14">
          <cell r="A14" t="str">
            <v>Rose</v>
          </cell>
        </row>
        <row r="15">
          <cell r="A15" t="str">
            <v>Simon</v>
          </cell>
        </row>
        <row r="16">
          <cell r="A16" t="str">
            <v>Sylvie</v>
          </cell>
        </row>
        <row r="17">
          <cell r="A17"/>
        </row>
      </sheetData>
      <sheetData sheetId="5">
        <row r="1">
          <cell r="A1" t="str">
            <v>Fichier des fournisseurs</v>
          </cell>
        </row>
        <row r="2">
          <cell r="A2"/>
        </row>
        <row r="3">
          <cell r="A3" t="str">
            <v>Libellé</v>
          </cell>
        </row>
        <row r="4">
          <cell r="A4" t="str">
            <v>Acer</v>
          </cell>
        </row>
        <row r="5">
          <cell r="A5" t="str">
            <v>Belkin</v>
          </cell>
        </row>
        <row r="6">
          <cell r="A6" t="str">
            <v>Canon</v>
          </cell>
        </row>
        <row r="7">
          <cell r="A7" t="str">
            <v>Eaton</v>
          </cell>
        </row>
        <row r="8">
          <cell r="A8" t="str">
            <v>Hewlett-Packard</v>
          </cell>
        </row>
        <row r="9">
          <cell r="A9" t="str">
            <v>IBM</v>
          </cell>
        </row>
        <row r="10">
          <cell r="A10" t="str">
            <v>Kyocera</v>
          </cell>
        </row>
        <row r="11">
          <cell r="A11" t="str">
            <v>Lenovo</v>
          </cell>
        </row>
        <row r="12">
          <cell r="A12"/>
        </row>
      </sheetData>
      <sheetData sheetId="6">
        <row r="1">
          <cell r="A1" t="str">
            <v>Fichier des catégories</v>
          </cell>
        </row>
        <row r="2">
          <cell r="A2"/>
        </row>
        <row r="3">
          <cell r="A3" t="str">
            <v>Libellé</v>
          </cell>
        </row>
        <row r="4">
          <cell r="A4" t="str">
            <v>...</v>
          </cell>
        </row>
        <row r="5">
          <cell r="A5" t="str">
            <v>Accessoires</v>
          </cell>
        </row>
        <row r="6">
          <cell r="A6" t="str">
            <v>Assemblage</v>
          </cell>
        </row>
        <row r="7">
          <cell r="A7" t="str">
            <v>Consommables</v>
          </cell>
        </row>
        <row r="8">
          <cell r="A8" t="str">
            <v>Environnement électrique</v>
          </cell>
        </row>
        <row r="9">
          <cell r="A9" t="str">
            <v>Imprimantes</v>
          </cell>
        </row>
        <row r="10">
          <cell r="A10"/>
        </row>
      </sheetData>
      <sheetData sheetId="7"/>
      <sheetData sheetId="8">
        <row r="9">
          <cell r="B9" t="str">
            <v>Pièce</v>
          </cell>
        </row>
        <row r="10">
          <cell r="B10" t="str">
            <v>Acer</v>
          </cell>
        </row>
        <row r="11">
          <cell r="B11" t="str">
            <v>...</v>
          </cell>
        </row>
      </sheetData>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5.xml"/><Relationship Id="rId1" Type="http://schemas.openxmlformats.org/officeDocument/2006/relationships/printerSettings" Target="../printerSettings/printerSettings4.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6.xml"/><Relationship Id="rId1" Type="http://schemas.openxmlformats.org/officeDocument/2006/relationships/printerSettings" Target="../printerSettings/printerSettings5.bin"/><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8.bin"/><Relationship Id="rId1" Type="http://schemas.openxmlformats.org/officeDocument/2006/relationships/hyperlink" Target="http://forum.excel-pratique.com/post498451.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1:G4"/>
  <sheetViews>
    <sheetView showRowColHeaders="0" workbookViewId="0">
      <selection activeCell="L13" sqref="L13"/>
    </sheetView>
  </sheetViews>
  <sheetFormatPr baseColWidth="10" defaultRowHeight="15"/>
  <cols>
    <col min="1" max="1" width="11.42578125" style="92"/>
    <col min="2" max="2" width="47.7109375" style="92" customWidth="1"/>
    <col min="3" max="16384" width="11.42578125" style="92"/>
  </cols>
  <sheetData>
    <row r="1" spans="3:7" ht="31.5" customHeight="1"/>
    <row r="2" spans="3:7" ht="31.5" customHeight="1"/>
    <row r="3" spans="3:7" ht="31.5" customHeight="1">
      <c r="C3" s="93"/>
      <c r="D3" s="94" t="str">
        <f>Raison_Sociale</f>
        <v>Ma Petite Entreprise</v>
      </c>
      <c r="E3" s="94"/>
      <c r="F3" s="94"/>
      <c r="G3" s="94"/>
    </row>
    <row r="4" spans="3:7" ht="31.5" customHeight="1">
      <c r="D4" s="94" t="s">
        <v>115</v>
      </c>
      <c r="E4" s="94"/>
      <c r="F4" s="94"/>
      <c r="G4" s="94"/>
    </row>
  </sheetData>
  <sheetProtection selectLockedCells="1" sort="0" autoFilter="0" pivotTables="0" selectUnlockedCells="1"/>
  <pageMargins left="0.7" right="0.7" top="0.75" bottom="0.75" header="0.3" footer="0.3"/>
  <pageSetup paperSize="9" orientation="portrait" verticalDpi="4294967295"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B1:N8"/>
  <sheetViews>
    <sheetView showRowColHeaders="0" zoomScale="90" zoomScaleNormal="90" workbookViewId="0">
      <selection activeCell="I19" sqref="I19"/>
    </sheetView>
  </sheetViews>
  <sheetFormatPr baseColWidth="10" defaultRowHeight="15"/>
  <cols>
    <col min="3" max="3" width="45.28515625" customWidth="1"/>
    <col min="7" max="7" width="16.7109375" customWidth="1"/>
    <col min="8" max="8" width="28.140625" customWidth="1"/>
    <col min="9" max="9" width="31.140625" customWidth="1"/>
    <col min="10" max="10" width="36.28515625" customWidth="1"/>
    <col min="11" max="11" width="11.5703125" customWidth="1"/>
    <col min="12" max="12" width="22.28515625" customWidth="1"/>
    <col min="13" max="13" width="14.7109375" customWidth="1"/>
    <col min="14" max="14" width="17.28515625" customWidth="1"/>
  </cols>
  <sheetData>
    <row r="1" spans="2:14" ht="15.75" thickBot="1"/>
    <row r="2" spans="2:14" ht="30.75" thickBot="1">
      <c r="B2" s="30" t="s">
        <v>23</v>
      </c>
      <c r="C2" s="31" t="s">
        <v>16</v>
      </c>
      <c r="D2" s="30" t="s">
        <v>22</v>
      </c>
      <c r="E2" s="30" t="s">
        <v>17</v>
      </c>
      <c r="F2" s="33" t="s">
        <v>75</v>
      </c>
      <c r="H2" s="39" t="s">
        <v>10</v>
      </c>
      <c r="I2" s="39" t="s">
        <v>11</v>
      </c>
      <c r="J2" s="39" t="s">
        <v>12</v>
      </c>
      <c r="K2" s="39" t="s">
        <v>13</v>
      </c>
      <c r="L2" s="39" t="s">
        <v>14</v>
      </c>
      <c r="M2" s="39" t="s">
        <v>101</v>
      </c>
      <c r="N2" s="39" t="s">
        <v>102</v>
      </c>
    </row>
    <row r="3" spans="2:14" ht="21.75" customHeight="1" thickBot="1">
      <c r="B3" s="39"/>
      <c r="C3" s="32"/>
      <c r="D3" s="3"/>
      <c r="E3" s="3"/>
      <c r="F3" s="91"/>
      <c r="H3" s="32"/>
      <c r="I3" s="32"/>
      <c r="J3" s="32"/>
      <c r="K3" s="3"/>
      <c r="L3" s="32"/>
      <c r="M3" s="32"/>
      <c r="N3" s="32"/>
    </row>
    <row r="6" spans="2:14" ht="15" customHeight="1"/>
    <row r="8" spans="2:14" ht="99" customHeight="1">
      <c r="C8" s="123" t="s">
        <v>113</v>
      </c>
      <c r="D8" s="123"/>
      <c r="E8" s="123"/>
      <c r="F8" s="123"/>
      <c r="J8" s="90" t="s">
        <v>112</v>
      </c>
    </row>
  </sheetData>
  <mergeCells count="1">
    <mergeCell ref="C8:F8"/>
  </mergeCells>
  <dataValidations count="2">
    <dataValidation type="list" allowBlank="1" showInputMessage="1" showErrorMessage="1" sqref="B3">
      <formula1>CodeArticle</formula1>
    </dataValidation>
    <dataValidation type="list" allowBlank="1" showInputMessage="1" showErrorMessage="1" sqref="C3">
      <formula1>Designation</formula1>
    </dataValidation>
  </dataValidations>
  <pageMargins left="0.7" right="0.7" top="0.75" bottom="0.75" header="0.3" footer="0.3"/>
  <pageSetup paperSize="9" orientation="portrait" horizontalDpi="4294967295" verticalDpi="4294967295"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EntréeStock">
                <anchor moveWithCells="1" sizeWithCells="1">
                  <from>
                    <xdr:col>0</xdr:col>
                    <xdr:colOff>95250</xdr:colOff>
                    <xdr:row>0</xdr:row>
                    <xdr:rowOff>190500</xdr:rowOff>
                  </from>
                  <to>
                    <xdr:col>0</xdr:col>
                    <xdr:colOff>704850</xdr:colOff>
                    <xdr:row>3</xdr:row>
                    <xdr:rowOff>0</xdr:rowOff>
                  </to>
                </anchor>
              </controlPr>
            </control>
          </mc:Choice>
        </mc:AlternateContent>
        <mc:AlternateContent xmlns:mc="http://schemas.openxmlformats.org/markup-compatibility/2006">
          <mc:Choice Requires="x14">
            <control shapeId="2050" r:id="rId5" name="Button 2">
              <controlPr defaultSize="0" print="0" autoFill="0" autoPict="0" macro="[0]!Entrée_client">
                <anchor moveWithCells="1" sizeWithCells="1">
                  <from>
                    <xdr:col>6</xdr:col>
                    <xdr:colOff>428625</xdr:colOff>
                    <xdr:row>0</xdr:row>
                    <xdr:rowOff>190500</xdr:rowOff>
                  </from>
                  <to>
                    <xdr:col>6</xdr:col>
                    <xdr:colOff>1038225</xdr:colOff>
                    <xdr:row>3</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G10"/>
  <sheetViews>
    <sheetView showRowColHeaders="0" workbookViewId="0">
      <selection activeCell="E13" sqref="E13"/>
    </sheetView>
  </sheetViews>
  <sheetFormatPr baseColWidth="10" defaultRowHeight="15"/>
  <cols>
    <col min="2" max="2" width="17" customWidth="1"/>
    <col min="3" max="3" width="31.140625" customWidth="1"/>
    <col min="6" max="6" width="14.140625" customWidth="1"/>
    <col min="7" max="7" width="44.5703125" customWidth="1"/>
  </cols>
  <sheetData>
    <row r="1" spans="1:7" ht="24" customHeight="1">
      <c r="A1" s="95" t="s">
        <v>116</v>
      </c>
      <c r="B1" s="99"/>
      <c r="C1" s="99"/>
      <c r="D1" s="99"/>
      <c r="E1" s="99"/>
      <c r="F1" s="99"/>
      <c r="G1" s="99"/>
    </row>
    <row r="2" spans="1:7" ht="50.25" customHeight="1">
      <c r="A2" s="99"/>
      <c r="B2" s="99"/>
      <c r="C2" s="99"/>
      <c r="D2" s="99"/>
      <c r="E2" s="99"/>
      <c r="F2" s="99"/>
      <c r="G2" s="99"/>
    </row>
    <row r="3" spans="1:7" ht="30">
      <c r="A3" s="100" t="s">
        <v>120</v>
      </c>
      <c r="B3" s="100" t="s">
        <v>122</v>
      </c>
      <c r="C3" s="100" t="s">
        <v>16</v>
      </c>
      <c r="D3" s="102" t="s">
        <v>123</v>
      </c>
      <c r="E3" s="101"/>
      <c r="F3" s="102" t="s">
        <v>124</v>
      </c>
      <c r="G3" s="100" t="s">
        <v>121</v>
      </c>
    </row>
    <row r="4" spans="1:7">
      <c r="A4" t="s">
        <v>140</v>
      </c>
      <c r="B4" t="s">
        <v>68</v>
      </c>
      <c r="C4" t="s">
        <v>26</v>
      </c>
      <c r="D4">
        <v>39.42</v>
      </c>
      <c r="E4">
        <v>3</v>
      </c>
      <c r="F4">
        <v>5</v>
      </c>
      <c r="G4" t="s">
        <v>131</v>
      </c>
    </row>
    <row r="5" spans="1:7">
      <c r="A5" t="s">
        <v>140</v>
      </c>
      <c r="B5" t="s">
        <v>68</v>
      </c>
      <c r="C5" t="s">
        <v>26</v>
      </c>
      <c r="D5">
        <v>39.42</v>
      </c>
      <c r="E5">
        <v>1</v>
      </c>
      <c r="F5">
        <v>5</v>
      </c>
      <c r="G5" t="s">
        <v>131</v>
      </c>
    </row>
    <row r="6" spans="1:7">
      <c r="A6" t="s">
        <v>140</v>
      </c>
      <c r="B6" t="s">
        <v>68</v>
      </c>
      <c r="C6" t="s">
        <v>26</v>
      </c>
      <c r="D6">
        <v>39.42</v>
      </c>
      <c r="E6">
        <v>3</v>
      </c>
      <c r="F6">
        <v>5</v>
      </c>
      <c r="G6" t="s">
        <v>131</v>
      </c>
    </row>
    <row r="7" spans="1:7">
      <c r="A7" t="s">
        <v>140</v>
      </c>
      <c r="B7" t="s">
        <v>68</v>
      </c>
      <c r="C7" t="s">
        <v>26</v>
      </c>
      <c r="D7">
        <v>39.42</v>
      </c>
      <c r="E7">
        <v>5</v>
      </c>
      <c r="F7">
        <v>5</v>
      </c>
      <c r="G7" t="s">
        <v>131</v>
      </c>
    </row>
    <row r="8" spans="1:7">
      <c r="A8" t="s">
        <v>140</v>
      </c>
      <c r="B8" t="s">
        <v>69</v>
      </c>
      <c r="C8" t="s">
        <v>27</v>
      </c>
      <c r="D8">
        <v>98.86</v>
      </c>
      <c r="E8">
        <v>1</v>
      </c>
      <c r="F8">
        <v>2</v>
      </c>
      <c r="G8" t="s">
        <v>131</v>
      </c>
    </row>
    <row r="9" spans="1:7">
      <c r="A9" t="s">
        <v>140</v>
      </c>
      <c r="B9" t="s">
        <v>68</v>
      </c>
      <c r="C9" t="s">
        <v>26</v>
      </c>
      <c r="D9">
        <v>39.42</v>
      </c>
      <c r="E9">
        <v>5</v>
      </c>
      <c r="F9">
        <v>5</v>
      </c>
      <c r="G9" t="s">
        <v>131</v>
      </c>
    </row>
    <row r="10" spans="1:7">
      <c r="A10" t="s">
        <v>140</v>
      </c>
      <c r="B10" t="s">
        <v>67</v>
      </c>
      <c r="C10" t="s">
        <v>25</v>
      </c>
      <c r="D10">
        <v>18.32</v>
      </c>
      <c r="E10">
        <v>2</v>
      </c>
      <c r="F10">
        <v>5</v>
      </c>
      <c r="G10" t="s">
        <v>131</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G6"/>
  <sheetViews>
    <sheetView workbookViewId="0">
      <pane ySplit="3" topLeftCell="A4" activePane="bottomLeft" state="frozenSplit"/>
      <selection pane="bottomLeft" activeCell="C14" sqref="C14"/>
    </sheetView>
  </sheetViews>
  <sheetFormatPr baseColWidth="10" defaultRowHeight="15"/>
  <cols>
    <col min="1" max="1" width="11.42578125" style="50"/>
    <col min="2" max="2" width="17" customWidth="1"/>
    <col min="3" max="3" width="31.140625" customWidth="1"/>
    <col min="6" max="6" width="14.140625" customWidth="1"/>
    <col min="7" max="7" width="44.5703125" customWidth="1"/>
  </cols>
  <sheetData>
    <row r="1" spans="1:7" ht="24" customHeight="1">
      <c r="A1" s="50" t="s">
        <v>125</v>
      </c>
      <c r="B1" s="99"/>
      <c r="C1" s="99"/>
      <c r="D1" s="99"/>
      <c r="E1" s="99"/>
      <c r="F1" s="99"/>
      <c r="G1" s="99"/>
    </row>
    <row r="2" spans="1:7" ht="50.25" customHeight="1">
      <c r="B2" s="99"/>
      <c r="C2" s="99"/>
      <c r="D2" s="99"/>
      <c r="E2" s="99"/>
      <c r="F2" s="99"/>
      <c r="G2" s="99"/>
    </row>
    <row r="3" spans="1:7" ht="30">
      <c r="A3" s="103" t="s">
        <v>120</v>
      </c>
      <c r="B3" s="103" t="s">
        <v>122</v>
      </c>
      <c r="C3" s="103" t="s">
        <v>16</v>
      </c>
      <c r="D3" s="104" t="s">
        <v>123</v>
      </c>
      <c r="E3" s="105" t="s">
        <v>17</v>
      </c>
      <c r="F3" s="104" t="s">
        <v>124</v>
      </c>
      <c r="G3" s="103" t="s">
        <v>121</v>
      </c>
    </row>
    <row r="4" spans="1:7">
      <c r="A4" s="50">
        <v>42709</v>
      </c>
      <c r="B4" t="s">
        <v>72</v>
      </c>
      <c r="C4" t="s">
        <v>28</v>
      </c>
      <c r="D4">
        <v>204.99</v>
      </c>
      <c r="E4">
        <v>2</v>
      </c>
      <c r="F4" t="s">
        <v>131</v>
      </c>
    </row>
    <row r="5" spans="1:7">
      <c r="A5" s="50">
        <v>42709</v>
      </c>
      <c r="B5" t="s">
        <v>74</v>
      </c>
      <c r="C5" t="s">
        <v>29</v>
      </c>
      <c r="D5">
        <v>71.59</v>
      </c>
      <c r="E5">
        <v>2</v>
      </c>
      <c r="F5" t="s">
        <v>152</v>
      </c>
    </row>
    <row r="6" spans="1:7">
      <c r="A6" s="50">
        <v>42709</v>
      </c>
      <c r="B6" t="s">
        <v>71</v>
      </c>
      <c r="C6" t="s">
        <v>24</v>
      </c>
      <c r="D6">
        <v>147.65</v>
      </c>
      <c r="E6">
        <v>2</v>
      </c>
      <c r="F6" t="s">
        <v>151</v>
      </c>
    </row>
  </sheetData>
  <pageMargins left="0.7" right="0.7" top="0.75" bottom="0.75" header="0.3" footer="0.3"/>
  <pageSetup paperSize="9"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L66"/>
  <sheetViews>
    <sheetView zoomScaleNormal="100" workbookViewId="0">
      <selection activeCell="N15" sqref="N15"/>
    </sheetView>
  </sheetViews>
  <sheetFormatPr baseColWidth="10" defaultRowHeight="15"/>
  <cols>
    <col min="1" max="2" width="2.140625" customWidth="1"/>
    <col min="3" max="3" width="13" customWidth="1"/>
    <col min="4" max="4" width="41.85546875" customWidth="1"/>
    <col min="6" max="6" width="12" customWidth="1"/>
    <col min="7" max="7" width="14.7109375" customWidth="1"/>
    <col min="8" max="8" width="14.42578125" style="1" hidden="1" customWidth="1"/>
    <col min="9" max="9" width="0" hidden="1" customWidth="1"/>
  </cols>
  <sheetData>
    <row r="1" spans="2:9" ht="3.75" customHeight="1"/>
    <row r="2" spans="2:9" ht="2.25" customHeight="1"/>
    <row r="3" spans="2:9">
      <c r="B3" s="58"/>
      <c r="C3" s="58"/>
      <c r="D3" s="58"/>
      <c r="E3" s="58"/>
      <c r="F3" s="58"/>
      <c r="G3" s="58"/>
      <c r="H3" s="149"/>
    </row>
    <row r="4" spans="2:9" ht="15.75">
      <c r="C4" s="126" t="s">
        <v>83</v>
      </c>
      <c r="D4" s="126"/>
    </row>
    <row r="5" spans="2:9" ht="15.75" thickBot="1">
      <c r="C5" s="127" t="s">
        <v>90</v>
      </c>
      <c r="D5" s="127"/>
      <c r="E5" s="121"/>
    </row>
    <row r="6" spans="2:9" ht="15.75">
      <c r="C6" s="127" t="s">
        <v>91</v>
      </c>
      <c r="D6" s="127"/>
      <c r="E6" s="128" t="s">
        <v>36</v>
      </c>
      <c r="F6" s="129"/>
      <c r="G6" s="130"/>
    </row>
    <row r="7" spans="2:9">
      <c r="C7" s="127" t="s">
        <v>89</v>
      </c>
      <c r="D7" s="127"/>
      <c r="E7" s="131" t="s">
        <v>55</v>
      </c>
      <c r="F7" s="132"/>
      <c r="G7" s="133"/>
    </row>
    <row r="8" spans="2:9">
      <c r="D8" t="str">
        <f>IF(C8="","",IF(ISNA(VLOOKUP(C8,STOCK!B:D,2,FALSE)),"Article inexistant !",VLOOKUP(C8,STOCK!B:D,2,FALSE)))</f>
        <v/>
      </c>
      <c r="E8" s="135"/>
      <c r="F8" s="136"/>
      <c r="G8" s="137"/>
    </row>
    <row r="9" spans="2:9" ht="16.5" thickBot="1">
      <c r="D9" t="str">
        <f>IF(C9="","",IF(ISNA(VLOOKUP(C9,STOCK!B:D,2,FALSE)),"Article inexistant !",VLOOKUP(C9,STOCK!B:D,2,FALSE)))</f>
        <v/>
      </c>
      <c r="E9" s="47">
        <v>30128</v>
      </c>
      <c r="F9" s="48"/>
      <c r="G9" s="49"/>
      <c r="I9" s="53"/>
    </row>
    <row r="10" spans="2:9">
      <c r="D10" t="str">
        <f>IF(C10="","",IF(ISNA(VLOOKUP(C10,STOCK!B:D,2,FALSE)),"Article inexistant !",VLOOKUP(C10,STOCK!B:D,2,FALSE)))</f>
        <v/>
      </c>
      <c r="F10" t="str">
        <f>IF(C10="","",IF(ISNA(VLOOKUP(C10,STOCK!B:D,3,FALSE)),"Article inexistant !",VLOOKUP(C10,STOCK!B:D,3,FALSE)))</f>
        <v/>
      </c>
      <c r="G10" t="str">
        <f t="shared" ref="G9:G40" si="0">IF(C10="","",IF(F10="Article inexistant !","",E10*F10))</f>
        <v/>
      </c>
    </row>
    <row r="11" spans="2:9">
      <c r="D11" t="str">
        <f>IF(C11="","",IF(ISNA(VLOOKUP(C11,STOCK!B:D,2,FALSE)),"Article inexistant !",VLOOKUP(C11,STOCK!B:D,2,FALSE)))</f>
        <v/>
      </c>
      <c r="F11" t="str">
        <f>IF(C11="","",IF(ISNA(VLOOKUP(C11,STOCK!B:D,3,FALSE)),"Article inexistant !",VLOOKUP(C11,STOCK!B:D,3,FALSE)))</f>
        <v/>
      </c>
      <c r="G11" t="str">
        <f t="shared" si="0"/>
        <v/>
      </c>
    </row>
    <row r="12" spans="2:9">
      <c r="C12" s="12" t="s">
        <v>33</v>
      </c>
      <c r="D12" s="13">
        <v>7</v>
      </c>
      <c r="E12" s="34" t="s">
        <v>88</v>
      </c>
      <c r="F12" s="50">
        <f ca="1">TODAY()</f>
        <v>42709</v>
      </c>
    </row>
    <row r="13" spans="2:9">
      <c r="C13" s="87">
        <f>COUNTIF(STOCK!$G:$G,"COMMANDE")+COUNTIF(STOCK!$G:$G,"RUPTURE")</f>
        <v>4</v>
      </c>
    </row>
    <row r="14" spans="2:9" ht="15.75" thickBot="1">
      <c r="D14" t="str">
        <f>IF(C14="","",IF(ISNA(VLOOKUP(C14,STOCK!B:D,2,FALSE)),"Article inexistant !",VLOOKUP(C14,STOCK!B:D,2,FALSE)))</f>
        <v/>
      </c>
      <c r="F14" t="str">
        <f>IF(C14="","",IF(ISNA(VLOOKUP(C14,STOCK!B:D,3,FALSE)),"Article inexistant !",VLOOKUP(C14,STOCK!B:D,3,FALSE)))</f>
        <v/>
      </c>
      <c r="G14" t="str">
        <f t="shared" si="0"/>
        <v/>
      </c>
      <c r="H14" s="1" t="str">
        <f>IF(C14="","",IF(ISNA(VLOOKUP(C14,STOCK!B:D,6,FALSE)),"Article inexistant !",VLOOKUP(C14,STOCK!B:G,6,FALSE)))</f>
        <v/>
      </c>
    </row>
    <row r="15" spans="2:9" ht="28.5" customHeight="1" thickBot="1">
      <c r="C15" s="29" t="s">
        <v>65</v>
      </c>
      <c r="D15" s="23" t="str">
        <f>IF(C15="","",IF(ISNA(VLOOKUP(C15,STOCK!B:D,2,FALSE)),"Article inexistant !",VLOOKUP(C15,STOCK!B:D,2,FALSE)))</f>
        <v>Article inexistant !</v>
      </c>
      <c r="E15" s="23" t="s">
        <v>17</v>
      </c>
      <c r="F15" s="22" t="s">
        <v>18</v>
      </c>
      <c r="G15" s="29" t="s">
        <v>66</v>
      </c>
      <c r="H15" s="147" t="s">
        <v>149</v>
      </c>
      <c r="I15" s="148" t="s">
        <v>150</v>
      </c>
    </row>
    <row r="16" spans="2:9" ht="18.75" customHeight="1">
      <c r="C16" s="14" t="s">
        <v>72</v>
      </c>
      <c r="D16" s="15" t="str">
        <f>IF(C16="","",IF(ISNA(VLOOKUP(C16,STOCK!B:D,2,FALSE)),"Article inexistant !",VLOOKUP(C16,STOCK!B:D,2,FALSE)))</f>
        <v>Boitier</v>
      </c>
      <c r="E16" s="14">
        <v>2</v>
      </c>
      <c r="F16" s="16">
        <f>IF(C16="","",IF(ISNA(VLOOKUP(C16,STOCK!B:D,3,FALSE)),"Article inexistant !",VLOOKUP(C16,STOCK!B:D,3,FALSE)))</f>
        <v>204.99</v>
      </c>
      <c r="G16" s="17">
        <f t="shared" ref="G16:G37" si="1">IF(C16="","",IF(F16="Article inexistant !","",E16*F16))</f>
        <v>409.98</v>
      </c>
      <c r="H16" s="1" t="str">
        <f>IF(C16="","",IF(ISNA(VLOOKUP(C16,STOCK!B:D,6,FALSE)),"Article inexistant !",VLOOKUP(C16,STOCK!B:G,6,FALSE)))</f>
        <v/>
      </c>
    </row>
    <row r="17" spans="3:8" ht="18.75" customHeight="1">
      <c r="C17" s="28" t="s">
        <v>74</v>
      </c>
      <c r="D17" s="6" t="str">
        <f>IF(C17="","",IF(ISNA(VLOOKUP(C17,STOCK!B:D,2,FALSE)),"Article inexistant !",VLOOKUP(C17,STOCK!B:D,2,FALSE)))</f>
        <v>Imprimante</v>
      </c>
      <c r="E17" s="5">
        <v>2</v>
      </c>
      <c r="F17" s="8">
        <f>IF(C17="","",IF(ISNA(VLOOKUP(C17,STOCK!B:D,3,FALSE)),"Article inexistant !",VLOOKUP(C17,STOCK!B:D,3,FALSE)))</f>
        <v>71.59</v>
      </c>
      <c r="G17" s="9">
        <f t="shared" si="1"/>
        <v>143.18</v>
      </c>
      <c r="H17" s="1" t="str">
        <f>IF(C17="","",IF(ISNA(VLOOKUP(C17,STOCK!B:D,6,FALSE)),"Article inexistant !",VLOOKUP(C17,STOCK!B:G,6,FALSE)))</f>
        <v>RUPTURE</v>
      </c>
    </row>
    <row r="18" spans="3:8" ht="18.75" customHeight="1">
      <c r="C18" s="18" t="s">
        <v>71</v>
      </c>
      <c r="D18" s="19" t="str">
        <f>IF(C18="","",IF(ISNA(VLOOKUP(C18,STOCK!B:D,2,FALSE)),"Article inexistant !",VLOOKUP(C18,STOCK!B:D,2,FALSE)))</f>
        <v>Lecteur de CD/DVD</v>
      </c>
      <c r="E18" s="18">
        <v>2</v>
      </c>
      <c r="F18" s="20">
        <f>IF(C18="","",IF(ISNA(VLOOKUP(C18,STOCK!B:D,3,FALSE)),"Article inexistant !",VLOOKUP(C18,STOCK!B:D,3,FALSE)))</f>
        <v>147.65</v>
      </c>
      <c r="G18" s="21">
        <f t="shared" si="1"/>
        <v>295.3</v>
      </c>
      <c r="H18" s="1" t="str">
        <f>IF(C18="","",IF(ISNA(VLOOKUP(C18,STOCK!B:D,6,FALSE)),"Article inexistant !",VLOOKUP(C18,STOCK!B:G,6,FALSE)))</f>
        <v>COMMANDE</v>
      </c>
    </row>
    <row r="19" spans="3:8" ht="18.75" customHeight="1">
      <c r="C19" s="28"/>
      <c r="D19" s="6" t="str">
        <f>IF(C19="","",IF(ISNA(VLOOKUP(C19,STOCK!B:D,2,FALSE)),"Article inexistant !",VLOOKUP(C19,STOCK!B:D,2,FALSE)))</f>
        <v/>
      </c>
      <c r="E19" s="5"/>
      <c r="F19" s="8" t="str">
        <f>IF(C19="","",IF(ISNA(VLOOKUP(C19,STOCK!B:D,3,FALSE)),"Article inexistant !",VLOOKUP(C19,STOCK!B:D,3,FALSE)))</f>
        <v/>
      </c>
      <c r="G19" s="9" t="str">
        <f t="shared" si="1"/>
        <v/>
      </c>
      <c r="H19" s="1" t="str">
        <f>IF(C19="","",IF(ISNA(VLOOKUP(C19,STOCK!B:D,6,FALSE)),"Article inexistant !",VLOOKUP(C19,STOCK!B:G,6,FALSE)))</f>
        <v/>
      </c>
    </row>
    <row r="20" spans="3:8" ht="18.75" customHeight="1">
      <c r="C20" s="18"/>
      <c r="D20" s="19" t="str">
        <f>IF(C20="","",IF(ISNA(VLOOKUP(C20,STOCK!B:D,2,FALSE)),"Article inexistant !",VLOOKUP(C20,STOCK!B:D,2,FALSE)))</f>
        <v/>
      </c>
      <c r="E20" s="18"/>
      <c r="F20" s="20" t="str">
        <f>IF(C20="","",IF(ISNA(VLOOKUP(C20,STOCK!B:D,3,FALSE)),"Article inexistant !",VLOOKUP(C20,STOCK!B:D,3,FALSE)))</f>
        <v/>
      </c>
      <c r="G20" s="21" t="str">
        <f t="shared" si="1"/>
        <v/>
      </c>
      <c r="H20" s="1" t="str">
        <f>IF(C20="","",IF(ISNA(VLOOKUP(C20,STOCK!B:D,6,FALSE)),"Article inexistant !",VLOOKUP(C20,STOCK!B:G,6,FALSE)))</f>
        <v/>
      </c>
    </row>
    <row r="21" spans="3:8" ht="18.75" customHeight="1">
      <c r="C21" s="28"/>
      <c r="D21" s="6" t="str">
        <f>IF(C21="","",IF(ISNA(VLOOKUP(C21,STOCK!B:D,2,FALSE)),"Article inexistant !",VLOOKUP(C21,STOCK!B:D,2,FALSE)))</f>
        <v/>
      </c>
      <c r="E21" s="5"/>
      <c r="F21" s="8" t="str">
        <f>IF(C21="","",IF(ISNA(VLOOKUP(C21,STOCK!B:D,3,FALSE)),"Article inexistant !",VLOOKUP(C21,STOCK!B:D,3,FALSE)))</f>
        <v/>
      </c>
      <c r="G21" s="9" t="str">
        <f t="shared" si="1"/>
        <v/>
      </c>
      <c r="H21" s="1" t="str">
        <f>IF(C21="","",IF(ISNA(VLOOKUP(C21,STOCK!B:D,6,FALSE)),"Article inexistant !",VLOOKUP(C21,STOCK!B:G,6,FALSE)))</f>
        <v/>
      </c>
    </row>
    <row r="22" spans="3:8" ht="18.75" customHeight="1">
      <c r="C22" s="18"/>
      <c r="D22" s="19" t="str">
        <f>IF(C22="","",IF(ISNA(VLOOKUP(C22,STOCK!B:D,2,FALSE)),"Article inexistant !",VLOOKUP(C22,STOCK!B:D,2,FALSE)))</f>
        <v/>
      </c>
      <c r="E22" s="18"/>
      <c r="F22" s="20" t="str">
        <f>IF(C22="","",IF(ISNA(VLOOKUP(C22,STOCK!B:D,3,FALSE)),"Article inexistant !",VLOOKUP(C22,STOCK!B:D,3,FALSE)))</f>
        <v/>
      </c>
      <c r="G22" s="21" t="str">
        <f t="shared" si="1"/>
        <v/>
      </c>
      <c r="H22" s="1" t="str">
        <f>IF(C22="","",IF(ISNA(VLOOKUP(C22,STOCK!B:D,6,FALSE)),"Article inexistant !",VLOOKUP(C22,STOCK!B:G,6,FALSE)))</f>
        <v/>
      </c>
    </row>
    <row r="23" spans="3:8" ht="18.75" customHeight="1">
      <c r="C23" s="28"/>
      <c r="D23" s="6" t="str">
        <f>IF(C23="","",IF(ISNA(VLOOKUP(C23,STOCK!B:D,2,FALSE)),"Article inexistant !",VLOOKUP(C23,STOCK!B:D,2,FALSE)))</f>
        <v/>
      </c>
      <c r="E23" s="5"/>
      <c r="F23" s="8" t="str">
        <f>IF(C23="","",IF(ISNA(VLOOKUP(C23,STOCK!B:D,3,FALSE)),"Article inexistant !",VLOOKUP(C23,STOCK!B:D,3,FALSE)))</f>
        <v/>
      </c>
      <c r="G23" s="9" t="str">
        <f t="shared" si="1"/>
        <v/>
      </c>
      <c r="H23" s="1" t="str">
        <f>IF(C23="","",IF(ISNA(VLOOKUP(C23,STOCK!B:D,6,FALSE)),"Article inexistant !",VLOOKUP(C23,STOCK!B:G,6,FALSE)))</f>
        <v/>
      </c>
    </row>
    <row r="24" spans="3:8" ht="18.75" customHeight="1">
      <c r="C24" s="18"/>
      <c r="D24" s="19" t="str">
        <f>IF(C24="","",IF(ISNA(VLOOKUP(C24,STOCK!B:D,2,FALSE)),"Article inexistant !",VLOOKUP(C24,STOCK!B:D,2,FALSE)))</f>
        <v/>
      </c>
      <c r="E24" s="18"/>
      <c r="F24" s="20" t="str">
        <f>IF(C24="","",IF(ISNA(VLOOKUP(C24,STOCK!B:D,3,FALSE)),"Article inexistant !",VLOOKUP(C24,STOCK!B:D,3,FALSE)))</f>
        <v/>
      </c>
      <c r="G24" s="21" t="str">
        <f t="shared" si="1"/>
        <v/>
      </c>
      <c r="H24" s="1" t="str">
        <f>IF(C24="","",IF(ISNA(VLOOKUP(C24,STOCK!B:D,6,FALSE)),"Article inexistant !",VLOOKUP(C24,STOCK!B:G,6,FALSE)))</f>
        <v/>
      </c>
    </row>
    <row r="25" spans="3:8" ht="18.75" customHeight="1">
      <c r="C25" s="28"/>
      <c r="D25" s="6" t="str">
        <f>IF(C25="","",IF(ISNA(VLOOKUP(C25,STOCK!B:D,2,FALSE)),"Article inexistant !",VLOOKUP(C25,STOCK!B:D,2,FALSE)))</f>
        <v/>
      </c>
      <c r="E25" s="5"/>
      <c r="F25" s="8" t="str">
        <f>IF(C25="","",IF(ISNA(VLOOKUP(C25,STOCK!B:D,3,FALSE)),"Article inexistant !",VLOOKUP(C25,STOCK!B:D,3,FALSE)))</f>
        <v/>
      </c>
      <c r="G25" s="9" t="str">
        <f t="shared" si="1"/>
        <v/>
      </c>
      <c r="H25" s="1" t="str">
        <f>IF(C25="","",IF(ISNA(VLOOKUP(C25,STOCK!B:D,6,FALSE)),"Article inexistant !",VLOOKUP(C25,STOCK!B:G,6,FALSE)))</f>
        <v/>
      </c>
    </row>
    <row r="26" spans="3:8" ht="18.75" customHeight="1">
      <c r="C26" s="18"/>
      <c r="D26" s="19" t="str">
        <f>IF(C26="","",IF(ISNA(VLOOKUP(C26,STOCK!B:D,2,FALSE)),"Article inexistant !",VLOOKUP(C26,STOCK!B:D,2,FALSE)))</f>
        <v/>
      </c>
      <c r="E26" s="18"/>
      <c r="F26" s="20" t="str">
        <f>IF(C26="","",IF(ISNA(VLOOKUP(C26,STOCK!B:D,3,FALSE)),"Article inexistant !",VLOOKUP(C26,STOCK!B:D,3,FALSE)))</f>
        <v/>
      </c>
      <c r="G26" s="21" t="str">
        <f t="shared" si="1"/>
        <v/>
      </c>
      <c r="H26" s="1" t="str">
        <f>IF(C26="","",IF(ISNA(VLOOKUP(C26,STOCK!B:D,6,FALSE)),"Article inexistant !",VLOOKUP(C26,STOCK!B:G,6,FALSE)))</f>
        <v/>
      </c>
    </row>
    <row r="27" spans="3:8" ht="18.75" customHeight="1">
      <c r="C27" s="28"/>
      <c r="D27" s="6" t="str">
        <f>IF(C27="","",IF(ISNA(VLOOKUP(C27,STOCK!B:D,2,FALSE)),"Article inexistant !",VLOOKUP(C27,STOCK!B:D,2,FALSE)))</f>
        <v/>
      </c>
      <c r="E27" s="5"/>
      <c r="F27" s="8" t="str">
        <f>IF(C27="","",IF(ISNA(VLOOKUP(C27,STOCK!B:D,3,FALSE)),"Article inexistant !",VLOOKUP(C27,STOCK!B:D,3,FALSE)))</f>
        <v/>
      </c>
      <c r="G27" s="9" t="str">
        <f t="shared" si="1"/>
        <v/>
      </c>
      <c r="H27" s="1" t="str">
        <f>IF(C27="","",IF(ISNA(VLOOKUP(C27,STOCK!B:D,6,FALSE)),"Article inexistant !",VLOOKUP(C27,STOCK!B:G,6,FALSE)))</f>
        <v/>
      </c>
    </row>
    <row r="28" spans="3:8" ht="18.75" customHeight="1">
      <c r="C28" s="18"/>
      <c r="D28" s="19" t="str">
        <f>IF(C28="","",IF(ISNA(VLOOKUP(C28,STOCK!B:D,2,FALSE)),"Article inexistant !",VLOOKUP(C28,STOCK!B:D,2,FALSE)))</f>
        <v/>
      </c>
      <c r="E28" s="18"/>
      <c r="F28" s="20" t="str">
        <f>IF(C28="","",IF(ISNA(VLOOKUP(C28,STOCK!B:D,3,FALSE)),"Article inexistant !",VLOOKUP(C28,STOCK!B:D,3,FALSE)))</f>
        <v/>
      </c>
      <c r="G28" s="21" t="str">
        <f t="shared" si="1"/>
        <v/>
      </c>
      <c r="H28" s="1" t="str">
        <f>IF(C28="","",IF(ISNA(VLOOKUP(C28,STOCK!B:D,6,FALSE)),"Article inexistant !",VLOOKUP(C28,STOCK!B:G,6,FALSE)))</f>
        <v/>
      </c>
    </row>
    <row r="29" spans="3:8" ht="18.75" customHeight="1">
      <c r="C29" s="28"/>
      <c r="D29" s="6" t="str">
        <f>IF(C29="","",IF(ISNA(VLOOKUP(C29,STOCK!B:D,2,FALSE)),"Article inexistant !",VLOOKUP(C29,STOCK!B:D,2,FALSE)))</f>
        <v/>
      </c>
      <c r="E29" s="5"/>
      <c r="F29" s="8" t="str">
        <f>IF(C29="","",IF(ISNA(VLOOKUP(C29,STOCK!B:D,3,FALSE)),"Article inexistant !",VLOOKUP(C29,STOCK!B:D,3,FALSE)))</f>
        <v/>
      </c>
      <c r="G29" s="9" t="str">
        <f t="shared" si="1"/>
        <v/>
      </c>
      <c r="H29" s="1" t="str">
        <f>IF(C29="","",IF(ISNA(VLOOKUP(C29,STOCK!B:D,6,FALSE)),"Article inexistant !",VLOOKUP(C29,STOCK!B:G,6,FALSE)))</f>
        <v/>
      </c>
    </row>
    <row r="30" spans="3:8" ht="18.75" customHeight="1">
      <c r="C30" s="18"/>
      <c r="D30" s="19" t="str">
        <f>IF(C30="","",IF(ISNA(VLOOKUP(C30,STOCK!B:D,2,FALSE)),"Article inexistant !",VLOOKUP(C30,STOCK!B:D,2,FALSE)))</f>
        <v/>
      </c>
      <c r="E30" s="18"/>
      <c r="F30" s="20" t="str">
        <f>IF(C30="","",IF(ISNA(VLOOKUP(C30,STOCK!B:D,3,FALSE)),"Article inexistant !",VLOOKUP(C30,STOCK!B:D,3,FALSE)))</f>
        <v/>
      </c>
      <c r="G30" s="21" t="str">
        <f t="shared" si="1"/>
        <v/>
      </c>
      <c r="H30" s="1" t="str">
        <f>IF(C30="","",IF(ISNA(VLOOKUP(C30,STOCK!B:D,6,FALSE)),"Article inexistant !",VLOOKUP(C30,STOCK!B:G,6,FALSE)))</f>
        <v/>
      </c>
    </row>
    <row r="31" spans="3:8" ht="18.75" customHeight="1">
      <c r="C31" s="28"/>
      <c r="D31" s="6" t="str">
        <f>IF(C31="","",IF(ISNA(VLOOKUP(C31,STOCK!B:D,2,FALSE)),"Article inexistant !",VLOOKUP(C31,STOCK!B:D,2,FALSE)))</f>
        <v/>
      </c>
      <c r="E31" s="5"/>
      <c r="F31" s="8" t="str">
        <f>IF(C31="","",IF(ISNA(VLOOKUP(C31,STOCK!B:D,3,FALSE)),"Article inexistant !",VLOOKUP(C31,STOCK!B:D,3,FALSE)))</f>
        <v/>
      </c>
      <c r="G31" s="9" t="str">
        <f t="shared" si="1"/>
        <v/>
      </c>
      <c r="H31" s="1" t="str">
        <f>IF(C31="","",IF(ISNA(VLOOKUP(C31,STOCK!B:D,6,FALSE)),"Article inexistant !",VLOOKUP(C31,STOCK!B:G,6,FALSE)))</f>
        <v/>
      </c>
    </row>
    <row r="32" spans="3:8" ht="18.75" customHeight="1">
      <c r="C32" s="18"/>
      <c r="D32" s="19" t="str">
        <f>IF(C32="","",IF(ISNA(VLOOKUP(C32,STOCK!B:D,2,FALSE)),"Article inexistant !",VLOOKUP(C32,STOCK!B:D,2,FALSE)))</f>
        <v/>
      </c>
      <c r="E32" s="18"/>
      <c r="F32" s="20" t="str">
        <f>IF(C32="","",IF(ISNA(VLOOKUP(C32,STOCK!B:D,3,FALSE)),"Article inexistant !",VLOOKUP(C32,STOCK!B:D,3,FALSE)))</f>
        <v/>
      </c>
      <c r="G32" s="21" t="str">
        <f t="shared" si="1"/>
        <v/>
      </c>
      <c r="H32" s="1" t="str">
        <f>IF(C32="","",IF(ISNA(VLOOKUP(C32,STOCK!B:D,6,FALSE)),"Article inexistant !",VLOOKUP(C32,STOCK!B:G,6,FALSE)))</f>
        <v/>
      </c>
    </row>
    <row r="33" spans="3:8" ht="18.75" customHeight="1">
      <c r="C33" s="28"/>
      <c r="D33" s="6" t="str">
        <f>IF(C33="","",IF(ISNA(VLOOKUP(C33,STOCK!B:D,2,FALSE)),"Article inexistant !",VLOOKUP(C33,STOCK!B:D,2,FALSE)))</f>
        <v/>
      </c>
      <c r="E33" s="5"/>
      <c r="F33" s="8" t="str">
        <f>IF(C33="","",IF(ISNA(VLOOKUP(C33,STOCK!B:D,3,FALSE)),"Article inexistant !",VLOOKUP(C33,STOCK!B:D,3,FALSE)))</f>
        <v/>
      </c>
      <c r="G33" s="9" t="str">
        <f t="shared" si="1"/>
        <v/>
      </c>
      <c r="H33" s="1" t="str">
        <f>IF(C33="","",IF(ISNA(VLOOKUP(C33,STOCK!B:D,6,FALSE)),"Article inexistant !",VLOOKUP(C33,STOCK!B:G,6,FALSE)))</f>
        <v/>
      </c>
    </row>
    <row r="34" spans="3:8" ht="18.75" customHeight="1">
      <c r="C34" s="18"/>
      <c r="D34" s="19" t="str">
        <f>IF(C34="","",IF(ISNA(VLOOKUP(C34,STOCK!B:D,2,FALSE)),"Article inexistant !",VLOOKUP(C34,STOCK!B:D,2,FALSE)))</f>
        <v/>
      </c>
      <c r="E34" s="18"/>
      <c r="F34" s="20" t="str">
        <f>IF(C34="","",IF(ISNA(VLOOKUP(C34,STOCK!B:D,3,FALSE)),"Article inexistant !",VLOOKUP(C34,STOCK!B:D,3,FALSE)))</f>
        <v/>
      </c>
      <c r="G34" s="21" t="str">
        <f t="shared" si="1"/>
        <v/>
      </c>
      <c r="H34" s="1" t="str">
        <f>IF(C34="","",IF(ISNA(VLOOKUP(C34,STOCK!B:D,6,FALSE)),"Article inexistant !",VLOOKUP(C34,STOCK!B:G,6,FALSE)))</f>
        <v/>
      </c>
    </row>
    <row r="35" spans="3:8" ht="18.75" customHeight="1">
      <c r="C35" s="28"/>
      <c r="D35" s="6" t="str">
        <f>IF(C35="","",IF(ISNA(VLOOKUP(C35,STOCK!B:D,2,FALSE)),"Article inexistant !",VLOOKUP(C35,STOCK!B:D,2,FALSE)))</f>
        <v/>
      </c>
      <c r="E35" s="5"/>
      <c r="F35" s="8" t="str">
        <f>IF(C35="","",IF(ISNA(VLOOKUP(C35,STOCK!B:D,3,FALSE)),"Article inexistant !",VLOOKUP(C35,STOCK!B:D,3,FALSE)))</f>
        <v/>
      </c>
      <c r="G35" s="9" t="str">
        <f t="shared" si="1"/>
        <v/>
      </c>
      <c r="H35" s="1" t="str">
        <f>IF(C35="","",IF(ISNA(VLOOKUP(C35,STOCK!B:D,6,FALSE)),"Article inexistant !",VLOOKUP(C35,STOCK!B:G,6,FALSE)))</f>
        <v/>
      </c>
    </row>
    <row r="36" spans="3:8" ht="18.75" customHeight="1">
      <c r="C36" s="18"/>
      <c r="D36" s="19" t="str">
        <f>IF(C36="","",IF(ISNA(VLOOKUP(C36,STOCK!B:D,2,FALSE)),"Article inexistant !",VLOOKUP(C36,STOCK!B:D,2,FALSE)))</f>
        <v/>
      </c>
      <c r="E36" s="18"/>
      <c r="F36" s="20" t="str">
        <f>IF(C36="","",IF(ISNA(VLOOKUP(C36,STOCK!B:D,3,FALSE)),"Article inexistant !",VLOOKUP(C36,STOCK!B:D,3,FALSE)))</f>
        <v/>
      </c>
      <c r="G36" s="21" t="str">
        <f t="shared" si="1"/>
        <v/>
      </c>
      <c r="H36" s="1" t="str">
        <f>IF(C36="","",IF(ISNA(VLOOKUP(C36,STOCK!B:D,6,FALSE)),"Article inexistant !",VLOOKUP(C36,STOCK!B:G,6,FALSE)))</f>
        <v/>
      </c>
    </row>
    <row r="37" spans="3:8" ht="18.75" customHeight="1" thickBot="1">
      <c r="C37" s="84"/>
      <c r="D37" s="85" t="str">
        <f>IF(C37="","",IF(ISNA(VLOOKUP(C37,STOCK!B:D,2,FALSE)),"Article inexistant !",VLOOKUP(C37,STOCK!B:D,2,FALSE)))</f>
        <v/>
      </c>
      <c r="E37" s="36"/>
      <c r="F37" s="86" t="str">
        <f>IF(C37="","",IF(ISNA(VLOOKUP(C37,STOCK!B:D,3,FALSE)),"Article inexistant !",VLOOKUP(C37,STOCK!B:D,3,FALSE)))</f>
        <v/>
      </c>
      <c r="G37" s="7" t="str">
        <f t="shared" si="1"/>
        <v/>
      </c>
      <c r="H37" s="1" t="str">
        <f>IF(C37="","",IF(ISNA(VLOOKUP(C37,STOCK!B:D,6,FALSE)),"Article inexistant !",VLOOKUP(C37,STOCK!B:G,6,FALSE)))</f>
        <v/>
      </c>
    </row>
    <row r="38" spans="3:8" ht="18.75" customHeight="1">
      <c r="C38" s="2"/>
      <c r="D38" s="2"/>
      <c r="E38" s="134" t="s">
        <v>19</v>
      </c>
      <c r="F38" s="134"/>
      <c r="G38" s="9">
        <f>SUM(G16:G37)</f>
        <v>848.46</v>
      </c>
    </row>
    <row r="39" spans="3:8" ht="18.75" customHeight="1" thickBot="1">
      <c r="C39" s="2"/>
      <c r="D39" s="2"/>
      <c r="E39" s="10" t="s">
        <v>20</v>
      </c>
      <c r="F39" s="11">
        <f>IF(G38&lt;1200,0,IF(G38&lt;2000,"5 %",IF(G38&lt;4000,"7 %",IF(G38&lt;7000,"10 %",IF(G38&lt;10000,"12 %","15 %")))))</f>
        <v>0</v>
      </c>
      <c r="G39" s="7">
        <f>IF(G38&lt;1200,0,IF(G38&lt;2000,0.05,IF(G38&lt;4000,0.07,IF(G38&lt;7000,0.1,IF(G38&lt;10000,0.12,0.15)))))*G38</f>
        <v>0</v>
      </c>
    </row>
    <row r="40" spans="3:8" ht="18.75" customHeight="1">
      <c r="C40" s="2"/>
      <c r="D40" s="2"/>
      <c r="E40" s="124" t="s">
        <v>110</v>
      </c>
      <c r="F40" s="124"/>
      <c r="G40" s="24">
        <f>G38-G39</f>
        <v>848.46</v>
      </c>
    </row>
    <row r="41" spans="3:8" ht="18.75" customHeight="1" thickBot="1">
      <c r="C41" s="2"/>
      <c r="D41" s="2"/>
      <c r="E41" s="10"/>
      <c r="F41" s="26" t="s">
        <v>64</v>
      </c>
      <c r="G41" s="25">
        <f>ROUND(G40*0.2,2)</f>
        <v>169.69</v>
      </c>
    </row>
    <row r="42" spans="3:8" ht="18.75" customHeight="1" thickBot="1">
      <c r="C42" s="2"/>
      <c r="D42" s="2"/>
      <c r="E42" s="125" t="s">
        <v>21</v>
      </c>
      <c r="F42" s="125"/>
      <c r="G42" s="27">
        <f>IF(C16="","",G40+G41)</f>
        <v>1018.1500000000001</v>
      </c>
    </row>
    <row r="52" spans="5:12">
      <c r="E52" t="str">
        <f>IF(C52="","",1)</f>
        <v/>
      </c>
      <c r="L52" t="str">
        <f>IF(J52="","",1)</f>
        <v/>
      </c>
    </row>
    <row r="53" spans="5:12">
      <c r="E53" t="str">
        <f t="shared" ref="E53:E66" si="2">IF(C53="","",1)</f>
        <v/>
      </c>
      <c r="L53" t="str">
        <f t="shared" ref="L53:L66" si="3">IF(J53="","",1)</f>
        <v/>
      </c>
    </row>
    <row r="54" spans="5:12">
      <c r="E54" t="str">
        <f t="shared" si="2"/>
        <v/>
      </c>
      <c r="L54" t="str">
        <f t="shared" si="3"/>
        <v/>
      </c>
    </row>
    <row r="55" spans="5:12">
      <c r="E55" t="str">
        <f t="shared" si="2"/>
        <v/>
      </c>
      <c r="L55" t="str">
        <f t="shared" si="3"/>
        <v/>
      </c>
    </row>
    <row r="56" spans="5:12">
      <c r="E56" t="str">
        <f t="shared" si="2"/>
        <v/>
      </c>
      <c r="L56" t="str">
        <f t="shared" si="3"/>
        <v/>
      </c>
    </row>
    <row r="57" spans="5:12">
      <c r="E57" t="str">
        <f t="shared" si="2"/>
        <v/>
      </c>
      <c r="L57" t="str">
        <f t="shared" si="3"/>
        <v/>
      </c>
    </row>
    <row r="58" spans="5:12">
      <c r="E58" t="str">
        <f t="shared" si="2"/>
        <v/>
      </c>
      <c r="L58" t="str">
        <f t="shared" si="3"/>
        <v/>
      </c>
    </row>
    <row r="59" spans="5:12">
      <c r="E59" t="str">
        <f t="shared" si="2"/>
        <v/>
      </c>
      <c r="L59" t="str">
        <f t="shared" si="3"/>
        <v/>
      </c>
    </row>
    <row r="60" spans="5:12">
      <c r="E60" t="str">
        <f t="shared" si="2"/>
        <v/>
      </c>
      <c r="L60" t="str">
        <f t="shared" si="3"/>
        <v/>
      </c>
    </row>
    <row r="61" spans="5:12">
      <c r="E61" t="str">
        <f t="shared" si="2"/>
        <v/>
      </c>
      <c r="L61" t="str">
        <f t="shared" si="3"/>
        <v/>
      </c>
    </row>
    <row r="62" spans="5:12">
      <c r="E62" t="str">
        <f t="shared" si="2"/>
        <v/>
      </c>
      <c r="L62" t="str">
        <f t="shared" si="3"/>
        <v/>
      </c>
    </row>
    <row r="63" spans="5:12">
      <c r="E63" t="str">
        <f t="shared" si="2"/>
        <v/>
      </c>
      <c r="L63" t="str">
        <f t="shared" si="3"/>
        <v/>
      </c>
    </row>
    <row r="64" spans="5:12">
      <c r="E64" t="str">
        <f t="shared" si="2"/>
        <v/>
      </c>
      <c r="L64" t="str">
        <f t="shared" si="3"/>
        <v/>
      </c>
    </row>
    <row r="65" spans="5:12">
      <c r="E65" t="str">
        <f t="shared" si="2"/>
        <v/>
      </c>
      <c r="L65" t="str">
        <f t="shared" si="3"/>
        <v/>
      </c>
    </row>
    <row r="66" spans="5:12">
      <c r="E66" t="str">
        <f t="shared" si="2"/>
        <v/>
      </c>
      <c r="L66" t="str">
        <f t="shared" si="3"/>
        <v/>
      </c>
    </row>
  </sheetData>
  <mergeCells count="10">
    <mergeCell ref="E40:F40"/>
    <mergeCell ref="E42:F42"/>
    <mergeCell ref="C4:D4"/>
    <mergeCell ref="C5:D5"/>
    <mergeCell ref="C6:D6"/>
    <mergeCell ref="E6:G6"/>
    <mergeCell ref="C7:D7"/>
    <mergeCell ref="E7:G7"/>
    <mergeCell ref="E38:F38"/>
    <mergeCell ref="E8:G8"/>
  </mergeCells>
  <conditionalFormatting sqref="E8:G8">
    <cfRule type="cellIs" dxfId="27" priority="2" operator="equal">
      <formula>0</formula>
    </cfRule>
  </conditionalFormatting>
  <conditionalFormatting sqref="E6:E9 F7:F9 G38:G42 D16:D37 F16:G37">
    <cfRule type="cellIs" dxfId="26" priority="8" operator="equal">
      <formula>0</formula>
    </cfRule>
  </conditionalFormatting>
  <conditionalFormatting sqref="E6">
    <cfRule type="cellIs" dxfId="25" priority="7" operator="equal">
      <formula>"Client inexistant !"</formula>
    </cfRule>
  </conditionalFormatting>
  <conditionalFormatting sqref="D16:D37">
    <cfRule type="cellIs" dxfId="24" priority="6" operator="equal">
      <formula>"Article inexistant !"</formula>
    </cfRule>
  </conditionalFormatting>
  <conditionalFormatting sqref="F16:F37">
    <cfRule type="cellIs" dxfId="23" priority="5" operator="equal">
      <formula>"Article inexistant !"</formula>
    </cfRule>
  </conditionalFormatting>
  <conditionalFormatting sqref="G39">
    <cfRule type="cellIs" dxfId="22" priority="4" operator="greaterThan">
      <formula>0</formula>
    </cfRule>
  </conditionalFormatting>
  <conditionalFormatting sqref="G16:G37">
    <cfRule type="expression" dxfId="21" priority="3">
      <formula>F16="Article inexistant !"</formula>
    </cfRule>
  </conditionalFormatting>
  <conditionalFormatting sqref="C15">
    <cfRule type="expression" dxfId="20" priority="1">
      <formula>$C$13&gt;=1</formula>
    </cfRule>
  </conditionalFormatting>
  <dataValidations count="2">
    <dataValidation type="list" allowBlank="1" showInputMessage="1" showErrorMessage="1" sqref="C16:C37">
      <formula1>CodeArticle</formula1>
    </dataValidation>
    <dataValidation type="list" allowBlank="1" showInputMessage="1" showErrorMessage="1" sqref="E6">
      <formula1>clients</formula1>
    </dataValidation>
  </dataValidations>
  <pageMargins left="0.16666666666666666" right="6.25E-2" top="0.218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42" r:id="rId4" name="Button 18">
              <controlPr defaultSize="0" print="0" autoFill="0" autoPict="0" macro="[0]!Nouvelle_facture">
                <anchor moveWithCells="1" sizeWithCells="1">
                  <from>
                    <xdr:col>2</xdr:col>
                    <xdr:colOff>0</xdr:colOff>
                    <xdr:row>8</xdr:row>
                    <xdr:rowOff>9525</xdr:rowOff>
                  </from>
                  <to>
                    <xdr:col>3</xdr:col>
                    <xdr:colOff>695325</xdr:colOff>
                    <xdr:row>9</xdr:row>
                    <xdr:rowOff>9525</xdr:rowOff>
                  </to>
                </anchor>
              </controlPr>
            </control>
          </mc:Choice>
        </mc:AlternateContent>
        <mc:AlternateContent xmlns:mc="http://schemas.openxmlformats.org/markup-compatibility/2006">
          <mc:Choice Requires="x14">
            <control shapeId="1043" r:id="rId5" name="Button 19">
              <controlPr defaultSize="0" print="0" autoFill="0" autoPict="0" macro="[0]!Save_facture">
                <anchor moveWithCells="1" sizeWithCells="1">
                  <from>
                    <xdr:col>2</xdr:col>
                    <xdr:colOff>0</xdr:colOff>
                    <xdr:row>9</xdr:row>
                    <xdr:rowOff>47625</xdr:rowOff>
                  </from>
                  <to>
                    <xdr:col>3</xdr:col>
                    <xdr:colOff>695325</xdr:colOff>
                    <xdr:row>10</xdr:row>
                    <xdr:rowOff>66675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B1:L66"/>
  <sheetViews>
    <sheetView zoomScaleNormal="100" workbookViewId="0">
      <selection activeCell="F15" sqref="F15"/>
    </sheetView>
  </sheetViews>
  <sheetFormatPr baseColWidth="10" defaultRowHeight="15"/>
  <cols>
    <col min="1" max="2" width="2.140625" customWidth="1"/>
    <col min="3" max="3" width="13" customWidth="1"/>
    <col min="4" max="4" width="41.85546875" customWidth="1"/>
    <col min="6" max="6" width="12" customWidth="1"/>
    <col min="7" max="7" width="14.7109375" customWidth="1"/>
    <col min="8" max="8" width="2.28515625" customWidth="1"/>
  </cols>
  <sheetData>
    <row r="1" spans="2:9" ht="3.75" customHeight="1"/>
    <row r="2" spans="2:9" ht="2.25" customHeight="1"/>
    <row r="3" spans="2:9">
      <c r="B3" s="58"/>
      <c r="C3" s="58"/>
      <c r="D3" s="58"/>
      <c r="E3" s="58"/>
      <c r="F3" s="58"/>
      <c r="G3" s="58"/>
      <c r="H3" s="58"/>
    </row>
    <row r="4" spans="2:9" ht="15.75">
      <c r="C4" s="126" t="s">
        <v>83</v>
      </c>
      <c r="D4" s="126"/>
    </row>
    <row r="5" spans="2:9" ht="15.75" thickBot="1">
      <c r="C5" s="127" t="s">
        <v>90</v>
      </c>
      <c r="D5" s="127"/>
      <c r="E5" s="121"/>
    </row>
    <row r="6" spans="2:9" ht="15.75">
      <c r="C6" s="127" t="s">
        <v>91</v>
      </c>
      <c r="D6" s="127"/>
      <c r="E6" s="128"/>
      <c r="F6" s="129"/>
      <c r="G6" s="130"/>
    </row>
    <row r="7" spans="2:9">
      <c r="C7" s="127" t="s">
        <v>89</v>
      </c>
      <c r="D7" s="127"/>
      <c r="E7" s="131"/>
      <c r="F7" s="132"/>
      <c r="G7" s="133"/>
      <c r="H7" s="2"/>
    </row>
    <row r="8" spans="2:9">
      <c r="D8" t="str">
        <f>IF(C8="","",IF(ISNA(VLOOKUP(C8,STOCK!B:D,2,FALSE)),"Article inexistant !",VLOOKUP(C8,STOCK!B:D,2,FALSE)))</f>
        <v/>
      </c>
      <c r="E8" s="135"/>
      <c r="F8" s="136"/>
      <c r="G8" s="137"/>
      <c r="H8" s="2"/>
    </row>
    <row r="9" spans="2:9" ht="16.5" thickBot="1">
      <c r="D9" t="str">
        <f>IF(C9="","",IF(ISNA(VLOOKUP(C9,STOCK!B:D,2,FALSE)),"Article inexistant !",VLOOKUP(C9,STOCK!B:D,2,FALSE)))</f>
        <v/>
      </c>
      <c r="E9" s="47"/>
      <c r="F9" s="48" t="str">
        <f>IF(C9="","",IF(ISNA(VLOOKUP(C9,STOCK!B:D,3,FALSE)),"Article inexistant !",VLOOKUP(C9,STOCK!B:D,3,FALSE)))</f>
        <v/>
      </c>
      <c r="G9" s="49" t="str">
        <f t="shared" ref="G9:G40" si="0">IF(C9="","",IF(F9="Article inexistant !","",E9*F9))</f>
        <v/>
      </c>
      <c r="H9" s="52"/>
      <c r="I9" s="53"/>
    </row>
    <row r="10" spans="2:9">
      <c r="D10" t="str">
        <f>IF(C10="","",IF(ISNA(VLOOKUP(C10,STOCK!B:D,2,FALSE)),"Article inexistant !",VLOOKUP(C10,STOCK!B:D,2,FALSE)))</f>
        <v/>
      </c>
      <c r="F10" t="str">
        <f>IF(C10="","",IF(ISNA(VLOOKUP(C10,STOCK!B:D,3,FALSE)),"Article inexistant !",VLOOKUP(C10,STOCK!B:D,3,FALSE)))</f>
        <v/>
      </c>
      <c r="G10" t="str">
        <f t="shared" si="0"/>
        <v/>
      </c>
    </row>
    <row r="11" spans="2:9">
      <c r="D11" t="str">
        <f>IF(C11="","",IF(ISNA(VLOOKUP(C11,STOCK!B:D,2,FALSE)),"Article inexistant !",VLOOKUP(C11,STOCK!B:D,2,FALSE)))</f>
        <v/>
      </c>
      <c r="F11" t="str">
        <f>IF(C11="","",IF(ISNA(VLOOKUP(C11,STOCK!B:D,3,FALSE)),"Article inexistant !",VLOOKUP(C11,STOCK!B:D,3,FALSE)))</f>
        <v/>
      </c>
      <c r="G11" t="str">
        <f t="shared" si="0"/>
        <v/>
      </c>
    </row>
    <row r="12" spans="2:9">
      <c r="C12" s="12" t="s">
        <v>33</v>
      </c>
      <c r="D12" s="13">
        <v>7</v>
      </c>
      <c r="E12" s="34" t="s">
        <v>88</v>
      </c>
      <c r="F12" s="50" t="str">
        <f>IF(C12="","",IF(ISNA(VLOOKUP(C12,STOCK!B:D,3,FALSE)),"Article inexistant !",VLOOKUP(C12,STOCK!B:D,3,FALSE)))</f>
        <v>Article inexistant !</v>
      </c>
      <c r="G12" t="str">
        <f t="shared" si="0"/>
        <v/>
      </c>
    </row>
    <row r="13" spans="2:9">
      <c r="C13" s="87">
        <f>COUNTIF(STOCK!$G:$G,"COMMANDE")+COUNTIF(STOCK!$G:$G,"RUPTURE")</f>
        <v>4</v>
      </c>
      <c r="D13" t="str">
        <f>IF(C13="","",IF(ISNA(VLOOKUP(C13,STOCK!B:D,2,FALSE)),"Article inexistant !",VLOOKUP(C13,STOCK!B:D,2,FALSE)))</f>
        <v>Article inexistant !</v>
      </c>
      <c r="F13" t="str">
        <f>IF(C13="","",IF(ISNA(VLOOKUP(C13,STOCK!B:D,3,FALSE)),"Article inexistant !",VLOOKUP(C13,STOCK!B:D,3,FALSE)))</f>
        <v>Article inexistant !</v>
      </c>
      <c r="G13" t="str">
        <f t="shared" si="0"/>
        <v/>
      </c>
    </row>
    <row r="14" spans="2:9" ht="15.75" thickBot="1">
      <c r="D14" t="str">
        <f>IF(C14="","",IF(ISNA(VLOOKUP(C14,STOCK!B:D,2,FALSE)),"Article inexistant !",VLOOKUP(C14,STOCK!B:D,2,FALSE)))</f>
        <v/>
      </c>
      <c r="F14" t="str">
        <f>IF(C14="","",IF(ISNA(VLOOKUP(C14,STOCK!B:D,3,FALSE)),"Article inexistant !",VLOOKUP(C14,STOCK!B:D,3,FALSE)))</f>
        <v/>
      </c>
      <c r="G14" t="str">
        <f t="shared" si="0"/>
        <v/>
      </c>
    </row>
    <row r="15" spans="2:9" ht="28.5" customHeight="1" thickBot="1">
      <c r="C15" s="29" t="s">
        <v>65</v>
      </c>
      <c r="D15" s="23" t="str">
        <f>IF(C15="","",IF(ISNA(VLOOKUP(C15,STOCK!B:D,2,FALSE)),"Article inexistant !",VLOOKUP(C15,STOCK!B:D,2,FALSE)))</f>
        <v>Article inexistant !</v>
      </c>
      <c r="E15" s="23" t="s">
        <v>17</v>
      </c>
      <c r="F15" s="22" t="str">
        <f>IF(C15="","",IF(ISNA(VLOOKUP(C15,STOCK!B:D,3,FALSE)),"Article inexistant !",VLOOKUP(C15,STOCK!B:D,3,FALSE)))</f>
        <v>Article inexistant !</v>
      </c>
      <c r="G15" s="29" t="str">
        <f t="shared" si="0"/>
        <v/>
      </c>
    </row>
    <row r="16" spans="2:9" ht="18.75" customHeight="1" thickBot="1">
      <c r="C16" s="14"/>
      <c r="D16" s="14" t="str">
        <f>IF(C16="","",IF(ISNA(VLOOKUP(C16,STOCK!B:D,2,FALSE)),"Article inexistant !",VLOOKUP(C16,STOCK!B:D,2,FALSE)))</f>
        <v/>
      </c>
      <c r="E16" s="14"/>
      <c r="F16" s="16" t="str">
        <f>IF(C16="","",IF(ISNA(VLOOKUP(C16,STOCK!B:D,3,FALSE)),"Article inexistant !",VLOOKUP(C16,STOCK!B:D,3,FALSE)))</f>
        <v/>
      </c>
      <c r="G16" s="17" t="str">
        <f t="shared" si="0"/>
        <v/>
      </c>
    </row>
    <row r="17" spans="3:7" ht="18.75" customHeight="1" thickBot="1">
      <c r="C17" s="28"/>
      <c r="D17" s="5" t="str">
        <f>IF(C17="","",IF(ISNA(VLOOKUP(C17,STOCK!B:D,2,FALSE)),"Article inexistant !",VLOOKUP(C17,STOCK!B:D,2,FALSE)))</f>
        <v/>
      </c>
      <c r="E17" s="5"/>
      <c r="F17" s="16" t="str">
        <f>IF(C17="","",IF(ISNA(VLOOKUP(C17,STOCK!B:D,3,FALSE)),"Article inexistant !",VLOOKUP(C17,STOCK!B:D,3,FALSE)))</f>
        <v/>
      </c>
      <c r="G17" s="9" t="str">
        <f t="shared" si="0"/>
        <v/>
      </c>
    </row>
    <row r="18" spans="3:7" ht="18.75" customHeight="1" thickBot="1">
      <c r="C18" s="18"/>
      <c r="D18" s="18" t="str">
        <f>IF(C18="","",IF(ISNA(VLOOKUP(C18,STOCK!B:D,2,FALSE)),"Article inexistant !",VLOOKUP(C18,STOCK!B:D,2,FALSE)))</f>
        <v/>
      </c>
      <c r="E18" s="18"/>
      <c r="F18" s="16" t="str">
        <f>IF(C18="","",IF(ISNA(VLOOKUP(C18,STOCK!B:D,3,FALSE)),"Article inexistant !",VLOOKUP(C18,STOCK!B:D,3,FALSE)))</f>
        <v/>
      </c>
      <c r="G18" s="21" t="str">
        <f t="shared" si="0"/>
        <v/>
      </c>
    </row>
    <row r="19" spans="3:7" ht="18.75" customHeight="1" thickBot="1">
      <c r="C19" s="28"/>
      <c r="D19" s="5" t="str">
        <f>IF(C19="","",IF(ISNA(VLOOKUP(C19,STOCK!B:D,2,FALSE)),"Article inexistant !",VLOOKUP(C19,STOCK!B:D,2,FALSE)))</f>
        <v/>
      </c>
      <c r="E19" s="5"/>
      <c r="F19" s="16" t="str">
        <f>IF(C19="","",IF(ISNA(VLOOKUP(C19,STOCK!B:D,3,FALSE)),"Article inexistant !",VLOOKUP(C19,STOCK!B:D,3,FALSE)))</f>
        <v/>
      </c>
      <c r="G19" s="9" t="str">
        <f t="shared" si="0"/>
        <v/>
      </c>
    </row>
    <row r="20" spans="3:7" ht="18.75" customHeight="1" thickBot="1">
      <c r="C20" s="18"/>
      <c r="D20" s="18" t="str">
        <f>IF(C20="","",IF(ISNA(VLOOKUP(C20,STOCK!B:D,2,FALSE)),"Article inexistant !",VLOOKUP(C20,STOCK!B:D,2,FALSE)))</f>
        <v/>
      </c>
      <c r="E20" s="18"/>
      <c r="F20" s="16" t="str">
        <f>IF(C20="","",IF(ISNA(VLOOKUP(C20,STOCK!B:D,3,FALSE)),"Article inexistant !",VLOOKUP(C20,STOCK!B:D,3,FALSE)))</f>
        <v/>
      </c>
      <c r="G20" s="21" t="str">
        <f t="shared" si="0"/>
        <v/>
      </c>
    </row>
    <row r="21" spans="3:7" ht="18.75" customHeight="1" thickBot="1">
      <c r="C21" s="28"/>
      <c r="D21" s="5" t="str">
        <f>IF(C21="","",IF(ISNA(VLOOKUP(C21,STOCK!B:D,2,FALSE)),"Article inexistant !",VLOOKUP(C21,STOCK!B:D,2,FALSE)))</f>
        <v/>
      </c>
      <c r="E21" s="5"/>
      <c r="F21" s="16" t="str">
        <f>IF(C21="","",IF(ISNA(VLOOKUP(C21,STOCK!B:D,3,FALSE)),"Article inexistant !",VLOOKUP(C21,STOCK!B:D,3,FALSE)))</f>
        <v/>
      </c>
      <c r="G21" s="9" t="str">
        <f t="shared" si="0"/>
        <v/>
      </c>
    </row>
    <row r="22" spans="3:7" ht="18.75" customHeight="1" thickBot="1">
      <c r="C22" s="18"/>
      <c r="D22" s="18" t="str">
        <f>IF(C22="","",IF(ISNA(VLOOKUP(C22,STOCK!B:D,2,FALSE)),"Article inexistant !",VLOOKUP(C22,STOCK!B:D,2,FALSE)))</f>
        <v/>
      </c>
      <c r="E22" s="18"/>
      <c r="F22" s="16" t="str">
        <f>IF(C22="","",IF(ISNA(VLOOKUP(C22,STOCK!B:D,3,FALSE)),"Article inexistant !",VLOOKUP(C22,STOCK!B:D,3,FALSE)))</f>
        <v/>
      </c>
      <c r="G22" s="21" t="str">
        <f t="shared" si="0"/>
        <v/>
      </c>
    </row>
    <row r="23" spans="3:7" ht="18.75" customHeight="1" thickBot="1">
      <c r="C23" s="28"/>
      <c r="D23" s="5" t="str">
        <f>IF(C23="","",IF(ISNA(VLOOKUP(C23,STOCK!B:D,2,FALSE)),"Article inexistant !",VLOOKUP(C23,STOCK!B:D,2,FALSE)))</f>
        <v/>
      </c>
      <c r="E23" s="5"/>
      <c r="F23" s="16" t="str">
        <f>IF(C23="","",IF(ISNA(VLOOKUP(C23,STOCK!B:D,3,FALSE)),"Article inexistant !",VLOOKUP(C23,STOCK!B:D,3,FALSE)))</f>
        <v/>
      </c>
      <c r="G23" s="9" t="str">
        <f t="shared" si="0"/>
        <v/>
      </c>
    </row>
    <row r="24" spans="3:7" ht="18.75" customHeight="1" thickBot="1">
      <c r="C24" s="18"/>
      <c r="D24" s="18" t="str">
        <f>IF(C24="","",IF(ISNA(VLOOKUP(C24,STOCK!B:D,2,FALSE)),"Article inexistant !",VLOOKUP(C24,STOCK!B:D,2,FALSE)))</f>
        <v/>
      </c>
      <c r="E24" s="18"/>
      <c r="F24" s="16" t="str">
        <f>IF(C24="","",IF(ISNA(VLOOKUP(C24,STOCK!B:D,3,FALSE)),"Article inexistant !",VLOOKUP(C24,STOCK!B:D,3,FALSE)))</f>
        <v/>
      </c>
      <c r="G24" s="21" t="str">
        <f t="shared" si="0"/>
        <v/>
      </c>
    </row>
    <row r="25" spans="3:7" ht="18.75" customHeight="1" thickBot="1">
      <c r="C25" s="28"/>
      <c r="D25" s="5" t="str">
        <f>IF(C25="","",IF(ISNA(VLOOKUP(C25,STOCK!B:D,2,FALSE)),"Article inexistant !",VLOOKUP(C25,STOCK!B:D,2,FALSE)))</f>
        <v/>
      </c>
      <c r="E25" s="5"/>
      <c r="F25" s="16" t="str">
        <f>IF(C25="","",IF(ISNA(VLOOKUP(C25,STOCK!B:D,3,FALSE)),"Article inexistant !",VLOOKUP(C25,STOCK!B:D,3,FALSE)))</f>
        <v/>
      </c>
      <c r="G25" s="9" t="str">
        <f t="shared" si="0"/>
        <v/>
      </c>
    </row>
    <row r="26" spans="3:7" ht="18.75" customHeight="1" thickBot="1">
      <c r="C26" s="18"/>
      <c r="D26" s="18" t="str">
        <f>IF(C26="","",IF(ISNA(VLOOKUP(C26,STOCK!B:D,2,FALSE)),"Article inexistant !",VLOOKUP(C26,STOCK!B:D,2,FALSE)))</f>
        <v/>
      </c>
      <c r="E26" s="18"/>
      <c r="F26" s="16" t="str">
        <f>IF(C26="","",IF(ISNA(VLOOKUP(C26,STOCK!B:D,3,FALSE)),"Article inexistant !",VLOOKUP(C26,STOCK!B:D,3,FALSE)))</f>
        <v/>
      </c>
      <c r="G26" s="21" t="str">
        <f t="shared" si="0"/>
        <v/>
      </c>
    </row>
    <row r="27" spans="3:7" ht="18.75" customHeight="1" thickBot="1">
      <c r="C27" s="28"/>
      <c r="D27" s="5" t="str">
        <f>IF(C27="","",IF(ISNA(VLOOKUP(C27,STOCK!B:D,2,FALSE)),"Article inexistant !",VLOOKUP(C27,STOCK!B:D,2,FALSE)))</f>
        <v/>
      </c>
      <c r="E27" s="5"/>
      <c r="F27" s="16" t="str">
        <f>IF(C27="","",IF(ISNA(VLOOKUP(C27,STOCK!B:D,3,FALSE)),"Article inexistant !",VLOOKUP(C27,STOCK!B:D,3,FALSE)))</f>
        <v/>
      </c>
      <c r="G27" s="9" t="str">
        <f t="shared" si="0"/>
        <v/>
      </c>
    </row>
    <row r="28" spans="3:7" ht="18.75" customHeight="1" thickBot="1">
      <c r="C28" s="18"/>
      <c r="D28" s="18" t="str">
        <f>IF(C28="","",IF(ISNA(VLOOKUP(C28,STOCK!B:D,2,FALSE)),"Article inexistant !",VLOOKUP(C28,STOCK!B:D,2,FALSE)))</f>
        <v/>
      </c>
      <c r="E28" s="18"/>
      <c r="F28" s="16" t="str">
        <f>IF(C28="","",IF(ISNA(VLOOKUP(C28,STOCK!B:D,3,FALSE)),"Article inexistant !",VLOOKUP(C28,STOCK!B:D,3,FALSE)))</f>
        <v/>
      </c>
      <c r="G28" s="21" t="str">
        <f t="shared" si="0"/>
        <v/>
      </c>
    </row>
    <row r="29" spans="3:7" ht="18.75" customHeight="1" thickBot="1">
      <c r="C29" s="28"/>
      <c r="D29" s="5" t="str">
        <f>IF(C29="","",IF(ISNA(VLOOKUP(C29,STOCK!B:D,2,FALSE)),"Article inexistant !",VLOOKUP(C29,STOCK!B:D,2,FALSE)))</f>
        <v/>
      </c>
      <c r="E29" s="5"/>
      <c r="F29" s="16" t="str">
        <f>IF(C29="","",IF(ISNA(VLOOKUP(C29,STOCK!B:D,3,FALSE)),"Article inexistant !",VLOOKUP(C29,STOCK!B:D,3,FALSE)))</f>
        <v/>
      </c>
      <c r="G29" s="9" t="str">
        <f t="shared" si="0"/>
        <v/>
      </c>
    </row>
    <row r="30" spans="3:7" ht="18.75" customHeight="1" thickBot="1">
      <c r="C30" s="18"/>
      <c r="D30" s="18" t="str">
        <f>IF(C30="","",IF(ISNA(VLOOKUP(C30,STOCK!B:D,2,FALSE)),"Article inexistant !",VLOOKUP(C30,STOCK!B:D,2,FALSE)))</f>
        <v/>
      </c>
      <c r="E30" s="18"/>
      <c r="F30" s="16" t="str">
        <f>IF(C30="","",IF(ISNA(VLOOKUP(C30,STOCK!B:D,3,FALSE)),"Article inexistant !",VLOOKUP(C30,STOCK!B:D,3,FALSE)))</f>
        <v/>
      </c>
      <c r="G30" s="21" t="str">
        <f t="shared" si="0"/>
        <v/>
      </c>
    </row>
    <row r="31" spans="3:7" ht="18.75" customHeight="1" thickBot="1">
      <c r="C31" s="28"/>
      <c r="D31" s="5" t="str">
        <f>IF(C31="","",IF(ISNA(VLOOKUP(C31,STOCK!B:D,2,FALSE)),"Article inexistant !",VLOOKUP(C31,STOCK!B:D,2,FALSE)))</f>
        <v/>
      </c>
      <c r="E31" s="5"/>
      <c r="F31" s="16" t="str">
        <f>IF(C31="","",IF(ISNA(VLOOKUP(C31,STOCK!B:D,3,FALSE)),"Article inexistant !",VLOOKUP(C31,STOCK!B:D,3,FALSE)))</f>
        <v/>
      </c>
      <c r="G31" s="9" t="str">
        <f t="shared" si="0"/>
        <v/>
      </c>
    </row>
    <row r="32" spans="3:7" ht="18.75" customHeight="1" thickBot="1">
      <c r="C32" s="18"/>
      <c r="D32" s="18" t="str">
        <f>IF(C32="","",IF(ISNA(VLOOKUP(C32,STOCK!B:D,2,FALSE)),"Article inexistant !",VLOOKUP(C32,STOCK!B:D,2,FALSE)))</f>
        <v/>
      </c>
      <c r="E32" s="18"/>
      <c r="F32" s="16" t="str">
        <f>IF(C32="","",IF(ISNA(VLOOKUP(C32,STOCK!B:D,3,FALSE)),"Article inexistant !",VLOOKUP(C32,STOCK!B:D,3,FALSE)))</f>
        <v/>
      </c>
      <c r="G32" s="21" t="str">
        <f t="shared" si="0"/>
        <v/>
      </c>
    </row>
    <row r="33" spans="3:7" ht="18.75" customHeight="1" thickBot="1">
      <c r="C33" s="28"/>
      <c r="D33" s="5" t="str">
        <f>IF(C33="","",IF(ISNA(VLOOKUP(C33,STOCK!B:D,2,FALSE)),"Article inexistant !",VLOOKUP(C33,STOCK!B:D,2,FALSE)))</f>
        <v/>
      </c>
      <c r="E33" s="5"/>
      <c r="F33" s="16" t="str">
        <f>IF(C33="","",IF(ISNA(VLOOKUP(C33,STOCK!B:D,3,FALSE)),"Article inexistant !",VLOOKUP(C33,STOCK!B:D,3,FALSE)))</f>
        <v/>
      </c>
      <c r="G33" s="9" t="str">
        <f t="shared" si="0"/>
        <v/>
      </c>
    </row>
    <row r="34" spans="3:7" ht="18.75" customHeight="1" thickBot="1">
      <c r="C34" s="18"/>
      <c r="D34" s="18" t="str">
        <f>IF(C34="","",IF(ISNA(VLOOKUP(C34,STOCK!B:D,2,FALSE)),"Article inexistant !",VLOOKUP(C34,STOCK!B:D,2,FALSE)))</f>
        <v/>
      </c>
      <c r="E34" s="18"/>
      <c r="F34" s="16" t="str">
        <f>IF(C34="","",IF(ISNA(VLOOKUP(C34,STOCK!B:D,3,FALSE)),"Article inexistant !",VLOOKUP(C34,STOCK!B:D,3,FALSE)))</f>
        <v/>
      </c>
      <c r="G34" s="21" t="str">
        <f t="shared" si="0"/>
        <v/>
      </c>
    </row>
    <row r="35" spans="3:7" ht="18.75" customHeight="1" thickBot="1">
      <c r="C35" s="28"/>
      <c r="D35" s="5" t="str">
        <f>IF(C35="","",IF(ISNA(VLOOKUP(C35,STOCK!B:D,2,FALSE)),"Article inexistant !",VLOOKUP(C35,STOCK!B:D,2,FALSE)))</f>
        <v/>
      </c>
      <c r="E35" s="5"/>
      <c r="F35" s="16" t="str">
        <f>IF(C35="","",IF(ISNA(VLOOKUP(C35,STOCK!B:D,3,FALSE)),"Article inexistant !",VLOOKUP(C35,STOCK!B:D,3,FALSE)))</f>
        <v/>
      </c>
      <c r="G35" s="9" t="str">
        <f t="shared" si="0"/>
        <v/>
      </c>
    </row>
    <row r="36" spans="3:7" ht="18.75" customHeight="1" thickBot="1">
      <c r="C36" s="18"/>
      <c r="D36" s="18" t="str">
        <f>IF(C36="","",IF(ISNA(VLOOKUP(C36,STOCK!B:D,2,FALSE)),"Article inexistant !",VLOOKUP(C36,STOCK!B:D,2,FALSE)))</f>
        <v/>
      </c>
      <c r="E36" s="18"/>
      <c r="F36" s="16" t="str">
        <f>IF(C36="","",IF(ISNA(VLOOKUP(C36,STOCK!B:D,3,FALSE)),"Article inexistant !",VLOOKUP(C36,STOCK!B:D,3,FALSE)))</f>
        <v/>
      </c>
      <c r="G36" s="21" t="str">
        <f t="shared" si="0"/>
        <v/>
      </c>
    </row>
    <row r="37" spans="3:7" ht="18.75" customHeight="1" thickBot="1">
      <c r="C37" s="84"/>
      <c r="D37" s="36" t="str">
        <f>IF(C37="","",IF(ISNA(VLOOKUP(C37,STOCK!B:D,2,FALSE)),"Article inexistant !",VLOOKUP(C37,STOCK!B:D,2,FALSE)))</f>
        <v/>
      </c>
      <c r="E37" s="36"/>
      <c r="F37" s="16" t="str">
        <f>IF(C37="","",IF(ISNA(VLOOKUP(C37,STOCK!B:D,3,FALSE)),"Article inexistant !",VLOOKUP(C37,STOCK!B:D,3,FALSE)))</f>
        <v/>
      </c>
      <c r="G37" s="7" t="str">
        <f t="shared" si="0"/>
        <v/>
      </c>
    </row>
    <row r="38" spans="3:7" ht="18.75" customHeight="1">
      <c r="C38" s="2"/>
      <c r="D38" s="2"/>
      <c r="E38" s="134" t="s">
        <v>19</v>
      </c>
      <c r="F38" s="134"/>
      <c r="G38" s="9">
        <f>SUM(G16:G37)</f>
        <v>0</v>
      </c>
    </row>
    <row r="39" spans="3:7" ht="18.75" customHeight="1" thickBot="1">
      <c r="C39" s="2"/>
      <c r="D39" s="2"/>
      <c r="E39" s="10" t="s">
        <v>20</v>
      </c>
      <c r="F39" s="11">
        <f>IF(G38&lt;1200,0,IF(G38&lt;2000,"5 %",IF(G38&lt;4000,"7 %",IF(G38&lt;7000,"10 %",IF(G38&lt;10000,"12 %","15 %")))))</f>
        <v>0</v>
      </c>
      <c r="G39" s="7">
        <f>IF(G38&lt;1200,0,IF(G38&lt;2000,0.05,IF(G38&lt;4000,0.07,IF(G38&lt;7000,0.1,IF(G38&lt;10000,0.12,0.15)))))*G38</f>
        <v>0</v>
      </c>
    </row>
    <row r="40" spans="3:7" ht="18.75" customHeight="1">
      <c r="C40" s="2"/>
      <c r="D40" s="2"/>
      <c r="E40" s="124" t="s">
        <v>110</v>
      </c>
      <c r="F40" s="124"/>
      <c r="G40" s="24">
        <f>G38-G39</f>
        <v>0</v>
      </c>
    </row>
    <row r="41" spans="3:7" ht="18.75" customHeight="1" thickBot="1">
      <c r="C41" s="2"/>
      <c r="D41" s="2"/>
      <c r="E41" s="10"/>
      <c r="F41" s="26" t="s">
        <v>64</v>
      </c>
      <c r="G41" s="25">
        <f>ROUND(G40*0.2,2)</f>
        <v>0</v>
      </c>
    </row>
    <row r="42" spans="3:7" ht="18.75" customHeight="1" thickBot="1">
      <c r="C42" s="2"/>
      <c r="D42" s="2"/>
      <c r="E42" s="125" t="s">
        <v>21</v>
      </c>
      <c r="F42" s="125"/>
      <c r="G42" s="27" t="str">
        <f>IF(C16="","",G40+G41)</f>
        <v/>
      </c>
    </row>
    <row r="52" spans="5:12">
      <c r="E52" t="str">
        <f>IF(C52="","",1)</f>
        <v/>
      </c>
      <c r="L52" t="str">
        <f>IF(J52="","",1)</f>
        <v/>
      </c>
    </row>
    <row r="53" spans="5:12">
      <c r="E53" t="str">
        <f t="shared" ref="E53:E66" si="1">IF(C53="","",1)</f>
        <v/>
      </c>
      <c r="L53" t="str">
        <f t="shared" ref="L53:L66" si="2">IF(J53="","",1)</f>
        <v/>
      </c>
    </row>
    <row r="54" spans="5:12">
      <c r="E54" t="str">
        <f t="shared" si="1"/>
        <v/>
      </c>
      <c r="L54" t="str">
        <f t="shared" si="2"/>
        <v/>
      </c>
    </row>
    <row r="55" spans="5:12">
      <c r="E55" t="str">
        <f t="shared" si="1"/>
        <v/>
      </c>
      <c r="L55" t="str">
        <f t="shared" si="2"/>
        <v/>
      </c>
    </row>
    <row r="56" spans="5:12">
      <c r="E56" t="str">
        <f t="shared" si="1"/>
        <v/>
      </c>
      <c r="L56" t="str">
        <f t="shared" si="2"/>
        <v/>
      </c>
    </row>
    <row r="57" spans="5:12">
      <c r="E57" t="str">
        <f t="shared" si="1"/>
        <v/>
      </c>
      <c r="L57" t="str">
        <f t="shared" si="2"/>
        <v/>
      </c>
    </row>
    <row r="58" spans="5:12">
      <c r="E58" t="str">
        <f t="shared" si="1"/>
        <v/>
      </c>
      <c r="L58" t="str">
        <f t="shared" si="2"/>
        <v/>
      </c>
    </row>
    <row r="59" spans="5:12">
      <c r="E59" t="str">
        <f t="shared" si="1"/>
        <v/>
      </c>
      <c r="L59" t="str">
        <f t="shared" si="2"/>
        <v/>
      </c>
    </row>
    <row r="60" spans="5:12">
      <c r="E60" t="str">
        <f t="shared" si="1"/>
        <v/>
      </c>
      <c r="L60" t="str">
        <f t="shared" si="2"/>
        <v/>
      </c>
    </row>
    <row r="61" spans="5:12">
      <c r="E61" t="str">
        <f t="shared" si="1"/>
        <v/>
      </c>
      <c r="L61" t="str">
        <f t="shared" si="2"/>
        <v/>
      </c>
    </row>
    <row r="62" spans="5:12">
      <c r="E62" t="str">
        <f t="shared" si="1"/>
        <v/>
      </c>
      <c r="L62" t="str">
        <f t="shared" si="2"/>
        <v/>
      </c>
    </row>
    <row r="63" spans="5:12">
      <c r="E63" t="str">
        <f t="shared" si="1"/>
        <v/>
      </c>
      <c r="L63" t="str">
        <f t="shared" si="2"/>
        <v/>
      </c>
    </row>
    <row r="64" spans="5:12">
      <c r="E64" t="str">
        <f t="shared" si="1"/>
        <v/>
      </c>
      <c r="L64" t="str">
        <f t="shared" si="2"/>
        <v/>
      </c>
    </row>
    <row r="65" spans="5:12">
      <c r="E65" t="str">
        <f t="shared" si="1"/>
        <v/>
      </c>
      <c r="L65" t="str">
        <f t="shared" si="2"/>
        <v/>
      </c>
    </row>
    <row r="66" spans="5:12">
      <c r="E66" t="str">
        <f t="shared" si="1"/>
        <v/>
      </c>
      <c r="L66" t="str">
        <f t="shared" si="2"/>
        <v/>
      </c>
    </row>
  </sheetData>
  <mergeCells count="10">
    <mergeCell ref="E8:G8"/>
    <mergeCell ref="E38:F38"/>
    <mergeCell ref="E40:F40"/>
    <mergeCell ref="E42:F42"/>
    <mergeCell ref="C4:D4"/>
    <mergeCell ref="C5:D5"/>
    <mergeCell ref="C6:D6"/>
    <mergeCell ref="E6:G6"/>
    <mergeCell ref="C7:D7"/>
    <mergeCell ref="E7:G7"/>
  </mergeCells>
  <conditionalFormatting sqref="E6:E9 F7:F9 G38:G42 F16:G37">
    <cfRule type="cellIs" dxfId="19" priority="8" operator="equal">
      <formula>0</formula>
    </cfRule>
  </conditionalFormatting>
  <conditionalFormatting sqref="E6">
    <cfRule type="cellIs" dxfId="18" priority="7" operator="equal">
      <formula>"Client inexistant !"</formula>
    </cfRule>
  </conditionalFormatting>
  <conditionalFormatting sqref="F16:F37">
    <cfRule type="cellIs" dxfId="16" priority="5" operator="equal">
      <formula>"Article inexistant !"</formula>
    </cfRule>
  </conditionalFormatting>
  <conditionalFormatting sqref="G39">
    <cfRule type="cellIs" dxfId="15" priority="4" operator="greaterThan">
      <formula>0</formula>
    </cfRule>
  </conditionalFormatting>
  <conditionalFormatting sqref="G16:G37">
    <cfRule type="expression" dxfId="14" priority="3">
      <formula>F16="Article inexistant !"</formula>
    </cfRule>
  </conditionalFormatting>
  <conditionalFormatting sqref="E8:G8">
    <cfRule type="cellIs" dxfId="13" priority="2" operator="equal">
      <formula>0</formula>
    </cfRule>
  </conditionalFormatting>
  <conditionalFormatting sqref="C15">
    <cfRule type="expression" dxfId="12" priority="1">
      <formula>$C$13&gt;=1</formula>
    </cfRule>
  </conditionalFormatting>
  <dataValidations count="2">
    <dataValidation type="list" allowBlank="1" showInputMessage="1" showErrorMessage="1" sqref="E6">
      <formula1>clients</formula1>
    </dataValidation>
    <dataValidation type="list" allowBlank="1" showInputMessage="1" showErrorMessage="1" sqref="C16:C37">
      <formula1>CodeArticle</formula1>
    </dataValidation>
  </dataValidations>
  <pageMargins left="0.16666666666666666" right="6.25E-2" top="0.218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Nouvelle_facture">
                <anchor moveWithCells="1" sizeWithCells="1">
                  <from>
                    <xdr:col>2</xdr:col>
                    <xdr:colOff>0</xdr:colOff>
                    <xdr:row>8</xdr:row>
                    <xdr:rowOff>9525</xdr:rowOff>
                  </from>
                  <to>
                    <xdr:col>3</xdr:col>
                    <xdr:colOff>695325</xdr:colOff>
                    <xdr:row>9</xdr:row>
                    <xdr:rowOff>9525</xdr:rowOff>
                  </to>
                </anchor>
              </controlPr>
            </control>
          </mc:Choice>
        </mc:AlternateContent>
        <mc:AlternateContent xmlns:mc="http://schemas.openxmlformats.org/markup-compatibility/2006">
          <mc:Choice Requires="x14">
            <control shapeId="10242" r:id="rId5" name="Button 2">
              <controlPr defaultSize="0" print="0" autoFill="0" autoPict="0" macro="[0]!Save_facture">
                <anchor moveWithCells="1" sizeWithCells="1">
                  <from>
                    <xdr:col>2</xdr:col>
                    <xdr:colOff>0</xdr:colOff>
                    <xdr:row>9</xdr:row>
                    <xdr:rowOff>47625</xdr:rowOff>
                  </from>
                  <to>
                    <xdr:col>3</xdr:col>
                    <xdr:colOff>695325</xdr:colOff>
                    <xdr:row>10</xdr:row>
                    <xdr:rowOff>66675</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23"/>
  <sheetViews>
    <sheetView workbookViewId="0">
      <selection activeCell="B25" sqref="B25"/>
    </sheetView>
  </sheetViews>
  <sheetFormatPr baseColWidth="10" defaultRowHeight="15"/>
  <cols>
    <col min="1" max="1" width="4" style="34" customWidth="1"/>
    <col min="2" max="2" width="28.140625" customWidth="1"/>
    <col min="3" max="3" width="31.140625" customWidth="1"/>
    <col min="4" max="4" width="36.28515625" customWidth="1"/>
    <col min="5" max="5" width="11.5703125" style="1" customWidth="1"/>
    <col min="6" max="6" width="22.28515625" customWidth="1"/>
    <col min="7" max="7" width="18" style="1" customWidth="1"/>
    <col min="8" max="8" width="18.140625" style="1" customWidth="1"/>
  </cols>
  <sheetData>
    <row r="1" spans="1:15" ht="42" customHeight="1" thickBot="1">
      <c r="A1" s="99"/>
      <c r="B1" s="113"/>
      <c r="C1" s="113"/>
      <c r="D1" s="113"/>
      <c r="E1" s="113"/>
      <c r="F1" s="113"/>
      <c r="G1" s="113"/>
      <c r="H1" s="113"/>
      <c r="I1" s="99"/>
    </row>
    <row r="2" spans="1:15" ht="18.75" customHeight="1" thickBot="1">
      <c r="A2" s="109"/>
      <c r="B2" s="114" t="s">
        <v>132</v>
      </c>
      <c r="C2" s="114" t="s">
        <v>133</v>
      </c>
      <c r="D2" s="114" t="s">
        <v>134</v>
      </c>
      <c r="E2" s="114" t="s">
        <v>13</v>
      </c>
      <c r="F2" s="114" t="s">
        <v>135</v>
      </c>
      <c r="G2" s="114" t="s">
        <v>136</v>
      </c>
      <c r="H2" s="114" t="s">
        <v>102</v>
      </c>
      <c r="I2" s="99"/>
    </row>
    <row r="3" spans="1:15" ht="19.5" hidden="1" customHeight="1">
      <c r="A3" s="109"/>
      <c r="B3" s="115"/>
      <c r="C3" s="115"/>
      <c r="D3" s="115"/>
      <c r="E3" s="40"/>
      <c r="F3" s="4"/>
      <c r="G3" s="40"/>
      <c r="H3" s="115"/>
      <c r="I3" s="99"/>
    </row>
    <row r="4" spans="1:15" ht="18.75" customHeight="1">
      <c r="A4" s="111"/>
      <c r="B4" s="4" t="s">
        <v>42</v>
      </c>
      <c r="C4" s="4" t="s">
        <v>63</v>
      </c>
      <c r="D4" s="4"/>
      <c r="E4" s="40">
        <v>48100</v>
      </c>
      <c r="F4" s="4" t="s">
        <v>51</v>
      </c>
      <c r="G4" s="40"/>
      <c r="H4" s="40"/>
      <c r="I4" s="99"/>
    </row>
    <row r="5" spans="1:15">
      <c r="A5" s="111"/>
      <c r="B5" s="4" t="s">
        <v>2</v>
      </c>
      <c r="C5" s="4" t="s">
        <v>6</v>
      </c>
      <c r="D5" s="4"/>
      <c r="E5" s="40">
        <v>34350</v>
      </c>
      <c r="F5" s="4" t="s">
        <v>32</v>
      </c>
      <c r="G5" s="40"/>
      <c r="H5" s="40"/>
      <c r="I5" s="99"/>
      <c r="J5" s="53"/>
      <c r="K5" s="53"/>
      <c r="L5" s="53"/>
      <c r="M5" s="53"/>
      <c r="N5" s="53"/>
    </row>
    <row r="6" spans="1:15" ht="15" customHeight="1">
      <c r="A6" s="111"/>
      <c r="B6" s="4" t="s">
        <v>98</v>
      </c>
      <c r="C6" s="4" t="s">
        <v>99</v>
      </c>
      <c r="D6" s="4"/>
      <c r="E6" s="40">
        <v>30900</v>
      </c>
      <c r="F6" s="4" t="s">
        <v>100</v>
      </c>
      <c r="G6" s="40"/>
      <c r="H6" s="40"/>
      <c r="I6" s="99"/>
      <c r="J6" s="88"/>
      <c r="K6" s="88"/>
      <c r="L6" s="88"/>
      <c r="M6" s="88"/>
      <c r="N6" s="88"/>
      <c r="O6" s="89">
        <f>COUNTIF(STOCK!$G:$G,"RUPTURE")</f>
        <v>3</v>
      </c>
    </row>
    <row r="7" spans="1:15" ht="15" customHeight="1">
      <c r="A7" s="111"/>
      <c r="B7" s="6" t="s">
        <v>79</v>
      </c>
      <c r="C7" s="6" t="s">
        <v>80</v>
      </c>
      <c r="D7" s="6" t="s">
        <v>81</v>
      </c>
      <c r="E7" s="5">
        <v>34047</v>
      </c>
      <c r="F7" s="6" t="s">
        <v>82</v>
      </c>
      <c r="G7" s="5"/>
      <c r="H7" s="5"/>
      <c r="I7" s="99"/>
      <c r="J7" s="88"/>
      <c r="K7" s="88"/>
      <c r="L7" s="88"/>
      <c r="M7" s="88"/>
      <c r="N7" s="88"/>
      <c r="O7" s="89"/>
    </row>
    <row r="8" spans="1:15" ht="15" customHeight="1">
      <c r="A8" s="112"/>
      <c r="B8" s="4" t="s">
        <v>1</v>
      </c>
      <c r="C8" s="4" t="s">
        <v>5</v>
      </c>
      <c r="D8" s="4" t="s">
        <v>8</v>
      </c>
      <c r="E8" s="40">
        <v>34000</v>
      </c>
      <c r="F8" s="4" t="s">
        <v>30</v>
      </c>
      <c r="G8" s="40"/>
      <c r="H8" s="40"/>
      <c r="I8" s="99"/>
      <c r="J8" s="88"/>
      <c r="K8" s="88"/>
      <c r="L8" s="88"/>
      <c r="M8" s="88"/>
      <c r="N8" s="88"/>
      <c r="O8" s="89"/>
    </row>
    <row r="9" spans="1:15">
      <c r="A9" s="111"/>
      <c r="B9" s="4" t="s">
        <v>34</v>
      </c>
      <c r="C9" s="4" t="s">
        <v>52</v>
      </c>
      <c r="D9" s="4"/>
      <c r="E9" s="40">
        <v>34500</v>
      </c>
      <c r="F9" s="4" t="s">
        <v>43</v>
      </c>
      <c r="G9" s="40"/>
      <c r="H9" s="40"/>
      <c r="I9" s="99"/>
    </row>
    <row r="10" spans="1:15">
      <c r="A10" s="111"/>
      <c r="B10" s="4" t="s">
        <v>37</v>
      </c>
      <c r="C10" s="4" t="s">
        <v>56</v>
      </c>
      <c r="D10" s="4" t="s">
        <v>57</v>
      </c>
      <c r="E10" s="40">
        <v>30124</v>
      </c>
      <c r="F10" s="4" t="s">
        <v>46</v>
      </c>
      <c r="G10" s="40"/>
      <c r="H10" s="40"/>
      <c r="I10" s="99"/>
    </row>
    <row r="11" spans="1:15">
      <c r="A11" s="109"/>
      <c r="B11" s="115" t="s">
        <v>129</v>
      </c>
      <c r="C11" s="115" t="s">
        <v>130</v>
      </c>
      <c r="D11" s="115" t="s">
        <v>131</v>
      </c>
      <c r="E11" s="40" t="s">
        <v>131</v>
      </c>
      <c r="F11" s="4" t="s">
        <v>131</v>
      </c>
      <c r="G11" s="40" t="s">
        <v>131</v>
      </c>
      <c r="H11" s="115" t="s">
        <v>131</v>
      </c>
      <c r="I11" s="99"/>
    </row>
    <row r="12" spans="1:15">
      <c r="A12" s="109"/>
      <c r="B12" s="4" t="s">
        <v>38</v>
      </c>
      <c r="C12" s="4" t="s">
        <v>58</v>
      </c>
      <c r="D12" s="4" t="s">
        <v>59</v>
      </c>
      <c r="E12" s="40">
        <v>11000</v>
      </c>
      <c r="F12" s="4" t="s">
        <v>47</v>
      </c>
      <c r="G12" s="40"/>
      <c r="H12" s="40"/>
      <c r="I12" s="99"/>
    </row>
    <row r="13" spans="1:15">
      <c r="A13" s="109"/>
      <c r="B13" s="4" t="s">
        <v>3</v>
      </c>
      <c r="C13" s="4" t="s">
        <v>7</v>
      </c>
      <c r="D13" s="4" t="s">
        <v>9</v>
      </c>
      <c r="E13" s="40">
        <v>34300</v>
      </c>
      <c r="F13" s="4" t="s">
        <v>31</v>
      </c>
      <c r="G13" s="40"/>
      <c r="H13" s="40"/>
      <c r="I13" s="99"/>
    </row>
    <row r="14" spans="1:15">
      <c r="A14" s="109"/>
      <c r="B14" s="4" t="s">
        <v>40</v>
      </c>
      <c r="C14" s="4" t="s">
        <v>61</v>
      </c>
      <c r="D14" s="4"/>
      <c r="E14" s="40">
        <v>11210</v>
      </c>
      <c r="F14" s="4" t="s">
        <v>49</v>
      </c>
      <c r="G14" s="40"/>
      <c r="H14" s="40"/>
      <c r="I14" s="99"/>
    </row>
    <row r="15" spans="1:15">
      <c r="B15" s="4" t="s">
        <v>36</v>
      </c>
      <c r="C15" s="4" t="s">
        <v>55</v>
      </c>
      <c r="D15" s="4"/>
      <c r="E15" s="40">
        <v>30128</v>
      </c>
      <c r="F15" s="4" t="s">
        <v>45</v>
      </c>
      <c r="G15" s="40"/>
      <c r="H15" s="40"/>
    </row>
    <row r="16" spans="1:15">
      <c r="B16" s="4" t="s">
        <v>39</v>
      </c>
      <c r="C16" s="4" t="s">
        <v>60</v>
      </c>
      <c r="D16" s="4"/>
      <c r="E16" s="40">
        <v>11200</v>
      </c>
      <c r="F16" s="4" t="s">
        <v>48</v>
      </c>
      <c r="G16" s="40"/>
      <c r="H16" s="40"/>
    </row>
    <row r="17" spans="2:8">
      <c r="B17" s="4" t="s">
        <v>103</v>
      </c>
      <c r="C17" s="4" t="s">
        <v>104</v>
      </c>
      <c r="D17" s="4" t="s">
        <v>105</v>
      </c>
      <c r="E17" s="40">
        <v>30045</v>
      </c>
      <c r="F17" s="4" t="s">
        <v>106</v>
      </c>
      <c r="G17" s="40" t="s">
        <v>107</v>
      </c>
      <c r="H17" s="40" t="s">
        <v>108</v>
      </c>
    </row>
    <row r="18" spans="2:8">
      <c r="B18" s="4" t="s">
        <v>41</v>
      </c>
      <c r="C18" s="4" t="s">
        <v>62</v>
      </c>
      <c r="D18" s="4" t="s">
        <v>9</v>
      </c>
      <c r="E18" s="40">
        <v>48000</v>
      </c>
      <c r="F18" s="4" t="s">
        <v>50</v>
      </c>
      <c r="G18" s="40"/>
      <c r="H18" s="40"/>
    </row>
    <row r="19" spans="2:8">
      <c r="B19" s="4" t="s">
        <v>35</v>
      </c>
      <c r="C19" s="4" t="s">
        <v>53</v>
      </c>
      <c r="D19" s="4" t="s">
        <v>54</v>
      </c>
      <c r="E19" s="40">
        <v>30220</v>
      </c>
      <c r="F19" s="4" t="s">
        <v>44</v>
      </c>
      <c r="G19" s="40"/>
      <c r="H19" s="40"/>
    </row>
    <row r="20" spans="2:8">
      <c r="B20" s="4" t="s">
        <v>0</v>
      </c>
      <c r="C20" s="4" t="s">
        <v>4</v>
      </c>
      <c r="D20" s="4"/>
      <c r="E20" s="40">
        <v>34300</v>
      </c>
      <c r="F20" s="4" t="s">
        <v>31</v>
      </c>
      <c r="G20" s="40"/>
      <c r="H20" s="40"/>
    </row>
    <row r="21" spans="2:8">
      <c r="B21" s="4" t="s">
        <v>94</v>
      </c>
      <c r="C21" s="4" t="s">
        <v>95</v>
      </c>
      <c r="D21" s="4" t="s">
        <v>96</v>
      </c>
      <c r="E21" s="40">
        <v>11170</v>
      </c>
      <c r="F21" s="4" t="s">
        <v>97</v>
      </c>
      <c r="G21" s="40"/>
      <c r="H21" s="40"/>
    </row>
    <row r="22" spans="2:8" ht="15.75" thickBot="1">
      <c r="B22" s="74"/>
      <c r="C22" s="74"/>
      <c r="D22" s="74"/>
      <c r="E22" s="75"/>
      <c r="F22" s="74"/>
      <c r="G22" s="75"/>
      <c r="H22" s="75"/>
    </row>
    <row r="23" spans="2:8">
      <c r="B23" s="99"/>
      <c r="C23" s="99"/>
      <c r="D23" s="99"/>
      <c r="E23" s="110"/>
      <c r="F23" s="99"/>
      <c r="G23" s="110"/>
      <c r="H23" s="110"/>
    </row>
  </sheetData>
  <sortState ref="B4:H21">
    <sortCondition ref="B3"/>
  </sortState>
  <conditionalFormatting sqref="B14 B11 B2 B4">
    <cfRule type="cellIs" dxfId="11" priority="17" operator="equal">
      <formula>"A"</formula>
    </cfRule>
  </conditionalFormatting>
  <conditionalFormatting sqref="B13">
    <cfRule type="cellIs" dxfId="10" priority="12" operator="equal">
      <formula>"A"</formula>
    </cfRule>
  </conditionalFormatting>
  <conditionalFormatting sqref="B12">
    <cfRule type="cellIs" dxfId="9" priority="10" operator="equal">
      <formula>"A"</formula>
    </cfRule>
  </conditionalFormatting>
  <conditionalFormatting sqref="B10">
    <cfRule type="cellIs" dxfId="8" priority="7" operator="equal">
      <formula>"A"</formula>
    </cfRule>
  </conditionalFormatting>
  <conditionalFormatting sqref="B9">
    <cfRule type="cellIs" dxfId="7" priority="6" operator="equal">
      <formula>"A"</formula>
    </cfRule>
  </conditionalFormatting>
  <conditionalFormatting sqref="B8">
    <cfRule type="cellIs" dxfId="6" priority="5" operator="equal">
      <formula>"A"</formula>
    </cfRule>
  </conditionalFormatting>
  <conditionalFormatting sqref="B7">
    <cfRule type="cellIs" dxfId="5" priority="4" operator="equal">
      <formula>"A"</formula>
    </cfRule>
  </conditionalFormatting>
  <conditionalFormatting sqref="B6">
    <cfRule type="cellIs" dxfId="4" priority="3" operator="equal">
      <formula>"A"</formula>
    </cfRule>
  </conditionalFormatting>
  <conditionalFormatting sqref="B5">
    <cfRule type="cellIs" dxfId="3" priority="2" operator="equal">
      <formula>"A"</formula>
    </cfRule>
  </conditionalFormatting>
  <conditionalFormatting sqref="B3">
    <cfRule type="cellIs" dxfId="2" priority="1" operator="equal">
      <formula>"A"</formula>
    </cfRule>
  </conditionalFormatting>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2:J288"/>
  <sheetViews>
    <sheetView workbookViewId="0">
      <selection activeCell="D18" sqref="D18"/>
    </sheetView>
  </sheetViews>
  <sheetFormatPr baseColWidth="10" defaultRowHeight="15.75"/>
  <cols>
    <col min="1" max="1" width="6.5703125" customWidth="1"/>
    <col min="2" max="2" width="14.28515625" style="106" customWidth="1"/>
    <col min="3" max="3" width="45.28515625" style="11" customWidth="1"/>
    <col min="4" max="6" width="11.42578125" style="35"/>
    <col min="7" max="7" width="17.85546875" style="35" customWidth="1"/>
    <col min="8" max="8" width="32.42578125" style="11" customWidth="1"/>
  </cols>
  <sheetData>
    <row r="2" spans="1:10" ht="30.75" customHeight="1" thickBot="1"/>
    <row r="3" spans="1:10" ht="30.75" thickBot="1">
      <c r="A3" s="53"/>
      <c r="B3" s="116" t="s">
        <v>23</v>
      </c>
      <c r="C3" s="117" t="s">
        <v>16</v>
      </c>
      <c r="D3" s="118" t="s">
        <v>22</v>
      </c>
      <c r="E3" s="119" t="s">
        <v>17</v>
      </c>
      <c r="F3" s="118" t="s">
        <v>75</v>
      </c>
      <c r="G3" s="118" t="s">
        <v>109</v>
      </c>
      <c r="H3" s="120" t="s">
        <v>121</v>
      </c>
      <c r="I3" s="53"/>
      <c r="J3" s="53"/>
    </row>
    <row r="4" spans="1:10" ht="24" hidden="1" customHeight="1">
      <c r="A4" s="53"/>
      <c r="B4" s="107">
        <v>0</v>
      </c>
      <c r="C4" s="42"/>
      <c r="D4" s="41"/>
      <c r="E4" s="5"/>
      <c r="F4" s="44"/>
      <c r="G4" s="37" t="str">
        <f t="shared" ref="G4" si="0">IF(B4="","",IF(E4=0,"RUPTURE",IF(E4&lt;=F4,"COMMANDE","")))</f>
        <v>RUPTURE</v>
      </c>
      <c r="H4" s="42"/>
      <c r="I4" s="53"/>
      <c r="J4" s="53"/>
    </row>
    <row r="5" spans="1:10" ht="20.25" customHeight="1">
      <c r="B5" s="107" t="s">
        <v>70</v>
      </c>
      <c r="C5" s="42" t="s">
        <v>111</v>
      </c>
      <c r="D5" s="41">
        <v>228.99</v>
      </c>
      <c r="E5" s="5">
        <v>5</v>
      </c>
      <c r="F5" s="44">
        <v>4</v>
      </c>
      <c r="G5" s="37" t="str">
        <f>IF(B5="","",IF(E5=0,"RUPTURE",IF(E5&lt;=F5,"COMMANDE","")))</f>
        <v/>
      </c>
      <c r="H5" s="42" t="s">
        <v>137</v>
      </c>
      <c r="J5" s="5">
        <v>5</v>
      </c>
    </row>
    <row r="6" spans="1:10" ht="20.25" customHeight="1">
      <c r="B6" s="107" t="s">
        <v>71</v>
      </c>
      <c r="C6" s="42" t="s">
        <v>24</v>
      </c>
      <c r="D6" s="41">
        <v>147.65</v>
      </c>
      <c r="E6" s="5">
        <v>3</v>
      </c>
      <c r="F6" s="44">
        <v>5</v>
      </c>
      <c r="G6" s="37" t="str">
        <f t="shared" ref="G6:G69" si="1">IF(B6="","",IF(E6=0,"RUPTURE",IF(E6&lt;=F6,"COMMANDE","")))</f>
        <v>COMMANDE</v>
      </c>
      <c r="H6" s="42"/>
      <c r="J6" s="5">
        <v>5</v>
      </c>
    </row>
    <row r="7" spans="1:10" ht="20.25" customHeight="1">
      <c r="B7" s="107" t="s">
        <v>67</v>
      </c>
      <c r="C7" s="42" t="s">
        <v>25</v>
      </c>
      <c r="D7" s="41">
        <v>18.32</v>
      </c>
      <c r="E7" s="5">
        <v>32</v>
      </c>
      <c r="F7" s="44">
        <v>5</v>
      </c>
      <c r="G7" s="37" t="str">
        <f t="shared" si="1"/>
        <v/>
      </c>
      <c r="H7" s="42"/>
      <c r="J7" s="5">
        <v>32</v>
      </c>
    </row>
    <row r="8" spans="1:10" ht="20.25" customHeight="1">
      <c r="B8" s="107" t="s">
        <v>68</v>
      </c>
      <c r="C8" s="42" t="s">
        <v>26</v>
      </c>
      <c r="D8" s="41">
        <v>39.42</v>
      </c>
      <c r="E8" s="5">
        <v>28</v>
      </c>
      <c r="F8" s="44">
        <v>5</v>
      </c>
      <c r="G8" s="37" t="str">
        <f t="shared" si="1"/>
        <v/>
      </c>
      <c r="H8" s="42"/>
      <c r="J8" s="5">
        <v>28</v>
      </c>
    </row>
    <row r="9" spans="1:10" ht="20.25" customHeight="1">
      <c r="B9" s="107" t="s">
        <v>69</v>
      </c>
      <c r="C9" s="42" t="s">
        <v>27</v>
      </c>
      <c r="D9" s="41">
        <v>98.86</v>
      </c>
      <c r="E9" s="5">
        <v>7</v>
      </c>
      <c r="F9" s="44">
        <v>2</v>
      </c>
      <c r="G9" s="37" t="str">
        <f t="shared" si="1"/>
        <v/>
      </c>
      <c r="H9" s="42"/>
      <c r="J9" s="5">
        <v>7</v>
      </c>
    </row>
    <row r="10" spans="1:10">
      <c r="B10" s="107" t="s">
        <v>72</v>
      </c>
      <c r="C10" s="42" t="s">
        <v>28</v>
      </c>
      <c r="D10" s="41">
        <v>204.99</v>
      </c>
      <c r="E10" s="5">
        <v>4</v>
      </c>
      <c r="F10" s="44">
        <v>3</v>
      </c>
      <c r="G10" s="37" t="str">
        <f t="shared" si="1"/>
        <v/>
      </c>
      <c r="H10" s="42"/>
      <c r="J10" s="5">
        <v>6</v>
      </c>
    </row>
    <row r="11" spans="1:10">
      <c r="B11" s="107" t="s">
        <v>73</v>
      </c>
      <c r="C11" s="42" t="s">
        <v>114</v>
      </c>
      <c r="D11" s="41">
        <v>199.24</v>
      </c>
      <c r="E11" s="5">
        <v>16</v>
      </c>
      <c r="F11" s="44">
        <v>5</v>
      </c>
      <c r="G11" s="37" t="str">
        <f t="shared" si="1"/>
        <v/>
      </c>
      <c r="H11" s="42"/>
      <c r="J11" s="5">
        <v>16</v>
      </c>
    </row>
    <row r="12" spans="1:10" ht="15.75" customHeight="1">
      <c r="B12" s="107" t="s">
        <v>74</v>
      </c>
      <c r="C12" s="42" t="s">
        <v>29</v>
      </c>
      <c r="D12" s="41">
        <v>71.59</v>
      </c>
      <c r="E12" s="5">
        <v>0</v>
      </c>
      <c r="F12" s="44">
        <v>3</v>
      </c>
      <c r="G12" s="37" t="str">
        <f t="shared" si="1"/>
        <v>RUPTURE</v>
      </c>
      <c r="H12" s="42" t="s">
        <v>138</v>
      </c>
      <c r="J12" s="5">
        <v>2</v>
      </c>
    </row>
    <row r="13" spans="1:10" ht="15.75" customHeight="1">
      <c r="B13" s="107" t="s">
        <v>76</v>
      </c>
      <c r="C13" s="42" t="s">
        <v>70</v>
      </c>
      <c r="D13" s="5">
        <v>376.54</v>
      </c>
      <c r="E13" s="5">
        <v>0</v>
      </c>
      <c r="F13" s="44">
        <v>2</v>
      </c>
      <c r="G13" s="37" t="str">
        <f t="shared" si="1"/>
        <v>RUPTURE</v>
      </c>
      <c r="H13" s="42"/>
      <c r="J13" s="5">
        <v>0</v>
      </c>
    </row>
    <row r="14" spans="1:10" ht="15.75" customHeight="1" thickBot="1">
      <c r="B14" s="108" t="s">
        <v>77</v>
      </c>
      <c r="C14" s="43" t="s">
        <v>78</v>
      </c>
      <c r="D14" s="36">
        <v>12.56</v>
      </c>
      <c r="E14" s="36">
        <v>20</v>
      </c>
      <c r="F14" s="45">
        <v>5</v>
      </c>
      <c r="G14" s="38" t="str">
        <f t="shared" si="1"/>
        <v/>
      </c>
      <c r="H14" s="43"/>
      <c r="J14" s="36">
        <v>20</v>
      </c>
    </row>
    <row r="15" spans="1:10" ht="15.75" customHeight="1">
      <c r="G15" s="46" t="str">
        <f t="shared" si="1"/>
        <v/>
      </c>
    </row>
    <row r="16" spans="1:10" ht="15.75" customHeight="1">
      <c r="G16" s="46" t="str">
        <f t="shared" si="1"/>
        <v/>
      </c>
    </row>
    <row r="17" spans="7:7" ht="15.75" customHeight="1">
      <c r="G17" s="46" t="str">
        <f t="shared" si="1"/>
        <v/>
      </c>
    </row>
    <row r="18" spans="7:7" ht="15.75" customHeight="1">
      <c r="G18" s="46" t="str">
        <f t="shared" si="1"/>
        <v/>
      </c>
    </row>
    <row r="19" spans="7:7" ht="15.75" customHeight="1">
      <c r="G19" s="46" t="str">
        <f t="shared" si="1"/>
        <v/>
      </c>
    </row>
    <row r="20" spans="7:7" ht="15.75" customHeight="1">
      <c r="G20" s="46" t="str">
        <f t="shared" si="1"/>
        <v/>
      </c>
    </row>
    <row r="21" spans="7:7" ht="15.75" customHeight="1">
      <c r="G21" s="46" t="str">
        <f t="shared" si="1"/>
        <v/>
      </c>
    </row>
    <row r="22" spans="7:7" ht="15.75" customHeight="1">
      <c r="G22" s="46" t="str">
        <f t="shared" si="1"/>
        <v/>
      </c>
    </row>
    <row r="23" spans="7:7" ht="15.75" customHeight="1">
      <c r="G23" s="46" t="str">
        <f t="shared" si="1"/>
        <v/>
      </c>
    </row>
    <row r="24" spans="7:7" ht="15.75" customHeight="1">
      <c r="G24" s="46" t="str">
        <f t="shared" si="1"/>
        <v/>
      </c>
    </row>
    <row r="25" spans="7:7" ht="15.75" customHeight="1">
      <c r="G25" s="46" t="str">
        <f t="shared" si="1"/>
        <v/>
      </c>
    </row>
    <row r="26" spans="7:7" ht="15.75" customHeight="1">
      <c r="G26" s="46" t="str">
        <f t="shared" si="1"/>
        <v/>
      </c>
    </row>
    <row r="27" spans="7:7" ht="15.75" customHeight="1">
      <c r="G27" s="46" t="str">
        <f t="shared" si="1"/>
        <v/>
      </c>
    </row>
    <row r="28" spans="7:7" ht="15.75" customHeight="1">
      <c r="G28" s="46" t="str">
        <f t="shared" si="1"/>
        <v/>
      </c>
    </row>
    <row r="29" spans="7:7" ht="15.75" customHeight="1">
      <c r="G29" s="46" t="str">
        <f t="shared" si="1"/>
        <v/>
      </c>
    </row>
    <row r="30" spans="7:7" ht="15.75" customHeight="1">
      <c r="G30" s="46" t="str">
        <f t="shared" si="1"/>
        <v/>
      </c>
    </row>
    <row r="31" spans="7:7" ht="15.75" customHeight="1">
      <c r="G31" s="46" t="str">
        <f t="shared" si="1"/>
        <v/>
      </c>
    </row>
    <row r="32" spans="7:7" ht="15.75" customHeight="1">
      <c r="G32" s="46" t="str">
        <f t="shared" si="1"/>
        <v/>
      </c>
    </row>
    <row r="33" spans="7:7" ht="15.75" customHeight="1">
      <c r="G33" s="46" t="str">
        <f t="shared" si="1"/>
        <v/>
      </c>
    </row>
    <row r="34" spans="7:7" ht="15.75" customHeight="1">
      <c r="G34" s="46" t="str">
        <f t="shared" si="1"/>
        <v/>
      </c>
    </row>
    <row r="35" spans="7:7">
      <c r="G35" s="46" t="str">
        <f t="shared" si="1"/>
        <v/>
      </c>
    </row>
    <row r="36" spans="7:7">
      <c r="G36" s="46" t="str">
        <f t="shared" si="1"/>
        <v/>
      </c>
    </row>
    <row r="37" spans="7:7">
      <c r="G37" s="46" t="str">
        <f t="shared" si="1"/>
        <v/>
      </c>
    </row>
    <row r="38" spans="7:7">
      <c r="G38" s="46" t="str">
        <f t="shared" si="1"/>
        <v/>
      </c>
    </row>
    <row r="39" spans="7:7">
      <c r="G39" s="46" t="str">
        <f t="shared" si="1"/>
        <v/>
      </c>
    </row>
    <row r="40" spans="7:7">
      <c r="G40" s="46" t="str">
        <f t="shared" si="1"/>
        <v/>
      </c>
    </row>
    <row r="41" spans="7:7">
      <c r="G41" s="46" t="str">
        <f t="shared" si="1"/>
        <v/>
      </c>
    </row>
    <row r="42" spans="7:7">
      <c r="G42" s="46" t="str">
        <f t="shared" si="1"/>
        <v/>
      </c>
    </row>
    <row r="43" spans="7:7">
      <c r="G43" s="46" t="str">
        <f t="shared" si="1"/>
        <v/>
      </c>
    </row>
    <row r="44" spans="7:7">
      <c r="G44" s="46" t="str">
        <f t="shared" si="1"/>
        <v/>
      </c>
    </row>
    <row r="45" spans="7:7">
      <c r="G45" s="46" t="str">
        <f t="shared" si="1"/>
        <v/>
      </c>
    </row>
    <row r="46" spans="7:7">
      <c r="G46" s="46" t="str">
        <f t="shared" si="1"/>
        <v/>
      </c>
    </row>
    <row r="47" spans="7:7">
      <c r="G47" s="46" t="str">
        <f t="shared" si="1"/>
        <v/>
      </c>
    </row>
    <row r="48" spans="7:7">
      <c r="G48" s="46" t="str">
        <f t="shared" si="1"/>
        <v/>
      </c>
    </row>
    <row r="49" spans="7:7">
      <c r="G49" s="46" t="str">
        <f t="shared" si="1"/>
        <v/>
      </c>
    </row>
    <row r="50" spans="7:7">
      <c r="G50" s="46" t="str">
        <f t="shared" si="1"/>
        <v/>
      </c>
    </row>
    <row r="51" spans="7:7">
      <c r="G51" s="46" t="str">
        <f t="shared" si="1"/>
        <v/>
      </c>
    </row>
    <row r="52" spans="7:7">
      <c r="G52" s="46" t="str">
        <f t="shared" si="1"/>
        <v/>
      </c>
    </row>
    <row r="53" spans="7:7">
      <c r="G53" s="46" t="str">
        <f t="shared" si="1"/>
        <v/>
      </c>
    </row>
    <row r="54" spans="7:7">
      <c r="G54" s="46" t="str">
        <f t="shared" si="1"/>
        <v/>
      </c>
    </row>
    <row r="55" spans="7:7">
      <c r="G55" s="46" t="str">
        <f t="shared" si="1"/>
        <v/>
      </c>
    </row>
    <row r="56" spans="7:7">
      <c r="G56" s="46" t="str">
        <f t="shared" si="1"/>
        <v/>
      </c>
    </row>
    <row r="57" spans="7:7">
      <c r="G57" s="46" t="str">
        <f t="shared" si="1"/>
        <v/>
      </c>
    </row>
    <row r="58" spans="7:7">
      <c r="G58" s="46" t="str">
        <f t="shared" si="1"/>
        <v/>
      </c>
    </row>
    <row r="59" spans="7:7">
      <c r="G59" s="46" t="str">
        <f t="shared" si="1"/>
        <v/>
      </c>
    </row>
    <row r="60" spans="7:7">
      <c r="G60" s="46" t="str">
        <f t="shared" si="1"/>
        <v/>
      </c>
    </row>
    <row r="61" spans="7:7">
      <c r="G61" s="46" t="str">
        <f t="shared" si="1"/>
        <v/>
      </c>
    </row>
    <row r="62" spans="7:7">
      <c r="G62" s="46" t="str">
        <f t="shared" si="1"/>
        <v/>
      </c>
    </row>
    <row r="63" spans="7:7">
      <c r="G63" s="46" t="str">
        <f t="shared" si="1"/>
        <v/>
      </c>
    </row>
    <row r="64" spans="7:7">
      <c r="G64" s="46" t="str">
        <f t="shared" si="1"/>
        <v/>
      </c>
    </row>
    <row r="65" spans="7:7">
      <c r="G65" s="46" t="str">
        <f t="shared" si="1"/>
        <v/>
      </c>
    </row>
    <row r="66" spans="7:7">
      <c r="G66" s="46" t="str">
        <f t="shared" si="1"/>
        <v/>
      </c>
    </row>
    <row r="67" spans="7:7">
      <c r="G67" s="46" t="str">
        <f t="shared" si="1"/>
        <v/>
      </c>
    </row>
    <row r="68" spans="7:7">
      <c r="G68" s="46" t="str">
        <f t="shared" si="1"/>
        <v/>
      </c>
    </row>
    <row r="69" spans="7:7">
      <c r="G69" s="46" t="str">
        <f t="shared" si="1"/>
        <v/>
      </c>
    </row>
    <row r="70" spans="7:7">
      <c r="G70" s="46" t="str">
        <f t="shared" ref="G70:G133" si="2">IF(B70="","",IF(E70=0,"RUPTURE",IF(E70&lt;=F70,"COMMANDE","")))</f>
        <v/>
      </c>
    </row>
    <row r="71" spans="7:7">
      <c r="G71" s="46" t="str">
        <f t="shared" si="2"/>
        <v/>
      </c>
    </row>
    <row r="72" spans="7:7">
      <c r="G72" s="46" t="str">
        <f t="shared" si="2"/>
        <v/>
      </c>
    </row>
    <row r="73" spans="7:7">
      <c r="G73" s="46" t="str">
        <f t="shared" si="2"/>
        <v/>
      </c>
    </row>
    <row r="74" spans="7:7">
      <c r="G74" s="46" t="str">
        <f t="shared" si="2"/>
        <v/>
      </c>
    </row>
    <row r="75" spans="7:7">
      <c r="G75" s="46" t="str">
        <f t="shared" si="2"/>
        <v/>
      </c>
    </row>
    <row r="76" spans="7:7">
      <c r="G76" s="46" t="str">
        <f t="shared" si="2"/>
        <v/>
      </c>
    </row>
    <row r="77" spans="7:7">
      <c r="G77" s="46" t="str">
        <f t="shared" si="2"/>
        <v/>
      </c>
    </row>
    <row r="78" spans="7:7">
      <c r="G78" s="46" t="str">
        <f t="shared" si="2"/>
        <v/>
      </c>
    </row>
    <row r="79" spans="7:7">
      <c r="G79" s="46" t="str">
        <f t="shared" si="2"/>
        <v/>
      </c>
    </row>
    <row r="80" spans="7:7">
      <c r="G80" s="46" t="str">
        <f t="shared" si="2"/>
        <v/>
      </c>
    </row>
    <row r="81" spans="7:7">
      <c r="G81" s="46" t="str">
        <f t="shared" si="2"/>
        <v/>
      </c>
    </row>
    <row r="82" spans="7:7">
      <c r="G82" s="46" t="str">
        <f t="shared" si="2"/>
        <v/>
      </c>
    </row>
    <row r="83" spans="7:7">
      <c r="G83" s="46" t="str">
        <f t="shared" si="2"/>
        <v/>
      </c>
    </row>
    <row r="84" spans="7:7">
      <c r="G84" s="46" t="str">
        <f t="shared" si="2"/>
        <v/>
      </c>
    </row>
    <row r="85" spans="7:7">
      <c r="G85" s="46" t="str">
        <f t="shared" si="2"/>
        <v/>
      </c>
    </row>
    <row r="86" spans="7:7">
      <c r="G86" s="46" t="str">
        <f t="shared" si="2"/>
        <v/>
      </c>
    </row>
    <row r="87" spans="7:7">
      <c r="G87" s="46" t="str">
        <f t="shared" si="2"/>
        <v/>
      </c>
    </row>
    <row r="88" spans="7:7">
      <c r="G88" s="46" t="str">
        <f t="shared" si="2"/>
        <v/>
      </c>
    </row>
    <row r="89" spans="7:7">
      <c r="G89" s="46" t="str">
        <f t="shared" si="2"/>
        <v/>
      </c>
    </row>
    <row r="90" spans="7:7">
      <c r="G90" s="46" t="str">
        <f t="shared" si="2"/>
        <v/>
      </c>
    </row>
    <row r="91" spans="7:7">
      <c r="G91" s="46" t="str">
        <f t="shared" si="2"/>
        <v/>
      </c>
    </row>
    <row r="92" spans="7:7">
      <c r="G92" s="46" t="str">
        <f t="shared" si="2"/>
        <v/>
      </c>
    </row>
    <row r="93" spans="7:7">
      <c r="G93" s="46" t="str">
        <f t="shared" si="2"/>
        <v/>
      </c>
    </row>
    <row r="94" spans="7:7">
      <c r="G94" s="46" t="str">
        <f t="shared" si="2"/>
        <v/>
      </c>
    </row>
    <row r="95" spans="7:7">
      <c r="G95" s="46" t="str">
        <f t="shared" si="2"/>
        <v/>
      </c>
    </row>
    <row r="96" spans="7:7">
      <c r="G96" s="46" t="str">
        <f t="shared" si="2"/>
        <v/>
      </c>
    </row>
    <row r="97" spans="7:7">
      <c r="G97" s="46" t="str">
        <f t="shared" si="2"/>
        <v/>
      </c>
    </row>
    <row r="98" spans="7:7">
      <c r="G98" s="46" t="str">
        <f t="shared" si="2"/>
        <v/>
      </c>
    </row>
    <row r="99" spans="7:7">
      <c r="G99" s="46" t="str">
        <f t="shared" si="2"/>
        <v/>
      </c>
    </row>
    <row r="100" spans="7:7">
      <c r="G100" s="46" t="str">
        <f t="shared" si="2"/>
        <v/>
      </c>
    </row>
    <row r="101" spans="7:7">
      <c r="G101" s="46" t="str">
        <f t="shared" si="2"/>
        <v/>
      </c>
    </row>
    <row r="102" spans="7:7">
      <c r="G102" s="46" t="str">
        <f t="shared" si="2"/>
        <v/>
      </c>
    </row>
    <row r="103" spans="7:7">
      <c r="G103" s="46" t="str">
        <f t="shared" si="2"/>
        <v/>
      </c>
    </row>
    <row r="104" spans="7:7">
      <c r="G104" s="46" t="str">
        <f t="shared" si="2"/>
        <v/>
      </c>
    </row>
    <row r="105" spans="7:7">
      <c r="G105" s="46" t="str">
        <f t="shared" si="2"/>
        <v/>
      </c>
    </row>
    <row r="106" spans="7:7">
      <c r="G106" s="46" t="str">
        <f t="shared" si="2"/>
        <v/>
      </c>
    </row>
    <row r="107" spans="7:7">
      <c r="G107" s="46" t="str">
        <f t="shared" si="2"/>
        <v/>
      </c>
    </row>
    <row r="108" spans="7:7">
      <c r="G108" s="46" t="str">
        <f t="shared" si="2"/>
        <v/>
      </c>
    </row>
    <row r="109" spans="7:7">
      <c r="G109" s="46" t="str">
        <f t="shared" si="2"/>
        <v/>
      </c>
    </row>
    <row r="110" spans="7:7">
      <c r="G110" s="46" t="str">
        <f t="shared" si="2"/>
        <v/>
      </c>
    </row>
    <row r="111" spans="7:7">
      <c r="G111" s="46" t="str">
        <f t="shared" si="2"/>
        <v/>
      </c>
    </row>
    <row r="112" spans="7:7">
      <c r="G112" s="46" t="str">
        <f t="shared" si="2"/>
        <v/>
      </c>
    </row>
    <row r="113" spans="7:7">
      <c r="G113" s="46" t="str">
        <f t="shared" si="2"/>
        <v/>
      </c>
    </row>
    <row r="114" spans="7:7">
      <c r="G114" s="46" t="str">
        <f t="shared" si="2"/>
        <v/>
      </c>
    </row>
    <row r="115" spans="7:7">
      <c r="G115" s="46" t="str">
        <f t="shared" si="2"/>
        <v/>
      </c>
    </row>
    <row r="116" spans="7:7">
      <c r="G116" s="46" t="str">
        <f t="shared" si="2"/>
        <v/>
      </c>
    </row>
    <row r="117" spans="7:7">
      <c r="G117" s="46" t="str">
        <f t="shared" si="2"/>
        <v/>
      </c>
    </row>
    <row r="118" spans="7:7">
      <c r="G118" s="46" t="str">
        <f t="shared" si="2"/>
        <v/>
      </c>
    </row>
    <row r="119" spans="7:7">
      <c r="G119" s="46" t="str">
        <f t="shared" si="2"/>
        <v/>
      </c>
    </row>
    <row r="120" spans="7:7">
      <c r="G120" s="46" t="str">
        <f t="shared" si="2"/>
        <v/>
      </c>
    </row>
    <row r="121" spans="7:7">
      <c r="G121" s="46" t="str">
        <f t="shared" si="2"/>
        <v/>
      </c>
    </row>
    <row r="122" spans="7:7">
      <c r="G122" s="46" t="str">
        <f t="shared" si="2"/>
        <v/>
      </c>
    </row>
    <row r="123" spans="7:7">
      <c r="G123" s="46" t="str">
        <f t="shared" si="2"/>
        <v/>
      </c>
    </row>
    <row r="124" spans="7:7">
      <c r="G124" s="46" t="str">
        <f t="shared" si="2"/>
        <v/>
      </c>
    </row>
    <row r="125" spans="7:7">
      <c r="G125" s="46" t="str">
        <f t="shared" si="2"/>
        <v/>
      </c>
    </row>
    <row r="126" spans="7:7">
      <c r="G126" s="46" t="str">
        <f t="shared" si="2"/>
        <v/>
      </c>
    </row>
    <row r="127" spans="7:7">
      <c r="G127" s="46" t="str">
        <f t="shared" si="2"/>
        <v/>
      </c>
    </row>
    <row r="128" spans="7:7">
      <c r="G128" s="46" t="str">
        <f t="shared" si="2"/>
        <v/>
      </c>
    </row>
    <row r="129" spans="7:7">
      <c r="G129" s="46" t="str">
        <f t="shared" si="2"/>
        <v/>
      </c>
    </row>
    <row r="130" spans="7:7">
      <c r="G130" s="46" t="str">
        <f t="shared" si="2"/>
        <v/>
      </c>
    </row>
    <row r="131" spans="7:7">
      <c r="G131" s="46" t="str">
        <f t="shared" si="2"/>
        <v/>
      </c>
    </row>
    <row r="132" spans="7:7">
      <c r="G132" s="46" t="str">
        <f t="shared" si="2"/>
        <v/>
      </c>
    </row>
    <row r="133" spans="7:7">
      <c r="G133" s="46" t="str">
        <f t="shared" si="2"/>
        <v/>
      </c>
    </row>
    <row r="134" spans="7:7">
      <c r="G134" s="46" t="str">
        <f t="shared" ref="G134:G197" si="3">IF(B134="","",IF(E134=0,"RUPTURE",IF(E134&lt;=F134,"COMMANDE","")))</f>
        <v/>
      </c>
    </row>
    <row r="135" spans="7:7">
      <c r="G135" s="46" t="str">
        <f t="shared" si="3"/>
        <v/>
      </c>
    </row>
    <row r="136" spans="7:7">
      <c r="G136" s="46" t="str">
        <f t="shared" si="3"/>
        <v/>
      </c>
    </row>
    <row r="137" spans="7:7">
      <c r="G137" s="46" t="str">
        <f t="shared" si="3"/>
        <v/>
      </c>
    </row>
    <row r="138" spans="7:7">
      <c r="G138" s="46" t="str">
        <f t="shared" si="3"/>
        <v/>
      </c>
    </row>
    <row r="139" spans="7:7">
      <c r="G139" s="46" t="str">
        <f t="shared" si="3"/>
        <v/>
      </c>
    </row>
    <row r="140" spans="7:7">
      <c r="G140" s="46" t="str">
        <f t="shared" si="3"/>
        <v/>
      </c>
    </row>
    <row r="141" spans="7:7">
      <c r="G141" s="46" t="str">
        <f t="shared" si="3"/>
        <v/>
      </c>
    </row>
    <row r="142" spans="7:7">
      <c r="G142" s="46" t="str">
        <f t="shared" si="3"/>
        <v/>
      </c>
    </row>
    <row r="143" spans="7:7">
      <c r="G143" s="46" t="str">
        <f t="shared" si="3"/>
        <v/>
      </c>
    </row>
    <row r="144" spans="7:7">
      <c r="G144" s="46" t="str">
        <f t="shared" si="3"/>
        <v/>
      </c>
    </row>
    <row r="145" spans="7:7">
      <c r="G145" s="46" t="str">
        <f t="shared" si="3"/>
        <v/>
      </c>
    </row>
    <row r="146" spans="7:7">
      <c r="G146" s="46" t="str">
        <f t="shared" si="3"/>
        <v/>
      </c>
    </row>
    <row r="147" spans="7:7">
      <c r="G147" s="46" t="str">
        <f t="shared" si="3"/>
        <v/>
      </c>
    </row>
    <row r="148" spans="7:7">
      <c r="G148" s="46" t="str">
        <f t="shared" si="3"/>
        <v/>
      </c>
    </row>
    <row r="149" spans="7:7">
      <c r="G149" s="46" t="str">
        <f t="shared" si="3"/>
        <v/>
      </c>
    </row>
    <row r="150" spans="7:7">
      <c r="G150" s="46" t="str">
        <f t="shared" si="3"/>
        <v/>
      </c>
    </row>
    <row r="151" spans="7:7">
      <c r="G151" s="46" t="str">
        <f t="shared" si="3"/>
        <v/>
      </c>
    </row>
    <row r="152" spans="7:7">
      <c r="G152" s="46" t="str">
        <f t="shared" si="3"/>
        <v/>
      </c>
    </row>
    <row r="153" spans="7:7">
      <c r="G153" s="46" t="str">
        <f t="shared" si="3"/>
        <v/>
      </c>
    </row>
    <row r="154" spans="7:7">
      <c r="G154" s="46" t="str">
        <f t="shared" si="3"/>
        <v/>
      </c>
    </row>
    <row r="155" spans="7:7">
      <c r="G155" s="46" t="str">
        <f t="shared" si="3"/>
        <v/>
      </c>
    </row>
    <row r="156" spans="7:7">
      <c r="G156" s="46" t="str">
        <f t="shared" si="3"/>
        <v/>
      </c>
    </row>
    <row r="157" spans="7:7">
      <c r="G157" s="46" t="str">
        <f t="shared" si="3"/>
        <v/>
      </c>
    </row>
    <row r="158" spans="7:7">
      <c r="G158" s="46" t="str">
        <f t="shared" si="3"/>
        <v/>
      </c>
    </row>
    <row r="159" spans="7:7">
      <c r="G159" s="46" t="str">
        <f t="shared" si="3"/>
        <v/>
      </c>
    </row>
    <row r="160" spans="7:7">
      <c r="G160" s="46" t="str">
        <f t="shared" si="3"/>
        <v/>
      </c>
    </row>
    <row r="161" spans="7:7">
      <c r="G161" s="46" t="str">
        <f t="shared" si="3"/>
        <v/>
      </c>
    </row>
    <row r="162" spans="7:7">
      <c r="G162" s="46" t="str">
        <f t="shared" si="3"/>
        <v/>
      </c>
    </row>
    <row r="163" spans="7:7">
      <c r="G163" s="46" t="str">
        <f t="shared" si="3"/>
        <v/>
      </c>
    </row>
    <row r="164" spans="7:7">
      <c r="G164" s="46" t="str">
        <f t="shared" si="3"/>
        <v/>
      </c>
    </row>
    <row r="165" spans="7:7">
      <c r="G165" s="46" t="str">
        <f t="shared" si="3"/>
        <v/>
      </c>
    </row>
    <row r="166" spans="7:7">
      <c r="G166" s="46" t="str">
        <f t="shared" si="3"/>
        <v/>
      </c>
    </row>
    <row r="167" spans="7:7">
      <c r="G167" s="46" t="str">
        <f t="shared" si="3"/>
        <v/>
      </c>
    </row>
    <row r="168" spans="7:7">
      <c r="G168" s="46" t="str">
        <f t="shared" si="3"/>
        <v/>
      </c>
    </row>
    <row r="169" spans="7:7">
      <c r="G169" s="46" t="str">
        <f t="shared" si="3"/>
        <v/>
      </c>
    </row>
    <row r="170" spans="7:7">
      <c r="G170" s="46" t="str">
        <f t="shared" si="3"/>
        <v/>
      </c>
    </row>
    <row r="171" spans="7:7">
      <c r="G171" s="46" t="str">
        <f t="shared" si="3"/>
        <v/>
      </c>
    </row>
    <row r="172" spans="7:7">
      <c r="G172" s="46" t="str">
        <f t="shared" si="3"/>
        <v/>
      </c>
    </row>
    <row r="173" spans="7:7">
      <c r="G173" s="46" t="str">
        <f t="shared" si="3"/>
        <v/>
      </c>
    </row>
    <row r="174" spans="7:7">
      <c r="G174" s="46" t="str">
        <f t="shared" si="3"/>
        <v/>
      </c>
    </row>
    <row r="175" spans="7:7">
      <c r="G175" s="46" t="str">
        <f t="shared" si="3"/>
        <v/>
      </c>
    </row>
    <row r="176" spans="7:7">
      <c r="G176" s="46" t="str">
        <f t="shared" si="3"/>
        <v/>
      </c>
    </row>
    <row r="177" spans="7:7">
      <c r="G177" s="46" t="str">
        <f t="shared" si="3"/>
        <v/>
      </c>
    </row>
    <row r="178" spans="7:7">
      <c r="G178" s="46" t="str">
        <f t="shared" si="3"/>
        <v/>
      </c>
    </row>
    <row r="179" spans="7:7">
      <c r="G179" s="46" t="str">
        <f t="shared" si="3"/>
        <v/>
      </c>
    </row>
    <row r="180" spans="7:7">
      <c r="G180" s="46" t="str">
        <f t="shared" si="3"/>
        <v/>
      </c>
    </row>
    <row r="181" spans="7:7">
      <c r="G181" s="46" t="str">
        <f t="shared" si="3"/>
        <v/>
      </c>
    </row>
    <row r="182" spans="7:7">
      <c r="G182" s="46" t="str">
        <f t="shared" si="3"/>
        <v/>
      </c>
    </row>
    <row r="183" spans="7:7">
      <c r="G183" s="46" t="str">
        <f t="shared" si="3"/>
        <v/>
      </c>
    </row>
    <row r="184" spans="7:7">
      <c r="G184" s="46" t="str">
        <f t="shared" si="3"/>
        <v/>
      </c>
    </row>
    <row r="185" spans="7:7">
      <c r="G185" s="46" t="str">
        <f t="shared" si="3"/>
        <v/>
      </c>
    </row>
    <row r="186" spans="7:7">
      <c r="G186" s="46" t="str">
        <f t="shared" si="3"/>
        <v/>
      </c>
    </row>
    <row r="187" spans="7:7">
      <c r="G187" s="46" t="str">
        <f t="shared" si="3"/>
        <v/>
      </c>
    </row>
    <row r="188" spans="7:7">
      <c r="G188" s="46" t="str">
        <f t="shared" si="3"/>
        <v/>
      </c>
    </row>
    <row r="189" spans="7:7">
      <c r="G189" s="46" t="str">
        <f t="shared" si="3"/>
        <v/>
      </c>
    </row>
    <row r="190" spans="7:7">
      <c r="G190" s="46" t="str">
        <f t="shared" si="3"/>
        <v/>
      </c>
    </row>
    <row r="191" spans="7:7">
      <c r="G191" s="46" t="str">
        <f t="shared" si="3"/>
        <v/>
      </c>
    </row>
    <row r="192" spans="7:7">
      <c r="G192" s="46" t="str">
        <f t="shared" si="3"/>
        <v/>
      </c>
    </row>
    <row r="193" spans="7:7">
      <c r="G193" s="46" t="str">
        <f t="shared" si="3"/>
        <v/>
      </c>
    </row>
    <row r="194" spans="7:7">
      <c r="G194" s="46" t="str">
        <f t="shared" si="3"/>
        <v/>
      </c>
    </row>
    <row r="195" spans="7:7">
      <c r="G195" s="46" t="str">
        <f t="shared" si="3"/>
        <v/>
      </c>
    </row>
    <row r="196" spans="7:7">
      <c r="G196" s="46" t="str">
        <f t="shared" si="3"/>
        <v/>
      </c>
    </row>
    <row r="197" spans="7:7">
      <c r="G197" s="46" t="str">
        <f t="shared" si="3"/>
        <v/>
      </c>
    </row>
    <row r="198" spans="7:7">
      <c r="G198" s="46" t="str">
        <f t="shared" ref="G198:G261" si="4">IF(B198="","",IF(E198=0,"RUPTURE",IF(E198&lt;=F198,"COMMANDE","")))</f>
        <v/>
      </c>
    </row>
    <row r="199" spans="7:7">
      <c r="G199" s="46" t="str">
        <f t="shared" si="4"/>
        <v/>
      </c>
    </row>
    <row r="200" spans="7:7">
      <c r="G200" s="46" t="str">
        <f t="shared" si="4"/>
        <v/>
      </c>
    </row>
    <row r="201" spans="7:7">
      <c r="G201" s="46" t="str">
        <f t="shared" si="4"/>
        <v/>
      </c>
    </row>
    <row r="202" spans="7:7">
      <c r="G202" s="46" t="str">
        <f t="shared" si="4"/>
        <v/>
      </c>
    </row>
    <row r="203" spans="7:7">
      <c r="G203" s="46" t="str">
        <f t="shared" si="4"/>
        <v/>
      </c>
    </row>
    <row r="204" spans="7:7">
      <c r="G204" s="46" t="str">
        <f t="shared" si="4"/>
        <v/>
      </c>
    </row>
    <row r="205" spans="7:7">
      <c r="G205" s="46" t="str">
        <f t="shared" si="4"/>
        <v/>
      </c>
    </row>
    <row r="206" spans="7:7">
      <c r="G206" s="46" t="str">
        <f t="shared" si="4"/>
        <v/>
      </c>
    </row>
    <row r="207" spans="7:7">
      <c r="G207" s="46" t="str">
        <f t="shared" si="4"/>
        <v/>
      </c>
    </row>
    <row r="208" spans="7:7">
      <c r="G208" s="46" t="str">
        <f t="shared" si="4"/>
        <v/>
      </c>
    </row>
    <row r="209" spans="7:7">
      <c r="G209" s="46" t="str">
        <f t="shared" si="4"/>
        <v/>
      </c>
    </row>
    <row r="210" spans="7:7">
      <c r="G210" s="46" t="str">
        <f t="shared" si="4"/>
        <v/>
      </c>
    </row>
    <row r="211" spans="7:7">
      <c r="G211" s="46" t="str">
        <f t="shared" si="4"/>
        <v/>
      </c>
    </row>
    <row r="212" spans="7:7">
      <c r="G212" s="46" t="str">
        <f t="shared" si="4"/>
        <v/>
      </c>
    </row>
    <row r="213" spans="7:7">
      <c r="G213" s="46" t="str">
        <f t="shared" si="4"/>
        <v/>
      </c>
    </row>
    <row r="214" spans="7:7">
      <c r="G214" s="46" t="str">
        <f t="shared" si="4"/>
        <v/>
      </c>
    </row>
    <row r="215" spans="7:7">
      <c r="G215" s="46" t="str">
        <f t="shared" si="4"/>
        <v/>
      </c>
    </row>
    <row r="216" spans="7:7">
      <c r="G216" s="46" t="str">
        <f t="shared" si="4"/>
        <v/>
      </c>
    </row>
    <row r="217" spans="7:7">
      <c r="G217" s="46" t="str">
        <f t="shared" si="4"/>
        <v/>
      </c>
    </row>
    <row r="218" spans="7:7">
      <c r="G218" s="46" t="str">
        <f t="shared" si="4"/>
        <v/>
      </c>
    </row>
    <row r="219" spans="7:7">
      <c r="G219" s="46" t="str">
        <f t="shared" si="4"/>
        <v/>
      </c>
    </row>
    <row r="220" spans="7:7">
      <c r="G220" s="46" t="str">
        <f t="shared" si="4"/>
        <v/>
      </c>
    </row>
    <row r="221" spans="7:7">
      <c r="G221" s="46" t="str">
        <f t="shared" si="4"/>
        <v/>
      </c>
    </row>
    <row r="222" spans="7:7">
      <c r="G222" s="46" t="str">
        <f t="shared" si="4"/>
        <v/>
      </c>
    </row>
    <row r="223" spans="7:7">
      <c r="G223" s="46" t="str">
        <f t="shared" si="4"/>
        <v/>
      </c>
    </row>
    <row r="224" spans="7:7">
      <c r="G224" s="46" t="str">
        <f t="shared" si="4"/>
        <v/>
      </c>
    </row>
    <row r="225" spans="7:7">
      <c r="G225" s="46" t="str">
        <f t="shared" si="4"/>
        <v/>
      </c>
    </row>
    <row r="226" spans="7:7">
      <c r="G226" s="46" t="str">
        <f t="shared" si="4"/>
        <v/>
      </c>
    </row>
    <row r="227" spans="7:7">
      <c r="G227" s="46" t="str">
        <f t="shared" si="4"/>
        <v/>
      </c>
    </row>
    <row r="228" spans="7:7">
      <c r="G228" s="46" t="str">
        <f t="shared" si="4"/>
        <v/>
      </c>
    </row>
    <row r="229" spans="7:7">
      <c r="G229" s="46" t="str">
        <f t="shared" si="4"/>
        <v/>
      </c>
    </row>
    <row r="230" spans="7:7">
      <c r="G230" s="46" t="str">
        <f t="shared" si="4"/>
        <v/>
      </c>
    </row>
    <row r="231" spans="7:7">
      <c r="G231" s="46" t="str">
        <f t="shared" si="4"/>
        <v/>
      </c>
    </row>
    <row r="232" spans="7:7">
      <c r="G232" s="46" t="str">
        <f t="shared" si="4"/>
        <v/>
      </c>
    </row>
    <row r="233" spans="7:7">
      <c r="G233" s="46" t="str">
        <f t="shared" si="4"/>
        <v/>
      </c>
    </row>
    <row r="234" spans="7:7">
      <c r="G234" s="46" t="str">
        <f t="shared" si="4"/>
        <v/>
      </c>
    </row>
    <row r="235" spans="7:7">
      <c r="G235" s="46" t="str">
        <f t="shared" si="4"/>
        <v/>
      </c>
    </row>
    <row r="236" spans="7:7">
      <c r="G236" s="46" t="str">
        <f t="shared" si="4"/>
        <v/>
      </c>
    </row>
    <row r="237" spans="7:7">
      <c r="G237" s="46" t="str">
        <f t="shared" si="4"/>
        <v/>
      </c>
    </row>
    <row r="238" spans="7:7">
      <c r="G238" s="46" t="str">
        <f t="shared" si="4"/>
        <v/>
      </c>
    </row>
    <row r="239" spans="7:7">
      <c r="G239" s="46" t="str">
        <f t="shared" si="4"/>
        <v/>
      </c>
    </row>
    <row r="240" spans="7:7">
      <c r="G240" s="46" t="str">
        <f t="shared" si="4"/>
        <v/>
      </c>
    </row>
    <row r="241" spans="7:7">
      <c r="G241" s="46" t="str">
        <f t="shared" si="4"/>
        <v/>
      </c>
    </row>
    <row r="242" spans="7:7">
      <c r="G242" s="46" t="str">
        <f t="shared" si="4"/>
        <v/>
      </c>
    </row>
    <row r="243" spans="7:7">
      <c r="G243" s="46" t="str">
        <f t="shared" si="4"/>
        <v/>
      </c>
    </row>
    <row r="244" spans="7:7">
      <c r="G244" s="46" t="str">
        <f t="shared" si="4"/>
        <v/>
      </c>
    </row>
    <row r="245" spans="7:7">
      <c r="G245" s="46" t="str">
        <f t="shared" si="4"/>
        <v/>
      </c>
    </row>
    <row r="246" spans="7:7">
      <c r="G246" s="46" t="str">
        <f t="shared" si="4"/>
        <v/>
      </c>
    </row>
    <row r="247" spans="7:7">
      <c r="G247" s="46" t="str">
        <f t="shared" si="4"/>
        <v/>
      </c>
    </row>
    <row r="248" spans="7:7">
      <c r="G248" s="46" t="str">
        <f t="shared" si="4"/>
        <v/>
      </c>
    </row>
    <row r="249" spans="7:7">
      <c r="G249" s="46" t="str">
        <f t="shared" si="4"/>
        <v/>
      </c>
    </row>
    <row r="250" spans="7:7">
      <c r="G250" s="46" t="str">
        <f t="shared" si="4"/>
        <v/>
      </c>
    </row>
    <row r="251" spans="7:7">
      <c r="G251" s="46" t="str">
        <f t="shared" si="4"/>
        <v/>
      </c>
    </row>
    <row r="252" spans="7:7">
      <c r="G252" s="46" t="str">
        <f t="shared" si="4"/>
        <v/>
      </c>
    </row>
    <row r="253" spans="7:7">
      <c r="G253" s="46" t="str">
        <f t="shared" si="4"/>
        <v/>
      </c>
    </row>
    <row r="254" spans="7:7">
      <c r="G254" s="46" t="str">
        <f t="shared" si="4"/>
        <v/>
      </c>
    </row>
    <row r="255" spans="7:7">
      <c r="G255" s="46" t="str">
        <f t="shared" si="4"/>
        <v/>
      </c>
    </row>
    <row r="256" spans="7:7">
      <c r="G256" s="46" t="str">
        <f t="shared" si="4"/>
        <v/>
      </c>
    </row>
    <row r="257" spans="7:7">
      <c r="G257" s="46" t="str">
        <f t="shared" si="4"/>
        <v/>
      </c>
    </row>
    <row r="258" spans="7:7">
      <c r="G258" s="46" t="str">
        <f t="shared" si="4"/>
        <v/>
      </c>
    </row>
    <row r="259" spans="7:7">
      <c r="G259" s="46" t="str">
        <f t="shared" si="4"/>
        <v/>
      </c>
    </row>
    <row r="260" spans="7:7">
      <c r="G260" s="46" t="str">
        <f t="shared" si="4"/>
        <v/>
      </c>
    </row>
    <row r="261" spans="7:7">
      <c r="G261" s="46" t="str">
        <f t="shared" si="4"/>
        <v/>
      </c>
    </row>
    <row r="262" spans="7:7">
      <c r="G262" s="46" t="str">
        <f t="shared" ref="G262:G288" si="5">IF(B262="","",IF(E262=0,"RUPTURE",IF(E262&lt;=F262,"COMMANDE","")))</f>
        <v/>
      </c>
    </row>
    <row r="263" spans="7:7">
      <c r="G263" s="46" t="str">
        <f t="shared" si="5"/>
        <v/>
      </c>
    </row>
    <row r="264" spans="7:7">
      <c r="G264" s="46" t="str">
        <f t="shared" si="5"/>
        <v/>
      </c>
    </row>
    <row r="265" spans="7:7">
      <c r="G265" s="46" t="str">
        <f t="shared" si="5"/>
        <v/>
      </c>
    </row>
    <row r="266" spans="7:7">
      <c r="G266" s="46" t="str">
        <f t="shared" si="5"/>
        <v/>
      </c>
    </row>
    <row r="267" spans="7:7">
      <c r="G267" s="46" t="str">
        <f t="shared" si="5"/>
        <v/>
      </c>
    </row>
    <row r="268" spans="7:7">
      <c r="G268" s="46" t="str">
        <f t="shared" si="5"/>
        <v/>
      </c>
    </row>
    <row r="269" spans="7:7">
      <c r="G269" s="46" t="str">
        <f t="shared" si="5"/>
        <v/>
      </c>
    </row>
    <row r="270" spans="7:7">
      <c r="G270" s="46" t="str">
        <f t="shared" si="5"/>
        <v/>
      </c>
    </row>
    <row r="271" spans="7:7">
      <c r="G271" s="46" t="str">
        <f t="shared" si="5"/>
        <v/>
      </c>
    </row>
    <row r="272" spans="7:7">
      <c r="G272" s="46" t="str">
        <f t="shared" si="5"/>
        <v/>
      </c>
    </row>
    <row r="273" spans="7:7">
      <c r="G273" s="46" t="str">
        <f t="shared" si="5"/>
        <v/>
      </c>
    </row>
    <row r="274" spans="7:7">
      <c r="G274" s="46" t="str">
        <f t="shared" si="5"/>
        <v/>
      </c>
    </row>
    <row r="275" spans="7:7">
      <c r="G275" s="46" t="str">
        <f t="shared" si="5"/>
        <v/>
      </c>
    </row>
    <row r="276" spans="7:7">
      <c r="G276" s="46" t="str">
        <f t="shared" si="5"/>
        <v/>
      </c>
    </row>
    <row r="277" spans="7:7">
      <c r="G277" s="46" t="str">
        <f t="shared" si="5"/>
        <v/>
      </c>
    </row>
    <row r="278" spans="7:7">
      <c r="G278" s="46" t="str">
        <f t="shared" si="5"/>
        <v/>
      </c>
    </row>
    <row r="279" spans="7:7">
      <c r="G279" s="46" t="str">
        <f t="shared" si="5"/>
        <v/>
      </c>
    </row>
    <row r="280" spans="7:7">
      <c r="G280" s="46" t="str">
        <f t="shared" si="5"/>
        <v/>
      </c>
    </row>
    <row r="281" spans="7:7">
      <c r="G281" s="46" t="str">
        <f t="shared" si="5"/>
        <v/>
      </c>
    </row>
    <row r="282" spans="7:7">
      <c r="G282" s="46" t="str">
        <f t="shared" si="5"/>
        <v/>
      </c>
    </row>
    <row r="283" spans="7:7">
      <c r="G283" s="46" t="str">
        <f t="shared" si="5"/>
        <v/>
      </c>
    </row>
    <row r="284" spans="7:7">
      <c r="G284" s="46" t="str">
        <f t="shared" si="5"/>
        <v/>
      </c>
    </row>
    <row r="285" spans="7:7">
      <c r="G285" s="46" t="str">
        <f t="shared" si="5"/>
        <v/>
      </c>
    </row>
    <row r="286" spans="7:7">
      <c r="G286" s="46" t="str">
        <f t="shared" si="5"/>
        <v/>
      </c>
    </row>
    <row r="287" spans="7:7">
      <c r="G287" s="46" t="str">
        <f t="shared" si="5"/>
        <v/>
      </c>
    </row>
    <row r="288" spans="7:7">
      <c r="G288" s="46" t="str">
        <f t="shared" si="5"/>
        <v/>
      </c>
    </row>
  </sheetData>
  <conditionalFormatting sqref="G4:G288">
    <cfRule type="cellIs" dxfId="1" priority="5" operator="equal">
      <formula>"COMMANDE"</formula>
    </cfRule>
    <cfRule type="cellIs" dxfId="0" priority="7" operator="equal">
      <formula>"RUPTURE"</formula>
    </cfRule>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B1:G24"/>
  <sheetViews>
    <sheetView workbookViewId="0">
      <selection activeCell="D18" sqref="D18"/>
    </sheetView>
  </sheetViews>
  <sheetFormatPr baseColWidth="10" defaultRowHeight="15"/>
  <cols>
    <col min="2" max="2" width="11.42578125" style="51"/>
    <col min="3" max="3" width="11.7109375" style="35" customWidth="1"/>
    <col min="4" max="4" width="28.28515625" style="35" customWidth="1"/>
    <col min="5" max="7" width="16.140625" style="60" customWidth="1"/>
  </cols>
  <sheetData>
    <row r="1" spans="2:7" ht="15.75" thickBot="1"/>
    <row r="2" spans="2:7" ht="15.75" customHeight="1">
      <c r="B2" s="54" t="s">
        <v>84</v>
      </c>
      <c r="C2" s="55" t="s">
        <v>87</v>
      </c>
      <c r="D2" s="55" t="s">
        <v>15</v>
      </c>
      <c r="E2" s="64" t="s">
        <v>85</v>
      </c>
      <c r="F2" s="64" t="s">
        <v>92</v>
      </c>
      <c r="G2" s="65" t="s">
        <v>86</v>
      </c>
    </row>
    <row r="3" spans="2:7" ht="15.75" customHeight="1">
      <c r="B3" s="68"/>
      <c r="C3" s="73"/>
      <c r="D3" s="73" t="s">
        <v>93</v>
      </c>
      <c r="E3" s="69">
        <f>SUMIFS(E:E,$C:$C,"&gt;0")</f>
        <v>9263.4758000000002</v>
      </c>
      <c r="F3" s="69">
        <f>SUMIFS(F:F,$C:$C,"&gt;0")</f>
        <v>1852.69</v>
      </c>
      <c r="G3" s="70">
        <f>SUMIFS(G:G,$C:$C,"&gt;0")</f>
        <v>11116.165800000001</v>
      </c>
    </row>
    <row r="4" spans="2:7" ht="15.75" customHeight="1">
      <c r="B4" s="56">
        <v>42709</v>
      </c>
      <c r="C4" s="72">
        <v>7</v>
      </c>
      <c r="D4" s="72" t="s">
        <v>36</v>
      </c>
      <c r="E4" s="66">
        <v>848.46</v>
      </c>
      <c r="F4" s="71">
        <v>169.69</v>
      </c>
      <c r="G4" s="67">
        <v>1018.1500000000001</v>
      </c>
    </row>
    <row r="5" spans="2:7" ht="15.75" customHeight="1">
      <c r="B5" s="56">
        <v>42709</v>
      </c>
      <c r="C5" s="72">
        <v>7</v>
      </c>
      <c r="D5" s="72" t="s">
        <v>36</v>
      </c>
      <c r="E5" s="66">
        <v>848.46</v>
      </c>
      <c r="F5" s="71">
        <v>169.69</v>
      </c>
      <c r="G5" s="67">
        <v>1018.1500000000001</v>
      </c>
    </row>
    <row r="6" spans="2:7" ht="15.75" customHeight="1">
      <c r="B6" s="56">
        <v>42709</v>
      </c>
      <c r="C6" s="72">
        <v>6</v>
      </c>
      <c r="D6" s="72" t="s">
        <v>2</v>
      </c>
      <c r="E6" s="66">
        <v>530.31999999999994</v>
      </c>
      <c r="F6" s="71">
        <v>106.06</v>
      </c>
      <c r="G6" s="67">
        <v>636.37999999999988</v>
      </c>
    </row>
    <row r="7" spans="2:7" ht="15.75" customHeight="1">
      <c r="B7" s="56">
        <v>42708</v>
      </c>
      <c r="C7" s="72">
        <v>5</v>
      </c>
      <c r="D7" s="72" t="s">
        <v>39</v>
      </c>
      <c r="E7" s="66">
        <v>1431.1369999999999</v>
      </c>
      <c r="F7" s="71">
        <v>286.23</v>
      </c>
      <c r="G7" s="67">
        <v>1717.367</v>
      </c>
    </row>
    <row r="8" spans="2:7" ht="15.75" customHeight="1">
      <c r="B8" s="56">
        <v>42690</v>
      </c>
      <c r="C8" s="72">
        <v>4</v>
      </c>
      <c r="D8" s="72" t="s">
        <v>1</v>
      </c>
      <c r="E8" s="66">
        <v>831.02</v>
      </c>
      <c r="F8" s="71">
        <v>166.2</v>
      </c>
      <c r="G8" s="67">
        <v>997.22</v>
      </c>
    </row>
    <row r="9" spans="2:7" ht="15.75" customHeight="1">
      <c r="B9" s="56">
        <v>42690</v>
      </c>
      <c r="C9" s="72">
        <v>3</v>
      </c>
      <c r="D9" s="72" t="s">
        <v>3</v>
      </c>
      <c r="E9" s="66">
        <v>476.5</v>
      </c>
      <c r="F9" s="71">
        <v>95.3</v>
      </c>
      <c r="G9" s="67">
        <v>571.79999999999995</v>
      </c>
    </row>
    <row r="10" spans="2:7" ht="15.75" customHeight="1">
      <c r="B10" s="56">
        <v>42690</v>
      </c>
      <c r="C10" s="57">
        <v>2</v>
      </c>
      <c r="D10" s="57" t="s">
        <v>37</v>
      </c>
      <c r="E10" s="61">
        <v>943.85</v>
      </c>
      <c r="F10" s="62">
        <v>188.77</v>
      </c>
      <c r="G10" s="63">
        <v>1132.6200000000001</v>
      </c>
    </row>
    <row r="11" spans="2:7" ht="15.75" customHeight="1" thickBot="1">
      <c r="B11" s="79">
        <v>42690</v>
      </c>
      <c r="C11" s="80">
        <v>1</v>
      </c>
      <c r="D11" s="80" t="s">
        <v>36</v>
      </c>
      <c r="E11" s="81">
        <v>3353.7288000000003</v>
      </c>
      <c r="F11" s="82">
        <v>670.75</v>
      </c>
      <c r="G11" s="83">
        <v>4024.4788000000003</v>
      </c>
    </row>
    <row r="12" spans="2:7" ht="15.75" customHeight="1">
      <c r="B12" s="76"/>
      <c r="C12" s="77"/>
      <c r="D12" s="77"/>
      <c r="E12" s="78"/>
      <c r="F12" s="78"/>
      <c r="G12" s="78"/>
    </row>
    <row r="24" spans="6:6">
      <c r="F24" s="59"/>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I20"/>
  <sheetViews>
    <sheetView tabSelected="1" workbookViewId="0">
      <selection activeCell="C1" sqref="C1"/>
    </sheetView>
  </sheetViews>
  <sheetFormatPr baseColWidth="10" defaultRowHeight="15.75" customHeight="1"/>
  <cols>
    <col min="1" max="1" width="23.42578125" style="98" customWidth="1"/>
    <col min="2" max="2" width="24.42578125" style="98" customWidth="1"/>
    <col min="3" max="3" width="6.7109375" style="98" customWidth="1"/>
    <col min="4" max="16384" width="11.42578125" style="98"/>
  </cols>
  <sheetData>
    <row r="1" spans="1:9" ht="15.75" customHeight="1">
      <c r="A1" s="96" t="s">
        <v>117</v>
      </c>
      <c r="B1" s="97" t="s">
        <v>118</v>
      </c>
      <c r="C1" s="122" t="s">
        <v>139</v>
      </c>
    </row>
    <row r="2" spans="1:9" ht="15.75" customHeight="1">
      <c r="A2" s="96" t="s">
        <v>119</v>
      </c>
      <c r="B2" s="97" t="s">
        <v>115</v>
      </c>
    </row>
    <row r="7" spans="1:9" ht="15.75" customHeight="1">
      <c r="B7" s="98" t="s">
        <v>126</v>
      </c>
    </row>
    <row r="10" spans="1:9" ht="15.75" customHeight="1">
      <c r="B10" s="98" t="s">
        <v>127</v>
      </c>
    </row>
    <row r="11" spans="1:9" ht="15.75" customHeight="1" thickBot="1"/>
    <row r="12" spans="1:9" ht="15.75" customHeight="1">
      <c r="A12" s="138"/>
      <c r="B12" s="139"/>
      <c r="C12" s="139"/>
      <c r="D12" s="139"/>
      <c r="E12" s="139"/>
      <c r="F12" s="139"/>
      <c r="G12" s="139"/>
      <c r="H12" s="139"/>
      <c r="I12" s="140"/>
    </row>
    <row r="13" spans="1:9" ht="15.75" customHeight="1">
      <c r="A13" s="141"/>
      <c r="B13" s="142" t="s">
        <v>128</v>
      </c>
      <c r="C13" s="142" t="s">
        <v>141</v>
      </c>
      <c r="D13" s="142"/>
      <c r="E13" s="142"/>
      <c r="F13" s="142"/>
      <c r="G13" s="142"/>
      <c r="H13" s="142"/>
      <c r="I13" s="143"/>
    </row>
    <row r="14" spans="1:9" ht="15.75" customHeight="1">
      <c r="A14" s="141"/>
      <c r="B14" s="142"/>
      <c r="C14" s="142"/>
      <c r="D14" s="142" t="s">
        <v>142</v>
      </c>
      <c r="E14" s="142"/>
      <c r="F14" s="142"/>
      <c r="G14" s="142"/>
      <c r="H14" s="142"/>
      <c r="I14" s="143"/>
    </row>
    <row r="15" spans="1:9" ht="15.75" customHeight="1">
      <c r="A15" s="141"/>
      <c r="B15" s="142"/>
      <c r="C15" s="142"/>
      <c r="D15" s="142" t="s">
        <v>143</v>
      </c>
      <c r="E15" s="142"/>
      <c r="F15" s="142"/>
      <c r="G15" s="142"/>
      <c r="H15" s="142"/>
      <c r="I15" s="143"/>
    </row>
    <row r="16" spans="1:9" ht="15.75" customHeight="1">
      <c r="A16" s="141"/>
      <c r="B16" s="142"/>
      <c r="C16" s="142" t="s">
        <v>144</v>
      </c>
      <c r="D16" s="142"/>
      <c r="E16" s="142"/>
      <c r="F16" s="142"/>
      <c r="G16" s="142"/>
      <c r="H16" s="142"/>
      <c r="I16" s="143"/>
    </row>
    <row r="17" spans="1:9" ht="15.75" customHeight="1">
      <c r="A17" s="141"/>
      <c r="B17" s="142"/>
      <c r="C17" s="142"/>
      <c r="D17" s="142" t="s">
        <v>145</v>
      </c>
      <c r="E17" s="142"/>
      <c r="F17" s="142"/>
      <c r="G17" s="142"/>
      <c r="H17" s="142"/>
      <c r="I17" s="143"/>
    </row>
    <row r="18" spans="1:9" ht="15.75" customHeight="1">
      <c r="A18" s="141"/>
      <c r="B18" s="142"/>
      <c r="C18" s="142"/>
      <c r="D18" s="142" t="s">
        <v>146</v>
      </c>
      <c r="E18" s="142"/>
      <c r="F18" s="142"/>
      <c r="G18" s="142"/>
      <c r="H18" s="142"/>
      <c r="I18" s="143"/>
    </row>
    <row r="19" spans="1:9" ht="15.75" customHeight="1">
      <c r="A19" s="141"/>
      <c r="B19" s="142"/>
      <c r="C19" s="142"/>
      <c r="D19" s="142" t="s">
        <v>147</v>
      </c>
      <c r="E19" s="142"/>
      <c r="F19" s="142"/>
      <c r="G19" s="142"/>
      <c r="H19" s="142"/>
      <c r="I19" s="143"/>
    </row>
    <row r="20" spans="1:9" ht="15.75" customHeight="1" thickBot="1">
      <c r="A20" s="144"/>
      <c r="B20" s="145"/>
      <c r="C20" s="145"/>
      <c r="D20" s="145" t="s">
        <v>148</v>
      </c>
      <c r="E20" s="145"/>
      <c r="F20" s="145"/>
      <c r="G20" s="145"/>
      <c r="H20" s="145"/>
      <c r="I20" s="146"/>
    </row>
  </sheetData>
  <hyperlinks>
    <hyperlink ref="C1" r:id="rId1" location="p498451"/>
  </hyperlinks>
  <pageMargins left="0.7" right="0.7" top="0.75" bottom="0.75" header="0.3" footer="0.3"/>
  <pageSetup paperSize="9" orientation="portrait" horizontalDpi="4294967293" verticalDpi="4294967293"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16</vt:i4>
      </vt:variant>
    </vt:vector>
  </HeadingPairs>
  <TitlesOfParts>
    <vt:vector size="26" baseType="lpstr">
      <vt:lpstr>Accueil</vt:lpstr>
      <vt:lpstr>Tableau de bord</vt:lpstr>
      <vt:lpstr>Entrées</vt:lpstr>
      <vt:lpstr>Sorties</vt:lpstr>
      <vt:lpstr>Facture</vt:lpstr>
      <vt:lpstr>Facture (2)</vt:lpstr>
      <vt:lpstr>Clients</vt:lpstr>
      <vt:lpstr>STOCK</vt:lpstr>
      <vt:lpstr>Récapitulatif factures</vt:lpstr>
      <vt:lpstr>Paramètres</vt:lpstr>
      <vt:lpstr>Afficher_entêtes</vt:lpstr>
      <vt:lpstr>Afficher_feuilles</vt:lpstr>
      <vt:lpstr>Afficher_formules</vt:lpstr>
      <vt:lpstr>Appliquer_plein_écran</vt:lpstr>
      <vt:lpstr>Articles</vt:lpstr>
      <vt:lpstr>Cellule_Travail</vt:lpstr>
      <vt:lpstr>clients</vt:lpstr>
      <vt:lpstr>CodeClient</vt:lpstr>
      <vt:lpstr>codeclients</vt:lpstr>
      <vt:lpstr>Raison_Sociale</vt:lpstr>
      <vt:lpstr>TableClients</vt:lpstr>
      <vt:lpstr>Titre</vt:lpstr>
      <vt:lpstr>VD_Catégorie_Index</vt:lpstr>
      <vt:lpstr>VD_Fournisseur_Index</vt:lpstr>
      <vt:lpstr>VD_Pièce_Index</vt:lpstr>
      <vt:lpstr>VD_Technicien_Index</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Bernard</dc:creator>
  <cp:lastModifiedBy>gmb</cp:lastModifiedBy>
  <cp:lastPrinted>2016-12-05T05:56:20Z</cp:lastPrinted>
  <dcterms:created xsi:type="dcterms:W3CDTF">2015-10-30T22:00:46Z</dcterms:created>
  <dcterms:modified xsi:type="dcterms:W3CDTF">2016-12-05T09:45:43Z</dcterms:modified>
</cp:coreProperties>
</file>