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3210" yWindow="0" windowWidth="19065" windowHeight="3555" firstSheet="8" activeTab="8"/>
  </bookViews>
  <sheets>
    <sheet name="janvier" sheetId="12" r:id="rId1"/>
    <sheet name="février" sheetId="13" r:id="rId2"/>
    <sheet name="mars" sheetId="15" r:id="rId3"/>
    <sheet name="avril" sheetId="16" r:id="rId4"/>
    <sheet name="mai" sheetId="17" r:id="rId5"/>
    <sheet name="juin" sheetId="19" r:id="rId6"/>
    <sheet name="juillet" sheetId="24" r:id="rId7"/>
    <sheet name="août" sheetId="25" r:id="rId8"/>
    <sheet name="septembre" sheetId="26" r:id="rId9"/>
    <sheet name="octobre" sheetId="6" r:id="rId10"/>
    <sheet name="novembre" sheetId="10" r:id="rId11"/>
    <sheet name="décembre" sheetId="11" r:id="rId12"/>
    <sheet name="Feuil3" sheetId="18" state="hidden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" i="11" l="1"/>
  <c r="T6" i="10" l="1"/>
  <c r="T6" i="26"/>
  <c r="U9" i="6"/>
  <c r="T9" i="6"/>
  <c r="U12" i="25"/>
  <c r="AC1" i="16"/>
  <c r="AC1" i="10"/>
  <c r="AC1" i="6"/>
  <c r="AC1" i="26"/>
  <c r="AC1" i="25"/>
  <c r="AC1" i="24"/>
  <c r="AC1" i="19"/>
  <c r="AC1" i="17"/>
  <c r="Y15" i="12"/>
  <c r="Y12" i="12"/>
  <c r="Y9" i="12"/>
  <c r="Y6" i="12"/>
  <c r="AA16" i="11"/>
  <c r="Z16" i="11"/>
  <c r="W16" i="11"/>
  <c r="V16" i="11"/>
  <c r="T16" i="11"/>
  <c r="AA16" i="10"/>
  <c r="Z16" i="10"/>
  <c r="W16" i="10"/>
  <c r="V16" i="10"/>
  <c r="T16" i="10"/>
  <c r="AA16" i="6"/>
  <c r="Z16" i="6"/>
  <c r="V16" i="6"/>
  <c r="U16" i="6"/>
  <c r="T16" i="6"/>
  <c r="AA16" i="26"/>
  <c r="Z16" i="26"/>
  <c r="W16" i="26"/>
  <c r="V16" i="26"/>
  <c r="AA16" i="25"/>
  <c r="Z16" i="25"/>
  <c r="V16" i="25"/>
  <c r="U16" i="25"/>
  <c r="T16" i="25"/>
  <c r="AA16" i="24"/>
  <c r="Z16" i="24"/>
  <c r="W16" i="24"/>
  <c r="V16" i="24"/>
  <c r="T16" i="24"/>
  <c r="AA16" i="19"/>
  <c r="Z16" i="19"/>
  <c r="V16" i="19"/>
  <c r="T16" i="19"/>
  <c r="AA16" i="17"/>
  <c r="Z16" i="17"/>
  <c r="V16" i="17"/>
  <c r="T16" i="17"/>
  <c r="AA16" i="16"/>
  <c r="Z16" i="16"/>
  <c r="W16" i="16"/>
  <c r="V16" i="16"/>
  <c r="U16" i="16"/>
  <c r="T16" i="16"/>
  <c r="AA16" i="15"/>
  <c r="Z16" i="15"/>
  <c r="W16" i="15"/>
  <c r="V16" i="15"/>
  <c r="U16" i="15"/>
  <c r="T16" i="15"/>
  <c r="AA16" i="13"/>
  <c r="Z16" i="13"/>
  <c r="V16" i="13"/>
  <c r="T16" i="13"/>
  <c r="AA16" i="12"/>
  <c r="Z16" i="12"/>
  <c r="X16" i="12"/>
  <c r="W16" i="12"/>
  <c r="V16" i="12"/>
  <c r="U16" i="12"/>
  <c r="T16" i="12"/>
  <c r="U15" i="11"/>
  <c r="U12" i="11"/>
  <c r="U9" i="11"/>
  <c r="U15" i="10"/>
  <c r="U12" i="10"/>
  <c r="U9" i="10"/>
  <c r="U15" i="6"/>
  <c r="U12" i="6"/>
  <c r="U15" i="26"/>
  <c r="U9" i="26"/>
  <c r="U15" i="25"/>
  <c r="U9" i="25"/>
  <c r="U15" i="24"/>
  <c r="U12" i="24"/>
  <c r="U9" i="24"/>
  <c r="U15" i="19"/>
  <c r="U12" i="19"/>
  <c r="U9" i="19"/>
  <c r="U15" i="17"/>
  <c r="U12" i="17"/>
  <c r="U9" i="17"/>
  <c r="U15" i="16"/>
  <c r="U12" i="16"/>
  <c r="U9" i="16"/>
  <c r="U15" i="15"/>
  <c r="U12" i="15"/>
  <c r="U9" i="15"/>
  <c r="W15" i="11"/>
  <c r="W12" i="11"/>
  <c r="W9" i="11"/>
  <c r="W6" i="11"/>
  <c r="W15" i="10"/>
  <c r="W12" i="10"/>
  <c r="W9" i="10"/>
  <c r="W6" i="10"/>
  <c r="W15" i="6"/>
  <c r="W12" i="6"/>
  <c r="W9" i="6"/>
  <c r="W16" i="6" s="1"/>
  <c r="W6" i="6"/>
  <c r="W15" i="26"/>
  <c r="W12" i="26"/>
  <c r="W9" i="26"/>
  <c r="W6" i="26"/>
  <c r="W15" i="25"/>
  <c r="W12" i="25"/>
  <c r="W16" i="25" s="1"/>
  <c r="W9" i="25"/>
  <c r="W6" i="25"/>
  <c r="W15" i="24"/>
  <c r="W12" i="24"/>
  <c r="W9" i="24"/>
  <c r="W6" i="24"/>
  <c r="W15" i="19"/>
  <c r="W15" i="17"/>
  <c r="W12" i="17"/>
  <c r="W9" i="17"/>
  <c r="W6" i="17"/>
  <c r="W16" i="17" s="1"/>
  <c r="W15" i="16"/>
  <c r="W12" i="16"/>
  <c r="W9" i="16"/>
  <c r="W6" i="16"/>
  <c r="W15" i="15"/>
  <c r="W12" i="15"/>
  <c r="W9" i="15"/>
  <c r="W6" i="15"/>
  <c r="W15" i="13"/>
  <c r="W12" i="13"/>
  <c r="W16" i="13" s="1"/>
  <c r="W9" i="13"/>
  <c r="W6" i="13"/>
  <c r="W15" i="12"/>
  <c r="W12" i="12"/>
  <c r="W9" i="12"/>
  <c r="W6" i="12"/>
  <c r="U15" i="13"/>
  <c r="U12" i="13"/>
  <c r="U9" i="13"/>
  <c r="U16" i="13" s="1"/>
  <c r="W12" i="19"/>
  <c r="W9" i="19"/>
  <c r="W16" i="19" s="1"/>
  <c r="W6" i="19"/>
  <c r="Y16" i="12" l="1"/>
  <c r="U15" i="12"/>
  <c r="U12" i="12"/>
  <c r="V15" i="10"/>
  <c r="T15" i="10"/>
  <c r="V12" i="10"/>
  <c r="T12" i="10"/>
  <c r="V9" i="10"/>
  <c r="T9" i="10"/>
  <c r="V6" i="10"/>
  <c r="U6" i="10"/>
  <c r="U16" i="10" s="1"/>
  <c r="V15" i="11"/>
  <c r="T15" i="11"/>
  <c r="V9" i="11"/>
  <c r="T9" i="11"/>
  <c r="V6" i="11"/>
  <c r="U6" i="11"/>
  <c r="U16" i="11" s="1"/>
  <c r="V15" i="6"/>
  <c r="T15" i="6"/>
  <c r="V12" i="6"/>
  <c r="T12" i="6"/>
  <c r="V6" i="6"/>
  <c r="T6" i="6"/>
  <c r="U6" i="6" s="1"/>
  <c r="V15" i="26"/>
  <c r="T15" i="26"/>
  <c r="V12" i="26"/>
  <c r="T12" i="26"/>
  <c r="V9" i="26"/>
  <c r="T9" i="26"/>
  <c r="U6" i="26"/>
  <c r="V15" i="25"/>
  <c r="T15" i="25"/>
  <c r="V9" i="25"/>
  <c r="T9" i="25"/>
  <c r="V6" i="25"/>
  <c r="T6" i="25"/>
  <c r="U6" i="25" s="1"/>
  <c r="V15" i="24"/>
  <c r="T15" i="24"/>
  <c r="V12" i="24"/>
  <c r="T12" i="24"/>
  <c r="U6" i="24"/>
  <c r="U16" i="24" s="1"/>
  <c r="V12" i="19"/>
  <c r="T12" i="19"/>
  <c r="U6" i="19"/>
  <c r="U16" i="19" s="1"/>
  <c r="V15" i="17"/>
  <c r="T15" i="17"/>
  <c r="V12" i="17"/>
  <c r="T12" i="17"/>
  <c r="V9" i="17"/>
  <c r="T9" i="17"/>
  <c r="U6" i="17"/>
  <c r="U16" i="17" s="1"/>
  <c r="V15" i="16"/>
  <c r="T15" i="16"/>
  <c r="V12" i="16"/>
  <c r="T12" i="16"/>
  <c r="V9" i="16"/>
  <c r="T9" i="16"/>
  <c r="V6" i="16"/>
  <c r="T6" i="16"/>
  <c r="U6" i="16" s="1"/>
  <c r="V15" i="15"/>
  <c r="T15" i="15"/>
  <c r="V12" i="15"/>
  <c r="V9" i="15"/>
  <c r="T9" i="15"/>
  <c r="V6" i="15"/>
  <c r="T6" i="15"/>
  <c r="U6" i="15" s="1"/>
  <c r="V15" i="12"/>
  <c r="T15" i="12"/>
  <c r="V12" i="12"/>
  <c r="T12" i="12"/>
  <c r="V9" i="12"/>
  <c r="T9" i="12"/>
  <c r="U9" i="12" s="1"/>
  <c r="V6" i="12"/>
  <c r="T6" i="12"/>
  <c r="U6" i="12" s="1"/>
  <c r="X9" i="25"/>
  <c r="X12" i="10"/>
  <c r="X12" i="19"/>
  <c r="X15" i="26"/>
  <c r="X15" i="25"/>
  <c r="X12" i="24"/>
  <c r="X12" i="6"/>
  <c r="X15" i="17"/>
  <c r="X15" i="16"/>
  <c r="X15" i="6"/>
  <c r="X15" i="24"/>
  <c r="U12" i="26" l="1"/>
  <c r="U16" i="26" s="1"/>
  <c r="T16" i="26"/>
  <c r="Y15" i="26"/>
  <c r="AB15" i="26" s="1"/>
  <c r="Y9" i="10"/>
  <c r="AB9" i="10" s="1"/>
  <c r="Y15" i="6"/>
  <c r="AB15" i="6" s="1"/>
  <c r="Y12" i="6"/>
  <c r="AB12" i="6" s="1"/>
  <c r="Y15" i="25"/>
  <c r="AB15" i="25" s="1"/>
  <c r="Y9" i="25"/>
  <c r="Y15" i="24"/>
  <c r="AB15" i="24" s="1"/>
  <c r="Y12" i="24"/>
  <c r="AB12" i="24" s="1"/>
  <c r="Y12" i="19"/>
  <c r="AB12" i="19" s="1"/>
  <c r="Y12" i="10"/>
  <c r="AB12" i="10" s="1"/>
  <c r="Y15" i="17"/>
  <c r="AB15" i="17" s="1"/>
  <c r="Y15" i="16"/>
  <c r="AB15" i="16" s="1"/>
  <c r="X9" i="19"/>
  <c r="X15" i="10"/>
  <c r="X15" i="11"/>
  <c r="X9" i="26"/>
  <c r="X6" i="25"/>
  <c r="X6" i="24"/>
  <c r="Y15" i="10" l="1"/>
  <c r="AB15" i="10" s="1"/>
  <c r="Y9" i="26"/>
  <c r="AB9" i="26" s="1"/>
  <c r="Y6" i="25"/>
  <c r="AB6" i="25"/>
  <c r="Y6" i="24"/>
  <c r="AB6" i="24" s="1"/>
  <c r="Y9" i="19"/>
  <c r="AB9" i="19" s="1"/>
  <c r="Y15" i="11"/>
  <c r="AB15" i="11" s="1"/>
  <c r="X9" i="6"/>
  <c r="X12" i="11"/>
  <c r="X6" i="6"/>
  <c r="Y12" i="11" l="1"/>
  <c r="AB12" i="11" s="1"/>
  <c r="Y9" i="6"/>
  <c r="AB9" i="6" s="1"/>
  <c r="Y6" i="6"/>
  <c r="X16" i="6"/>
  <c r="AC1" i="15"/>
  <c r="AC1" i="13"/>
  <c r="AC1" i="12"/>
  <c r="AB6" i="6" l="1"/>
  <c r="AB16" i="6" s="1"/>
  <c r="Y16" i="6"/>
  <c r="V15" i="13"/>
  <c r="T15" i="13"/>
  <c r="V9" i="13"/>
  <c r="V6" i="13"/>
  <c r="T6" i="13"/>
  <c r="U6" i="13" s="1"/>
  <c r="AB12" i="12" l="1"/>
  <c r="AB9" i="12"/>
  <c r="AB15" i="12"/>
  <c r="AB6" i="12" l="1"/>
  <c r="AB16" i="12" s="1"/>
  <c r="X6" i="13"/>
  <c r="Y6" i="13" l="1"/>
  <c r="AB6" i="13" s="1"/>
  <c r="X12" i="15"/>
  <c r="X15" i="15"/>
  <c r="X15" i="13"/>
  <c r="X9" i="15"/>
  <c r="X12" i="13"/>
  <c r="Y15" i="15" l="1"/>
  <c r="AB15" i="15" s="1"/>
  <c r="Y12" i="15"/>
  <c r="AB12" i="15" s="1"/>
  <c r="Y9" i="15"/>
  <c r="AB9" i="15" s="1"/>
  <c r="Y15" i="13"/>
  <c r="AB15" i="13" s="1"/>
  <c r="Y12" i="13"/>
  <c r="AB12" i="13" s="1"/>
  <c r="X12" i="16"/>
  <c r="X6" i="16"/>
  <c r="X9" i="16"/>
  <c r="X9" i="17"/>
  <c r="X12" i="17"/>
  <c r="X9" i="13"/>
  <c r="Y6" i="16" l="1"/>
  <c r="AB6" i="16" s="1"/>
  <c r="Y9" i="17"/>
  <c r="AB9" i="17" s="1"/>
  <c r="Y12" i="17"/>
  <c r="AB12" i="17" s="1"/>
  <c r="X16" i="16"/>
  <c r="Y9" i="16"/>
  <c r="Y12" i="16"/>
  <c r="AB12" i="16" s="1"/>
  <c r="Y9" i="13"/>
  <c r="X16" i="13"/>
  <c r="X12" i="26"/>
  <c r="X6" i="26"/>
  <c r="X15" i="19"/>
  <c r="Y12" i="26" l="1"/>
  <c r="AB12" i="26" s="1"/>
  <c r="Y6" i="26"/>
  <c r="Y15" i="19"/>
  <c r="AB15" i="19" s="1"/>
  <c r="X16" i="26"/>
  <c r="AB9" i="16"/>
  <c r="Y16" i="16"/>
  <c r="AB9" i="13"/>
  <c r="Y16" i="13"/>
  <c r="X6" i="15"/>
  <c r="X6" i="17"/>
  <c r="X9" i="24"/>
  <c r="X9" i="11"/>
  <c r="Y6" i="15" l="1"/>
  <c r="X16" i="15"/>
  <c r="Y9" i="24"/>
  <c r="Y6" i="17"/>
  <c r="Y9" i="11"/>
  <c r="AB16" i="13"/>
  <c r="AB6" i="26"/>
  <c r="Y16" i="26"/>
  <c r="X16" i="24"/>
  <c r="X16" i="17"/>
  <c r="AB16" i="16"/>
  <c r="AB16" i="26" l="1"/>
  <c r="AB6" i="15"/>
  <c r="Y16" i="15"/>
  <c r="AB9" i="11"/>
  <c r="AB9" i="24"/>
  <c r="Y16" i="24"/>
  <c r="Y16" i="17"/>
  <c r="AB6" i="17"/>
  <c r="X9" i="10"/>
  <c r="X6" i="11"/>
  <c r="X12" i="25"/>
  <c r="X6" i="19"/>
  <c r="Y6" i="11" l="1"/>
  <c r="X16" i="11"/>
  <c r="Y6" i="10"/>
  <c r="X16" i="10"/>
  <c r="AB16" i="15"/>
  <c r="Y12" i="25"/>
  <c r="AB9" i="25" s="1"/>
  <c r="Y6" i="19"/>
  <c r="X16" i="25"/>
  <c r="AB16" i="24"/>
  <c r="X16" i="19"/>
  <c r="AB16" i="17"/>
  <c r="AB6" i="11" l="1"/>
  <c r="AB16" i="11" s="1"/>
  <c r="Y16" i="11"/>
  <c r="AB6" i="10"/>
  <c r="AB16" i="10" s="1"/>
  <c r="Y16" i="10"/>
  <c r="AB12" i="25"/>
  <c r="AB16" i="25" s="1"/>
  <c r="Y16" i="25"/>
  <c r="Y16" i="19"/>
  <c r="AB6" i="19"/>
  <c r="AB16" i="19" s="1"/>
</calcChain>
</file>

<file path=xl/sharedStrings.xml><?xml version="1.0" encoding="utf-8"?>
<sst xmlns="http://schemas.openxmlformats.org/spreadsheetml/2006/main" count="280" uniqueCount="55">
  <si>
    <t>SOLDE</t>
  </si>
  <si>
    <t>DATE</t>
  </si>
  <si>
    <t>LIEU</t>
  </si>
  <si>
    <t>PZ</t>
  </si>
  <si>
    <t>MARCHE</t>
  </si>
  <si>
    <t>LOTS DE 20 OIG</t>
  </si>
  <si>
    <t>LOTS DE 40 PIG</t>
  </si>
  <si>
    <t>NBRE</t>
  </si>
  <si>
    <t>déjà sortis</t>
  </si>
  <si>
    <t>20pig</t>
  </si>
  <si>
    <t>40pig</t>
  </si>
  <si>
    <t>pds</t>
  </si>
  <si>
    <t>reste</t>
  </si>
  <si>
    <t>a rajouter si #</t>
  </si>
  <si>
    <t>bac1</t>
  </si>
  <si>
    <t>matin</t>
  </si>
  <si>
    <t>bac2</t>
  </si>
  <si>
    <t>bac4</t>
  </si>
  <si>
    <t>BAC5</t>
  </si>
  <si>
    <t>BAC3</t>
  </si>
  <si>
    <t>BAC7</t>
  </si>
  <si>
    <t>BAC9</t>
  </si>
  <si>
    <t>BAC11</t>
  </si>
  <si>
    <t>BAC12</t>
  </si>
  <si>
    <t>BAC4</t>
  </si>
  <si>
    <t>BAC10</t>
  </si>
  <si>
    <t>BAC13</t>
  </si>
  <si>
    <t>BAC15</t>
  </si>
  <si>
    <t>BAC2</t>
  </si>
  <si>
    <t>BAC1</t>
  </si>
  <si>
    <t>BAC14</t>
  </si>
  <si>
    <t>BAC16</t>
  </si>
  <si>
    <t>BAC17</t>
  </si>
  <si>
    <t>BAC18</t>
  </si>
  <si>
    <t>BAC19</t>
  </si>
  <si>
    <t>BAC20</t>
  </si>
  <si>
    <t>BAC21</t>
  </si>
  <si>
    <t>TDRE</t>
  </si>
  <si>
    <t>LUT1</t>
  </si>
  <si>
    <t>bac9</t>
  </si>
  <si>
    <t>bac12</t>
  </si>
  <si>
    <t>BAC6</t>
  </si>
  <si>
    <t>BAC30</t>
  </si>
  <si>
    <t>JANVIER</t>
  </si>
  <si>
    <t>MARS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</si>
  <si>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</si>
  <si>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</si>
  <si>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</si>
  <si>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</si>
  <si>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</si>
  <si>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</si>
  <si>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</si>
  <si>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</si>
  <si>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DECEMBRE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</si>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</sst>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</fills>
  <borders count="45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Fill="1"/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17" xfId="0" applyFont="1" applyFill="1" applyBorder="1" applyAlignment="1">
      <alignment horizontal="center" vertical="center"/>
    </xf>
    <xf numFmtId="0" fontId="5" fillId="0" borderId="24" xfId="0" applyFont="1" applyBorder="1"/>
    <xf numFmtId="0" fontId="1" fillId="0" borderId="24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/>
    <xf numFmtId="0" fontId="1" fillId="2" borderId="24" xfId="0" applyFont="1" applyFill="1" applyBorder="1" applyAlignment="1">
      <alignment horizontal="centerContinuous"/>
    </xf>
    <xf numFmtId="0" fontId="1" fillId="2" borderId="25" xfId="0" applyFont="1" applyFill="1" applyBorder="1" applyAlignment="1">
      <alignment horizontal="centerContinuous"/>
    </xf>
    <xf numFmtId="0" fontId="1" fillId="0" borderId="10" xfId="0" applyFont="1" applyBorder="1" applyAlignment="1">
      <alignment horizontal="centerContinuous" vertical="center"/>
    </xf>
    <xf numFmtId="0" fontId="6" fillId="5" borderId="3" xfId="0" applyFont="1" applyFill="1" applyBorder="1" applyAlignment="1">
      <alignment vertical="top"/>
    </xf>
    <xf numFmtId="0" fontId="6" fillId="5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2" fontId="1" fillId="5" borderId="11" xfId="0" applyNumberFormat="1" applyFont="1" applyFill="1" applyBorder="1" applyAlignment="1">
      <alignment horizontal="center"/>
    </xf>
    <xf numFmtId="2" fontId="1" fillId="5" borderId="9" xfId="0" applyNumberFormat="1" applyFont="1" applyFill="1" applyBorder="1" applyAlignment="1">
      <alignment horizontal="center"/>
    </xf>
    <xf numFmtId="2" fontId="1" fillId="5" borderId="14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2" fontId="2" fillId="5" borderId="22" xfId="0" applyNumberFormat="1" applyFont="1" applyFill="1" applyBorder="1" applyAlignment="1">
      <alignment horizontal="center"/>
    </xf>
    <xf numFmtId="0" fontId="6" fillId="5" borderId="3" xfId="0" applyFont="1" applyFill="1" applyBorder="1" applyAlignment="1"/>
    <xf numFmtId="2" fontId="1" fillId="2" borderId="33" xfId="0" applyNumberFormat="1" applyFont="1" applyFill="1" applyBorder="1" applyAlignment="1">
      <alignment horizontal="center"/>
    </xf>
    <xf numFmtId="2" fontId="1" fillId="0" borderId="16" xfId="0" applyNumberFormat="1" applyFont="1" applyFill="1" applyBorder="1" applyAlignment="1">
      <alignment horizontal="center"/>
    </xf>
    <xf numFmtId="2" fontId="1" fillId="0" borderId="34" xfId="0" applyNumberFormat="1" applyFont="1" applyFill="1" applyBorder="1" applyAlignment="1">
      <alignment horizontal="center"/>
    </xf>
    <xf numFmtId="0" fontId="1" fillId="0" borderId="35" xfId="0" applyFont="1" applyBorder="1" applyAlignment="1">
      <alignment horizontal="left" vertical="center"/>
    </xf>
    <xf numFmtId="0" fontId="1" fillId="4" borderId="36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2" fontId="1" fillId="5" borderId="35" xfId="0" applyNumberFormat="1" applyFont="1" applyFill="1" applyBorder="1" applyAlignment="1">
      <alignment horizontal="center"/>
    </xf>
    <xf numFmtId="0" fontId="1" fillId="0" borderId="25" xfId="0" applyFont="1" applyBorder="1"/>
    <xf numFmtId="0" fontId="1" fillId="0" borderId="40" xfId="0" applyFont="1" applyBorder="1" applyAlignment="1">
      <alignment horizontal="center"/>
    </xf>
    <xf numFmtId="0" fontId="1" fillId="5" borderId="41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2" fontId="1" fillId="0" borderId="42" xfId="0" applyNumberFormat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1" fillId="6" borderId="31" xfId="0" applyFont="1" applyFill="1" applyBorder="1" applyAlignment="1">
      <alignment horizontal="center"/>
    </xf>
    <xf numFmtId="2" fontId="2" fillId="6" borderId="31" xfId="0" applyNumberFormat="1" applyFont="1" applyFill="1" applyBorder="1" applyAlignment="1">
      <alignment horizontal="center"/>
    </xf>
    <xf numFmtId="0" fontId="1" fillId="0" borderId="32" xfId="0" applyNumberFormat="1" applyFont="1" applyBorder="1" applyAlignment="1">
      <alignment horizontal="center" vertical="center"/>
    </xf>
    <xf numFmtId="0" fontId="1" fillId="0" borderId="39" xfId="0" applyNumberFormat="1" applyFont="1" applyBorder="1" applyAlignment="1">
      <alignment horizontal="center" vertical="center"/>
    </xf>
    <xf numFmtId="0" fontId="0" fillId="7" borderId="0" xfId="0" applyFill="1"/>
    <xf numFmtId="2" fontId="8" fillId="0" borderId="0" xfId="0" applyNumberFormat="1" applyFont="1" applyAlignment="1">
      <alignment horizontal="center"/>
    </xf>
    <xf numFmtId="164" fontId="1" fillId="0" borderId="4" xfId="0" applyNumberFormat="1" applyFont="1" applyBorder="1" applyAlignment="1">
      <alignment horizontal="left"/>
    </xf>
    <xf numFmtId="164" fontId="6" fillId="5" borderId="6" xfId="0" applyNumberFormat="1" applyFont="1" applyFill="1" applyBorder="1" applyAlignment="1">
      <alignment horizontal="left"/>
    </xf>
    <xf numFmtId="164" fontId="1" fillId="0" borderId="4" xfId="0" applyNumberFormat="1" applyFont="1" applyFill="1" applyBorder="1" applyAlignment="1">
      <alignment horizontal="left"/>
    </xf>
    <xf numFmtId="164" fontId="6" fillId="5" borderId="11" xfId="0" applyNumberFormat="1" applyFont="1" applyFill="1" applyBorder="1" applyAlignment="1">
      <alignment horizontal="left"/>
    </xf>
    <xf numFmtId="0" fontId="1" fillId="5" borderId="43" xfId="0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44" xfId="0" applyBorder="1"/>
    <xf numFmtId="2" fontId="1" fillId="0" borderId="0" xfId="0" applyNumberFormat="1" applyFont="1"/>
    <xf numFmtId="2" fontId="2" fillId="8" borderId="22" xfId="0" applyNumberFormat="1" applyFont="1" applyFill="1" applyBorder="1" applyAlignment="1">
      <alignment horizontal="center"/>
    </xf>
    <xf numFmtId="2" fontId="2" fillId="9" borderId="22" xfId="0" applyNumberFormat="1" applyFont="1" applyFill="1" applyBorder="1" applyAlignment="1">
      <alignment horizontal="center"/>
    </xf>
    <xf numFmtId="2" fontId="2" fillId="10" borderId="22" xfId="0" applyNumberFormat="1" applyFont="1" applyFill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3" borderId="13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16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6" name="ZoneTexte 5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0</xdr:rowOff>
    </xdr:from>
    <xdr:to>
      <xdr:col>13</xdr:col>
      <xdr:colOff>106680</xdr:colOff>
      <xdr:row>0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6" name="ZoneTexte 5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4" name="ZoneTexte 3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16</xdr:row>
      <xdr:rowOff>0</xdr:rowOff>
    </xdr:to>
    <xdr:sp macro="" textlink="">
      <xdr:nvSpPr>
        <xdr:cNvPr id="7" name="ZoneTexte 6"/>
        <xdr:cNvSpPr txBox="1"/>
      </xdr:nvSpPr>
      <xdr:spPr>
        <a:xfrm>
          <a:off x="60960" y="220980"/>
          <a:ext cx="2537460" cy="3848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8" name="ZoneTexte 7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4" name="ZoneTexte 3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1:AC17"/>
  <sheetViews>
    <sheetView topLeftCell="O1" workbookViewId="0">
      <selection activeCell="AB15" sqref="AB15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28515625" customWidth="1"/>
  </cols>
  <sheetData>
    <row r="1" spans="15:29" ht="16.5" thickTop="1" x14ac:dyDescent="0.25">
      <c r="O1" s="17"/>
      <c r="P1" s="18"/>
      <c r="Q1" s="15" t="s">
        <v>43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0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41280</v>
      </c>
      <c r="Q4" s="4"/>
      <c r="R4" s="4"/>
      <c r="S4" s="39"/>
      <c r="T4" s="36">
        <v>3515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41281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16</v>
      </c>
      <c r="Q6" s="23"/>
      <c r="R6" s="24"/>
      <c r="S6" s="40"/>
      <c r="T6" s="37">
        <f>SUM(T4:T5)</f>
        <v>3515</v>
      </c>
      <c r="U6" s="25">
        <f>T6*0.12</f>
        <v>421.8</v>
      </c>
      <c r="V6" s="26">
        <f>SUM(V4:V5)</f>
        <v>4520</v>
      </c>
      <c r="W6" s="25">
        <f>V6*0.08</f>
        <v>361.6</v>
      </c>
      <c r="X6" s="53">
        <v>250</v>
      </c>
      <c r="Y6" s="27">
        <f>U6+W6-X6</f>
        <v>533.40000000000009</v>
      </c>
      <c r="Z6" s="26">
        <v>22</v>
      </c>
      <c r="AA6" s="28"/>
      <c r="AB6" s="29">
        <f>Y6+Z6+AA6</f>
        <v>555.40000000000009</v>
      </c>
    </row>
    <row r="7" spans="15:29" x14ac:dyDescent="0.25">
      <c r="O7" s="7"/>
      <c r="P7" s="56">
        <v>41284</v>
      </c>
      <c r="Q7" s="6"/>
      <c r="R7" s="6"/>
      <c r="S7" s="41"/>
      <c r="T7" s="36">
        <v>840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41286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14</v>
      </c>
      <c r="Q9" s="23"/>
      <c r="R9" s="24"/>
      <c r="S9" s="40"/>
      <c r="T9" s="37">
        <f>SUM(T7:T8)</f>
        <v>840</v>
      </c>
      <c r="U9" s="25">
        <f>T9*0.12</f>
        <v>100.8</v>
      </c>
      <c r="V9" s="26">
        <f>SUM(V7:V8)</f>
        <v>455</v>
      </c>
      <c r="W9" s="25">
        <f>V9*0.08</f>
        <v>36.4</v>
      </c>
      <c r="X9" s="53">
        <v>145</v>
      </c>
      <c r="Y9" s="27">
        <f>U9+W9-X9</f>
        <v>-7.8000000000000114</v>
      </c>
      <c r="Z9" s="26"/>
      <c r="AA9" s="28">
        <v>44</v>
      </c>
      <c r="AB9" s="29">
        <f>Y9+Z9+AA9</f>
        <v>36.199999999999989</v>
      </c>
    </row>
    <row r="10" spans="15:29" x14ac:dyDescent="0.25">
      <c r="O10" s="1"/>
      <c r="P10" s="54">
        <v>41287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41288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17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v>23</v>
      </c>
      <c r="Y12" s="27">
        <f>U12+W12-X12</f>
        <v>121</v>
      </c>
      <c r="Z12" s="26"/>
      <c r="AA12" s="28">
        <v>30</v>
      </c>
      <c r="AB12" s="29">
        <f>Y12+Z12+AA12</f>
        <v>151</v>
      </c>
    </row>
    <row r="13" spans="15:29" x14ac:dyDescent="0.25">
      <c r="O13" s="1"/>
      <c r="P13" s="54">
        <v>41289</v>
      </c>
      <c r="Q13" s="4"/>
      <c r="R13" s="4"/>
      <c r="S13" s="39"/>
      <c r="T13" s="36"/>
      <c r="U13" s="43"/>
      <c r="V13" s="5">
        <v>1256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41290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18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1256</v>
      </c>
      <c r="W15" s="25">
        <f>V15*0.08</f>
        <v>100.48</v>
      </c>
      <c r="X15" s="53">
        <v>124</v>
      </c>
      <c r="Y15" s="27">
        <f>U15+W15-X15</f>
        <v>83.28</v>
      </c>
      <c r="Z15" s="26">
        <v>42</v>
      </c>
      <c r="AA15" s="28"/>
      <c r="AB15" s="29">
        <f>Y15+Z15+AA15</f>
        <v>125.28</v>
      </c>
    </row>
    <row r="16" spans="15:29" ht="15.75" thickBot="1" x14ac:dyDescent="0.3">
      <c r="O16" s="33"/>
      <c r="P16" s="32"/>
      <c r="Q16" s="32"/>
      <c r="R16" s="32"/>
      <c r="S16" s="42"/>
      <c r="T16" s="31">
        <f>T6+T9+T12+T15</f>
        <v>6145</v>
      </c>
      <c r="U16" s="31">
        <f t="shared" ref="U16:AB16" si="0">U6+U9+U12+U15</f>
        <v>737.4</v>
      </c>
      <c r="V16" s="31">
        <f t="shared" si="0"/>
        <v>6681</v>
      </c>
      <c r="W16" s="31">
        <f t="shared" si="0"/>
        <v>534.48</v>
      </c>
      <c r="X16" s="31">
        <f t="shared" si="0"/>
        <v>542</v>
      </c>
      <c r="Y16" s="31">
        <f t="shared" si="0"/>
        <v>729.88000000000011</v>
      </c>
      <c r="Z16" s="31">
        <f t="shared" si="0"/>
        <v>64</v>
      </c>
      <c r="AA16" s="31">
        <f t="shared" si="0"/>
        <v>74</v>
      </c>
      <c r="AB16" s="31">
        <f t="shared" si="0"/>
        <v>867.88000000000011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O1:AC17"/>
  <sheetViews>
    <sheetView topLeftCell="O1" workbookViewId="0">
      <selection activeCell="H9" sqref="A9:XFD9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140625" customWidth="1"/>
  </cols>
  <sheetData>
    <row r="1" spans="15:29" ht="16.5" thickTop="1" x14ac:dyDescent="0.25">
      <c r="O1" s="17"/>
      <c r="P1" s="18"/>
      <c r="Q1" s="15" t="s">
        <v>54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</v>
      </c>
    </row>
    <row r="2" spans="15:29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19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748.12</v>
      </c>
      <c r="Z6" s="26">
        <v>22</v>
      </c>
      <c r="AA6" s="28"/>
      <c r="AB6" s="29">
        <f ca="1">Y6+Z6+AA6</f>
        <v>770.12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18</v>
      </c>
      <c r="Q9" s="23"/>
      <c r="R9" s="24"/>
      <c r="S9" s="40"/>
      <c r="T9" s="37">
        <v>1860</v>
      </c>
      <c r="U9" s="25">
        <f>T9*0.12</f>
        <v>223.2</v>
      </c>
      <c r="V9" s="26">
        <f>SUM(V7:V8)</f>
        <v>455</v>
      </c>
      <c r="W9" s="25">
        <f>V9*0.08</f>
        <v>36.4</v>
      </c>
      <c r="X9" s="53">
        <f ca="1">SUMPRODUCT(SUMIF(INDIRECT(TEXT(DATE(,ROW(INDIRECT("1:"&amp;$AC$1)),1),"mmmm")&amp;"!P4:P60"),$P9,INDIRECT(TEXT(DATE(,ROW(INDIRECT("1:"&amp;$AC$1)),1),"mmmm")&amp;"!AB4:AB13")))</f>
        <v>125.28</v>
      </c>
      <c r="Y9" s="27">
        <f ca="1">U9+W9-X9</f>
        <v>134.31999999999996</v>
      </c>
      <c r="Z9" s="26"/>
      <c r="AA9" s="28">
        <v>44</v>
      </c>
      <c r="AB9" s="29">
        <f ca="1">Y9+Z9+AA9</f>
        <v>178.31999999999996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25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28</v>
      </c>
      <c r="Q12" s="23"/>
      <c r="R12" s="24"/>
      <c r="S12" s="40"/>
      <c r="T12" s="37">
        <v>3986</v>
      </c>
      <c r="U12" s="25">
        <f>T12*0.12</f>
        <v>478.32</v>
      </c>
      <c r="V12" s="26">
        <v>2689</v>
      </c>
      <c r="W12" s="25">
        <f>V12*0.08</f>
        <v>215.12</v>
      </c>
      <c r="X12" s="53">
        <f ca="1">SUMPRODUCT(SUMIF(INDIRECT(TEXT(DATE(2013,ROW(INDIRECT("1:"&amp;$AC$1)),1),"mmmm")&amp;"!P4:P60"),$P12,INDIRECT(TEXT(DATE(2013,ROW(INDIRECT("1:"&amp;$AC$1)),1),"mmmm")&amp;"!AB4:AB13")))</f>
        <v>555.40000000000009</v>
      </c>
      <c r="Y12" s="27">
        <f ca="1">U12+W12-X12</f>
        <v>138.03999999999996</v>
      </c>
      <c r="Z12" s="26"/>
      <c r="AA12" s="28">
        <v>30</v>
      </c>
      <c r="AB12" s="29">
        <f ca="1">Y12+Z12+AA12</f>
        <v>168.03999999999996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21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206.8</v>
      </c>
      <c r="Z15" s="26">
        <v>42</v>
      </c>
      <c r="AA15" s="28"/>
      <c r="AB15" s="29">
        <f ca="1">Y15+Z15+AA15</f>
        <v>248.8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9957</v>
      </c>
      <c r="U16" s="31">
        <f t="shared" si="0"/>
        <v>1194.8399999999999</v>
      </c>
      <c r="V16" s="31">
        <f t="shared" si="0"/>
        <v>8914</v>
      </c>
      <c r="W16" s="31">
        <f t="shared" si="0"/>
        <v>713.12</v>
      </c>
      <c r="X16" s="31">
        <f t="shared" ca="1" si="0"/>
        <v>680.68000000000006</v>
      </c>
      <c r="Y16" s="31">
        <f t="shared" ca="1" si="0"/>
        <v>1227.28</v>
      </c>
      <c r="Z16" s="31">
        <f t="shared" si="0"/>
        <v>64</v>
      </c>
      <c r="AA16" s="31">
        <f t="shared" si="0"/>
        <v>74</v>
      </c>
      <c r="AB16" s="31">
        <f t="shared" ca="1" si="0"/>
        <v>1365.28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O1:AC17"/>
  <sheetViews>
    <sheetView topLeftCell="I1" workbookViewId="0">
      <selection activeCell="I6" sqref="A6:XFD6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44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2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ht="15.75" thickBot="1" x14ac:dyDescent="0.3">
      <c r="O4" s="1"/>
      <c r="P4" s="54">
        <v>41311</v>
      </c>
      <c r="Q4" s="4"/>
      <c r="R4" s="50" t="s">
        <v>37</v>
      </c>
      <c r="S4" s="51" t="s">
        <v>38</v>
      </c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18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SUMPRODUCT(SUMIF(INDIRECT(TEXT(DATE(,ROW(INDIRECT("1:"&amp;$AC$1)),1),"mmmm")&amp;"!P4:P60"),$P6,INDIRECT(TEXT(DATE(,ROW(INDIRECT("1:"&amp;$AC$1)),1),"mmmm")&amp;"!AB4:AB13")))</f>
        <v>303.59999999999997</v>
      </c>
      <c r="Y6" s="27">
        <f ca="1">U6+W6-X6</f>
        <v>444.52000000000004</v>
      </c>
      <c r="Z6" s="26">
        <v>22</v>
      </c>
      <c r="AA6" s="28"/>
      <c r="AB6" s="29">
        <f ca="1">Y6+Z6+AA6</f>
        <v>466.52000000000004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  <c r="AC8" s="2"/>
    </row>
    <row r="9" spans="15:29" x14ac:dyDescent="0.25">
      <c r="O9" s="30"/>
      <c r="P9" s="55" t="s">
        <v>23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SUMPRODUCT(SUMIF(INDIRECT(TEXT(DATE(,ROW(INDIRECT("1:"&amp;$AC$1)),1),"mmmm")&amp;"!P4:P60"),$P9,INDIRECT(TEXT(DATE(,ROW(INDIRECT("1:"&amp;$AC$1)),1),"mmmm")&amp;"!AB4:AB13")))</f>
        <v>0</v>
      </c>
      <c r="Y9" s="27">
        <f ca="1">U9+W9-X9</f>
        <v>139.6</v>
      </c>
      <c r="Z9" s="26"/>
      <c r="AA9" s="28">
        <v>44</v>
      </c>
      <c r="AB9" s="29">
        <f ca="1">Y9+Z9+AA9</f>
        <v>183.6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24</v>
      </c>
      <c r="Q12" s="23"/>
      <c r="R12" s="24"/>
      <c r="S12" s="40"/>
      <c r="T12" s="37">
        <v>1898</v>
      </c>
      <c r="U12" s="25">
        <f>T12*0.12</f>
        <v>227.76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151</v>
      </c>
      <c r="Y12" s="27">
        <f ca="1">U12+W12-X12</f>
        <v>112.75999999999999</v>
      </c>
      <c r="Z12" s="26"/>
      <c r="AA12" s="28">
        <v>30</v>
      </c>
      <c r="AB12" s="29">
        <f ca="1">Y12+Z12+AA12</f>
        <v>142.76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29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36.199999999999989</v>
      </c>
      <c r="Y15" s="27">
        <f ca="1">U15+W15-X15</f>
        <v>170.60000000000002</v>
      </c>
      <c r="Z15" s="26">
        <v>42</v>
      </c>
      <c r="AA15" s="28"/>
      <c r="AB15" s="29">
        <f ca="1">Y15+Z15+AA15</f>
        <v>212.60000000000002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6869</v>
      </c>
      <c r="U16" s="31">
        <f t="shared" si="0"/>
        <v>824.28</v>
      </c>
      <c r="V16" s="31">
        <f t="shared" si="0"/>
        <v>6675</v>
      </c>
      <c r="W16" s="31">
        <f t="shared" si="0"/>
        <v>534</v>
      </c>
      <c r="X16" s="31">
        <f t="shared" ca="1" si="0"/>
        <v>490.79999999999995</v>
      </c>
      <c r="Y16" s="31">
        <f t="shared" ca="1" si="0"/>
        <v>867.48</v>
      </c>
      <c r="Z16" s="31">
        <f t="shared" si="0"/>
        <v>64</v>
      </c>
      <c r="AA16" s="31">
        <f t="shared" si="0"/>
        <v>74</v>
      </c>
      <c r="AB16" s="31">
        <f t="shared" ca="1" si="0"/>
        <v>1005.48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O1:AC17"/>
  <sheetViews>
    <sheetView topLeftCell="E1" workbookViewId="0">
      <selection activeCell="Q1" sqref="Q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45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3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ht="15.75" thickBot="1" x14ac:dyDescent="0.3">
      <c r="O4" s="1"/>
      <c r="P4" s="54">
        <v>41311</v>
      </c>
      <c r="Q4" s="4"/>
      <c r="R4" s="50" t="s">
        <v>37</v>
      </c>
      <c r="S4" s="51" t="s">
        <v>38</v>
      </c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17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293.76</v>
      </c>
      <c r="Y6" s="27">
        <f ca="1">U6+W6-X6</f>
        <v>454.36</v>
      </c>
      <c r="Z6" s="26">
        <v>22</v>
      </c>
      <c r="AA6" s="28"/>
      <c r="AB6" s="29">
        <f ca="1">Y6+Z6+AA6</f>
        <v>476.36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21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248.8</v>
      </c>
      <c r="Y9" s="27">
        <f ca="1">T9+V9-X9</f>
        <v>1066.2</v>
      </c>
      <c r="Z9" s="26"/>
      <c r="AA9" s="28">
        <v>44</v>
      </c>
      <c r="AB9" s="29">
        <f ca="1">Y9+Z9+AA9</f>
        <v>1110.2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28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723.44</v>
      </c>
      <c r="Y12" s="27">
        <f ca="1">T12+V12-X12</f>
        <v>626.55999999999995</v>
      </c>
      <c r="Z12" s="26"/>
      <c r="AA12" s="28">
        <v>30</v>
      </c>
      <c r="AB12" s="29">
        <f ca="1">Y12+Z12+AA12</f>
        <v>656.56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20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2140</v>
      </c>
      <c r="Z15" s="26">
        <v>42</v>
      </c>
      <c r="AA15" s="28"/>
      <c r="AB15" s="29">
        <f ca="1">Y15+Z15+AA15</f>
        <v>2182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5871</v>
      </c>
      <c r="U16" s="31">
        <f t="shared" si="0"/>
        <v>704.52</v>
      </c>
      <c r="V16" s="31">
        <f t="shared" si="0"/>
        <v>6675</v>
      </c>
      <c r="W16" s="31">
        <f t="shared" si="0"/>
        <v>534</v>
      </c>
      <c r="X16" s="31">
        <f t="shared" ca="1" si="0"/>
        <v>1266</v>
      </c>
      <c r="Y16" s="31">
        <f t="shared" ca="1" si="0"/>
        <v>4287.12</v>
      </c>
      <c r="Z16" s="31">
        <f t="shared" si="0"/>
        <v>64</v>
      </c>
      <c r="AA16" s="31">
        <f t="shared" si="0"/>
        <v>74</v>
      </c>
      <c r="AB16" s="31">
        <f t="shared" ca="1" si="0"/>
        <v>4425.12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O1:AC19"/>
  <sheetViews>
    <sheetView topLeftCell="D1" workbookViewId="0">
      <selection activeCell="R1" sqref="R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" customWidth="1"/>
  </cols>
  <sheetData>
    <row r="1" spans="15:29" ht="16.5" thickTop="1" x14ac:dyDescent="0.25">
      <c r="O1" s="17"/>
      <c r="P1" s="18"/>
      <c r="Q1" s="15" t="s">
        <v>46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4</v>
      </c>
    </row>
    <row r="2" spans="15:29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 t="s">
        <v>15</v>
      </c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39</v>
      </c>
      <c r="Q6" s="23"/>
      <c r="R6" s="24"/>
      <c r="S6" s="40"/>
      <c r="T6" s="37">
        <v>6221</v>
      </c>
      <c r="U6" s="25">
        <f>T6*0.12</f>
        <v>746.52</v>
      </c>
      <c r="V6" s="26">
        <v>8568</v>
      </c>
      <c r="W6" s="25">
        <f>V6*0.08</f>
        <v>685.44</v>
      </c>
      <c r="X6" s="53">
        <f ca="1">SUMPRODUCT(SUMIF(INDIRECT(TEXT(DATE(2013,ROW(INDIRECT("1:"&amp;$AC$1)),1),"mmmm")&amp;"!P4:P60"),$P6,INDIRECT(TEXT(DATE(2013,ROW(INDIRECT("1:"&amp;$AC$1)),1),"mmmm")&amp;"!AB4:AB13")))</f>
        <v>1359</v>
      </c>
      <c r="Y6" s="27">
        <f ca="1">U6+W6-X6</f>
        <v>72.960000000000036</v>
      </c>
      <c r="Z6" s="26">
        <v>22</v>
      </c>
      <c r="AA6" s="28"/>
      <c r="AB6" s="29">
        <f ca="1">Y6+Z6+AA6</f>
        <v>94.960000000000036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22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T9+V9-X9</f>
        <v>1315</v>
      </c>
      <c r="Z9" s="26"/>
      <c r="AA9" s="28">
        <v>44</v>
      </c>
      <c r="AB9" s="29">
        <f ca="1">Y9+Z9+AA9</f>
        <v>1359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23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183.6</v>
      </c>
      <c r="Y12" s="27">
        <f ca="1">T12+V12-X12</f>
        <v>1166.4000000000001</v>
      </c>
      <c r="Z12" s="26"/>
      <c r="AA12" s="28">
        <v>30</v>
      </c>
      <c r="AB12" s="29">
        <f ca="1">Y12+Z12+AA12</f>
        <v>1196.4000000000001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7" t="s">
        <v>26</v>
      </c>
      <c r="Q15" s="75"/>
      <c r="R15" s="76"/>
      <c r="S15" s="58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2140</v>
      </c>
      <c r="Z15" s="26">
        <v>42</v>
      </c>
      <c r="AA15" s="28"/>
      <c r="AB15" s="29">
        <f ca="1">Y15+Z15+AA15</f>
        <v>2182</v>
      </c>
    </row>
    <row r="16" spans="15:29" ht="15.75" thickBot="1" x14ac:dyDescent="0.3">
      <c r="O16" s="33"/>
      <c r="P16" s="32"/>
      <c r="Q16" s="59"/>
      <c r="R16" s="59"/>
      <c r="S16" s="42"/>
      <c r="T16" s="31">
        <f t="shared" ref="T16:AB16" si="0">T6+T9+T12+T15</f>
        <v>8871</v>
      </c>
      <c r="U16" s="31">
        <f t="shared" si="0"/>
        <v>1064.52</v>
      </c>
      <c r="V16" s="31">
        <f t="shared" si="0"/>
        <v>10723</v>
      </c>
      <c r="W16" s="31">
        <f t="shared" si="0"/>
        <v>857.84</v>
      </c>
      <c r="X16" s="31">
        <f t="shared" ca="1" si="0"/>
        <v>1542.6</v>
      </c>
      <c r="Y16" s="31">
        <f t="shared" ca="1" si="0"/>
        <v>4694.3600000000006</v>
      </c>
      <c r="Z16" s="31">
        <f t="shared" si="0"/>
        <v>64</v>
      </c>
      <c r="AA16" s="31">
        <f t="shared" si="0"/>
        <v>74</v>
      </c>
      <c r="AB16" s="31">
        <f t="shared" ca="1" si="0"/>
        <v>4832.3600000000006</v>
      </c>
    </row>
    <row r="17" spans="17:17" ht="15.75" thickTop="1" x14ac:dyDescent="0.25"/>
    <row r="19" spans="17:17" ht="15.75" thickBot="1" x14ac:dyDescent="0.3">
      <c r="Q19" s="60"/>
    </row>
  </sheetData>
  <mergeCells count="7">
    <mergeCell ref="Q15:R15"/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O1:AC17"/>
  <sheetViews>
    <sheetView topLeftCell="E1" workbookViewId="0">
      <selection activeCell="Q1" sqref="Q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47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5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21</v>
      </c>
      <c r="Q6" s="23"/>
      <c r="R6" s="24"/>
      <c r="S6" s="40"/>
      <c r="T6" s="37">
        <v>8221</v>
      </c>
      <c r="U6" s="25">
        <f>T6*0.12</f>
        <v>986.52</v>
      </c>
      <c r="V6" s="26">
        <v>8459</v>
      </c>
      <c r="W6" s="25">
        <f>V6*0.08</f>
        <v>676.72</v>
      </c>
      <c r="X6" s="53">
        <f ca="1">SUMPRODUCT(SUMIF(INDIRECT(TEXT(DATE(2013,ROW(INDIRECT("1:"&amp;$AC$1)),1),"mmmm")&amp;"!P4:P60"),$P6,INDIRECT(TEXT(DATE(2013,ROW(INDIRECT("1:"&amp;$AC$1)),1),"mmmm")&amp;"!AB4:AB13")))</f>
        <v>1453.96</v>
      </c>
      <c r="Y6" s="27">
        <f ca="1">U6+W6-X6</f>
        <v>209.27999999999997</v>
      </c>
      <c r="Z6" s="26">
        <v>22</v>
      </c>
      <c r="AA6" s="28"/>
      <c r="AB6" s="29">
        <f ca="1">Y6+Z6+AA6</f>
        <v>231.27999999999997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20</v>
      </c>
      <c r="Q9" s="23"/>
      <c r="R9" s="24"/>
      <c r="S9" s="40"/>
      <c r="T9" s="37">
        <v>12897</v>
      </c>
      <c r="U9" s="25">
        <f>T9*0.12</f>
        <v>1547.6399999999999</v>
      </c>
      <c r="V9" s="26">
        <v>9856</v>
      </c>
      <c r="W9" s="25">
        <f>V9*0.08</f>
        <v>788.48</v>
      </c>
      <c r="X9" s="53">
        <f ca="1">SUMPRODUCT(SUMIF(INDIRECT(TEXT(DATE(2013,ROW(INDIRECT("1:"&amp;$AC$1)),1),"mmmm")&amp;"!P4:P60"),$P9,INDIRECT(TEXT(DATE(2013,ROW(INDIRECT("1:"&amp;$AC$1)),1),"mmmm")&amp;"!AB4:AB13")))</f>
        <v>2182</v>
      </c>
      <c r="Y9" s="27">
        <f ca="1">U9+W9-X9</f>
        <v>154.11999999999989</v>
      </c>
      <c r="Z9" s="26"/>
      <c r="AA9" s="28">
        <v>44</v>
      </c>
      <c r="AB9" s="29">
        <f ca="1">Y9+Z9+AA9</f>
        <v>198.11999999999989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25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144</v>
      </c>
      <c r="Z12" s="26"/>
      <c r="AA12" s="28">
        <v>30</v>
      </c>
      <c r="AB12" s="29">
        <f ca="1">Y12+Z12+AA12</f>
        <v>174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23</v>
      </c>
      <c r="Q15" s="23"/>
      <c r="R15" s="24"/>
      <c r="S15" s="40"/>
      <c r="T15" s="37">
        <v>9897</v>
      </c>
      <c r="U15" s="25">
        <f>T15*0.12</f>
        <v>1187.6399999999999</v>
      </c>
      <c r="V15" s="26">
        <v>8974</v>
      </c>
      <c r="W15" s="25">
        <f>V15*0.08</f>
        <v>717.92</v>
      </c>
      <c r="X15" s="53">
        <f ca="1">SUMPRODUCT(SUMIF(INDIRECT(TEXT(DATE(2013,ROW(INDIRECT("1:"&amp;$AC$1)),1),"mmmm")&amp;"!P4:P60"),$P15,INDIRECT(TEXT(DATE(2013,ROW(INDIRECT("1:"&amp;$AC$1)),1),"mmmm")&amp;"!AB4:AB13")))</f>
        <v>1380</v>
      </c>
      <c r="Y15" s="27">
        <f ca="1">U15+W15-X15</f>
        <v>525.55999999999995</v>
      </c>
      <c r="Z15" s="26">
        <v>42</v>
      </c>
      <c r="AA15" s="28"/>
      <c r="AB15" s="29">
        <f ca="1">Y15+Z15+AA15</f>
        <v>567.55999999999995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31915</v>
      </c>
      <c r="U16" s="31">
        <f t="shared" si="0"/>
        <v>3829.7999999999997</v>
      </c>
      <c r="V16" s="31">
        <f t="shared" si="0"/>
        <v>27739</v>
      </c>
      <c r="W16" s="31">
        <f t="shared" si="0"/>
        <v>2219.12</v>
      </c>
      <c r="X16" s="31">
        <f t="shared" ca="1" si="0"/>
        <v>5015.96</v>
      </c>
      <c r="Y16" s="31">
        <f t="shared" ca="1" si="0"/>
        <v>1032.9599999999998</v>
      </c>
      <c r="Z16" s="31">
        <f t="shared" si="0"/>
        <v>64</v>
      </c>
      <c r="AA16" s="31">
        <f t="shared" si="0"/>
        <v>74</v>
      </c>
      <c r="AB16" s="31">
        <f t="shared" ca="1" si="0"/>
        <v>1170.9599999999998</v>
      </c>
    </row>
    <row r="17" ht="15.75" thickTop="1" x14ac:dyDescent="0.25"/>
  </sheetData>
  <mergeCells count="6">
    <mergeCell ref="X2:X3"/>
    <mergeCell ref="Y2:Y3"/>
    <mergeCell ref="O2:O3"/>
    <mergeCell ref="P2:P3"/>
    <mergeCell ref="Q2:Q3"/>
    <mergeCell ref="R2:S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O1:AC17"/>
  <sheetViews>
    <sheetView topLeftCell="E1" workbookViewId="0">
      <selection activeCell="Q1" sqref="Q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48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6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36</v>
      </c>
      <c r="Q6" s="23"/>
      <c r="R6" s="24"/>
      <c r="S6" s="40"/>
      <c r="T6" s="37">
        <v>9221</v>
      </c>
      <c r="U6" s="25">
        <f>T6*0.12</f>
        <v>1106.52</v>
      </c>
      <c r="V6" s="26">
        <v>14569</v>
      </c>
      <c r="W6" s="25">
        <f>V6*0.08</f>
        <v>1165.52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2272.04</v>
      </c>
      <c r="Z6" s="26">
        <v>22</v>
      </c>
      <c r="AA6" s="28"/>
      <c r="AB6" s="29">
        <f ca="1">Y6+Z6+AA6</f>
        <v>2294.04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40</v>
      </c>
      <c r="Q9" s="23"/>
      <c r="R9" s="24"/>
      <c r="S9" s="40"/>
      <c r="T9" s="37">
        <v>9865</v>
      </c>
      <c r="U9" s="25">
        <f>T9*0.12</f>
        <v>1183.8</v>
      </c>
      <c r="V9" s="26">
        <v>9985</v>
      </c>
      <c r="W9" s="25">
        <f>V9*0.08</f>
        <v>798.80000000000007</v>
      </c>
      <c r="X9" s="53">
        <f ca="1">SUMPRODUCT(SUMIF(INDIRECT(TEXT(DATE(2013,ROW(INDIRECT("1:"&amp;$AC$1)),1),"mmmm")&amp;"!P4:P60"),$P9,INDIRECT(TEXT(DATE(2013,ROW(INDIRECT("1:"&amp;$AC$1)),1),"mmmm")&amp;"!AB4:AB13")))</f>
        <v>1947.56</v>
      </c>
      <c r="Y9" s="27">
        <f ca="1">U9+W9-X9</f>
        <v>35.039999999999964</v>
      </c>
      <c r="Z9" s="26"/>
      <c r="AA9" s="28">
        <v>44</v>
      </c>
      <c r="AB9" s="29">
        <f ca="1">Y9+Z9+AA9</f>
        <v>79.039999999999964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27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144</v>
      </c>
      <c r="Z12" s="26"/>
      <c r="AA12" s="28">
        <v>30</v>
      </c>
      <c r="AB12" s="29">
        <f ca="1">Y12+Z12+AA12</f>
        <v>174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30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206.8</v>
      </c>
      <c r="Z15" s="26">
        <v>42</v>
      </c>
      <c r="AA15" s="28"/>
      <c r="AB15" s="29">
        <f ca="1">Y15+Z15+AA15</f>
        <v>248.8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20876</v>
      </c>
      <c r="U16" s="31">
        <f t="shared" si="0"/>
        <v>2505.12</v>
      </c>
      <c r="V16" s="31">
        <f t="shared" si="0"/>
        <v>26254</v>
      </c>
      <c r="W16" s="31">
        <f t="shared" si="0"/>
        <v>2100.3200000000002</v>
      </c>
      <c r="X16" s="31">
        <f t="shared" ca="1" si="0"/>
        <v>1947.56</v>
      </c>
      <c r="Y16" s="31">
        <f t="shared" ca="1" si="0"/>
        <v>2657.88</v>
      </c>
      <c r="Z16" s="31">
        <f t="shared" si="0"/>
        <v>64</v>
      </c>
      <c r="AA16" s="31">
        <f t="shared" si="0"/>
        <v>74</v>
      </c>
      <c r="AB16" s="31">
        <f t="shared" ca="1" si="0"/>
        <v>2795.88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O1:AC17"/>
  <sheetViews>
    <sheetView topLeftCell="E1" workbookViewId="0">
      <selection activeCell="Q1" sqref="Q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49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7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/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27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174</v>
      </c>
      <c r="Y6" s="61">
        <f ca="1">U6+W6-X6</f>
        <v>574.12</v>
      </c>
      <c r="Z6" s="26">
        <v>22</v>
      </c>
      <c r="AA6" s="28"/>
      <c r="AB6" s="29">
        <f ca="1">Y9+Z6+AA6</f>
        <v>161.6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32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61">
        <f ca="1">U9+W9-X9</f>
        <v>139.6</v>
      </c>
      <c r="Z9" s="26"/>
      <c r="AA9" s="28">
        <v>44</v>
      </c>
      <c r="AB9" s="29">
        <f ca="1">Y12+Z9+AA9</f>
        <v>365.59999999999991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23</v>
      </c>
      <c r="Q12" s="23"/>
      <c r="R12" s="24"/>
      <c r="S12" s="40"/>
      <c r="T12" s="37">
        <v>12989</v>
      </c>
      <c r="U12" s="25">
        <f>T12*0.12</f>
        <v>1558.6799999999998</v>
      </c>
      <c r="V12" s="26">
        <v>9869</v>
      </c>
      <c r="W12" s="25">
        <f>V12*0.08</f>
        <v>789.52</v>
      </c>
      <c r="X12" s="53">
        <f ca="1">SUMPRODUCT(SUMIF(INDIRECT(TEXT(DATE(2013,ROW(INDIRECT("1:"&amp;$AC$1)),1),"mmmm")&amp;"!P4:P60"),$P12,INDIRECT(TEXT(DATE(2013,ROW(INDIRECT("1:"&amp;$AC$1)),1),"mmmm")&amp;"!AB4:AB13")))</f>
        <v>2026.6</v>
      </c>
      <c r="Y12" s="61">
        <f ca="1">U12+W12-X12</f>
        <v>321.59999999999991</v>
      </c>
      <c r="Z12" s="26"/>
      <c r="AA12" s="28">
        <v>30</v>
      </c>
      <c r="AB12" s="29">
        <f ca="1">Y12+Z12+AA12</f>
        <v>351.59999999999991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31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61">
        <f ca="1">U15+W15-X15</f>
        <v>206.8</v>
      </c>
      <c r="Z15" s="26">
        <v>42</v>
      </c>
      <c r="AA15" s="28"/>
      <c r="AB15" s="29">
        <f ca="1">Y15+Z15+AA15</f>
        <v>248.8</v>
      </c>
    </row>
    <row r="16" spans="15:29" ht="15.75" thickBot="1" x14ac:dyDescent="0.3">
      <c r="T16" s="31">
        <f>T6+T9+T12+T15</f>
        <v>17960</v>
      </c>
      <c r="U16" s="31">
        <f>U6+U9+U12+U15</f>
        <v>2155.1999999999998</v>
      </c>
      <c r="V16" s="31">
        <f>V6+V9+V12+V15</f>
        <v>16094</v>
      </c>
      <c r="W16" s="31">
        <f>W6+W9+W12+W15</f>
        <v>1287.52</v>
      </c>
      <c r="X16" s="31">
        <f ca="1">X6+X9+X12+X15</f>
        <v>2200.6</v>
      </c>
      <c r="Y16" s="31" t="e">
        <f ca="1">Y9+#REF!+Y12+Y15</f>
        <v>#REF!</v>
      </c>
      <c r="Z16" s="31">
        <f>Z6+Z9+Z12+Z15</f>
        <v>64</v>
      </c>
      <c r="AA16" s="31">
        <f>AA6+AA9+AA12+AA15</f>
        <v>74</v>
      </c>
      <c r="AB16" s="31">
        <f ca="1">AB6+AB9+AB12+AB15</f>
        <v>1127.5999999999999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O1:AC17"/>
  <sheetViews>
    <sheetView tabSelected="1" topLeftCell="M1" workbookViewId="0">
      <selection activeCell="U25" sqref="U25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50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8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>
        <v>10000</v>
      </c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42</v>
      </c>
      <c r="Q6" s="23"/>
      <c r="R6" s="24"/>
      <c r="S6" s="40"/>
      <c r="T6" s="37">
        <f>SUM(T4:T5)</f>
        <v>13221</v>
      </c>
      <c r="U6" s="25">
        <f>T6*0.12</f>
        <v>1586.52</v>
      </c>
      <c r="V6" s="26">
        <v>9520</v>
      </c>
      <c r="W6" s="25">
        <f>V6*0.08</f>
        <v>761.6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2348.12</v>
      </c>
      <c r="Z6" s="26">
        <v>22</v>
      </c>
      <c r="AA6" s="28"/>
      <c r="AB6" s="29">
        <f ca="1">Y6+Z6+AA6</f>
        <v>2370.12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25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174</v>
      </c>
      <c r="Y9" s="27">
        <f ca="1">U9+W9-X9</f>
        <v>-34.400000000000006</v>
      </c>
      <c r="Z9" s="26"/>
      <c r="AA9" s="28">
        <v>44</v>
      </c>
      <c r="AB9" s="29">
        <f ca="1">Y9+Z9+AA9</f>
        <v>9.5999999999999943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>
        <v>9000</v>
      </c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17</v>
      </c>
      <c r="Q12" s="23"/>
      <c r="R12" s="24"/>
      <c r="S12" s="40"/>
      <c r="T12" s="37">
        <f>SUM(T10:T11)</f>
        <v>9900</v>
      </c>
      <c r="U12" s="25">
        <f>T12*0.12</f>
        <v>1188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770.12</v>
      </c>
      <c r="Y12" s="27">
        <f ca="1">U12+W12-X12</f>
        <v>453.88</v>
      </c>
      <c r="Z12" s="26"/>
      <c r="AA12" s="28">
        <v>30</v>
      </c>
      <c r="AB12" s="29">
        <f ca="1">Y12+Z12+AA12</f>
        <v>483.88</v>
      </c>
    </row>
    <row r="13" spans="15:29" ht="14.45" customHeight="1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41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206.8</v>
      </c>
      <c r="Z15" s="26">
        <v>42</v>
      </c>
      <c r="AA15" s="28"/>
      <c r="AB15" s="64">
        <f ca="1">Y15+Z15+AA15</f>
        <v>248.8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24871</v>
      </c>
      <c r="U16" s="31">
        <f t="shared" si="0"/>
        <v>2984.5200000000004</v>
      </c>
      <c r="V16" s="31">
        <f t="shared" si="0"/>
        <v>11675</v>
      </c>
      <c r="W16" s="31">
        <f t="shared" si="0"/>
        <v>934</v>
      </c>
      <c r="X16" s="31">
        <f t="shared" ca="1" si="0"/>
        <v>944.12</v>
      </c>
      <c r="Y16" s="31">
        <f t="shared" ca="1" si="0"/>
        <v>2974.4</v>
      </c>
      <c r="Z16" s="31">
        <f t="shared" si="0"/>
        <v>64</v>
      </c>
      <c r="AA16" s="31">
        <f t="shared" si="0"/>
        <v>74</v>
      </c>
      <c r="AB16" s="31">
        <f t="shared" ca="1" si="0"/>
        <v>3112.4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/>
  </sheetPr>
  <dimension ref="O1:AC17"/>
  <sheetViews>
    <sheetView topLeftCell="D1" workbookViewId="0">
      <selection activeCell="Q1" sqref="Q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7" width="7.7109375" customWidth="1"/>
    <col min="28" max="28" width="10.7109375" customWidth="1"/>
    <col min="29" max="29" width="2.7109375" customWidth="1"/>
    <col min="30" max="42" width="10.7109375" customWidth="1"/>
    <col min="43" max="44" width="6.7109375" customWidth="1"/>
    <col min="45" max="45" width="8.7109375" customWidth="1"/>
    <col min="46" max="55" width="7.7109375" customWidth="1"/>
    <col min="56" max="56" width="4.28515625" customWidth="1"/>
  </cols>
  <sheetData>
    <row r="1" spans="15:29" ht="16.5" thickTop="1" x14ac:dyDescent="0.25">
      <c r="O1" s="17"/>
      <c r="P1" s="18"/>
      <c r="Q1" s="15" t="s">
        <v>51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9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" customHeight="1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27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335.6</v>
      </c>
      <c r="Y6" s="27">
        <f ca="1">+U6+W6-X6</f>
        <v>412.52</v>
      </c>
      <c r="Z6" s="26">
        <v>22</v>
      </c>
      <c r="AA6" s="28"/>
      <c r="AB6" s="29">
        <f ca="1">Y6+Z6+AA6</f>
        <v>434.52</v>
      </c>
    </row>
    <row r="7" spans="15:29" x14ac:dyDescent="0.25">
      <c r="O7" s="7"/>
      <c r="P7" s="56">
        <v>41315</v>
      </c>
      <c r="Q7" s="6"/>
      <c r="R7" s="6"/>
      <c r="S7" s="41"/>
      <c r="T7" s="36">
        <v>9860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20</v>
      </c>
      <c r="Q9" s="23"/>
      <c r="R9" s="24"/>
      <c r="S9" s="40"/>
      <c r="T9" s="37">
        <f>SUM(T7:T8)</f>
        <v>9860</v>
      </c>
      <c r="U9" s="25">
        <f>T9*0.12</f>
        <v>1183.2</v>
      </c>
      <c r="V9" s="26">
        <v>19468</v>
      </c>
      <c r="W9" s="25">
        <f>V9*0.08</f>
        <v>1557.44</v>
      </c>
      <c r="X9" s="53">
        <f ca="1">SUMPRODUCT(SUMIF(INDIRECT(TEXT(DATE(2013,ROW(INDIRECT("1:"&amp;$AC$1)),1),"mmmm")&amp;"!P4:P60"),$P9,INDIRECT(TEXT(DATE(2013,ROW(INDIRECT("1:"&amp;$AC$1)),1),"mmmm")&amp;"!AB4:AB13")))</f>
        <v>2380.12</v>
      </c>
      <c r="Y9" s="27">
        <f ca="1">+U9+W9-X9</f>
        <v>360.52000000000044</v>
      </c>
      <c r="Z9" s="26"/>
      <c r="AA9" s="28">
        <v>44</v>
      </c>
      <c r="AB9" s="29">
        <f ca="1">Y9+Z9+AA9</f>
        <v>404.52000000000044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34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+U12+W12-X12</f>
        <v>144</v>
      </c>
      <c r="Z12" s="26"/>
      <c r="AA12" s="28">
        <v>30</v>
      </c>
      <c r="AB12" s="29">
        <f ca="1">Y12+Z12+AA12</f>
        <v>174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35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+U15+W15-X15</f>
        <v>206.8</v>
      </c>
      <c r="Z15" s="26">
        <v>42</v>
      </c>
      <c r="AA15" s="28"/>
      <c r="AB15" s="29">
        <f ca="1">Y15+Z15+AA15</f>
        <v>248.8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14871</v>
      </c>
      <c r="U16" s="31">
        <f t="shared" si="0"/>
        <v>1784.52</v>
      </c>
      <c r="V16" s="31">
        <f t="shared" si="0"/>
        <v>25688</v>
      </c>
      <c r="W16" s="31">
        <f t="shared" si="0"/>
        <v>2055.04</v>
      </c>
      <c r="X16" s="31">
        <f t="shared" ca="1" si="0"/>
        <v>2715.72</v>
      </c>
      <c r="Y16" s="31">
        <f t="shared" ca="1" si="0"/>
        <v>1123.8400000000004</v>
      </c>
      <c r="Z16" s="31">
        <f t="shared" si="0"/>
        <v>64</v>
      </c>
      <c r="AA16" s="31">
        <f t="shared" si="0"/>
        <v>74</v>
      </c>
      <c r="AB16" s="31">
        <f t="shared" ca="1" si="0"/>
        <v>1261.8400000000004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O1:AC17"/>
  <sheetViews>
    <sheetView topLeftCell="I1" workbookViewId="0">
      <selection activeCell="R17" sqref="R17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28515625" customWidth="1"/>
  </cols>
  <sheetData>
    <row r="1" spans="15:29" ht="16.5" thickTop="1" x14ac:dyDescent="0.25">
      <c r="O1" s="17"/>
      <c r="P1" s="18"/>
      <c r="Q1" s="15" t="s">
        <v>52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10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>
        <v>3000</v>
      </c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42</v>
      </c>
      <c r="Q6" s="23"/>
      <c r="R6" s="24"/>
      <c r="S6" s="40"/>
      <c r="T6" s="37">
        <f>SUM(T4:T5)</f>
        <v>6221</v>
      </c>
      <c r="U6" s="25">
        <f>T6*0.12</f>
        <v>746.52</v>
      </c>
      <c r="V6" s="26">
        <f>SUM(V4:V5)</f>
        <v>4520</v>
      </c>
      <c r="W6" s="25">
        <f>V6*0.08</f>
        <v>361.6</v>
      </c>
      <c r="X6" s="53">
        <v>2906.5199999999995</v>
      </c>
      <c r="Y6" s="27">
        <f ca="1">U6+W6-X9</f>
        <v>337.99999999999989</v>
      </c>
      <c r="Z6" s="26">
        <v>22</v>
      </c>
      <c r="AA6" s="28"/>
      <c r="AB6" s="29">
        <f ca="1">Y6+Z6+AA6</f>
        <v>359.99999999999989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18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SUMPRODUCT(SUMIF(INDIRECT(TEXT(DATE(2013,ROW(INDIRECT("1:"&amp;$AC$1)),1),"mmmm")&amp;"!P4:P60"),$P9,INDIRECT(TEXT(DATE(2013,ROW(INDIRECT("1:"&amp;$AC$1)),1),"mmmm")&amp;"!AB4:AB16")))</f>
        <v>770.12</v>
      </c>
      <c r="Y9" s="27">
        <f ca="1">U9+W9-X12</f>
        <v>139.6</v>
      </c>
      <c r="Z9" s="26"/>
      <c r="AA9" s="28">
        <v>44</v>
      </c>
      <c r="AB9" s="62">
        <f ca="1">Y9+Z9+AA9</f>
        <v>183.6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33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T12+V12-X12</f>
        <v>1350</v>
      </c>
      <c r="Z12" s="26"/>
      <c r="AA12" s="28">
        <v>30</v>
      </c>
      <c r="AB12" s="29">
        <f ca="1">Y12+Z12+AA12</f>
        <v>1380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31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248.8</v>
      </c>
      <c r="Y15" s="27">
        <f ca="1">T15+V15-X15</f>
        <v>1891.2</v>
      </c>
      <c r="Z15" s="26">
        <v>42</v>
      </c>
      <c r="AA15" s="28"/>
      <c r="AB15" s="63">
        <f ca="1">Y15+Z15+AA15</f>
        <v>1933.2</v>
      </c>
    </row>
    <row r="16" spans="15:29" ht="15.75" thickBot="1" x14ac:dyDescent="0.3">
      <c r="O16" s="33"/>
      <c r="P16" s="32"/>
      <c r="Q16" s="32"/>
      <c r="R16" s="32"/>
      <c r="S16" s="42"/>
      <c r="T16" s="31">
        <f>T6+T9+T12+T15</f>
        <v>8871</v>
      </c>
      <c r="U16" s="31">
        <f>U6+U9+U12+U15</f>
        <v>1064.52</v>
      </c>
      <c r="V16" s="31">
        <f>V6+V9+V12+V15</f>
        <v>6675</v>
      </c>
      <c r="W16" s="31">
        <f>W6+W9+W12+W15</f>
        <v>534</v>
      </c>
      <c r="X16" s="31" t="e">
        <f ca="1">X9+#REF!+X12+X15</f>
        <v>#REF!</v>
      </c>
      <c r="Y16" s="31">
        <f ca="1">Y6+Y9+Y12+Y15</f>
        <v>3718.8</v>
      </c>
      <c r="Z16" s="31">
        <f>Z6+Z9+Z12+Z15</f>
        <v>64</v>
      </c>
      <c r="AA16" s="31">
        <f>AA6+AA9+AA12+AA15</f>
        <v>74</v>
      </c>
      <c r="AB16" s="31">
        <f ca="1">AB6+AB9+AB12+AB15</f>
        <v>3856.8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O1:AC17"/>
  <sheetViews>
    <sheetView topLeftCell="O1" workbookViewId="0">
      <selection activeCell="AB12" sqref="AB12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28515625" customWidth="1"/>
  </cols>
  <sheetData>
    <row r="1" spans="15:29" ht="16.5" thickTop="1" x14ac:dyDescent="0.25">
      <c r="O1" s="17"/>
      <c r="P1" s="18"/>
      <c r="Q1" s="15" t="s">
        <v>53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11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18</v>
      </c>
      <c r="Q6" s="23"/>
      <c r="R6" s="24"/>
      <c r="S6" s="40"/>
      <c r="T6" s="37">
        <v>9221</v>
      </c>
      <c r="U6" s="25">
        <f>T6*0.12</f>
        <v>1106.52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SUMPRODUCT(SUMIF(INDIRECT(TEXT(DATE(2013,ROW(INDIRECT("1:"&amp;$AC$1)),1),"mmmm")&amp;"!P4:P60"),$P6,INDIRECT(TEXT(DATE(2013,ROW(INDIRECT("1:"&amp;$AC$1)),1),"mmmm")&amp;"!AB4:AB16")))</f>
        <v>953.72</v>
      </c>
      <c r="Y6" s="27">
        <f ca="1">U6+W6-X6</f>
        <v>514.39999999999986</v>
      </c>
      <c r="Z6" s="26">
        <v>22</v>
      </c>
      <c r="AA6" s="28"/>
      <c r="AB6" s="62">
        <f ca="1">Y6+Z6+AA6</f>
        <v>536.39999999999986</v>
      </c>
    </row>
    <row r="7" spans="15:29" x14ac:dyDescent="0.25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24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1254</v>
      </c>
      <c r="Y9" s="27">
        <f ca="1">T9+V9-X9</f>
        <v>61</v>
      </c>
      <c r="Z9" s="26"/>
      <c r="AA9" s="28">
        <v>44</v>
      </c>
      <c r="AB9" s="29">
        <f ca="1">Y9+Z9+AA9</f>
        <v>105</v>
      </c>
    </row>
    <row r="10" spans="15:29" x14ac:dyDescent="0.25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41</v>
      </c>
      <c r="Q12" s="23"/>
      <c r="R12" s="24"/>
      <c r="S12" s="40"/>
      <c r="T12" s="37">
        <v>9890</v>
      </c>
      <c r="U12" s="25">
        <f>T12*0.12</f>
        <v>1186.8</v>
      </c>
      <c r="V12" s="26">
        <v>18959</v>
      </c>
      <c r="W12" s="25">
        <f>V12*0.08</f>
        <v>1516.72</v>
      </c>
      <c r="X12" s="53">
        <f ca="1">SUMPRODUCT(SUMIF(INDIRECT(TEXT(DATE(2013,ROW(INDIRECT("1:"&amp;$AC$1)),1),"mmmm")&amp;"!P4:P60"),$P12,INDIRECT(TEXT(DATE(2013,ROW(INDIRECT("1:"&amp;$AC$1)),1),"mmmm")&amp;"!AB4:AB13")))</f>
        <v>248.8</v>
      </c>
      <c r="Y12" s="27">
        <f ca="1">U12+W12-X12</f>
        <v>2454.7199999999998</v>
      </c>
      <c r="Z12" s="26"/>
      <c r="AA12" s="28">
        <v>30</v>
      </c>
      <c r="AB12" s="64">
        <f ca="1">Y12+Z12+AA12</f>
        <v>2484.7199999999998</v>
      </c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33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1380</v>
      </c>
      <c r="Y15" s="27">
        <f ca="1">T15+V15-X15</f>
        <v>760</v>
      </c>
      <c r="Z15" s="26">
        <v>42</v>
      </c>
      <c r="AA15" s="28"/>
      <c r="AB15" s="29">
        <f ca="1">Y15+Z15+AA15</f>
        <v>802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20861</v>
      </c>
      <c r="U16" s="31">
        <f t="shared" si="0"/>
        <v>2503.3200000000002</v>
      </c>
      <c r="V16" s="31">
        <f t="shared" si="0"/>
        <v>25184</v>
      </c>
      <c r="W16" s="31">
        <f t="shared" si="0"/>
        <v>2014.72</v>
      </c>
      <c r="X16" s="31">
        <f t="shared" ca="1" si="0"/>
        <v>3836.5200000000004</v>
      </c>
      <c r="Y16" s="31">
        <f t="shared" ca="1" si="0"/>
        <v>3790.12</v>
      </c>
      <c r="Z16" s="31">
        <f t="shared" si="0"/>
        <v>64</v>
      </c>
      <c r="AA16" s="31">
        <f t="shared" si="0"/>
        <v>74</v>
      </c>
      <c r="AB16" s="31">
        <f t="shared" ca="1" si="0"/>
        <v>3928.12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Guy Blancher</cp:lastModifiedBy>
  <cp:lastPrinted>2013-12-09T10:05:49Z</cp:lastPrinted>
  <dcterms:created xsi:type="dcterms:W3CDTF">2013-11-14T09:16:13Z</dcterms:created>
  <dcterms:modified xsi:type="dcterms:W3CDTF">2013-12-15T20:30:56Z</dcterms:modified>
</cp:coreProperties>
</file>