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showSheetTabs="0" xWindow="0" yWindow="0" windowWidth="14805" windowHeight="7755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Catégories!$A$3:$C$9</definedName>
    <definedName name="_xlnm._FilterDatabase" localSheetId="2" hidden="1">Entrées!$A$3:$H$16</definedName>
    <definedName name="_xlnm._FilterDatabase" localSheetId="5" hidden="1">Fournisseurs!$A$3:$D$11</definedName>
    <definedName name="_xlnm._FilterDatabase" localSheetId="1" hidden="1">Inventaire!$A$3:$J$13</definedName>
    <definedName name="_xlnm._FilterDatabase" localSheetId="3" hidden="1">Sorties!$B$3:$E$14</definedName>
    <definedName name="_xlnm._FilterDatabase" localSheetId="4" hidden="1">Techniciens!$A$3:$C$16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Catégories!$A$3:$C$10</definedName>
    <definedName name="Cellule_Travail">Paramètres!$B$4</definedName>
    <definedName name="Entrées">Entrées!$A$3:$H$16</definedName>
    <definedName name="Fournisseurs">Fournisseurs!$A$3:$D$12</definedName>
    <definedName name="Inventaire">Inventaire!$B$3:$J$13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Inventaire!$A$3:$J$13</definedName>
    <definedName name="Raison_Sociale">Paramètres!$B$1</definedName>
    <definedName name="Sorties">Sorties!$A$3:$E$14</definedName>
    <definedName name="Techniciens">Techniciens!$A$3:$C$17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52511"/>
  <pivotCaches>
    <pivotCache cacheId="20" r:id="rId10"/>
    <pivotCache cacheId="28" r:id="rId11"/>
    <pivotCache cacheId="32" r:id="rId12"/>
  </pivotCaches>
</workbook>
</file>

<file path=xl/calcChain.xml><?xml version="1.0" encoding="utf-8"?>
<calcChain xmlns="http://schemas.openxmlformats.org/spreadsheetml/2006/main">
  <c r="J7" i="10" l="1"/>
  <c r="I7" i="10"/>
  <c r="J12" i="10"/>
  <c r="I12" i="10"/>
  <c r="J11" i="10"/>
  <c r="I11" i="10"/>
  <c r="J10" i="10"/>
  <c r="I10" i="10"/>
  <c r="J9" i="10"/>
  <c r="I9" i="10"/>
  <c r="J8" i="10"/>
  <c r="I8" i="10"/>
  <c r="J6" i="10"/>
  <c r="I6" i="10"/>
  <c r="G5" i="14"/>
  <c r="B4" i="13"/>
  <c r="B5" i="13"/>
  <c r="D7" i="10" l="1"/>
  <c r="B4" i="17" s="1"/>
  <c r="D12" i="10"/>
  <c r="D11" i="10"/>
  <c r="D10" i="10"/>
  <c r="D9" i="10"/>
  <c r="D8" i="10"/>
  <c r="D6" i="10"/>
  <c r="G15" i="14"/>
  <c r="J4" i="10"/>
  <c r="I4" i="10"/>
  <c r="G14" i="14"/>
  <c r="B10" i="13"/>
  <c r="C4" i="12"/>
  <c r="B4" i="12"/>
  <c r="B5" i="12"/>
  <c r="D4" i="10" l="1"/>
  <c r="B4" i="11"/>
  <c r="G13" i="14" l="1"/>
  <c r="C5" i="12"/>
  <c r="J5" i="10"/>
  <c r="I5" i="10"/>
  <c r="G6" i="14"/>
  <c r="B5" i="11" l="1"/>
  <c r="D5" i="10"/>
  <c r="B11" i="12"/>
  <c r="C10" i="12"/>
  <c r="B10" i="12"/>
  <c r="B9" i="12"/>
  <c r="B8" i="12"/>
  <c r="B7" i="12"/>
  <c r="C6" i="12"/>
  <c r="B6" i="12"/>
  <c r="B12" i="13"/>
  <c r="B11" i="13"/>
  <c r="B9" i="13"/>
  <c r="B8" i="13"/>
  <c r="B7" i="13"/>
  <c r="B6" i="13"/>
  <c r="C11" i="17"/>
  <c r="G8" i="14"/>
  <c r="G9" i="14"/>
  <c r="G10" i="14"/>
  <c r="G11" i="14"/>
  <c r="G12" i="14"/>
  <c r="C11" i="12" s="1"/>
  <c r="G7" i="14"/>
  <c r="C9" i="12" s="1"/>
  <c r="G4" i="14"/>
  <c r="C7" i="12" s="1"/>
  <c r="C12" i="17"/>
  <c r="C10" i="17"/>
  <c r="C8" i="12" l="1"/>
  <c r="B9" i="11"/>
  <c r="B8" i="11"/>
  <c r="C9" i="17"/>
  <c r="B6" i="11" l="1"/>
  <c r="C4" i="16"/>
  <c r="C3" i="16"/>
  <c r="B14" i="13" l="1"/>
  <c r="B13" i="13"/>
  <c r="B16" i="13"/>
  <c r="B15" i="13"/>
  <c r="G1" i="14" l="1"/>
  <c r="C1" i="12"/>
  <c r="C1" i="10" l="1"/>
  <c r="D1" i="15"/>
  <c r="E1" i="14"/>
  <c r="I1" i="10" l="1"/>
  <c r="B1" i="12"/>
  <c r="J1" i="10"/>
  <c r="B1" i="13"/>
  <c r="B7" i="11" l="1"/>
  <c r="D1" i="10"/>
  <c r="B1" i="11" l="1"/>
</calcChain>
</file>

<file path=xl/sharedStrings.xml><?xml version="1.0" encoding="utf-8"?>
<sst xmlns="http://schemas.openxmlformats.org/spreadsheetml/2006/main" count="242" uniqueCount="97">
  <si>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</si>
  <si>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</si>
  <si>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</si>
  <si>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</si>
  <si>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</si>
  <si>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</si>
  <si>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</si>
  <si>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</si>
  <si>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</si>
  <si>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</si>
  <si>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</si>
  <si>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</si>
  <si>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</si>
  <si>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</si>
  <si>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</si>
  <si>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</si>
  <si>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</si>
  <si>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</si>
  <si>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</si>
  <si>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</si>
  <si>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</si>
  <si>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</si>
  <si>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</si>
  <si>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Chiffre d'affaire HT</t>
  </si>
  <si>
    <t>Montant HT</t>
  </si>
  <si>
    <t>IN15002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</si>
  <si>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</si>
  <si>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</si>
  <si>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</si>
  <si>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</si>
  <si>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</si>
  <si>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</si>
  <si>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</si>
  <si>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</si>
  <si>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</si>
  <si>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</si>
  <si>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</si>
  <si>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</si>
  <si>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</si>
  <si>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</si>
  <si>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</si>
  <si>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</si>
  <si>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</si>
  <si>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</si>
  <si>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</si>
  <si>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</si>
  <si>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</si>
  <si>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</si>
  <si>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</si>
  <si>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</si>
  <si>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</si>
  <si>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</si>
  <si>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</si>
  <si>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</si>
  <si>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</si>
  <si>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</si>
  <si>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Raison sociale</t>
  </si>
  <si>
    <t>Titre</t>
  </si>
  <si>
    <t>Ma Petite Entreprise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</si>
  <si>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</si>
  <si>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</si>
  <si>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</si>
  <si>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</si>
  <si>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</si>
  <si>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</si>
  <si>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</si>
  <si>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</si>
  <si>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</si>
  <si>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</si>
  <si>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Tapis de souris bleu</t>
  </si>
  <si>
    <t>Accessoires</t>
  </si>
  <si>
    <t>BC16001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</si>
  <si>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</si>
  <si>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</si>
  <si>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</si>
  <si>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</si>
  <si>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</si>
  <si>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</si>
  <si>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</si>
  <si>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</si>
  <si>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</si>
  <si>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</si>
  <si>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</si>
  <si>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</si>
  <si>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</si>
  <si>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</si>
  <si>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</si>
  <si>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</si>
  <si>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</si>
  <si>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</si>
  <si>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essai</t>
  </si>
  <si>
    <t>Fichier des techniciens</t>
  </si>
  <si>
    <t>Fichier des fournisseurs</t>
  </si>
  <si>
    <t>Fichier des catégories</t>
  </si>
  <si>
    <t>Seuil d'alerte</t>
  </si>
  <si>
    <t>Descriptif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</si>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</sst>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mb" refreshedDate="42460.372797916665" createdVersion="4" refreshedVersion="5" minRefreshableVersion="3" recordCount="10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6">
        <s v="Assemblage"/>
        <s v="Consommables"/>
        <s v="Imprimantes"/>
        <s v="Environnement électrique"/>
        <s v="Accessoires"/>
        <m/>
      </sharedItems>
    </cacheField>
    <cacheField name="Stock initial" numFmtId="1">
      <sharedItems containsString="0" containsBlank="1" containsNumber="1" containsInteger="1" minValue="0" maxValue="18"/>
    </cacheField>
    <cacheField name="Stock actuel" numFmtId="1">
      <sharedItems containsString="0" containsBlank="1" containsNumber="1" containsInteger="1" minValue="0" maxValue="162"/>
    </cacheField>
    <cacheField name="Seuil d'alerte" numFmtId="0">
      <sharedItems containsMixedTypes="1" containsNumber="1" containsInteger="1" minValue="10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2" maxValue="200"/>
    </cacheField>
    <cacheField name="Sorties" numFmtId="0">
      <sharedItems containsMixedTypes="1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mb" refreshedDate="42460.37279976852" createdVersion="4" refreshedVersion="5" minRefreshableVersion="3" recordCount="13">
  <cacheSource type="worksheet">
    <worksheetSource name="Entrées"/>
  </cacheSource>
  <cacheFields count="9">
    <cacheField name="Date" numFmtId="0">
      <sharedItems containsNonDate="0" containsDate="1" containsString="0" containsBlank="1" minDate="2015-08-13T00:00:00" maxDate="2016-08-14T00:00:00" count="4"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6">
        <s v="Eat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2" maxValue="200"/>
    </cacheField>
    <cacheField name="PUHT" numFmtId="168">
      <sharedItems containsString="0" containsBlank="1" containsNumber="1" minValue="0.75" maxValue="35"/>
    </cacheField>
    <cacheField name="Montant HT" numFmtId="168">
      <sharedItems containsString="0" containsBlank="1" containsNumber="1" containsInteger="1" minValue="5" maxValue="3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gmb" refreshedDate="42460.372801041667" createdVersion="4" refreshedVersion="5" minRefreshableVersion="3" recordCount="11">
  <cacheSource type="worksheet">
    <worksheetSource name="Sorties"/>
  </cacheSource>
  <cacheFields count="6">
    <cacheField name="Date" numFmtId="0">
      <sharedItems containsNonDate="0" containsDate="1" containsString="0" containsBlank="1" minDate="2015-08-13T00:00:00" maxDate="2016-02-27T00:00:00" count="4">
        <d v="2016-02-26T00:00:00"/>
        <d v="2015-08-13T00:00:00"/>
        <d v="2016-02-13T00:00:00"/>
        <m/>
      </sharedItems>
      <fieldGroup par="5" base="0">
        <rangePr groupBy="months" startDate="2015-08-13T00:00:00" endDate="2016-02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  <cacheField name="Pièce" numFmtId="0">
      <sharedItems containsBlank="1"/>
    </cacheField>
    <cacheField name="Technicien" numFmtId="0">
      <sharedItems containsBlank="1" count="7">
        <s v="..."/>
        <s v="Gérard"/>
        <s v="Rose"/>
        <s v="Pierre"/>
        <s v="Louis"/>
        <s v="Michel"/>
        <m/>
      </sharedItems>
    </cacheField>
    <cacheField name="Quantité" numFmtId="1">
      <sharedItems containsString="0" containsBlank="1" containsNumber="1" containsInteger="1" minValue="1" maxValue="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2-27T00:00:00"/>
        <groupItems count="4">
          <s v="&lt;13/08/2015"/>
          <s v="2015"/>
          <s v="2016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Carte-mère HP 12345"/>
    <x v="0"/>
    <n v="15"/>
    <n v="30"/>
    <n v="10"/>
    <m/>
    <m/>
    <m/>
    <n v="20"/>
    <n v="5"/>
  </r>
  <r>
    <s v="Cartouche Ultrium 2 To"/>
    <x v="1"/>
    <n v="0"/>
    <n v="0"/>
    <n v="10"/>
    <m/>
    <m/>
    <m/>
    <n v="2"/>
    <n v="2"/>
  </r>
  <r>
    <s v="Cartouche Ultrium 4 To"/>
    <x v="1"/>
    <n v="4"/>
    <n v="21"/>
    <n v="10"/>
    <m/>
    <m/>
    <m/>
    <n v="20"/>
    <n v="3"/>
  </r>
  <r>
    <s v="Imprimante HP LJ 1220"/>
    <x v="2"/>
    <n v="15"/>
    <n v="0"/>
    <n v="10"/>
    <m/>
    <m/>
    <m/>
    <n v="10"/>
    <n v="25"/>
  </r>
  <r>
    <s v="Imprimante HP LJ 2020"/>
    <x v="2"/>
    <n v="5"/>
    <n v="7"/>
    <n v="10"/>
    <m/>
    <m/>
    <m/>
    <n v="10"/>
    <n v="8"/>
  </r>
  <r>
    <s v="Onduleur 1 Kva"/>
    <x v="3"/>
    <n v="10"/>
    <n v="19"/>
    <n v="10"/>
    <m/>
    <m/>
    <m/>
    <n v="10"/>
    <n v="1"/>
  </r>
  <r>
    <s v="RAM 8 Go"/>
    <x v="0"/>
    <n v="18"/>
    <n v="34"/>
    <n v="10"/>
    <m/>
    <m/>
    <m/>
    <n v="20"/>
    <n v="4"/>
  </r>
  <r>
    <s v="Tapis de souris bleu"/>
    <x v="4"/>
    <n v="12"/>
    <n v="162"/>
    <n v="10"/>
    <m/>
    <m/>
    <m/>
    <n v="200"/>
    <n v="50"/>
  </r>
  <r>
    <s v="Toner HP 1220 6000 copies"/>
    <x v="1"/>
    <n v="7"/>
    <n v="11"/>
    <n v="10"/>
    <m/>
    <m/>
    <m/>
    <n v="10"/>
    <n v="6"/>
  </r>
  <r>
    <m/>
    <x v="5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s v="IN15001"/>
    <s v="Onduleur 1 Kva"/>
    <x v="0"/>
    <n v="10"/>
    <n v="2.6"/>
    <n v="26"/>
    <m/>
  </r>
  <r>
    <x v="0"/>
    <s v="IN15001"/>
    <s v="Cartouche Ultrium 2 To"/>
    <x v="1"/>
    <n v="2"/>
    <n v="2.5"/>
    <n v="5"/>
    <m/>
  </r>
  <r>
    <x v="0"/>
    <s v="IN15001"/>
    <s v="Cartouche Ultrium 4 To"/>
    <x v="1"/>
    <n v="10"/>
    <n v="2.7"/>
    <n v="27"/>
    <m/>
  </r>
  <r>
    <x v="0"/>
    <s v="IN15001"/>
    <s v="RAM 8 Go"/>
    <x v="2"/>
    <n v="10"/>
    <n v="2.8"/>
    <n v="28"/>
    <m/>
  </r>
  <r>
    <x v="0"/>
    <s v="IN15001"/>
    <s v="Toner HP 1220 6000 copies"/>
    <x v="1"/>
    <n v="10"/>
    <n v="3"/>
    <n v="30"/>
    <m/>
  </r>
  <r>
    <x v="0"/>
    <s v="IN15001"/>
    <s v="Imprimante HP LJ 1220"/>
    <x v="1"/>
    <n v="10"/>
    <n v="3.1"/>
    <n v="31"/>
    <m/>
  </r>
  <r>
    <x v="0"/>
    <s v="IN15001"/>
    <s v="Imprimante HP LJ 2020"/>
    <x v="1"/>
    <n v="10"/>
    <n v="3.2"/>
    <n v="32"/>
    <m/>
  </r>
  <r>
    <x v="0"/>
    <s v="IN15002"/>
    <s v="Cartouche Ultrium 4 To"/>
    <x v="1"/>
    <n v="10"/>
    <n v="35"/>
    <n v="350"/>
    <m/>
  </r>
  <r>
    <x v="0"/>
    <s v="IN15002"/>
    <s v="RAM 8 Go"/>
    <x v="3"/>
    <n v="10"/>
    <n v="22"/>
    <n v="220"/>
    <m/>
  </r>
  <r>
    <x v="0"/>
    <s v="IN15002"/>
    <s v="Carte-mère HP 12345"/>
    <x v="1"/>
    <n v="10"/>
    <n v="2"/>
    <n v="20"/>
    <m/>
  </r>
  <r>
    <x v="1"/>
    <s v="BC16001"/>
    <s v="Tapis de souris bleu"/>
    <x v="4"/>
    <n v="200"/>
    <n v="0.75"/>
    <n v="150"/>
    <m/>
  </r>
  <r>
    <x v="2"/>
    <s v="IN15001"/>
    <s v="Carte-mère HP 12345"/>
    <x v="3"/>
    <n v="10"/>
    <n v="3.9"/>
    <n v="39"/>
    <m/>
  </r>
  <r>
    <x v="3"/>
    <m/>
    <m/>
    <x v="5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">
  <r>
    <x v="0"/>
    <s v="Imprimante HP LJ 1220"/>
    <x v="0"/>
    <n v="10"/>
    <m/>
  </r>
  <r>
    <x v="1"/>
    <s v="Onduleur 1 Kva"/>
    <x v="1"/>
    <n v="1"/>
    <m/>
  </r>
  <r>
    <x v="1"/>
    <s v="Cartouche Ultrium 2 To"/>
    <x v="2"/>
    <n v="2"/>
    <m/>
  </r>
  <r>
    <x v="1"/>
    <s v="Cartouche Ultrium 4 To"/>
    <x v="3"/>
    <n v="3"/>
    <m/>
  </r>
  <r>
    <x v="1"/>
    <s v="RAM 8 Go"/>
    <x v="3"/>
    <n v="4"/>
    <m/>
  </r>
  <r>
    <x v="1"/>
    <s v="Carte-mère HP 12345"/>
    <x v="4"/>
    <n v="5"/>
    <m/>
  </r>
  <r>
    <x v="1"/>
    <s v="Toner HP 1220 6000 copies"/>
    <x v="5"/>
    <n v="6"/>
    <m/>
  </r>
  <r>
    <x v="1"/>
    <s v="Imprimante HP LJ 1220"/>
    <x v="5"/>
    <n v="15"/>
    <m/>
  </r>
  <r>
    <x v="1"/>
    <s v="Imprimante HP LJ 2020"/>
    <x v="3"/>
    <n v="8"/>
    <m/>
  </r>
  <r>
    <x v="2"/>
    <s v="Tapis de souris bleu"/>
    <x v="5"/>
    <n v="50"/>
    <m/>
  </r>
  <r>
    <x v="3"/>
    <m/>
    <x v="6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32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40:P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7">
        <item x="1"/>
        <item x="4"/>
        <item x="5"/>
        <item x="3"/>
        <item x="2"/>
        <item x="6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3">
    <i>
      <x v="1"/>
      <x v="7"/>
    </i>
    <i>
      <x v="2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Quantités" fld="3" baseField="0" baseItem="0"/>
  </dataFields>
  <formats count="11">
    <format dxfId="14">
      <pivotArea field="5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dataOnly="0" labelOnly="1" grandCol="1" outline="0" fieldPosition="0"/>
    </format>
    <format dxfId="11">
      <pivotArea field="5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grandCol="1" outline="0" fieldPosition="0"/>
    </format>
    <format dxfId="8">
      <pivotArea field="5" type="button" dataOnly="0" labelOnly="1" outline="0" axis="axisRow" fieldPosition="0"/>
    </format>
    <format dxfId="7">
      <pivotArea field="0" type="button" dataOnly="0" labelOnly="1" outline="0" axis="axisRow" fieldPosition="1"/>
    </format>
    <format dxfId="6">
      <pivotArea dataOnly="0" labelOnly="1" grandCol="1" outline="0" fieldPosition="0"/>
    </format>
    <format dxfId="5">
      <pivotArea type="origin" dataOnly="0" labelOnly="1" outline="0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28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21:O2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7"/>
    </i>
    <i>
      <x v="2"/>
      <x v="1"/>
    </i>
    <i r="1">
      <x v="7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s HT" fld="6" baseField="0" baseItem="3" numFmtId="169"/>
  </dataFields>
  <formats count="16"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field="8" type="button" dataOnly="0" labelOnly="1" outline="0" axis="axisRow" fieldPosition="0"/>
    </format>
    <format dxfId="21">
      <pivotArea field="0" type="button" dataOnly="0" labelOnly="1" outline="0" axis="axisRow" fieldPosition="1"/>
    </format>
    <format dxfId="2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9">
      <pivotArea dataOnly="0" labelOnly="1" grandCol="1" outline="0" fieldPosition="0"/>
    </format>
    <format dxfId="18">
      <pivotArea type="origin" dataOnly="0" labelOnly="1" outline="0" fieldPosition="0"/>
    </format>
    <format dxfId="17">
      <pivotArea field="3" type="button" dataOnly="0" labelOnly="1" outline="0" axis="axisCol" fieldPosition="0"/>
    </format>
    <format dxfId="16">
      <pivotArea type="topRight" dataOnly="0" labelOnly="1" outline="0" fieldPosition="0"/>
    </format>
    <format dxfId="1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28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3:O8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7"/>
    </i>
    <i>
      <x v="2"/>
      <x v="1"/>
    </i>
    <i r="1">
      <x v="7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s" fld="4" baseField="0" baseItem="0"/>
  </dataFields>
  <formats count="15">
    <format dxfId="45">
      <pivotArea field="8" type="button" dataOnly="0" labelOnly="1" outline="0" axis="axisRow" fieldPosition="0"/>
    </format>
    <format dxfId="44">
      <pivotArea field="0" type="button" dataOnly="0" labelOnly="1" outline="0" axis="axisRow" fieldPosition="1"/>
    </format>
    <format dxfId="4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2">
      <pivotArea dataOnly="0" labelOnly="1" grandCol="1" outline="0" fieldPosition="0"/>
    </format>
    <format dxfId="41">
      <pivotArea field="8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8">
      <pivotArea dataOnly="0" labelOnly="1" grandCol="1" outline="0" fieldPosition="0"/>
    </format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type="origin" dataOnly="0" labelOnly="1" outline="0" fieldPosition="0"/>
    </format>
    <format dxfId="32">
      <pivotArea field="3" type="button" dataOnly="0" labelOnly="1" outline="0" axis="axisCol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7">
        <item x="4"/>
        <item x="0"/>
        <item x="1"/>
        <item x="3"/>
        <item x="2"/>
        <item h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50">
      <pivotArea field="1" type="button" dataOnly="0" labelOnly="1" outline="0" axis="axisRow" fieldPosition="0"/>
    </format>
    <format dxfId="49">
      <pivotArea field="1" type="button" dataOnly="0" labelOnly="1" outline="0" axis="axisRow" fieldPosition="0"/>
    </format>
    <format dxfId="48">
      <pivotArea field="1" type="button" dataOnly="0" labelOnly="1" outline="0" axis="axisRow" fieldPosition="0"/>
    </format>
    <format dxfId="47">
      <pivotArea type="origin" dataOnly="0" labelOnly="1" outline="0" fieldPosition="0"/>
    </format>
    <format dxfId="46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showRowColHeaders="0" tabSelected="1" workbookViewId="0"/>
  </sheetViews>
  <sheetFormatPr baseColWidth="10" defaultRowHeight="1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/>
    <row r="2" spans="3:3" ht="31.5" customHeight="1"/>
    <row r="3" spans="3:3" ht="31.5" customHeight="1">
      <c r="C3" s="23" t="str">
        <f>Raison_Sociale</f>
        <v>Ma Petite Entreprise</v>
      </c>
    </row>
    <row r="4" spans="3:3" ht="31.5" customHeight="1">
      <c r="C4" s="23" t="str">
        <f>Titre</f>
        <v>Gestion de stocks</v>
      </c>
    </row>
    <row r="5" spans="3:3" ht="318.75" customHeight="1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28"/>
  <sheetViews>
    <sheetView showRowColHeaders="0" workbookViewId="0">
      <pane ySplit="3" topLeftCell="A4" activePane="bottomLeft" state="frozen"/>
      <selection activeCell="B2" sqref="B2"/>
      <selection pane="bottomLeft"/>
    </sheetView>
  </sheetViews>
  <sheetFormatPr baseColWidth="10" defaultRowHeight="1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>
      <c r="A1" s="34" t="s">
        <v>8</v>
      </c>
      <c r="B1" s="28"/>
      <c r="C1" s="29">
        <f>SUBTOTAL(9,C3:C13)</f>
        <v>86</v>
      </c>
      <c r="D1" s="29">
        <f>SUBTOTAL(9,D3:D13)</f>
        <v>284</v>
      </c>
      <c r="E1" s="28"/>
      <c r="F1" s="30"/>
      <c r="G1" s="30"/>
      <c r="H1" s="28"/>
      <c r="I1" s="29">
        <f>SUBTOTAL(9,I3:I13)</f>
        <v>302</v>
      </c>
      <c r="J1" s="29">
        <f>SUBTOTAL(9,J3:J13)</f>
        <v>104</v>
      </c>
      <c r="M1" s="32"/>
      <c r="N1" s="32"/>
    </row>
    <row r="2" spans="1:32" s="10" customFormat="1" ht="46.5" customHeight="1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>
      <c r="A3" s="51" t="s">
        <v>2</v>
      </c>
      <c r="B3" s="75" t="s">
        <v>54</v>
      </c>
      <c r="C3" s="52" t="s">
        <v>14</v>
      </c>
      <c r="D3" s="53" t="s">
        <v>13</v>
      </c>
      <c r="E3" s="53" t="s">
        <v>94</v>
      </c>
      <c r="F3" s="53" t="s">
        <v>95</v>
      </c>
      <c r="G3" s="53" t="s">
        <v>96</v>
      </c>
      <c r="H3" s="53" t="s">
        <v>10</v>
      </c>
      <c r="I3" s="80" t="s">
        <v>11</v>
      </c>
      <c r="J3" s="80" t="s">
        <v>12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>
      <c r="A4" s="101" t="s">
        <v>50</v>
      </c>
      <c r="B4" s="6" t="s">
        <v>46</v>
      </c>
      <c r="C4" s="2">
        <v>15</v>
      </c>
      <c r="D4" s="102">
        <f t="shared" ref="D4:D12" si="0">C4+I4-J4</f>
        <v>30</v>
      </c>
      <c r="E4" s="1">
        <v>10</v>
      </c>
      <c r="H4" s="20"/>
      <c r="I4" s="5">
        <f>SUMIF(Entrées!C:C,A:A,Entrées!E:E)</f>
        <v>20</v>
      </c>
      <c r="J4" s="5">
        <f>SUMIF(Sorties!B:B,A:A,Sorties!D:D)</f>
        <v>5</v>
      </c>
      <c r="L4" s="3"/>
    </row>
    <row r="5" spans="1:32">
      <c r="A5" s="6" t="s">
        <v>45</v>
      </c>
      <c r="B5" s="6" t="s">
        <v>55</v>
      </c>
      <c r="C5" s="2">
        <v>0</v>
      </c>
      <c r="D5" s="102">
        <f t="shared" si="0"/>
        <v>0</v>
      </c>
      <c r="E5" s="1">
        <v>10</v>
      </c>
      <c r="H5" s="20"/>
      <c r="I5" s="5">
        <f>SUMIF(Entrées!C:C,A:A,Entrées!E:E)</f>
        <v>2</v>
      </c>
      <c r="J5" s="5">
        <f>SUMIF(Sorties!B:B,A:A,Sorties!D:D)</f>
        <v>2</v>
      </c>
      <c r="L5" s="3"/>
    </row>
    <row r="6" spans="1:32">
      <c r="A6" s="6" t="s">
        <v>48</v>
      </c>
      <c r="B6" s="6" t="s">
        <v>55</v>
      </c>
      <c r="C6" s="2">
        <v>4</v>
      </c>
      <c r="D6" s="102">
        <f t="shared" si="0"/>
        <v>21</v>
      </c>
      <c r="E6" s="1">
        <v>10</v>
      </c>
      <c r="H6" s="20"/>
      <c r="I6" s="5">
        <f>SUMIF(Entrées!C:C,A:A,Entrées!E:E)</f>
        <v>20</v>
      </c>
      <c r="J6" s="5">
        <f>SUMIF(Sorties!B:B,A:A,Sorties!D:D)</f>
        <v>3</v>
      </c>
      <c r="L6" s="3"/>
    </row>
    <row r="7" spans="1:32">
      <c r="A7" s="101" t="s">
        <v>52</v>
      </c>
      <c r="B7" s="6" t="s">
        <v>47</v>
      </c>
      <c r="C7" s="2">
        <v>15</v>
      </c>
      <c r="D7" s="102">
        <f>C7+I7-J7</f>
        <v>0</v>
      </c>
      <c r="E7" s="1">
        <v>10</v>
      </c>
      <c r="H7" s="20"/>
      <c r="I7" s="5">
        <f>SUMIF(Entrées!C:C,A:A,Entrées!E:E)</f>
        <v>10</v>
      </c>
      <c r="J7" s="5">
        <f>SUMIF(Sorties!B:B,A:A,Sorties!D:D)</f>
        <v>25</v>
      </c>
      <c r="L7" s="3"/>
    </row>
    <row r="8" spans="1:32">
      <c r="A8" s="101" t="s">
        <v>53</v>
      </c>
      <c r="B8" s="6" t="s">
        <v>47</v>
      </c>
      <c r="C8" s="2">
        <v>5</v>
      </c>
      <c r="D8" s="102">
        <f t="shared" si="0"/>
        <v>7</v>
      </c>
      <c r="E8" s="1">
        <v>10</v>
      </c>
      <c r="H8" s="20"/>
      <c r="I8" s="5">
        <f>SUMIF(Entrées!C:C,A:A,Entrées!E:E)</f>
        <v>10</v>
      </c>
      <c r="J8" s="5">
        <f>SUMIF(Sorties!B:B,A:A,Sorties!D:D)</f>
        <v>8</v>
      </c>
      <c r="L8" s="3"/>
    </row>
    <row r="9" spans="1:32">
      <c r="A9" s="6" t="s">
        <v>43</v>
      </c>
      <c r="B9" s="6" t="s">
        <v>44</v>
      </c>
      <c r="C9" s="2">
        <v>10</v>
      </c>
      <c r="D9" s="102">
        <f t="shared" si="0"/>
        <v>19</v>
      </c>
      <c r="E9" s="1">
        <v>10</v>
      </c>
      <c r="H9" s="20"/>
      <c r="I9" s="5">
        <f>SUMIF(Entrées!C:C,A:A,Entrées!E:E)</f>
        <v>10</v>
      </c>
      <c r="J9" s="5">
        <f>SUMIF(Sorties!B:B,A:A,Sorties!D:D)</f>
        <v>1</v>
      </c>
      <c r="L9" s="3"/>
    </row>
    <row r="10" spans="1:32">
      <c r="A10" s="101" t="s">
        <v>49</v>
      </c>
      <c r="B10" s="6" t="s">
        <v>46</v>
      </c>
      <c r="C10" s="2">
        <v>18</v>
      </c>
      <c r="D10" s="102">
        <f t="shared" si="0"/>
        <v>34</v>
      </c>
      <c r="E10" s="1">
        <v>10</v>
      </c>
      <c r="H10" s="20"/>
      <c r="I10" s="5">
        <f>SUMIF(Entrées!C:C,A:A,Entrées!E:E)</f>
        <v>20</v>
      </c>
      <c r="J10" s="5">
        <f>SUMIF(Sorties!B:B,A:A,Sorties!D:D)</f>
        <v>4</v>
      </c>
      <c r="L10" s="3"/>
    </row>
    <row r="11" spans="1:32">
      <c r="A11" s="6" t="s">
        <v>69</v>
      </c>
      <c r="B11" s="6" t="s">
        <v>70</v>
      </c>
      <c r="C11" s="2">
        <v>12</v>
      </c>
      <c r="D11" s="102">
        <f t="shared" si="0"/>
        <v>162</v>
      </c>
      <c r="E11" s="1">
        <v>10</v>
      </c>
      <c r="H11" s="20"/>
      <c r="I11" s="5">
        <f>SUMIF(Entrées!C:C,A:A,Entrées!E:E)</f>
        <v>200</v>
      </c>
      <c r="J11" s="5">
        <f>SUMIF(Sorties!B:B,A:A,Sorties!D:D)</f>
        <v>50</v>
      </c>
      <c r="L11" s="3"/>
    </row>
    <row r="12" spans="1:32">
      <c r="A12" s="101" t="s">
        <v>51</v>
      </c>
      <c r="B12" s="6" t="s">
        <v>55</v>
      </c>
      <c r="C12" s="2">
        <v>7</v>
      </c>
      <c r="D12" s="102">
        <f t="shared" si="0"/>
        <v>11</v>
      </c>
      <c r="E12" s="1">
        <v>10</v>
      </c>
      <c r="H12" s="20"/>
      <c r="I12" s="5">
        <f>SUMIF(Entrées!C:C,A:A,Entrées!E:E)</f>
        <v>10</v>
      </c>
      <c r="J12" s="5">
        <f>SUMIF(Sorties!B:B,A:A,Sorties!D:D)</f>
        <v>6</v>
      </c>
      <c r="L12" s="3"/>
    </row>
    <row r="13" spans="1:32" ht="30" customHeight="1">
      <c r="A13" s="54"/>
      <c r="B13" s="54"/>
      <c r="C13" s="55"/>
      <c r="D13" s="55"/>
      <c r="E13" s="56" t="s">
        <v>6</v>
      </c>
      <c r="F13" s="54" t="s">
        <v>6</v>
      </c>
      <c r="G13" s="54" t="s">
        <v>6</v>
      </c>
      <c r="H13" s="56" t="s">
        <v>6</v>
      </c>
      <c r="I13" s="56" t="s">
        <v>6</v>
      </c>
      <c r="J13" s="56" t="s">
        <v>6</v>
      </c>
      <c r="L13" s="3"/>
    </row>
    <row r="14" spans="1:32">
      <c r="A14" s="4"/>
      <c r="L14" s="3"/>
    </row>
    <row r="15" spans="1:32">
      <c r="L15" s="3"/>
    </row>
    <row r="16" spans="1:32">
      <c r="L16" s="3"/>
    </row>
    <row r="17" spans="1:32">
      <c r="L17" s="3"/>
    </row>
    <row r="18" spans="1:32">
      <c r="A18"/>
      <c r="L18" s="3"/>
    </row>
    <row r="19" spans="1:32" s="2" customFormat="1">
      <c r="A19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>
      <c r="A20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>
      <c r="A21"/>
      <c r="B21" s="1"/>
      <c r="D21" s="1"/>
      <c r="E21" s="1"/>
      <c r="F21" s="6"/>
      <c r="G21" s="6"/>
      <c r="H21" s="1"/>
      <c r="I21" s="1"/>
      <c r="J21" s="1"/>
      <c r="K21" s="1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>
      <c r="A22"/>
      <c r="B22" s="1"/>
      <c r="D22" s="1"/>
      <c r="E22" s="1"/>
      <c r="F22" s="6"/>
      <c r="G22" s="6"/>
      <c r="H22" s="1"/>
      <c r="I22" s="1"/>
      <c r="J22" s="1"/>
      <c r="K22" s="1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>
      <c r="A23"/>
      <c r="B23" s="1"/>
      <c r="D23" s="1"/>
      <c r="E23" s="1"/>
      <c r="F23" s="6"/>
      <c r="G23" s="6"/>
      <c r="H23" s="1"/>
      <c r="I23" s="1"/>
      <c r="J23" s="1"/>
      <c r="K23" s="1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>
      <c r="A24"/>
      <c r="B24" s="1"/>
      <c r="D24" s="1"/>
      <c r="E24" s="1"/>
      <c r="F24" s="6"/>
      <c r="G24" s="6"/>
      <c r="H24" s="1"/>
      <c r="I24" s="1"/>
      <c r="J24" s="1"/>
      <c r="K24" s="1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>
      <c r="A25"/>
      <c r="B25" s="1"/>
      <c r="D25" s="1"/>
      <c r="E25" s="1"/>
      <c r="F25" s="6"/>
      <c r="G25" s="6"/>
      <c r="H25" s="1"/>
      <c r="I25" s="1"/>
      <c r="J25" s="1"/>
      <c r="K25" s="1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>
      <c r="A26" s="1"/>
      <c r="B26" s="1"/>
      <c r="D26" s="1"/>
      <c r="E26" s="1"/>
      <c r="F26" s="6"/>
      <c r="G26" s="6"/>
      <c r="H26" s="1"/>
      <c r="I26" s="1"/>
      <c r="J26" s="1"/>
      <c r="K26" s="1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>
      <c r="A27" s="1"/>
      <c r="B27" s="1"/>
      <c r="D27" s="1"/>
      <c r="E27" s="1"/>
      <c r="F27" s="6"/>
      <c r="G27" s="6"/>
      <c r="H27" s="1"/>
      <c r="I27" s="1"/>
      <c r="J27" s="1"/>
      <c r="K27" s="1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>
      <c r="A28" s="1"/>
      <c r="B28" s="1"/>
      <c r="D28" s="1"/>
      <c r="E28" s="1"/>
      <c r="F28" s="6"/>
      <c r="G28" s="6"/>
      <c r="H28" s="1"/>
      <c r="I28" s="1"/>
      <c r="J28" s="1"/>
      <c r="K28" s="1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</sheetData>
  <sheetProtection sheet="1" objects="1" scenarios="1" sort="0" autoFilter="0" pivotTables="0"/>
  <autoFilter ref="A3:J13">
    <sortState ref="A4:J13">
      <sortCondition ref="A5"/>
    </sortState>
  </autoFilter>
  <sortState ref="A4:J13">
    <sortCondition ref="A7"/>
  </sortState>
  <conditionalFormatting sqref="B3:B13">
    <cfRule type="expression" dxfId="57" priority="5">
      <formula>AND(ISERROR(VLOOKUP(B3,Liste_Catégories,1,FALSE)),B3&lt;&gt;"Catégorie",LEN(B3)&gt;0)</formula>
    </cfRule>
  </conditionalFormatting>
  <conditionalFormatting sqref="D3:D13">
    <cfRule type="expression" dxfId="56" priority="2">
      <formula>AND(D3&lt;&gt;"Stock actuel",LEN(D3)&gt;0,D3&lt;=E3)</formula>
    </cfRule>
    <cfRule type="expression" dxfId="55" priority="1">
      <formula>AND(D3&lt;&gt;"Stock actuel",LEN(D3)&gt;0,D3&lt;=0)</formula>
    </cfRule>
  </conditionalFormatting>
  <dataValidations count="1">
    <dataValidation type="list" allowBlank="1" showInputMessage="1" showErrorMessage="1" errorTitle="Choisir dans la liste" error="Choisir dans la liste !" sqref="B3:B13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31"/>
  <sheetViews>
    <sheetView showRowColHeaders="0" workbookViewId="0">
      <pane ySplit="3" topLeftCell="A4" activePane="bottomLeft" state="frozen"/>
      <selection activeCell="B2" sqref="B2"/>
      <selection pane="bottomLeft"/>
    </sheetView>
  </sheetViews>
  <sheetFormatPr baseColWidth="10" defaultRowHeight="1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6" customFormat="1" ht="21">
      <c r="A1" s="34" t="s">
        <v>17</v>
      </c>
      <c r="B1" s="34"/>
      <c r="C1" s="35"/>
      <c r="D1" s="35"/>
      <c r="E1" s="57">
        <f>SUBTOTAL(9,E3:E16)</f>
        <v>302</v>
      </c>
      <c r="F1" s="58"/>
      <c r="G1" s="59">
        <f>SUBTOTAL(9,G3:G16)</f>
        <v>958</v>
      </c>
      <c r="H1" s="35"/>
      <c r="K1" s="37"/>
      <c r="L1" s="37"/>
    </row>
    <row r="2" spans="1:12" s="10" customFormat="1" ht="48.75" customHeight="1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12" s="33" customFormat="1" ht="32.25" customHeight="1">
      <c r="A3" s="51" t="s">
        <v>18</v>
      </c>
      <c r="B3" s="51" t="s">
        <v>19</v>
      </c>
      <c r="C3" s="75" t="s">
        <v>2</v>
      </c>
      <c r="D3" s="75" t="s">
        <v>4</v>
      </c>
      <c r="E3" s="52" t="s">
        <v>9</v>
      </c>
      <c r="F3" s="62" t="s">
        <v>21</v>
      </c>
      <c r="G3" s="62" t="s">
        <v>24</v>
      </c>
      <c r="H3" s="53" t="s">
        <v>10</v>
      </c>
      <c r="K3" s="33" t="s">
        <v>3</v>
      </c>
      <c r="L3" s="33" t="s">
        <v>3</v>
      </c>
    </row>
    <row r="4" spans="1:12">
      <c r="A4" s="12">
        <v>42229</v>
      </c>
      <c r="B4" s="6" t="s">
        <v>20</v>
      </c>
      <c r="C4" s="6" t="s">
        <v>43</v>
      </c>
      <c r="D4" s="6" t="s">
        <v>42</v>
      </c>
      <c r="E4" s="2">
        <v>10</v>
      </c>
      <c r="F4" s="63">
        <v>2.6</v>
      </c>
      <c r="G4" s="64">
        <f t="shared" ref="G4:G15" si="0">E4*F4</f>
        <v>26</v>
      </c>
      <c r="H4" s="20"/>
      <c r="J4" s="3"/>
    </row>
    <row r="5" spans="1:12">
      <c r="A5" s="12">
        <v>42229</v>
      </c>
      <c r="B5" s="6" t="s">
        <v>20</v>
      </c>
      <c r="C5" s="6" t="s">
        <v>45</v>
      </c>
      <c r="D5" s="6" t="s">
        <v>35</v>
      </c>
      <c r="E5" s="2">
        <v>2</v>
      </c>
      <c r="F5" s="63">
        <v>2.5</v>
      </c>
      <c r="G5" s="64">
        <f>E5*F5</f>
        <v>5</v>
      </c>
      <c r="H5" s="20"/>
      <c r="J5" s="3"/>
    </row>
    <row r="6" spans="1:12">
      <c r="A6" s="12">
        <v>42229</v>
      </c>
      <c r="B6" s="6" t="s">
        <v>20</v>
      </c>
      <c r="C6" s="6" t="s">
        <v>48</v>
      </c>
      <c r="D6" s="6" t="s">
        <v>35</v>
      </c>
      <c r="E6" s="2">
        <v>10</v>
      </c>
      <c r="F6" s="63">
        <v>2.7</v>
      </c>
      <c r="G6" s="64">
        <f t="shared" si="0"/>
        <v>27</v>
      </c>
      <c r="H6" s="20"/>
      <c r="J6" s="3"/>
    </row>
    <row r="7" spans="1:12">
      <c r="A7" s="12">
        <v>42229</v>
      </c>
      <c r="B7" s="6" t="s">
        <v>20</v>
      </c>
      <c r="C7" t="s">
        <v>49</v>
      </c>
      <c r="D7" s="6" t="s">
        <v>37</v>
      </c>
      <c r="E7" s="2">
        <v>10</v>
      </c>
      <c r="F7" s="63">
        <v>2.8</v>
      </c>
      <c r="G7" s="64">
        <f t="shared" si="0"/>
        <v>28</v>
      </c>
      <c r="H7" s="20"/>
      <c r="J7" s="3"/>
    </row>
    <row r="8" spans="1:12">
      <c r="A8" s="12">
        <v>42229</v>
      </c>
      <c r="B8" s="6" t="s">
        <v>20</v>
      </c>
      <c r="C8" t="s">
        <v>51</v>
      </c>
      <c r="D8" s="6" t="s">
        <v>35</v>
      </c>
      <c r="E8" s="2">
        <v>10</v>
      </c>
      <c r="F8" s="63">
        <v>3</v>
      </c>
      <c r="G8" s="64">
        <f t="shared" si="0"/>
        <v>30</v>
      </c>
      <c r="H8" s="20"/>
      <c r="J8" s="3"/>
    </row>
    <row r="9" spans="1:12">
      <c r="A9" s="12">
        <v>42229</v>
      </c>
      <c r="B9" s="6" t="s">
        <v>20</v>
      </c>
      <c r="C9" t="s">
        <v>52</v>
      </c>
      <c r="D9" s="6" t="s">
        <v>35</v>
      </c>
      <c r="E9" s="2">
        <v>10</v>
      </c>
      <c r="F9" s="63">
        <v>3.1</v>
      </c>
      <c r="G9" s="64">
        <f t="shared" si="0"/>
        <v>31</v>
      </c>
      <c r="H9" s="20"/>
      <c r="J9" s="3"/>
    </row>
    <row r="10" spans="1:12">
      <c r="A10" s="12">
        <v>42229</v>
      </c>
      <c r="B10" s="6" t="s">
        <v>20</v>
      </c>
      <c r="C10" t="s">
        <v>53</v>
      </c>
      <c r="D10" s="6" t="s">
        <v>35</v>
      </c>
      <c r="E10" s="2">
        <v>10</v>
      </c>
      <c r="F10" s="63">
        <v>3.2</v>
      </c>
      <c r="G10" s="64">
        <f t="shared" si="0"/>
        <v>32</v>
      </c>
      <c r="H10" s="20"/>
      <c r="J10" s="3"/>
    </row>
    <row r="11" spans="1:12">
      <c r="A11" s="12">
        <v>42229</v>
      </c>
      <c r="B11" s="6" t="s">
        <v>25</v>
      </c>
      <c r="C11" s="6" t="s">
        <v>48</v>
      </c>
      <c r="D11" s="6" t="s">
        <v>35</v>
      </c>
      <c r="E11" s="2">
        <v>10</v>
      </c>
      <c r="F11" s="63">
        <v>35</v>
      </c>
      <c r="G11" s="64">
        <f t="shared" si="0"/>
        <v>350</v>
      </c>
      <c r="H11" s="20"/>
      <c r="J11" s="3"/>
    </row>
    <row r="12" spans="1:12">
      <c r="A12" s="12">
        <v>42229</v>
      </c>
      <c r="B12" s="6" t="s">
        <v>25</v>
      </c>
      <c r="C12" t="s">
        <v>49</v>
      </c>
      <c r="D12" s="6" t="s">
        <v>36</v>
      </c>
      <c r="E12" s="2">
        <v>10</v>
      </c>
      <c r="F12" s="63">
        <v>22</v>
      </c>
      <c r="G12" s="64">
        <f t="shared" si="0"/>
        <v>220</v>
      </c>
      <c r="H12" s="20"/>
      <c r="J12" s="3"/>
    </row>
    <row r="13" spans="1:12">
      <c r="A13" s="12">
        <v>42229</v>
      </c>
      <c r="B13" s="6" t="s">
        <v>25</v>
      </c>
      <c r="C13" t="s">
        <v>50</v>
      </c>
      <c r="D13" s="6" t="s">
        <v>35</v>
      </c>
      <c r="E13" s="2">
        <v>10</v>
      </c>
      <c r="F13" s="63">
        <v>2</v>
      </c>
      <c r="G13" s="64">
        <f t="shared" si="0"/>
        <v>20</v>
      </c>
      <c r="H13" s="20"/>
      <c r="J13" s="3"/>
    </row>
    <row r="14" spans="1:12">
      <c r="A14" s="12">
        <v>42413</v>
      </c>
      <c r="B14" s="6" t="s">
        <v>71</v>
      </c>
      <c r="C14" s="6" t="s">
        <v>69</v>
      </c>
      <c r="D14" s="6" t="s">
        <v>41</v>
      </c>
      <c r="E14" s="2">
        <v>200</v>
      </c>
      <c r="F14" s="63">
        <v>0.75</v>
      </c>
      <c r="G14" s="64">
        <f t="shared" si="0"/>
        <v>150</v>
      </c>
      <c r="H14" s="20"/>
      <c r="J14" s="3"/>
    </row>
    <row r="15" spans="1:12">
      <c r="A15" s="12">
        <v>42595</v>
      </c>
      <c r="B15" s="6" t="s">
        <v>20</v>
      </c>
      <c r="C15" t="s">
        <v>50</v>
      </c>
      <c r="D15" s="6" t="s">
        <v>36</v>
      </c>
      <c r="E15" s="2">
        <v>10</v>
      </c>
      <c r="F15" s="63">
        <v>3.9</v>
      </c>
      <c r="G15" s="64">
        <f t="shared" si="0"/>
        <v>39</v>
      </c>
      <c r="H15" s="20"/>
      <c r="J15" s="3"/>
    </row>
    <row r="16" spans="1:12" ht="28.5" customHeight="1">
      <c r="A16" s="54"/>
      <c r="B16" s="54"/>
      <c r="C16" s="54"/>
      <c r="D16" s="54"/>
      <c r="E16" s="55"/>
      <c r="F16" s="65"/>
      <c r="G16" s="66"/>
      <c r="H16" s="56" t="s">
        <v>6</v>
      </c>
      <c r="J16" s="3"/>
    </row>
    <row r="17" spans="3:30">
      <c r="C17" s="4"/>
      <c r="J17" s="3"/>
    </row>
    <row r="18" spans="3:30">
      <c r="J18" s="3"/>
    </row>
    <row r="19" spans="3:30">
      <c r="J19" s="3"/>
    </row>
    <row r="20" spans="3:30">
      <c r="J20" s="3"/>
    </row>
    <row r="21" spans="3:30">
      <c r="C21"/>
      <c r="J21" s="3"/>
    </row>
    <row r="22" spans="3:30" s="2" customFormat="1">
      <c r="C22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>
      <c r="C23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>
      <c r="C24"/>
      <c r="D24" s="1"/>
      <c r="F24" s="63"/>
      <c r="G24" s="67"/>
      <c r="H24" s="1"/>
      <c r="I24" s="1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3:30" s="2" customFormat="1">
      <c r="C25"/>
      <c r="D25" s="1"/>
      <c r="F25" s="63"/>
      <c r="G25" s="67"/>
      <c r="H25" s="1"/>
      <c r="I25" s="1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3:30" s="2" customFormat="1">
      <c r="C26"/>
      <c r="D26" s="1"/>
      <c r="F26" s="63"/>
      <c r="G26" s="67"/>
      <c r="H26" s="1"/>
      <c r="I26" s="1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3:30" s="2" customFormat="1">
      <c r="C27"/>
      <c r="D27" s="1"/>
      <c r="F27" s="63"/>
      <c r="G27" s="67"/>
      <c r="H27" s="1"/>
      <c r="I27" s="1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3:30" s="2" customFormat="1">
      <c r="C28"/>
      <c r="D28" s="1"/>
      <c r="F28" s="63"/>
      <c r="G28" s="67"/>
      <c r="H28" s="1"/>
      <c r="I28" s="1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3:30" s="2" customFormat="1">
      <c r="C29" s="1"/>
      <c r="D29" s="1"/>
      <c r="F29" s="63"/>
      <c r="G29" s="67"/>
      <c r="H29" s="1"/>
      <c r="I29" s="1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3:30" s="2" customFormat="1">
      <c r="C30" s="1"/>
      <c r="D30" s="1"/>
      <c r="F30" s="63"/>
      <c r="G30" s="67"/>
      <c r="H30" s="1"/>
      <c r="I30" s="1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3:30" s="2" customFormat="1">
      <c r="C31" s="1"/>
      <c r="D31" s="1"/>
      <c r="F31" s="63"/>
      <c r="G31" s="67"/>
      <c r="H31" s="1"/>
      <c r="I31" s="1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</sheetData>
  <sheetProtection sheet="1" objects="1" scenarios="1" sort="0" autoFilter="0" pivotTables="0"/>
  <autoFilter ref="A3:H16"/>
  <sortState ref="A4:H16">
    <sortCondition ref="A11"/>
  </sortState>
  <conditionalFormatting sqref="C3:C16">
    <cfRule type="expression" dxfId="54" priority="2">
      <formula>AND(ISERROR(VLOOKUP(C3,Liste_Pièces,1,FALSE)),C3&lt;&gt;"Pièce",LEN(C3)&gt;0)</formula>
    </cfRule>
  </conditionalFormatting>
  <conditionalFormatting sqref="D3:D16">
    <cfRule type="expression" dxfId="53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16">
      <formula1>Liste_Fournisseurs</formula1>
    </dataValidation>
    <dataValidation type="list" allowBlank="1" showInputMessage="1" showErrorMessage="1" errorTitle="Choisir dans la liste" error="Choisir dans la liste !" sqref="C3:C16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29"/>
  <sheetViews>
    <sheetView showRowColHeaders="0" workbookViewId="0">
      <pane ySplit="3" topLeftCell="A4" activePane="bottomLeft" state="frozen"/>
      <selection activeCell="B2" sqref="B2"/>
      <selection pane="bottomLeft"/>
    </sheetView>
  </sheetViews>
  <sheetFormatPr baseColWidth="10" defaultRowHeight="1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>
      <c r="A1" s="24" t="s">
        <v>22</v>
      </c>
      <c r="B1" s="25"/>
      <c r="C1" s="25"/>
      <c r="D1" s="38">
        <f>SUBTOTAL(9,D3:D14)</f>
        <v>104</v>
      </c>
      <c r="E1" s="25"/>
      <c r="H1" s="27"/>
      <c r="I1" s="27"/>
    </row>
    <row r="2" spans="1:27" s="10" customFormat="1" ht="47.25" customHeight="1">
      <c r="A2" s="14"/>
      <c r="B2" s="14"/>
      <c r="C2" s="14"/>
      <c r="D2" s="15"/>
      <c r="E2" s="14"/>
      <c r="H2" s="11"/>
      <c r="I2" s="11"/>
    </row>
    <row r="3" spans="1:27" s="33" customFormat="1" ht="33.75" customHeight="1">
      <c r="A3" s="51" t="s">
        <v>18</v>
      </c>
      <c r="B3" s="75" t="s">
        <v>2</v>
      </c>
      <c r="C3" s="75" t="s">
        <v>5</v>
      </c>
      <c r="D3" s="52" t="s">
        <v>9</v>
      </c>
      <c r="E3" s="53" t="s">
        <v>10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>
      <c r="A4" s="12">
        <v>42426</v>
      </c>
      <c r="B4" s="6" t="s">
        <v>52</v>
      </c>
      <c r="C4" s="6" t="s">
        <v>74</v>
      </c>
      <c r="D4" s="2">
        <v>10</v>
      </c>
      <c r="E4" s="20"/>
      <c r="G4" s="3"/>
    </row>
    <row r="5" spans="1:27">
      <c r="A5" s="12">
        <v>42229</v>
      </c>
      <c r="B5" s="6" t="s">
        <v>43</v>
      </c>
      <c r="C5" s="6" t="s">
        <v>26</v>
      </c>
      <c r="D5" s="2">
        <v>1</v>
      </c>
      <c r="E5" s="20"/>
      <c r="G5" s="3"/>
    </row>
    <row r="6" spans="1:27">
      <c r="A6" s="12">
        <v>42229</v>
      </c>
      <c r="B6" s="6" t="s">
        <v>45</v>
      </c>
      <c r="C6" s="6" t="s">
        <v>29</v>
      </c>
      <c r="D6" s="2">
        <v>2</v>
      </c>
      <c r="E6" s="20"/>
      <c r="G6" s="3"/>
    </row>
    <row r="7" spans="1:27">
      <c r="A7" s="12">
        <v>42229</v>
      </c>
      <c r="B7" s="6" t="s">
        <v>48</v>
      </c>
      <c r="C7" s="6" t="s">
        <v>28</v>
      </c>
      <c r="D7" s="2">
        <v>3</v>
      </c>
      <c r="E7" s="20"/>
      <c r="G7" s="3"/>
    </row>
    <row r="8" spans="1:27">
      <c r="A8" s="12">
        <v>42229</v>
      </c>
      <c r="B8" t="s">
        <v>49</v>
      </c>
      <c r="C8" s="6" t="s">
        <v>28</v>
      </c>
      <c r="D8" s="2">
        <v>4</v>
      </c>
      <c r="E8" s="20"/>
      <c r="G8" s="3"/>
    </row>
    <row r="9" spans="1:27">
      <c r="A9" s="12">
        <v>42229</v>
      </c>
      <c r="B9" t="s">
        <v>50</v>
      </c>
      <c r="C9" s="6" t="s">
        <v>7</v>
      </c>
      <c r="D9" s="2">
        <v>5</v>
      </c>
      <c r="E9" s="20"/>
      <c r="G9" s="3"/>
    </row>
    <row r="10" spans="1:27">
      <c r="A10" s="12">
        <v>42229</v>
      </c>
      <c r="B10" t="s">
        <v>51</v>
      </c>
      <c r="C10" s="6" t="s">
        <v>75</v>
      </c>
      <c r="D10" s="2">
        <v>6</v>
      </c>
      <c r="E10" s="20"/>
      <c r="G10" s="3"/>
    </row>
    <row r="11" spans="1:27">
      <c r="A11" s="12">
        <v>42229</v>
      </c>
      <c r="B11" t="s">
        <v>52</v>
      </c>
      <c r="C11" s="6" t="s">
        <v>75</v>
      </c>
      <c r="D11" s="2">
        <v>15</v>
      </c>
      <c r="E11" s="20"/>
      <c r="G11" s="3"/>
    </row>
    <row r="12" spans="1:27">
      <c r="A12" s="12">
        <v>42229</v>
      </c>
      <c r="B12" t="s">
        <v>53</v>
      </c>
      <c r="C12" s="6" t="s">
        <v>28</v>
      </c>
      <c r="D12" s="2">
        <v>8</v>
      </c>
      <c r="E12" s="20"/>
      <c r="G12" s="3"/>
    </row>
    <row r="13" spans="1:27">
      <c r="A13" s="12">
        <v>42413</v>
      </c>
      <c r="B13" s="6" t="s">
        <v>69</v>
      </c>
      <c r="C13" s="6" t="s">
        <v>75</v>
      </c>
      <c r="D13" s="2">
        <v>50</v>
      </c>
      <c r="E13" s="20"/>
      <c r="G13" s="3"/>
    </row>
    <row r="14" spans="1:27" ht="24.75" customHeight="1">
      <c r="A14" s="54"/>
      <c r="B14" s="54"/>
      <c r="C14" s="54"/>
      <c r="D14" s="55"/>
      <c r="E14" s="56" t="s">
        <v>6</v>
      </c>
      <c r="G14" s="3"/>
    </row>
    <row r="15" spans="1:27">
      <c r="B15" s="4"/>
      <c r="G15" s="3"/>
    </row>
    <row r="16" spans="1:27">
      <c r="G16" s="3"/>
    </row>
    <row r="17" spans="2:27">
      <c r="G17" s="3"/>
    </row>
    <row r="18" spans="2:27">
      <c r="G18" s="3"/>
    </row>
    <row r="19" spans="2:27">
      <c r="B19"/>
      <c r="G19" s="3"/>
    </row>
    <row r="20" spans="2:27" s="2" customFormat="1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>
      <c r="B23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>
      <c r="B24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>
      <c r="B25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s="2" customFormat="1">
      <c r="B26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s="2" customFormat="1">
      <c r="B27" s="1"/>
      <c r="C27" s="1"/>
      <c r="E27" s="1"/>
      <c r="F27" s="1"/>
      <c r="G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s="2" customFormat="1">
      <c r="B28" s="1"/>
      <c r="C28" s="1"/>
      <c r="E28" s="1"/>
      <c r="F28" s="1"/>
      <c r="G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s="2" customFormat="1">
      <c r="B29" s="1"/>
      <c r="C29" s="1"/>
      <c r="E29" s="1"/>
      <c r="F29" s="1"/>
      <c r="G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</sheetData>
  <sheetProtection sheet="1" objects="1" scenarios="1" sort="0" autoFilter="0" pivotTables="0"/>
  <autoFilter ref="B3:E14"/>
  <sortState ref="A4:E13">
    <sortCondition ref="A8"/>
  </sortState>
  <conditionalFormatting sqref="B3:B14">
    <cfRule type="expression" dxfId="52" priority="2">
      <formula>AND(ISERROR(VLOOKUP(B3,Liste_Pièces,1,FALSE)),B3&lt;&gt;"Pièce",LEN(B3)&gt;0)</formula>
    </cfRule>
  </conditionalFormatting>
  <conditionalFormatting sqref="C3:C14">
    <cfRule type="expression" dxfId="51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4 B3">
      <formula1>Liste_Pièces</formula1>
    </dataValidation>
    <dataValidation type="list" allowBlank="1" showInputMessage="1" showErrorMessage="1" errorTitle="Choisir dans la liste" error="Choisir dans la liste !" sqref="C3:C14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7"/>
  <sheetViews>
    <sheetView showRowColHeaders="0" workbookViewId="0">
      <pane ySplit="3" topLeftCell="A4" activePane="bottomLeft" state="frozen"/>
      <selection activeCell="C7" sqref="C7"/>
      <selection pane="bottomLeft"/>
    </sheetView>
  </sheetViews>
  <sheetFormatPr baseColWidth="10" defaultRowHeight="1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>
      <c r="A1" s="39" t="s">
        <v>91</v>
      </c>
      <c r="B1" s="40">
        <f>SUBTOTAL(9,B3:B17)</f>
        <v>104</v>
      </c>
      <c r="C1" s="41"/>
    </row>
    <row r="2" spans="1:3" s="7" customFormat="1" ht="42" customHeight="1">
      <c r="A2" s="13"/>
      <c r="B2" s="13"/>
      <c r="C2" s="13"/>
    </row>
    <row r="3" spans="1:3" s="43" customFormat="1" ht="30">
      <c r="A3" s="51" t="s">
        <v>15</v>
      </c>
      <c r="B3" s="81" t="s">
        <v>72</v>
      </c>
      <c r="C3" s="51" t="s">
        <v>10</v>
      </c>
    </row>
    <row r="4" spans="1:3">
      <c r="A4" t="s">
        <v>74</v>
      </c>
      <c r="B4" s="9">
        <f>SUMIF(Sorties!C:C,Techniciens!A:A,Sorties!D:D)</f>
        <v>10</v>
      </c>
      <c r="C4" s="21"/>
    </row>
    <row r="5" spans="1:3">
      <c r="A5" t="s">
        <v>90</v>
      </c>
      <c r="B5" s="9">
        <f>SUMIF(Sorties!C:C,Techniciens!A:A,Sorties!D:D)</f>
        <v>0</v>
      </c>
      <c r="C5" s="21"/>
    </row>
    <row r="6" spans="1:3">
      <c r="A6" t="s">
        <v>32</v>
      </c>
      <c r="B6" s="9">
        <f>SUMIF(Sorties!C:C,Techniciens!A:A,Sorties!D:D)</f>
        <v>0</v>
      </c>
      <c r="C6" s="21"/>
    </row>
    <row r="7" spans="1:3">
      <c r="A7" t="s">
        <v>33</v>
      </c>
      <c r="B7" s="9">
        <f>SUMIF(Sorties!C:C,Techniciens!A:A,Sorties!D:D)</f>
        <v>0</v>
      </c>
      <c r="C7" s="21"/>
    </row>
    <row r="8" spans="1:3">
      <c r="A8" t="s">
        <v>26</v>
      </c>
      <c r="B8" s="9">
        <f>SUMIF(Sorties!C:C,Techniciens!A:A,Sorties!D:D)</f>
        <v>1</v>
      </c>
      <c r="C8" s="21"/>
    </row>
    <row r="9" spans="1:3">
      <c r="A9" t="s">
        <v>7</v>
      </c>
      <c r="B9" s="9">
        <f>SUMIF(Sorties!C:C,Techniciens!A:A,Sorties!D:D)</f>
        <v>5</v>
      </c>
      <c r="C9" s="21"/>
    </row>
    <row r="10" spans="1:3">
      <c r="A10" t="s">
        <v>75</v>
      </c>
      <c r="B10" s="9">
        <f>SUMIF(Sorties!C:C,Techniciens!A:A,Sorties!D:D)</f>
        <v>71</v>
      </c>
      <c r="C10" s="21"/>
    </row>
    <row r="11" spans="1:3">
      <c r="A11" t="s">
        <v>27</v>
      </c>
      <c r="B11" s="9">
        <f>SUMIF(Sorties!C:C,Techniciens!A:A,Sorties!D:D)</f>
        <v>0</v>
      </c>
      <c r="C11" s="21"/>
    </row>
    <row r="12" spans="1:3">
      <c r="A12" t="s">
        <v>28</v>
      </c>
      <c r="B12" s="9">
        <f>SUMIF(Sorties!C:C,Techniciens!A:A,Sorties!D:D)</f>
        <v>15</v>
      </c>
      <c r="C12" s="21"/>
    </row>
    <row r="13" spans="1:3">
      <c r="A13" t="s">
        <v>30</v>
      </c>
      <c r="B13" s="9">
        <f>SUMIF(Sorties!C:C,Techniciens!A:A,Sorties!D:D)</f>
        <v>0</v>
      </c>
      <c r="C13" s="21"/>
    </row>
    <row r="14" spans="1:3">
      <c r="A14" t="s">
        <v>29</v>
      </c>
      <c r="B14" s="9">
        <f>SUMIF(Sorties!C:C,Techniciens!A:A,Sorties!D:D)</f>
        <v>2</v>
      </c>
      <c r="C14" s="21"/>
    </row>
    <row r="15" spans="1:3">
      <c r="A15" t="s">
        <v>34</v>
      </c>
      <c r="B15" s="9">
        <f>SUMIF(Sorties!C:C,Techniciens!A:A,Sorties!D:D)</f>
        <v>0</v>
      </c>
      <c r="C15" s="21"/>
    </row>
    <row r="16" spans="1:3">
      <c r="A16" t="s">
        <v>31</v>
      </c>
      <c r="B16" s="9">
        <f>SUMIF(Sorties!C:C,Techniciens!A:A,Sorties!D:D)</f>
        <v>0</v>
      </c>
      <c r="C16" s="21"/>
    </row>
    <row r="17" spans="1:3" ht="26.25" customHeight="1">
      <c r="A17" s="54"/>
      <c r="B17" s="54"/>
      <c r="C17" s="54"/>
    </row>
  </sheetData>
  <sheetProtection sheet="1" objects="1" scenarios="1" sort="0" autoFilter="0" pivotTables="0"/>
  <autoFilter ref="A3:C16">
    <sortState ref="A4:C15">
      <sortCondition ref="A12"/>
    </sortState>
  </autoFilter>
  <sortState ref="A4:C16">
    <sortCondition ref="A11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2"/>
  <sheetViews>
    <sheetView showRowColHeaders="0" workbookViewId="0">
      <pane ySplit="3" topLeftCell="A4" activePane="bottomLeft" state="frozen"/>
      <selection activeCell="C7" sqref="C7"/>
      <selection pane="bottomLeft" activeCell="A2" sqref="A2"/>
    </sheetView>
  </sheetViews>
  <sheetFormatPr baseColWidth="10" defaultRowHeight="1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>
      <c r="A1" s="39" t="s">
        <v>92</v>
      </c>
      <c r="B1" s="40">
        <f>SUBTOTAL(9,B3:B12)</f>
        <v>302</v>
      </c>
      <c r="C1" s="76">
        <f>SUBTOTAL(9,C3:C12)</f>
        <v>958</v>
      </c>
      <c r="D1" s="41"/>
    </row>
    <row r="2" spans="1:4" s="7" customFormat="1" ht="42" customHeight="1">
      <c r="A2" s="13"/>
      <c r="B2" s="13"/>
      <c r="C2" s="77"/>
      <c r="D2" s="13"/>
    </row>
    <row r="3" spans="1:4" s="45" customFormat="1" ht="33.75" customHeight="1">
      <c r="A3" s="51" t="s">
        <v>15</v>
      </c>
      <c r="B3" s="81" t="s">
        <v>73</v>
      </c>
      <c r="C3" s="82" t="s">
        <v>23</v>
      </c>
      <c r="D3" s="51" t="s">
        <v>10</v>
      </c>
    </row>
    <row r="4" spans="1:4">
      <c r="A4" s="6" t="s">
        <v>38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>
      <c r="A5" s="6" t="s">
        <v>41</v>
      </c>
      <c r="B5" s="9">
        <f>SUMIF(Entrées!D:D,Fournisseurs!A:A,Entrées!E:E)</f>
        <v>200</v>
      </c>
      <c r="C5" s="78">
        <f>SUMIF(Entrées!D:D,Fournisseurs!A:A,Entrées!G:G)</f>
        <v>150</v>
      </c>
      <c r="D5" s="21"/>
    </row>
    <row r="6" spans="1:4">
      <c r="A6" s="6" t="s">
        <v>39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>
      <c r="A7" s="6" t="s">
        <v>42</v>
      </c>
      <c r="B7" s="9">
        <f>SUMIF(Entrées!D:D,Fournisseurs!A:A,Entrées!E:E)</f>
        <v>10</v>
      </c>
      <c r="C7" s="78">
        <f>SUMIF(Entrées!D:D,Fournisseurs!A:A,Entrées!G:G)</f>
        <v>26</v>
      </c>
      <c r="D7" s="21"/>
    </row>
    <row r="8" spans="1:4">
      <c r="A8" s="6" t="s">
        <v>35</v>
      </c>
      <c r="B8" s="9">
        <f>SUMIF(Entrées!D:D,Fournisseurs!A:A,Entrées!E:E)</f>
        <v>62</v>
      </c>
      <c r="C8" s="78">
        <f>SUMIF(Entrées!D:D,Fournisseurs!A:A,Entrées!G:G)</f>
        <v>495</v>
      </c>
      <c r="D8" s="21"/>
    </row>
    <row r="9" spans="1:4">
      <c r="A9" s="6" t="s">
        <v>37</v>
      </c>
      <c r="B9" s="9">
        <f>SUMIF(Entrées!D:D,Fournisseurs!A:A,Entrées!E:E)</f>
        <v>10</v>
      </c>
      <c r="C9" s="78">
        <f>SUMIF(Entrées!D:D,Fournisseurs!A:A,Entrées!G:G)</f>
        <v>28</v>
      </c>
      <c r="D9" s="21"/>
    </row>
    <row r="10" spans="1:4">
      <c r="A10" s="6" t="s">
        <v>40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>
      <c r="A11" s="6" t="s">
        <v>36</v>
      </c>
      <c r="B11" s="9">
        <f>SUMIF(Entrées!D:D,Fournisseurs!A:A,Entrées!E:E)</f>
        <v>20</v>
      </c>
      <c r="C11" s="78">
        <f>SUMIF(Entrées!D:D,Fournisseurs!A:A,Entrées!G:G)</f>
        <v>259</v>
      </c>
      <c r="D11" s="21"/>
    </row>
    <row r="12" spans="1:4" ht="25.5" customHeight="1">
      <c r="A12" s="83"/>
      <c r="B12" s="83"/>
      <c r="C12" s="84"/>
      <c r="D12" s="83"/>
    </row>
  </sheetData>
  <sheetProtection sheet="1" objects="1" scenarios="1" sort="0" autoFilter="0" pivotTables="0"/>
  <autoFilter ref="A3:D11">
    <sortState ref="A4:D11">
      <sortCondition ref="A9"/>
    </sortState>
  </autoFilter>
  <sortState ref="A4:D12">
    <sortCondition ref="A7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0"/>
  <sheetViews>
    <sheetView showRowColHeaders="0" workbookViewId="0">
      <pane ySplit="3" topLeftCell="A4" activePane="bottomLeft" state="frozen"/>
      <selection activeCell="B2" sqref="B2"/>
      <selection pane="bottomLeft"/>
    </sheetView>
  </sheetViews>
  <sheetFormatPr baseColWidth="10" defaultRowHeight="1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>
      <c r="A1" s="39" t="s">
        <v>93</v>
      </c>
      <c r="B1" s="46">
        <f>SUBTOTAL(9,B3:B10)</f>
        <v>284</v>
      </c>
      <c r="C1" s="41"/>
    </row>
    <row r="2" spans="1:3" s="7" customFormat="1" ht="43.5" customHeight="1">
      <c r="A2" s="13"/>
      <c r="B2" s="17"/>
      <c r="C2" s="13"/>
    </row>
    <row r="3" spans="1:3" s="44" customFormat="1" ht="31.5" customHeight="1">
      <c r="A3" s="51" t="s">
        <v>15</v>
      </c>
      <c r="B3" s="85" t="s">
        <v>16</v>
      </c>
      <c r="C3" s="51" t="s">
        <v>10</v>
      </c>
    </row>
    <row r="4" spans="1:3">
      <c r="A4" s="6" t="s">
        <v>74</v>
      </c>
      <c r="B4" s="18">
        <f>SUMIF(Inventaire!B:B,Catégories!A:A,Inventaire!D:D)</f>
        <v>0</v>
      </c>
      <c r="C4" s="21"/>
    </row>
    <row r="5" spans="1:3">
      <c r="A5" s="6" t="s">
        <v>70</v>
      </c>
      <c r="B5" s="18">
        <f>SUMIF(Inventaire!B:B,Catégories!A:A,Inventaire!D:D)</f>
        <v>162</v>
      </c>
      <c r="C5" s="21"/>
    </row>
    <row r="6" spans="1:3">
      <c r="A6" s="6" t="s">
        <v>46</v>
      </c>
      <c r="B6" s="18">
        <f>SUMIF(Inventaire!B:B,Catégories!A:A,Inventaire!D:D)</f>
        <v>64</v>
      </c>
      <c r="C6" s="21"/>
    </row>
    <row r="7" spans="1:3">
      <c r="A7" s="6" t="s">
        <v>55</v>
      </c>
      <c r="B7" s="18">
        <f>SUMIF(Inventaire!B:B,Catégories!A:A,Inventaire!D:D)</f>
        <v>32</v>
      </c>
      <c r="C7" s="21"/>
    </row>
    <row r="8" spans="1:3">
      <c r="A8" s="6" t="s">
        <v>44</v>
      </c>
      <c r="B8" s="18">
        <f>SUMIF(Inventaire!B:B,Catégories!A:A,Inventaire!D:D)</f>
        <v>19</v>
      </c>
      <c r="C8" s="21"/>
    </row>
    <row r="9" spans="1:3">
      <c r="A9" s="6" t="s">
        <v>47</v>
      </c>
      <c r="B9" s="18">
        <f>SUMIF(Inventaire!B:B,Catégories!A:A,Inventaire!D:D)</f>
        <v>7</v>
      </c>
      <c r="C9" s="21"/>
    </row>
    <row r="10" spans="1:3" s="47" customFormat="1" ht="24" customHeight="1">
      <c r="A10" s="86"/>
      <c r="B10" s="87"/>
      <c r="C10" s="86"/>
    </row>
  </sheetData>
  <sheetProtection sheet="1" objects="1" scenarios="1" sort="0" autoFilter="0" pivotTables="0"/>
  <autoFilter ref="A3:C9"/>
  <sortState ref="A4:C10">
    <sortCondition ref="A5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7"/>
  <sheetViews>
    <sheetView showRowColHeaders="0" workbookViewId="0"/>
  </sheetViews>
  <sheetFormatPr baseColWidth="10" defaultRowHeight="1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>
      <c r="A1" s="95" t="s">
        <v>78</v>
      </c>
      <c r="H1" s="95" t="s">
        <v>86</v>
      </c>
    </row>
    <row r="3" spans="1:15" s="47" customFormat="1">
      <c r="A3" s="98" t="s">
        <v>77</v>
      </c>
      <c r="H3" s="98" t="s">
        <v>79</v>
      </c>
      <c r="J3" s="98" t="s">
        <v>4</v>
      </c>
    </row>
    <row r="4" spans="1:15" s="97" customFormat="1" ht="30">
      <c r="A4" s="96" t="s">
        <v>54</v>
      </c>
      <c r="B4" t="s">
        <v>80</v>
      </c>
      <c r="H4" s="96" t="s">
        <v>81</v>
      </c>
      <c r="I4" s="96" t="s">
        <v>18</v>
      </c>
      <c r="J4" s="97" t="s">
        <v>41</v>
      </c>
      <c r="K4" s="97" t="s">
        <v>42</v>
      </c>
      <c r="L4" s="97" t="s">
        <v>35</v>
      </c>
      <c r="M4" s="97" t="s">
        <v>37</v>
      </c>
      <c r="N4" s="97" t="s">
        <v>36</v>
      </c>
      <c r="O4" s="97" t="s">
        <v>76</v>
      </c>
    </row>
    <row r="5" spans="1:15">
      <c r="A5" t="s">
        <v>70</v>
      </c>
      <c r="B5" s="94">
        <v>162</v>
      </c>
      <c r="H5" t="s">
        <v>82</v>
      </c>
      <c r="I5" t="s">
        <v>83</v>
      </c>
      <c r="J5" s="94"/>
      <c r="K5" s="94">
        <v>10</v>
      </c>
      <c r="L5" s="94">
        <v>62</v>
      </c>
      <c r="M5" s="94">
        <v>10</v>
      </c>
      <c r="N5" s="94">
        <v>10</v>
      </c>
      <c r="O5" s="94">
        <v>92</v>
      </c>
    </row>
    <row r="6" spans="1:15">
      <c r="A6" t="s">
        <v>46</v>
      </c>
      <c r="B6" s="94">
        <v>64</v>
      </c>
      <c r="H6" t="s">
        <v>84</v>
      </c>
      <c r="I6" t="s">
        <v>85</v>
      </c>
      <c r="J6" s="94">
        <v>200</v>
      </c>
      <c r="K6" s="94"/>
      <c r="L6" s="94"/>
      <c r="M6" s="94"/>
      <c r="N6" s="94"/>
      <c r="O6" s="94">
        <v>200</v>
      </c>
    </row>
    <row r="7" spans="1:15">
      <c r="A7" t="s">
        <v>55</v>
      </c>
      <c r="B7" s="94">
        <v>32</v>
      </c>
      <c r="I7" t="s">
        <v>83</v>
      </c>
      <c r="J7" s="94"/>
      <c r="K7" s="94"/>
      <c r="L7" s="94"/>
      <c r="M7" s="94"/>
      <c r="N7" s="94">
        <v>10</v>
      </c>
      <c r="O7" s="94">
        <v>10</v>
      </c>
    </row>
    <row r="8" spans="1:15">
      <c r="A8" t="s">
        <v>44</v>
      </c>
      <c r="B8" s="94">
        <v>19</v>
      </c>
      <c r="H8" t="s">
        <v>76</v>
      </c>
      <c r="J8" s="94">
        <v>200</v>
      </c>
      <c r="K8" s="94">
        <v>10</v>
      </c>
      <c r="L8" s="94">
        <v>62</v>
      </c>
      <c r="M8" s="94">
        <v>10</v>
      </c>
      <c r="N8" s="94">
        <v>20</v>
      </c>
      <c r="O8" s="94">
        <v>302</v>
      </c>
    </row>
    <row r="9" spans="1:15">
      <c r="A9" t="s">
        <v>47</v>
      </c>
      <c r="B9" s="94">
        <v>7</v>
      </c>
    </row>
    <row r="10" spans="1:15">
      <c r="A10" t="s">
        <v>76</v>
      </c>
      <c r="B10" s="94">
        <v>284</v>
      </c>
    </row>
    <row r="12" spans="1:15" ht="5.25" customHeight="1"/>
    <row r="13" spans="1:15" ht="5.25" customHeight="1"/>
    <row r="14" spans="1:15" ht="5.25" customHeight="1"/>
    <row r="15" spans="1:15" ht="5.25" customHeight="1"/>
    <row r="16" spans="1:15" ht="5.25" customHeight="1"/>
    <row r="17" spans="8:15" ht="5.25" customHeight="1"/>
    <row r="18" spans="8:15" ht="5.25" customHeight="1"/>
    <row r="19" spans="8:15" ht="23.25">
      <c r="H19" s="95" t="s">
        <v>87</v>
      </c>
    </row>
    <row r="21" spans="8:15">
      <c r="H21" s="98" t="s">
        <v>88</v>
      </c>
      <c r="I21" s="47"/>
      <c r="J21" s="98" t="s">
        <v>4</v>
      </c>
      <c r="K21" s="47"/>
      <c r="L21" s="47"/>
      <c r="M21" s="47"/>
      <c r="N21" s="47"/>
      <c r="O21" s="47"/>
    </row>
    <row r="22" spans="8:15" ht="30">
      <c r="H22" s="96" t="s">
        <v>81</v>
      </c>
      <c r="I22" s="96" t="s">
        <v>18</v>
      </c>
      <c r="J22" s="97" t="s">
        <v>41</v>
      </c>
      <c r="K22" s="97" t="s">
        <v>42</v>
      </c>
      <c r="L22" s="97" t="s">
        <v>35</v>
      </c>
      <c r="M22" s="97" t="s">
        <v>37</v>
      </c>
      <c r="N22" s="97" t="s">
        <v>36</v>
      </c>
      <c r="O22" s="97" t="s">
        <v>76</v>
      </c>
    </row>
    <row r="23" spans="8:15">
      <c r="H23" t="s">
        <v>82</v>
      </c>
      <c r="I23" t="s">
        <v>83</v>
      </c>
      <c r="J23" s="99"/>
      <c r="K23" s="99">
        <v>26</v>
      </c>
      <c r="L23" s="99">
        <v>495</v>
      </c>
      <c r="M23" s="99">
        <v>28</v>
      </c>
      <c r="N23" s="99">
        <v>220</v>
      </c>
      <c r="O23" s="99">
        <v>769</v>
      </c>
    </row>
    <row r="24" spans="8:15">
      <c r="H24" t="s">
        <v>84</v>
      </c>
      <c r="I24" t="s">
        <v>85</v>
      </c>
      <c r="J24" s="99">
        <v>150</v>
      </c>
      <c r="K24" s="99"/>
      <c r="L24" s="99"/>
      <c r="M24" s="99"/>
      <c r="N24" s="99"/>
      <c r="O24" s="99">
        <v>150</v>
      </c>
    </row>
    <row r="25" spans="8:15">
      <c r="I25" t="s">
        <v>83</v>
      </c>
      <c r="J25" s="99"/>
      <c r="K25" s="99"/>
      <c r="L25" s="99"/>
      <c r="M25" s="99"/>
      <c r="N25" s="99">
        <v>39</v>
      </c>
      <c r="O25" s="99">
        <v>39</v>
      </c>
    </row>
    <row r="26" spans="8:15">
      <c r="H26" t="s">
        <v>76</v>
      </c>
      <c r="J26" s="99">
        <v>150</v>
      </c>
      <c r="K26" s="99">
        <v>26</v>
      </c>
      <c r="L26" s="99">
        <v>495</v>
      </c>
      <c r="M26" s="99">
        <v>28</v>
      </c>
      <c r="N26" s="99">
        <v>259</v>
      </c>
      <c r="O26" s="99">
        <v>958</v>
      </c>
    </row>
    <row r="29" spans="8:15" ht="6.75" customHeight="1"/>
    <row r="30" spans="8:15" ht="6.75" customHeight="1"/>
    <row r="31" spans="8:15" ht="6.75" customHeight="1"/>
    <row r="32" spans="8:15" ht="6.75" customHeight="1"/>
    <row r="33" spans="8:16" ht="6.75" customHeight="1"/>
    <row r="34" spans="8:16" ht="6.75" customHeight="1"/>
    <row r="35" spans="8:16" ht="6.75" customHeight="1"/>
    <row r="36" spans="8:16" ht="6.75" customHeight="1"/>
    <row r="37" spans="8:16" ht="6.75" customHeight="1"/>
    <row r="38" spans="8:16" ht="23.25">
      <c r="H38" s="95" t="s">
        <v>89</v>
      </c>
    </row>
    <row r="40" spans="8:16">
      <c r="H40" s="98" t="s">
        <v>79</v>
      </c>
      <c r="I40" s="47"/>
      <c r="J40" s="92" t="s">
        <v>5</v>
      </c>
      <c r="K40" s="47"/>
      <c r="L40" s="47"/>
      <c r="M40" s="47"/>
      <c r="N40" s="47"/>
      <c r="O40" s="47"/>
      <c r="P40" s="47"/>
    </row>
    <row r="41" spans="8:16" ht="30">
      <c r="H41" s="96" t="s">
        <v>81</v>
      </c>
      <c r="I41" s="96" t="s">
        <v>18</v>
      </c>
      <c r="J41" t="s">
        <v>26</v>
      </c>
      <c r="K41" t="s">
        <v>7</v>
      </c>
      <c r="L41" t="s">
        <v>75</v>
      </c>
      <c r="M41" t="s">
        <v>28</v>
      </c>
      <c r="N41" t="s">
        <v>29</v>
      </c>
      <c r="O41" t="s">
        <v>74</v>
      </c>
      <c r="P41" s="97" t="s">
        <v>76</v>
      </c>
    </row>
    <row r="42" spans="8:16">
      <c r="H42" t="s">
        <v>82</v>
      </c>
      <c r="I42" t="s">
        <v>83</v>
      </c>
      <c r="J42" s="94">
        <v>1</v>
      </c>
      <c r="K42" s="94">
        <v>5</v>
      </c>
      <c r="L42" s="94">
        <v>21</v>
      </c>
      <c r="M42" s="94">
        <v>15</v>
      </c>
      <c r="N42" s="94">
        <v>2</v>
      </c>
      <c r="O42" s="94"/>
      <c r="P42" s="94">
        <v>44</v>
      </c>
    </row>
    <row r="43" spans="8:16">
      <c r="H43" t="s">
        <v>84</v>
      </c>
      <c r="I43" t="s">
        <v>85</v>
      </c>
      <c r="J43" s="94"/>
      <c r="K43" s="94"/>
      <c r="L43" s="94">
        <v>50</v>
      </c>
      <c r="M43" s="94"/>
      <c r="N43" s="94"/>
      <c r="O43" s="94">
        <v>10</v>
      </c>
      <c r="P43" s="94">
        <v>60</v>
      </c>
    </row>
    <row r="44" spans="8:16">
      <c r="H44" t="s">
        <v>76</v>
      </c>
      <c r="J44" s="94">
        <v>1</v>
      </c>
      <c r="K44" s="94">
        <v>5</v>
      </c>
      <c r="L44" s="94">
        <v>71</v>
      </c>
      <c r="M44" s="94">
        <v>15</v>
      </c>
      <c r="N44" s="94">
        <v>2</v>
      </c>
      <c r="O44" s="94">
        <v>10</v>
      </c>
      <c r="P44" s="94">
        <v>104</v>
      </c>
    </row>
    <row r="46" spans="8:16">
      <c r="H46" s="100"/>
      <c r="I46" s="94"/>
      <c r="J46" s="94"/>
      <c r="K46" s="94"/>
      <c r="L46" s="94"/>
      <c r="M46" s="94"/>
      <c r="N46" s="94"/>
      <c r="O46" s="94"/>
    </row>
    <row r="47" spans="8:16">
      <c r="H47" s="93"/>
      <c r="I47" s="94"/>
      <c r="J47" s="94"/>
      <c r="K47" s="94"/>
      <c r="L47" s="94"/>
      <c r="M47" s="94"/>
      <c r="N47" s="94"/>
      <c r="O47" s="94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showRowColHeaders="0" workbookViewId="0"/>
  </sheetViews>
  <sheetFormatPr baseColWidth="10" defaultRowHeight="15.75" customHeight="1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>
      <c r="A1" s="88" t="s">
        <v>56</v>
      </c>
      <c r="B1" s="89" t="s">
        <v>58</v>
      </c>
    </row>
    <row r="2" spans="1:3" ht="15.75" customHeight="1">
      <c r="A2" s="88" t="s">
        <v>57</v>
      </c>
      <c r="B2" s="89" t="s">
        <v>59</v>
      </c>
    </row>
    <row r="4" spans="1:3" ht="15.75" customHeight="1">
      <c r="A4" s="68" t="s">
        <v>60</v>
      </c>
      <c r="B4" s="91">
        <f>IFERROR(VLOOKUP("Imprimante HP LJ 1220",Pièces,4,FALSE),0)</f>
        <v>0</v>
      </c>
    </row>
    <row r="5" spans="1:3" ht="15.75" customHeight="1">
      <c r="A5" s="69"/>
      <c r="B5" s="70"/>
    </row>
    <row r="6" spans="1:3" ht="15.75" customHeight="1">
      <c r="A6" s="69"/>
      <c r="B6" s="70"/>
    </row>
    <row r="7" spans="1:3" ht="15.75" customHeight="1">
      <c r="A7" s="69"/>
      <c r="B7" s="70"/>
    </row>
    <row r="8" spans="1:3" ht="15.75" customHeight="1">
      <c r="A8" s="68" t="s">
        <v>61</v>
      </c>
      <c r="B8" s="71"/>
    </row>
    <row r="9" spans="1:3" ht="15.75" customHeight="1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>
      <c r="A10" s="72" t="s">
        <v>4</v>
      </c>
      <c r="B10" s="48" t="s">
        <v>38</v>
      </c>
      <c r="C10" s="74">
        <f ca="1">IFERROR(MATCH(VD_Fournisseur,Liste_Fournisseurs,0)-1,0)</f>
        <v>1</v>
      </c>
    </row>
    <row r="11" spans="1:3" ht="15.75" customHeight="1">
      <c r="A11" s="72" t="s">
        <v>5</v>
      </c>
      <c r="B11" s="48" t="s">
        <v>74</v>
      </c>
      <c r="C11" s="74">
        <f ca="1">IFERROR(MATCH(VD_Technicien,Liste_Techniciens,0)-1,0)</f>
        <v>1</v>
      </c>
    </row>
    <row r="12" spans="1:3" ht="15.75" customHeight="1">
      <c r="A12" s="72" t="s">
        <v>54</v>
      </c>
      <c r="B12" s="48" t="s">
        <v>74</v>
      </c>
      <c r="C12" s="74">
        <f ca="1">IFERROR(MATCH(VD_Technicien,Liste_Techniciens,0)-1,0)</f>
        <v>1</v>
      </c>
    </row>
    <row r="13" spans="1:3" ht="15.75" customHeight="1">
      <c r="A13" s="69"/>
      <c r="B13" s="70"/>
    </row>
    <row r="14" spans="1:3" ht="15.75" customHeight="1">
      <c r="A14" s="73" t="s">
        <v>62</v>
      </c>
      <c r="B14" s="68"/>
    </row>
    <row r="15" spans="1:3" ht="15.75" customHeight="1">
      <c r="A15" s="49" t="s">
        <v>63</v>
      </c>
      <c r="B15" s="50" t="s">
        <v>66</v>
      </c>
    </row>
    <row r="16" spans="1:3" ht="15.75" customHeight="1">
      <c r="A16" s="49" t="s">
        <v>65</v>
      </c>
      <c r="B16" s="50" t="s">
        <v>64</v>
      </c>
    </row>
    <row r="17" spans="1:2" ht="15.75" customHeight="1">
      <c r="A17" s="49" t="s">
        <v>67</v>
      </c>
      <c r="B17" s="50" t="s">
        <v>64</v>
      </c>
    </row>
    <row r="18" spans="1:2" ht="15.75" customHeight="1">
      <c r="A18" s="49" t="s">
        <v>68</v>
      </c>
      <c r="B18" s="50" t="s">
        <v>64</v>
      </c>
    </row>
    <row r="19" spans="1:2" ht="15.75" customHeight="1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gmb</cp:lastModifiedBy>
  <dcterms:created xsi:type="dcterms:W3CDTF">2013-02-01T10:35:05Z</dcterms:created>
  <dcterms:modified xsi:type="dcterms:W3CDTF">2016-03-31T06:58:37Z</dcterms:modified>
</cp:coreProperties>
</file>