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15" windowHeight="7290"/>
  </bookViews>
  <sheets>
    <sheet name="Calendrier" sheetId="1" r:id="rId1"/>
    <sheet name="Fil de l'eau" sheetId="3" r:id="rId2"/>
    <sheet name="Sources" sheetId="2" r:id="rId3"/>
  </sheets>
  <definedNames>
    <definedName name="Fériés">Sources!$E$2:$E$14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E14" i="2" l="1"/>
  <c r="E13" i="2"/>
  <c r="E12" i="2"/>
  <c r="E11" i="2"/>
  <c r="E10" i="2"/>
  <c r="E6" i="2"/>
  <c r="E5" i="2"/>
  <c r="E3" i="2"/>
  <c r="E7" i="2" s="1"/>
  <c r="E2" i="2"/>
  <c r="E8" i="2" l="1"/>
  <c r="E4" i="2"/>
  <c r="E9" i="2"/>
  <c r="F2" i="1"/>
  <c r="E8" i="1" l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D8" i="1"/>
  <c r="D9" i="1" s="1"/>
  <c r="AH9" i="1" l="1"/>
  <c r="AG9" i="1"/>
  <c r="C16" i="1"/>
  <c r="C14" i="1"/>
  <c r="C12" i="1"/>
  <c r="C13" i="1"/>
  <c r="C11" i="1"/>
  <c r="C15" i="1"/>
  <c r="C10" i="1"/>
  <c r="AF9" i="1"/>
  <c r="AB9" i="1"/>
  <c r="X9" i="1"/>
  <c r="T9" i="1"/>
  <c r="P9" i="1"/>
  <c r="L9" i="1"/>
  <c r="H9" i="1"/>
  <c r="AE9" i="1"/>
  <c r="AA9" i="1"/>
  <c r="W9" i="1"/>
  <c r="S9" i="1"/>
  <c r="O9" i="1"/>
  <c r="K9" i="1"/>
  <c r="G9" i="1"/>
  <c r="AD9" i="1"/>
  <c r="Z9" i="1"/>
  <c r="V9" i="1"/>
  <c r="R9" i="1"/>
  <c r="N9" i="1"/>
  <c r="J9" i="1"/>
  <c r="F9" i="1"/>
  <c r="AC9" i="1"/>
  <c r="Y9" i="1"/>
  <c r="U9" i="1"/>
  <c r="Q9" i="1"/>
  <c r="M9" i="1"/>
  <c r="I9" i="1"/>
  <c r="E9" i="1"/>
</calcChain>
</file>

<file path=xl/sharedStrings.xml><?xml version="1.0" encoding="utf-8"?>
<sst xmlns="http://schemas.openxmlformats.org/spreadsheetml/2006/main" count="88" uniqueCount="62">
  <si>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</si>
  <si>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</si>
  <si>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</si>
  <si>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</si>
  <si>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</si>
  <si>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</si>
  <si>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</si>
  <si>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</si>
  <si>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</si>
  <si>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</si>
  <si>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</si>
  <si>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</si>
  <si>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</si>
  <si>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</si>
  <si>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Salarié :</t>
  </si>
  <si>
    <t>Affectation :</t>
  </si>
  <si>
    <t>Salariés</t>
  </si>
  <si>
    <t>Années</t>
  </si>
  <si>
    <t>Mois</t>
  </si>
  <si>
    <t>Tranches</t>
  </si>
  <si>
    <t>Num</t>
  </si>
  <si>
    <t>Franck</t>
  </si>
  <si>
    <t>Justine</t>
  </si>
  <si>
    <t>Delphine</t>
  </si>
  <si>
    <t>Jour fériés</t>
  </si>
  <si>
    <t>Dates</t>
  </si>
  <si>
    <t>1er Janvier</t>
  </si>
  <si>
    <t>Pâques</t>
  </si>
  <si>
    <t>Lundi de Pâques</t>
  </si>
  <si>
    <t>1er Mai</t>
  </si>
  <si>
    <t>Ascenscion</t>
  </si>
  <si>
    <t>Pentecôte</t>
  </si>
  <si>
    <t>Lundi de la Pentecôte</t>
  </si>
  <si>
    <t>1er Novembre</t>
  </si>
  <si>
    <t>Année</t>
  </si>
  <si>
    <t>M</t>
  </si>
  <si>
    <t>MS</t>
  </si>
  <si>
    <t>S</t>
  </si>
  <si>
    <t>/</t>
  </si>
  <si>
    <t>CA</t>
  </si>
  <si>
    <t>For</t>
  </si>
  <si>
    <t>RR</t>
  </si>
  <si>
    <t>CET</t>
  </si>
  <si>
    <t>AT</t>
  </si>
  <si>
    <t>B</t>
  </si>
  <si>
    <t>Table matière</t>
  </si>
  <si>
    <t>Poste</t>
  </si>
  <si>
    <t>Heures théo</t>
  </si>
  <si>
    <t>Début matin</t>
  </si>
  <si>
    <t>Fin matin</t>
  </si>
  <si>
    <t>Début soir</t>
  </si>
  <si>
    <t>Fin soir</t>
  </si>
  <si>
    <t>Heures réelles</t>
  </si>
  <si>
    <t>Date</t>
  </si>
  <si>
    <t>Affectation</t>
  </si>
  <si>
    <t>Secrétariat</t>
  </si>
  <si>
    <t>Atelier</t>
  </si>
  <si>
    <t>Bureau d'études</t>
  </si>
  <si>
    <t>dm</t>
  </si>
  <si>
    <t>hr</t>
  </si>
  <si>
    <t>ht</t>
  </si>
  <si>
    <t>fm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</si>
</sst>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2" tint="-0.74999237037263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FFFF"/>
        <bgColor rgb="FF000000"/>
      </patternFill>
    </fill>
    <fill>
      <patternFill patternType="solid">
        <fgColor rgb="FFB7EBDB"/>
        <bgColor indexed="64"/>
      </patternFill>
    </fill>
    <fill>
      <gradientFill degree="90">
        <stop position="0">
          <color theme="0"/>
        </stop>
        <stop position="1">
          <color theme="9" tint="0.59999389629810485"/>
        </stop>
      </gradient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 applyAlignment="1">
      <alignment textRotation="90" wrapText="1"/>
    </xf>
    <xf numFmtId="0" fontId="0" fillId="0" borderId="0" xfId="0" applyAlignment="1">
      <alignment textRotation="43"/>
    </xf>
    <xf numFmtId="0" fontId="3" fillId="0" borderId="0" xfId="0" applyFont="1" applyAlignment="1">
      <alignment vertical="center"/>
    </xf>
    <xf numFmtId="20" fontId="6" fillId="0" borderId="0" xfId="0" applyNumberFormat="1" applyFont="1"/>
    <xf numFmtId="0" fontId="0" fillId="0" borderId="0" xfId="0" applyFill="1"/>
    <xf numFmtId="0" fontId="7" fillId="3" borderId="1" xfId="0" applyFont="1" applyFill="1" applyBorder="1"/>
    <xf numFmtId="0" fontId="0" fillId="0" borderId="1" xfId="0" applyBorder="1"/>
    <xf numFmtId="0" fontId="4" fillId="0" borderId="1" xfId="0" applyFont="1" applyBorder="1"/>
    <xf numFmtId="20" fontId="0" fillId="0" borderId="1" xfId="0" applyNumberFormat="1" applyBorder="1"/>
    <xf numFmtId="0" fontId="0" fillId="0" borderId="0" xfId="0" applyBorder="1"/>
    <xf numFmtId="0" fontId="4" fillId="0" borderId="0" xfId="0" applyFont="1" applyBorder="1"/>
    <xf numFmtId="14" fontId="0" fillId="0" borderId="0" xfId="0" applyNumberFormat="1"/>
    <xf numFmtId="0" fontId="0" fillId="0" borderId="1" xfId="0" applyFill="1" applyBorder="1"/>
    <xf numFmtId="20" fontId="0" fillId="0" borderId="0" xfId="0" applyNumberFormat="1" applyBorder="1"/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164" fontId="5" fillId="0" borderId="0" xfId="0" applyNumberFormat="1" applyFont="1" applyFill="1" applyAlignment="1">
      <alignment textRotation="90"/>
    </xf>
    <xf numFmtId="0" fontId="5" fillId="0" borderId="0" xfId="0" applyFont="1" applyFill="1" applyAlignment="1">
      <alignment textRotation="90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" fontId="0" fillId="0" borderId="0" xfId="0" applyNumberFormat="1" applyAlignment="1">
      <alignment horizontal="left"/>
    </xf>
    <xf numFmtId="0" fontId="7" fillId="3" borderId="1" xfId="0" applyFont="1" applyFill="1" applyBorder="1" applyAlignment="1">
      <alignment horizontal="center"/>
    </xf>
    <xf numFmtId="0" fontId="7" fillId="4" borderId="0" xfId="0" applyFont="1" applyFill="1" applyBorder="1"/>
    <xf numFmtId="0" fontId="9" fillId="6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</cellXfs>
  <cellStyles count="1">
    <cellStyle name="Normal" xfId="0" builtinId="0"/>
  </cellStyles>
  <dxfs count="6">
    <dxf>
      <font>
        <b val="0"/>
        <i/>
        <color theme="1"/>
      </font>
      <fill>
        <patternFill>
          <bgColor rgb="FFDEEFE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theme="2" tint="-0.24994659260841701"/>
        </patternFill>
      </fill>
    </dxf>
    <dxf>
      <font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/>
        <color theme="1"/>
      </font>
      <fill>
        <patternFill>
          <bgColor rgb="FFDEEFE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/>
        <color theme="1"/>
      </font>
      <fill>
        <patternFill>
          <bgColor rgb="FFDEEFE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1"/>
      </font>
      <fill>
        <patternFill>
          <bgColor rgb="FFB7EBDB"/>
        </patternFill>
      </fill>
      <border>
        <left style="thin">
          <color rgb="FF009193"/>
        </left>
        <right style="thin">
          <color rgb="FF009193"/>
        </right>
        <top style="thin">
          <color rgb="FF009193"/>
        </top>
        <bottom style="thin">
          <color rgb="FF009193"/>
        </bottom>
      </border>
    </dxf>
  </dxfs>
  <tableStyles count="0" defaultTableStyle="TableStyleMedium2" defaultPivotStyle="PivotStyleLight16"/>
  <colors>
    <mruColors>
      <color rgb="FF0000FF"/>
      <color rgb="FFD1EFEA"/>
      <color rgb="FFB7EBDB"/>
      <color rgb="FFDEEFEF"/>
      <color rgb="FF0091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I26"/>
  <sheetViews>
    <sheetView tabSelected="1" topLeftCell="A3" zoomScale="120" zoomScaleNormal="120" workbookViewId="0">
      <selection activeCell="C4" sqref="C4"/>
    </sheetView>
  </sheetViews>
  <sheetFormatPr baseColWidth="10" defaultRowHeight="15" x14ac:dyDescent="0.25"/>
  <cols>
    <col min="1" max="1" width="4.42578125" customWidth="1"/>
    <col min="2" max="2" width="12.85546875" customWidth="1"/>
    <col min="3" max="3" width="11.85546875" customWidth="1"/>
    <col min="4" max="34" width="4.42578125" customWidth="1"/>
    <col min="35" max="35" width="4.7109375" customWidth="1"/>
  </cols>
  <sheetData>
    <row r="2" spans="1:35" ht="15.6" customHeight="1" x14ac:dyDescent="0.25">
      <c r="B2" s="15" t="s">
        <v>0</v>
      </c>
      <c r="C2" s="17">
        <v>2020</v>
      </c>
      <c r="F2" s="20" t="str">
        <f>IF(AND(C2&lt;&gt;"",C3&lt;&gt;"",C4&lt;&gt;""),"Planning de " &amp; C4 &amp; " pour le mois de " &amp; C3,"")</f>
        <v>Planning de Justine pour le mois de Juillet</v>
      </c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3"/>
      <c r="AG2" s="3"/>
      <c r="AH2" s="3"/>
    </row>
    <row r="3" spans="1:35" ht="15.6" customHeight="1" x14ac:dyDescent="0.25">
      <c r="B3" s="15" t="s">
        <v>1</v>
      </c>
      <c r="C3" s="17" t="s">
        <v>8</v>
      </c>
      <c r="E3" s="3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3"/>
      <c r="AG3" s="3"/>
      <c r="AH3" s="3"/>
    </row>
    <row r="4" spans="1:35" ht="15.6" customHeight="1" x14ac:dyDescent="0.25">
      <c r="B4" s="16" t="s">
        <v>14</v>
      </c>
      <c r="C4" s="17" t="s">
        <v>22</v>
      </c>
      <c r="E4" s="3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3"/>
      <c r="AG4" s="3"/>
      <c r="AH4" s="3"/>
    </row>
    <row r="5" spans="1:35" ht="18.2" customHeight="1" x14ac:dyDescent="0.25">
      <c r="B5" s="16" t="s">
        <v>15</v>
      </c>
      <c r="C5" s="17" t="s">
        <v>55</v>
      </c>
      <c r="E5" s="3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3"/>
      <c r="AG5" s="3"/>
      <c r="AH5" s="3"/>
    </row>
    <row r="6" spans="1:35" x14ac:dyDescent="0.25">
      <c r="A6" s="12"/>
    </row>
    <row r="7" spans="1:35" hidden="1" x14ac:dyDescent="0.25">
      <c r="D7">
        <v>1</v>
      </c>
      <c r="E7">
        <v>2</v>
      </c>
      <c r="F7">
        <v>3</v>
      </c>
      <c r="G7">
        <v>4</v>
      </c>
      <c r="H7">
        <v>5</v>
      </c>
      <c r="I7">
        <v>6</v>
      </c>
      <c r="J7">
        <v>7</v>
      </c>
      <c r="K7">
        <v>8</v>
      </c>
      <c r="L7">
        <v>9</v>
      </c>
      <c r="M7">
        <v>10</v>
      </c>
      <c r="N7">
        <v>11</v>
      </c>
      <c r="O7">
        <v>12</v>
      </c>
      <c r="P7">
        <v>13</v>
      </c>
      <c r="Q7">
        <v>14</v>
      </c>
      <c r="R7">
        <v>15</v>
      </c>
      <c r="S7">
        <v>16</v>
      </c>
      <c r="T7">
        <v>17</v>
      </c>
      <c r="U7">
        <v>18</v>
      </c>
      <c r="V7">
        <v>19</v>
      </c>
      <c r="W7">
        <v>20</v>
      </c>
      <c r="X7">
        <v>21</v>
      </c>
      <c r="Y7">
        <v>22</v>
      </c>
      <c r="Z7">
        <v>23</v>
      </c>
      <c r="AA7">
        <v>24</v>
      </c>
      <c r="AB7">
        <v>25</v>
      </c>
      <c r="AC7">
        <v>26</v>
      </c>
      <c r="AD7">
        <v>27</v>
      </c>
      <c r="AE7">
        <v>28</v>
      </c>
      <c r="AF7">
        <v>29</v>
      </c>
      <c r="AG7">
        <v>30</v>
      </c>
      <c r="AH7">
        <v>31</v>
      </c>
    </row>
    <row r="8" spans="1:35" ht="126" hidden="1" customHeight="1" x14ac:dyDescent="0.25">
      <c r="D8" s="1">
        <f>DATE($C$2,VLOOKUP($C$3,Sources!$I$1:$J$13,2,FALSE),Calendrier!D7)</f>
        <v>44013</v>
      </c>
      <c r="E8" s="1">
        <f>DATE($C$2,VLOOKUP($C$3,Sources!$I$1:$J$13,2,FALSE),Calendrier!E7)</f>
        <v>44014</v>
      </c>
      <c r="F8" s="1">
        <f>DATE($C$2,VLOOKUP($C$3,Sources!$I$1:$J$13,2,FALSE),Calendrier!F7)</f>
        <v>44015</v>
      </c>
      <c r="G8" s="1">
        <f>DATE($C$2,VLOOKUP($C$3,Sources!$I$1:$J$13,2,FALSE),Calendrier!G7)</f>
        <v>44016</v>
      </c>
      <c r="H8" s="1">
        <f>DATE($C$2,VLOOKUP($C$3,Sources!$I$1:$J$13,2,FALSE),Calendrier!H7)</f>
        <v>44017</v>
      </c>
      <c r="I8" s="1">
        <f>DATE($C$2,VLOOKUP($C$3,Sources!$I$1:$J$13,2,FALSE),Calendrier!I7)</f>
        <v>44018</v>
      </c>
      <c r="J8" s="1">
        <f>DATE($C$2,VLOOKUP($C$3,Sources!$I$1:$J$13,2,FALSE),Calendrier!J7)</f>
        <v>44019</v>
      </c>
      <c r="K8" s="1">
        <f>DATE($C$2,VLOOKUP($C$3,Sources!$I$1:$J$13,2,FALSE),Calendrier!K7)</f>
        <v>44020</v>
      </c>
      <c r="L8" s="1">
        <f>DATE($C$2,VLOOKUP($C$3,Sources!$I$1:$J$13,2,FALSE),Calendrier!L7)</f>
        <v>44021</v>
      </c>
      <c r="M8" s="1">
        <f>DATE($C$2,VLOOKUP($C$3,Sources!$I$1:$J$13,2,FALSE),Calendrier!M7)</f>
        <v>44022</v>
      </c>
      <c r="N8" s="1">
        <f>DATE($C$2,VLOOKUP($C$3,Sources!$I$1:$J$13,2,FALSE),Calendrier!N7)</f>
        <v>44023</v>
      </c>
      <c r="O8" s="1">
        <f>DATE($C$2,VLOOKUP($C$3,Sources!$I$1:$J$13,2,FALSE),Calendrier!O7)</f>
        <v>44024</v>
      </c>
      <c r="P8" s="1">
        <f>DATE($C$2,VLOOKUP($C$3,Sources!$I$1:$J$13,2,FALSE),Calendrier!P7)</f>
        <v>44025</v>
      </c>
      <c r="Q8" s="1">
        <f>DATE($C$2,VLOOKUP($C$3,Sources!$I$1:$J$13,2,FALSE),Calendrier!Q7)</f>
        <v>44026</v>
      </c>
      <c r="R8" s="1">
        <f>DATE($C$2,VLOOKUP($C$3,Sources!$I$1:$J$13,2,FALSE),Calendrier!R7)</f>
        <v>44027</v>
      </c>
      <c r="S8" s="1">
        <f>DATE($C$2,VLOOKUP($C$3,Sources!$I$1:$J$13,2,FALSE),Calendrier!S7)</f>
        <v>44028</v>
      </c>
      <c r="T8" s="1">
        <f>DATE($C$2,VLOOKUP($C$3,Sources!$I$1:$J$13,2,FALSE),Calendrier!T7)</f>
        <v>44029</v>
      </c>
      <c r="U8" s="1">
        <f>DATE($C$2,VLOOKUP($C$3,Sources!$I$1:$J$13,2,FALSE),Calendrier!U7)</f>
        <v>44030</v>
      </c>
      <c r="V8" s="1">
        <f>DATE($C$2,VLOOKUP($C$3,Sources!$I$1:$J$13,2,FALSE),Calendrier!V7)</f>
        <v>44031</v>
      </c>
      <c r="W8" s="1">
        <f>DATE($C$2,VLOOKUP($C$3,Sources!$I$1:$J$13,2,FALSE),Calendrier!W7)</f>
        <v>44032</v>
      </c>
      <c r="X8" s="1">
        <f>DATE($C$2,VLOOKUP($C$3,Sources!$I$1:$J$13,2,FALSE),Calendrier!X7)</f>
        <v>44033</v>
      </c>
      <c r="Y8" s="1">
        <f>DATE($C$2,VLOOKUP($C$3,Sources!$I$1:$J$13,2,FALSE),Calendrier!Y7)</f>
        <v>44034</v>
      </c>
      <c r="Z8" s="1">
        <f>DATE($C$2,VLOOKUP($C$3,Sources!$I$1:$J$13,2,FALSE),Calendrier!Z7)</f>
        <v>44035</v>
      </c>
      <c r="AA8" s="1">
        <f>DATE($C$2,VLOOKUP($C$3,Sources!$I$1:$J$13,2,FALSE),Calendrier!AA7)</f>
        <v>44036</v>
      </c>
      <c r="AB8" s="1">
        <f>DATE($C$2,VLOOKUP($C$3,Sources!$I$1:$J$13,2,FALSE),Calendrier!AB7)</f>
        <v>44037</v>
      </c>
      <c r="AC8" s="1">
        <f>DATE($C$2,VLOOKUP($C$3,Sources!$I$1:$J$13,2,FALSE),Calendrier!AC7)</f>
        <v>44038</v>
      </c>
      <c r="AD8" s="1">
        <f>DATE($C$2,VLOOKUP($C$3,Sources!$I$1:$J$13,2,FALSE),Calendrier!AD7)</f>
        <v>44039</v>
      </c>
      <c r="AE8" s="1">
        <f>DATE($C$2,VLOOKUP($C$3,Sources!$I$1:$J$13,2,FALSE),Calendrier!AE7)</f>
        <v>44040</v>
      </c>
      <c r="AF8" s="1">
        <f>DATE($C$2,VLOOKUP($C$3,Sources!$I$1:$J$13,2,FALSE),Calendrier!AF7)</f>
        <v>44041</v>
      </c>
      <c r="AG8" s="1">
        <f>DATE($C$2,VLOOKUP($C$3,Sources!$I$1:$J$13,2,FALSE),Calendrier!AG7)</f>
        <v>44042</v>
      </c>
      <c r="AH8" s="1">
        <f>DATE($C$2,VLOOKUP($C$3,Sources!$I$1:$J$13,2,FALSE),Calendrier!AH7)</f>
        <v>44043</v>
      </c>
    </row>
    <row r="9" spans="1:35" ht="65.25" x14ac:dyDescent="0.25">
      <c r="D9" s="18" t="str">
        <f>IF(AND($C$2&lt;&gt;"",$C$4&lt;&gt;""),TEXT(D8,"jjjj")&amp;" "&amp;TEXT(D8,"jj"),"")</f>
        <v>mercredi 01</v>
      </c>
      <c r="E9" s="19" t="str">
        <f t="shared" ref="E9:AH9" si="0">IF(AND($C$2&lt;&gt;"",$C$4&lt;&gt;""),IF(MONTH(E8)=MONTH($D$8),TEXT(E8,"jjjj")&amp;" "&amp;TEXT(E8,"jj"),""),"")</f>
        <v>jeudi 02</v>
      </c>
      <c r="F9" s="19" t="str">
        <f t="shared" si="0"/>
        <v>vendredi 03</v>
      </c>
      <c r="G9" s="19" t="str">
        <f t="shared" si="0"/>
        <v>samedi 04</v>
      </c>
      <c r="H9" s="19" t="str">
        <f t="shared" si="0"/>
        <v>dimanche 05</v>
      </c>
      <c r="I9" s="19" t="str">
        <f t="shared" si="0"/>
        <v>lundi 06</v>
      </c>
      <c r="J9" s="19" t="str">
        <f t="shared" si="0"/>
        <v>mardi 07</v>
      </c>
      <c r="K9" s="19" t="str">
        <f t="shared" si="0"/>
        <v>mercredi 08</v>
      </c>
      <c r="L9" s="19" t="str">
        <f t="shared" si="0"/>
        <v>jeudi 09</v>
      </c>
      <c r="M9" s="19" t="str">
        <f t="shared" si="0"/>
        <v>vendredi 10</v>
      </c>
      <c r="N9" s="19" t="str">
        <f t="shared" si="0"/>
        <v>samedi 11</v>
      </c>
      <c r="O9" s="19" t="str">
        <f t="shared" si="0"/>
        <v>dimanche 12</v>
      </c>
      <c r="P9" s="19" t="str">
        <f t="shared" si="0"/>
        <v>lundi 13</v>
      </c>
      <c r="Q9" s="19" t="str">
        <f t="shared" si="0"/>
        <v>mardi 14</v>
      </c>
      <c r="R9" s="19" t="str">
        <f t="shared" si="0"/>
        <v>mercredi 15</v>
      </c>
      <c r="S9" s="19" t="str">
        <f t="shared" si="0"/>
        <v>jeudi 16</v>
      </c>
      <c r="T9" s="19" t="str">
        <f t="shared" si="0"/>
        <v>vendredi 17</v>
      </c>
      <c r="U9" s="19" t="str">
        <f t="shared" si="0"/>
        <v>samedi 18</v>
      </c>
      <c r="V9" s="19" t="str">
        <f t="shared" si="0"/>
        <v>dimanche 19</v>
      </c>
      <c r="W9" s="19" t="str">
        <f t="shared" si="0"/>
        <v>lundi 20</v>
      </c>
      <c r="X9" s="19" t="str">
        <f t="shared" si="0"/>
        <v>mardi 21</v>
      </c>
      <c r="Y9" s="19" t="str">
        <f t="shared" si="0"/>
        <v>mercredi 22</v>
      </c>
      <c r="Z9" s="19" t="str">
        <f t="shared" si="0"/>
        <v>jeudi 23</v>
      </c>
      <c r="AA9" s="19" t="str">
        <f t="shared" si="0"/>
        <v>vendredi 24</v>
      </c>
      <c r="AB9" s="19" t="str">
        <f t="shared" si="0"/>
        <v>samedi 25</v>
      </c>
      <c r="AC9" s="19" t="str">
        <f t="shared" si="0"/>
        <v>dimanche 26</v>
      </c>
      <c r="AD9" s="19" t="str">
        <f t="shared" si="0"/>
        <v>lundi 27</v>
      </c>
      <c r="AE9" s="19" t="str">
        <f t="shared" si="0"/>
        <v>mardi 28</v>
      </c>
      <c r="AF9" s="19" t="str">
        <f t="shared" si="0"/>
        <v>mercredi 29</v>
      </c>
      <c r="AG9" s="19" t="str">
        <f t="shared" si="0"/>
        <v>jeudi 30</v>
      </c>
      <c r="AH9" s="19" t="str">
        <f t="shared" si="0"/>
        <v>vendredi 31</v>
      </c>
      <c r="AI9" s="2"/>
    </row>
    <row r="10" spans="1:35" x14ac:dyDescent="0.25">
      <c r="C10" s="4" t="str">
        <f>IF($D$9&lt;&gt;"",Sources!P2,"")</f>
        <v>Poste</v>
      </c>
      <c r="J10" t="s">
        <v>36</v>
      </c>
    </row>
    <row r="11" spans="1:35" x14ac:dyDescent="0.25">
      <c r="C11" s="4" t="str">
        <f>IF($D$9&lt;&gt;"",Sources!P3,"")</f>
        <v>Heures théo</v>
      </c>
      <c r="P11" t="s">
        <v>60</v>
      </c>
    </row>
    <row r="12" spans="1:35" x14ac:dyDescent="0.25">
      <c r="C12" s="4" t="str">
        <f>IF($D$9&lt;&gt;"",Sources!P4,"")</f>
        <v>Début matin</v>
      </c>
      <c r="J12" t="s">
        <v>58</v>
      </c>
    </row>
    <row r="13" spans="1:35" x14ac:dyDescent="0.25">
      <c r="C13" s="4" t="str">
        <f>IF($D$9&lt;&gt;"",Sources!P5,"")</f>
        <v>Fin matin</v>
      </c>
    </row>
    <row r="14" spans="1:35" x14ac:dyDescent="0.25">
      <c r="B14" s="5"/>
      <c r="C14" s="4" t="str">
        <f>IF($D$9&lt;&gt;"",Sources!P6,"")</f>
        <v>Début soir</v>
      </c>
    </row>
    <row r="15" spans="1:35" x14ac:dyDescent="0.25">
      <c r="B15" s="5"/>
      <c r="C15" s="4" t="str">
        <f>IF($D$9&lt;&gt;"",Sources!P7,"")</f>
        <v>Fin soir</v>
      </c>
    </row>
    <row r="16" spans="1:35" x14ac:dyDescent="0.25">
      <c r="C16" s="4" t="str">
        <f>IF($D$9&lt;&gt;"",Sources!P8,"")</f>
        <v>Heures réelles</v>
      </c>
      <c r="J16" t="s">
        <v>59</v>
      </c>
    </row>
    <row r="17" spans="3:13" x14ac:dyDescent="0.25">
      <c r="C17" s="4"/>
    </row>
    <row r="18" spans="3:13" x14ac:dyDescent="0.25">
      <c r="C18" s="4"/>
    </row>
    <row r="19" spans="3:13" x14ac:dyDescent="0.25">
      <c r="C19" s="4"/>
    </row>
    <row r="21" spans="3:13" x14ac:dyDescent="0.25">
      <c r="C21" s="4"/>
      <c r="M21" s="5"/>
    </row>
    <row r="22" spans="3:13" x14ac:dyDescent="0.25">
      <c r="E22" s="5"/>
      <c r="M22" s="5"/>
    </row>
    <row r="23" spans="3:13" x14ac:dyDescent="0.25">
      <c r="C23" s="4"/>
      <c r="E23" s="5"/>
      <c r="M23" s="5"/>
    </row>
    <row r="24" spans="3:13" x14ac:dyDescent="0.25">
      <c r="C24" s="4"/>
      <c r="E24" s="5"/>
      <c r="M24" s="5"/>
    </row>
    <row r="25" spans="3:13" x14ac:dyDescent="0.25">
      <c r="C25" s="4"/>
      <c r="E25" s="5"/>
      <c r="M25" s="5"/>
    </row>
    <row r="26" spans="3:13" x14ac:dyDescent="0.25">
      <c r="C26" s="4"/>
    </row>
  </sheetData>
  <mergeCells count="1">
    <mergeCell ref="F2:AE5"/>
  </mergeCells>
  <conditionalFormatting sqref="F2:AE5">
    <cfRule type="expression" dxfId="5" priority="6">
      <formula>$F$2&lt;&gt;""</formula>
    </cfRule>
  </conditionalFormatting>
  <conditionalFormatting sqref="D9:AH9">
    <cfRule type="expression" dxfId="4" priority="5">
      <formula>D$9&lt;&gt;""</formula>
    </cfRule>
  </conditionalFormatting>
  <conditionalFormatting sqref="C10:C16">
    <cfRule type="expression" dxfId="3" priority="4">
      <formula>$D$9&lt;&gt;""</formula>
    </cfRule>
  </conditionalFormatting>
  <conditionalFormatting sqref="D10:AH16">
    <cfRule type="expression" dxfId="2" priority="2">
      <formula>D$9&lt;&gt;""</formula>
    </cfRule>
  </conditionalFormatting>
  <conditionalFormatting sqref="D9:AH16">
    <cfRule type="expression" dxfId="1" priority="1">
      <formula>AND(D$9&lt;&gt;"",OR(WEEKDAY(D$8,2)=6,WEEKDAY(D$8,2)=7,COUNTIF(Fériés,DATE(YEAR(D$8),MONTH(D$8),DAY(D$8)))&gt;0))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Sources!$L$2:$L$4</xm:f>
          </x14:formula1>
          <xm:sqref>C4</xm:sqref>
        </x14:dataValidation>
        <x14:dataValidation type="list" allowBlank="1" showInputMessage="1" showErrorMessage="1">
          <x14:formula1>
            <xm:f>Sources!$G$2:$G$13</xm:f>
          </x14:formula1>
          <xm:sqref>C2</xm:sqref>
        </x14:dataValidation>
        <x14:dataValidation type="list" allowBlank="1" showInputMessage="1" showErrorMessage="1">
          <x14:formula1>
            <xm:f>Sources!$I$2:$I$13</xm:f>
          </x14:formula1>
          <xm:sqref>C3</xm:sqref>
        </x14:dataValidation>
        <x14:dataValidation type="list" allowBlank="1" showInputMessage="1" showErrorMessage="1">
          <x14:formula1>
            <xm:f>Sources!$N$2:$N$4</xm:f>
          </x14:formula1>
          <xm:sqref>C5</xm:sqref>
        </x14:dataValidation>
        <x14:dataValidation type="list" allowBlank="1" showInputMessage="1" showErrorMessage="1">
          <x14:formula1>
            <xm:f>Sources!$R$2:$R$11</xm:f>
          </x14:formula1>
          <xm:sqref>D10:AH10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"/>
  <sheetViews>
    <sheetView workbookViewId="0">
      <selection activeCell="E8" sqref="E8"/>
    </sheetView>
  </sheetViews>
  <sheetFormatPr baseColWidth="10" defaultRowHeight="15" x14ac:dyDescent="0.25"/>
  <cols>
    <col min="1" max="1" width="13.85546875" customWidth="1"/>
    <col min="2" max="3" width="19.140625" customWidth="1"/>
  </cols>
  <sheetData>
    <row r="1" spans="1:10" ht="30" customHeight="1" x14ac:dyDescent="0.25">
      <c r="A1" s="26" t="s">
        <v>53</v>
      </c>
      <c r="B1" s="26" t="s">
        <v>16</v>
      </c>
      <c r="C1" s="26" t="s">
        <v>54</v>
      </c>
      <c r="D1" s="26" t="s">
        <v>46</v>
      </c>
      <c r="E1" s="26" t="s">
        <v>47</v>
      </c>
      <c r="F1" s="26" t="s">
        <v>48</v>
      </c>
      <c r="G1" s="26" t="s">
        <v>49</v>
      </c>
      <c r="H1" s="26" t="s">
        <v>50</v>
      </c>
      <c r="I1" s="26" t="s">
        <v>51</v>
      </c>
      <c r="J1" s="26" t="s">
        <v>52</v>
      </c>
    </row>
    <row r="2" spans="1:10" x14ac:dyDescent="0.25">
      <c r="A2" s="12">
        <v>44019</v>
      </c>
      <c r="B2" t="s">
        <v>22</v>
      </c>
      <c r="C2" t="s">
        <v>55</v>
      </c>
      <c r="D2" t="s">
        <v>36</v>
      </c>
      <c r="F2" t="s">
        <v>58</v>
      </c>
      <c r="J2" t="s">
        <v>59</v>
      </c>
    </row>
    <row r="3" spans="1:10" x14ac:dyDescent="0.25">
      <c r="A3" s="12">
        <v>44020</v>
      </c>
      <c r="B3" t="s">
        <v>23</v>
      </c>
      <c r="C3" t="s">
        <v>57</v>
      </c>
      <c r="G3" t="s">
        <v>61</v>
      </c>
    </row>
    <row r="4" spans="1:10" x14ac:dyDescent="0.25">
      <c r="A4" s="12">
        <v>44025</v>
      </c>
      <c r="B4" t="s">
        <v>22</v>
      </c>
      <c r="C4" t="s">
        <v>55</v>
      </c>
      <c r="E4" t="s">
        <v>60</v>
      </c>
    </row>
    <row r="5" spans="1:10" x14ac:dyDescent="0.25">
      <c r="A5" s="12">
        <v>44748</v>
      </c>
      <c r="B5" t="s">
        <v>21</v>
      </c>
      <c r="C5" t="s">
        <v>56</v>
      </c>
      <c r="F5" t="s">
        <v>58</v>
      </c>
    </row>
  </sheetData>
  <sortState ref="A2:J12">
    <sortCondition ref="A2"/>
  </sortState>
  <conditionalFormatting sqref="D1:J1">
    <cfRule type="expression" dxfId="0" priority="7">
      <formula>#REF!&lt;&gt;""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R19"/>
  <sheetViews>
    <sheetView workbookViewId="0">
      <selection activeCell="N4" sqref="N4"/>
    </sheetView>
  </sheetViews>
  <sheetFormatPr baseColWidth="10" defaultRowHeight="15" x14ac:dyDescent="0.25"/>
  <cols>
    <col min="1" max="1" width="16.42578125" customWidth="1"/>
    <col min="2" max="2" width="15.140625" style="21" customWidth="1"/>
    <col min="3" max="3" width="2.42578125" customWidth="1"/>
    <col min="8" max="8" width="2.85546875" customWidth="1"/>
    <col min="13" max="13" width="5.5703125" customWidth="1"/>
    <col min="14" max="14" width="15.28515625" customWidth="1"/>
    <col min="16" max="16" width="15.42578125" customWidth="1"/>
    <col min="17" max="17" width="13.7109375" customWidth="1"/>
  </cols>
  <sheetData>
    <row r="1" spans="2:18" x14ac:dyDescent="0.25">
      <c r="B1" s="24" t="s">
        <v>34</v>
      </c>
      <c r="D1" s="24" t="s">
        <v>24</v>
      </c>
      <c r="E1" s="27" t="s">
        <v>25</v>
      </c>
      <c r="F1" s="25"/>
      <c r="G1" s="6" t="s">
        <v>17</v>
      </c>
      <c r="I1" s="6" t="s">
        <v>18</v>
      </c>
      <c r="J1" s="6" t="s">
        <v>20</v>
      </c>
      <c r="L1" s="24" t="s">
        <v>16</v>
      </c>
      <c r="M1" s="10"/>
      <c r="N1" s="28" t="s">
        <v>54</v>
      </c>
      <c r="P1" s="6" t="s">
        <v>45</v>
      </c>
      <c r="R1" s="6" t="s">
        <v>19</v>
      </c>
    </row>
    <row r="2" spans="2:18" x14ac:dyDescent="0.25">
      <c r="B2" s="21">
        <f>Calendrier!C2</f>
        <v>2020</v>
      </c>
      <c r="D2" s="22" t="s">
        <v>26</v>
      </c>
      <c r="E2" s="12">
        <f>DATE($B$2,1,1)</f>
        <v>43831</v>
      </c>
      <c r="F2" s="12"/>
      <c r="G2" s="7">
        <v>2020</v>
      </c>
      <c r="I2" s="7" t="s">
        <v>3</v>
      </c>
      <c r="J2" s="7">
        <v>1</v>
      </c>
      <c r="L2" s="8" t="s">
        <v>22</v>
      </c>
      <c r="M2" s="10"/>
      <c r="N2" t="s">
        <v>55</v>
      </c>
      <c r="P2" s="9" t="s">
        <v>46</v>
      </c>
      <c r="R2" s="7" t="s">
        <v>35</v>
      </c>
    </row>
    <row r="3" spans="2:18" x14ac:dyDescent="0.25">
      <c r="D3" s="22" t="s">
        <v>27</v>
      </c>
      <c r="E3" s="12">
        <f>ROUND(DATE($B$2,4,MOD(234-11*MOD($B$2,19),30))/7,0)*7-6</f>
        <v>43933</v>
      </c>
      <c r="F3" s="12"/>
      <c r="G3" s="7">
        <v>2021</v>
      </c>
      <c r="I3" s="7" t="s">
        <v>2</v>
      </c>
      <c r="J3" s="7">
        <v>2</v>
      </c>
      <c r="L3" s="7" t="s">
        <v>21</v>
      </c>
      <c r="M3" s="10"/>
      <c r="N3" t="s">
        <v>56</v>
      </c>
      <c r="P3" s="9" t="s">
        <v>47</v>
      </c>
      <c r="R3" s="7" t="s">
        <v>36</v>
      </c>
    </row>
    <row r="4" spans="2:18" x14ac:dyDescent="0.25">
      <c r="D4" s="22" t="s">
        <v>28</v>
      </c>
      <c r="E4" s="12">
        <f>E3+1</f>
        <v>43934</v>
      </c>
      <c r="F4" s="12"/>
      <c r="G4" s="7">
        <v>2022</v>
      </c>
      <c r="I4" s="7" t="s">
        <v>4</v>
      </c>
      <c r="J4" s="7">
        <v>3</v>
      </c>
      <c r="L4" s="7" t="s">
        <v>23</v>
      </c>
      <c r="M4" s="10"/>
      <c r="N4" t="s">
        <v>57</v>
      </c>
      <c r="P4" s="9" t="s">
        <v>48</v>
      </c>
      <c r="R4" s="7" t="s">
        <v>37</v>
      </c>
    </row>
    <row r="5" spans="2:18" x14ac:dyDescent="0.25">
      <c r="D5" s="22" t="s">
        <v>29</v>
      </c>
      <c r="E5" s="12">
        <f>DATE($B$2,5,1)</f>
        <v>43952</v>
      </c>
      <c r="F5" s="12"/>
      <c r="G5" s="7">
        <v>2023</v>
      </c>
      <c r="I5" s="7" t="s">
        <v>5</v>
      </c>
      <c r="J5" s="7">
        <v>4</v>
      </c>
      <c r="L5" s="10"/>
      <c r="M5" s="10"/>
      <c r="P5" s="9" t="s">
        <v>49</v>
      </c>
      <c r="R5" s="13" t="s">
        <v>38</v>
      </c>
    </row>
    <row r="6" spans="2:18" x14ac:dyDescent="0.25">
      <c r="D6" s="23">
        <v>43959</v>
      </c>
      <c r="E6" s="12">
        <f>DATE($B$2,5,8)</f>
        <v>43959</v>
      </c>
      <c r="F6" s="12"/>
      <c r="G6" s="7">
        <v>2024</v>
      </c>
      <c r="I6" s="7" t="s">
        <v>6</v>
      </c>
      <c r="J6" s="7">
        <v>5</v>
      </c>
      <c r="L6" s="11"/>
      <c r="M6" s="11"/>
      <c r="P6" s="9" t="s">
        <v>50</v>
      </c>
      <c r="R6" s="13" t="s">
        <v>39</v>
      </c>
    </row>
    <row r="7" spans="2:18" x14ac:dyDescent="0.25">
      <c r="D7" s="22" t="s">
        <v>30</v>
      </c>
      <c r="E7" s="12">
        <f>E3+39</f>
        <v>43972</v>
      </c>
      <c r="F7" s="12"/>
      <c r="G7" s="7">
        <v>2025</v>
      </c>
      <c r="I7" s="7" t="s">
        <v>7</v>
      </c>
      <c r="J7" s="7">
        <v>6</v>
      </c>
      <c r="L7" s="11"/>
      <c r="M7" s="11"/>
      <c r="P7" s="9" t="s">
        <v>51</v>
      </c>
      <c r="R7" s="13" t="s">
        <v>40</v>
      </c>
    </row>
    <row r="8" spans="2:18" x14ac:dyDescent="0.25">
      <c r="D8" s="22" t="s">
        <v>31</v>
      </c>
      <c r="E8" s="12">
        <f>E3+49</f>
        <v>43982</v>
      </c>
      <c r="F8" s="12"/>
      <c r="G8" s="7">
        <v>2026</v>
      </c>
      <c r="I8" s="7" t="s">
        <v>8</v>
      </c>
      <c r="J8" s="7">
        <v>7</v>
      </c>
      <c r="L8" s="11"/>
      <c r="M8" s="11"/>
      <c r="P8" s="9" t="s">
        <v>52</v>
      </c>
      <c r="R8" s="13" t="s">
        <v>44</v>
      </c>
    </row>
    <row r="9" spans="2:18" x14ac:dyDescent="0.25">
      <c r="D9" s="22" t="s">
        <v>32</v>
      </c>
      <c r="E9" s="12">
        <f>E3+50</f>
        <v>43983</v>
      </c>
      <c r="F9" s="12"/>
      <c r="G9" s="7">
        <v>2027</v>
      </c>
      <c r="I9" s="7" t="s">
        <v>9</v>
      </c>
      <c r="J9" s="7">
        <v>8</v>
      </c>
      <c r="L9" s="11"/>
      <c r="M9" s="11"/>
      <c r="P9" s="14"/>
      <c r="R9" s="13" t="s">
        <v>41</v>
      </c>
    </row>
    <row r="10" spans="2:18" x14ac:dyDescent="0.25">
      <c r="D10" s="23">
        <v>44026</v>
      </c>
      <c r="E10" s="12">
        <f>DATE($B$2,7,14)</f>
        <v>44026</v>
      </c>
      <c r="F10" s="12"/>
      <c r="G10" s="7">
        <v>2028</v>
      </c>
      <c r="I10" s="7" t="s">
        <v>10</v>
      </c>
      <c r="J10" s="7">
        <v>9</v>
      </c>
      <c r="L10" s="11"/>
      <c r="M10" s="11"/>
      <c r="P10" s="14"/>
      <c r="R10" s="13" t="s">
        <v>42</v>
      </c>
    </row>
    <row r="11" spans="2:18" x14ac:dyDescent="0.25">
      <c r="D11" s="23">
        <v>44058</v>
      </c>
      <c r="E11" s="12">
        <f>DATE($B$2,8,15)</f>
        <v>44058</v>
      </c>
      <c r="F11" s="12"/>
      <c r="G11" s="7">
        <v>2029</v>
      </c>
      <c r="I11" s="7" t="s">
        <v>11</v>
      </c>
      <c r="J11" s="7">
        <v>10</v>
      </c>
      <c r="L11" s="11"/>
      <c r="M11" s="11"/>
      <c r="P11" s="14"/>
      <c r="R11" s="13" t="s">
        <v>43</v>
      </c>
    </row>
    <row r="12" spans="2:18" x14ac:dyDescent="0.25">
      <c r="D12" s="22" t="s">
        <v>33</v>
      </c>
      <c r="E12" s="12">
        <f>DATE($B$2,11,1)</f>
        <v>44136</v>
      </c>
      <c r="F12" s="12"/>
      <c r="G12" s="7">
        <v>2030</v>
      </c>
      <c r="I12" s="7" t="s">
        <v>12</v>
      </c>
      <c r="J12" s="7">
        <v>11</v>
      </c>
      <c r="K12" s="14"/>
    </row>
    <row r="13" spans="2:18" x14ac:dyDescent="0.25">
      <c r="D13" s="23">
        <v>44146</v>
      </c>
      <c r="E13" s="12">
        <f>DATE($B$2,11,11)</f>
        <v>44146</v>
      </c>
      <c r="F13" s="12"/>
      <c r="G13" s="7">
        <v>2031</v>
      </c>
      <c r="I13" s="7" t="s">
        <v>13</v>
      </c>
      <c r="J13" s="7">
        <v>12</v>
      </c>
      <c r="K13" s="14"/>
    </row>
    <row r="14" spans="2:18" x14ac:dyDescent="0.25">
      <c r="D14" s="23">
        <v>44190</v>
      </c>
      <c r="E14" s="12">
        <f>DATE($B$2,12,25)</f>
        <v>44190</v>
      </c>
      <c r="F14" s="12"/>
      <c r="I14" s="11"/>
      <c r="K14" s="14"/>
    </row>
    <row r="16" spans="2:18" x14ac:dyDescent="0.25">
      <c r="I16" s="11"/>
      <c r="K16" s="14"/>
    </row>
    <row r="17" spans="9:11" x14ac:dyDescent="0.25">
      <c r="I17" s="11"/>
      <c r="K17" s="14"/>
    </row>
    <row r="18" spans="9:11" x14ac:dyDescent="0.25">
      <c r="K18" s="14"/>
    </row>
    <row r="19" spans="9:11" x14ac:dyDescent="0.25">
      <c r="K19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Calendrier</vt:lpstr>
      <vt:lpstr>Fil de l'eau</vt:lpstr>
      <vt:lpstr>Sources</vt:lpstr>
      <vt:lpstr>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Guy Blancher</cp:lastModifiedBy>
  <cp:lastPrinted>2017-12-02T08:35:18Z</cp:lastPrinted>
  <dcterms:created xsi:type="dcterms:W3CDTF">2017-12-01T15:01:31Z</dcterms:created>
  <dcterms:modified xsi:type="dcterms:W3CDTF">2020-02-08T22:08:32Z</dcterms:modified>
</cp:coreProperties>
</file>