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85" windowHeight="5280" tabRatio="453" activeTab="1"/>
  </bookViews>
  <sheets>
    <sheet name="Feuil1" sheetId="1" r:id="rId1"/>
    <sheet name="Extractions" sheetId="2" r:id="rId2"/>
  </sheets>
  <calcPr calcId="162913" iterateDelta="1E-4"/>
</workbook>
</file>

<file path=xl/calcChain.xml><?xml version="1.0" encoding="utf-8"?>
<calcChain xmlns="http://schemas.openxmlformats.org/spreadsheetml/2006/main">
  <c r="B6" i="2" l="1"/>
  <c r="C6" i="2"/>
  <c r="D6" i="2"/>
  <c r="E6" i="2"/>
  <c r="F6" i="2"/>
  <c r="G6" i="2"/>
  <c r="H6" i="2"/>
  <c r="I6" i="2"/>
  <c r="J6" i="2"/>
  <c r="G5" i="2"/>
  <c r="H5" i="2" s="1"/>
  <c r="I5" i="2" s="1"/>
  <c r="J5" i="2" s="1"/>
  <c r="C5" i="2"/>
  <c r="G2" i="1" l="1"/>
  <c r="H2" i="1"/>
  <c r="I2" i="1" s="1"/>
  <c r="J2" i="1" s="1"/>
  <c r="G101" i="1" l="1"/>
  <c r="F64" i="1"/>
  <c r="F92" i="1"/>
  <c r="E92" i="1"/>
  <c r="E94" i="1"/>
  <c r="F82" i="1"/>
  <c r="E82" i="1"/>
  <c r="E64" i="1"/>
  <c r="F58" i="1"/>
  <c r="E58" i="1"/>
  <c r="I94" i="1"/>
  <c r="J94" i="1"/>
  <c r="C2" i="1"/>
  <c r="C3" i="1"/>
  <c r="G3" i="1"/>
  <c r="H3" i="1"/>
  <c r="I3" i="1" s="1"/>
  <c r="C4" i="1"/>
  <c r="G4" i="1"/>
  <c r="H4" i="1" s="1"/>
  <c r="I4" i="1" s="1"/>
  <c r="J4" i="1" s="1"/>
  <c r="C5" i="1"/>
  <c r="G5" i="1"/>
  <c r="H5" i="1" s="1"/>
  <c r="I5" i="1" s="1"/>
  <c r="J5" i="1" s="1"/>
  <c r="C6" i="1"/>
  <c r="G6" i="1"/>
  <c r="H6" i="1" s="1"/>
  <c r="I6" i="1" s="1"/>
  <c r="J6" i="1" s="1"/>
  <c r="C7" i="1"/>
  <c r="G7" i="1"/>
  <c r="H7" i="1"/>
  <c r="I7" i="1" s="1"/>
  <c r="J7" i="1" s="1"/>
  <c r="C8" i="1"/>
  <c r="G8" i="1"/>
  <c r="H8" i="1" s="1"/>
  <c r="I8" i="1" s="1"/>
  <c r="J8" i="1" s="1"/>
  <c r="C9" i="1"/>
  <c r="G9" i="1"/>
  <c r="H9" i="1" s="1"/>
  <c r="I9" i="1" s="1"/>
  <c r="J9" i="1" s="1"/>
  <c r="C10" i="1"/>
  <c r="G10" i="1"/>
  <c r="H10" i="1" s="1"/>
  <c r="I10" i="1" s="1"/>
  <c r="J10" i="1" s="1"/>
  <c r="C11" i="1"/>
  <c r="G11" i="1"/>
  <c r="H11" i="1"/>
  <c r="I11" i="1" s="1"/>
  <c r="J11" i="1" s="1"/>
  <c r="C12" i="1"/>
  <c r="G12" i="1"/>
  <c r="H12" i="1" s="1"/>
  <c r="I12" i="1" s="1"/>
  <c r="J12" i="1" s="1"/>
  <c r="C13" i="1"/>
  <c r="G13" i="1"/>
  <c r="H13" i="1" s="1"/>
  <c r="I13" i="1" s="1"/>
  <c r="J13" i="1" s="1"/>
  <c r="C14" i="1"/>
  <c r="G14" i="1"/>
  <c r="H14" i="1" s="1"/>
  <c r="I14" i="1" s="1"/>
  <c r="J14" i="1" s="1"/>
  <c r="C15" i="1"/>
  <c r="G15" i="1"/>
  <c r="H15" i="1"/>
  <c r="I15" i="1" s="1"/>
  <c r="J15" i="1" s="1"/>
  <c r="C16" i="1"/>
  <c r="G16" i="1"/>
  <c r="H16" i="1" s="1"/>
  <c r="I16" i="1" s="1"/>
  <c r="J16" i="1" s="1"/>
  <c r="C17" i="1"/>
  <c r="G17" i="1"/>
  <c r="H17" i="1" s="1"/>
  <c r="I17" i="1" s="1"/>
  <c r="J17" i="1" s="1"/>
  <c r="C18" i="1"/>
  <c r="G18" i="1"/>
  <c r="H18" i="1"/>
  <c r="I18" i="1"/>
  <c r="J18" i="1"/>
  <c r="C19" i="1"/>
  <c r="G19" i="1"/>
  <c r="H19" i="1"/>
  <c r="I19" i="1"/>
  <c r="J19" i="1"/>
  <c r="C20" i="1"/>
  <c r="G20" i="1"/>
  <c r="H20" i="1"/>
  <c r="I20" i="1"/>
  <c r="J20" i="1"/>
  <c r="C21" i="1"/>
  <c r="G21" i="1"/>
  <c r="H21" i="1"/>
  <c r="I21" i="1"/>
  <c r="J21" i="1"/>
  <c r="C22" i="1"/>
  <c r="G22" i="1"/>
  <c r="H22" i="1"/>
  <c r="I22" i="1"/>
  <c r="J22" i="1"/>
  <c r="C23" i="1"/>
  <c r="G23" i="1"/>
  <c r="H23" i="1"/>
  <c r="I23" i="1"/>
  <c r="J23" i="1"/>
  <c r="C24" i="1"/>
  <c r="G24" i="1"/>
  <c r="H24" i="1"/>
  <c r="I24" i="1"/>
  <c r="J24" i="1"/>
  <c r="C25" i="1"/>
  <c r="G25" i="1"/>
  <c r="H25" i="1"/>
  <c r="I25" i="1"/>
  <c r="J25" i="1"/>
  <c r="C26" i="1"/>
  <c r="G26" i="1"/>
  <c r="H26" i="1"/>
  <c r="I26" i="1"/>
  <c r="J26" i="1"/>
  <c r="C27" i="1"/>
  <c r="G27" i="1"/>
  <c r="H27" i="1"/>
  <c r="I27" i="1"/>
  <c r="J27" i="1"/>
  <c r="C28" i="1"/>
  <c r="G28" i="1"/>
  <c r="H28" i="1"/>
  <c r="I28" i="1"/>
  <c r="J28" i="1"/>
  <c r="C29" i="1"/>
  <c r="G29" i="1"/>
  <c r="H29" i="1"/>
  <c r="I29" i="1"/>
  <c r="J29" i="1"/>
  <c r="C30" i="1"/>
  <c r="G30" i="1"/>
  <c r="H30" i="1"/>
  <c r="I30" i="1"/>
  <c r="J30" i="1"/>
  <c r="C31" i="1"/>
  <c r="G31" i="1"/>
  <c r="H31" i="1"/>
  <c r="I31" i="1"/>
  <c r="J31" i="1"/>
  <c r="C32" i="1"/>
  <c r="G32" i="1"/>
  <c r="H32" i="1"/>
  <c r="I32" i="1"/>
  <c r="J32" i="1"/>
  <c r="C33" i="1"/>
  <c r="G33" i="1"/>
  <c r="H33" i="1"/>
  <c r="I33" i="1"/>
  <c r="J33" i="1"/>
  <c r="C34" i="1"/>
  <c r="G34" i="1"/>
  <c r="H34" i="1"/>
  <c r="I34" i="1"/>
  <c r="J34" i="1"/>
  <c r="C35" i="1"/>
  <c r="G35" i="1"/>
  <c r="H35" i="1"/>
  <c r="I35" i="1"/>
  <c r="J35" i="1"/>
  <c r="C36" i="1"/>
  <c r="G36" i="1"/>
  <c r="H36" i="1"/>
  <c r="I36" i="1"/>
  <c r="J36" i="1"/>
  <c r="C37" i="1"/>
  <c r="G37" i="1"/>
  <c r="H37" i="1"/>
  <c r="I37" i="1"/>
  <c r="J37" i="1"/>
  <c r="C38" i="1"/>
  <c r="G38" i="1"/>
  <c r="H38" i="1"/>
  <c r="I38" i="1"/>
  <c r="J38" i="1"/>
  <c r="C39" i="1"/>
  <c r="G39" i="1"/>
  <c r="H39" i="1"/>
  <c r="I39" i="1"/>
  <c r="J39" i="1"/>
  <c r="C40" i="1"/>
  <c r="G40" i="1"/>
  <c r="H40" i="1"/>
  <c r="I40" i="1"/>
  <c r="J40" i="1"/>
  <c r="C41" i="1"/>
  <c r="G41" i="1"/>
  <c r="H41" i="1"/>
  <c r="I41" i="1"/>
  <c r="J41" i="1"/>
  <c r="C42" i="1"/>
  <c r="G42" i="1"/>
  <c r="H42" i="1"/>
  <c r="I42" i="1"/>
  <c r="J42" i="1"/>
  <c r="C43" i="1"/>
  <c r="G43" i="1"/>
  <c r="H43" i="1"/>
  <c r="I43" i="1"/>
  <c r="J43" i="1"/>
  <c r="C44" i="1"/>
  <c r="G44" i="1"/>
  <c r="H44" i="1"/>
  <c r="I44" i="1"/>
  <c r="J44" i="1"/>
  <c r="C45" i="1"/>
  <c r="G45" i="1"/>
  <c r="H45" i="1"/>
  <c r="I45" i="1"/>
  <c r="J45" i="1"/>
  <c r="C46" i="1"/>
  <c r="G46" i="1"/>
  <c r="H46" i="1"/>
  <c r="I46" i="1"/>
  <c r="J46" i="1"/>
  <c r="C47" i="1"/>
  <c r="G47" i="1"/>
  <c r="H47" i="1"/>
  <c r="I47" i="1"/>
  <c r="J47" i="1"/>
  <c r="C48" i="1"/>
  <c r="G48" i="1"/>
  <c r="H48" i="1"/>
  <c r="I48" i="1"/>
  <c r="J48" i="1"/>
  <c r="C49" i="1"/>
  <c r="G49" i="1"/>
  <c r="H49" i="1"/>
  <c r="I49" i="1"/>
  <c r="J49" i="1"/>
  <c r="C50" i="1"/>
  <c r="G50" i="1"/>
  <c r="H50" i="1"/>
  <c r="I50" i="1"/>
  <c r="J50" i="1"/>
  <c r="C51" i="1"/>
  <c r="G51" i="1"/>
  <c r="H51" i="1"/>
  <c r="I51" i="1"/>
  <c r="J51" i="1"/>
  <c r="C52" i="1"/>
  <c r="G52" i="1"/>
  <c r="H52" i="1"/>
  <c r="I52" i="1"/>
  <c r="J52" i="1"/>
  <c r="C53" i="1"/>
  <c r="G53" i="1"/>
  <c r="H53" i="1"/>
  <c r="I53" i="1"/>
  <c r="J53" i="1"/>
  <c r="C54" i="1"/>
  <c r="G54" i="1"/>
  <c r="H54" i="1"/>
  <c r="I54" i="1"/>
  <c r="J54" i="1"/>
  <c r="C55" i="1"/>
  <c r="G55" i="1"/>
  <c r="H55" i="1"/>
  <c r="I55" i="1"/>
  <c r="J55" i="1"/>
  <c r="C56" i="1"/>
  <c r="G56" i="1"/>
  <c r="H56" i="1"/>
  <c r="I56" i="1"/>
  <c r="J56" i="1"/>
  <c r="C57" i="1"/>
  <c r="G57" i="1"/>
  <c r="H57" i="1"/>
  <c r="I57" i="1"/>
  <c r="J57" i="1"/>
  <c r="B58" i="1"/>
  <c r="B94" i="1" s="1"/>
  <c r="C101" i="1" s="1"/>
  <c r="C60" i="1"/>
  <c r="G60" i="1"/>
  <c r="H60" i="1"/>
  <c r="C61" i="1"/>
  <c r="G61" i="1"/>
  <c r="H61" i="1"/>
  <c r="I61" i="1"/>
  <c r="J61" i="1"/>
  <c r="C62" i="1"/>
  <c r="G62" i="1"/>
  <c r="H62" i="1"/>
  <c r="I62" i="1"/>
  <c r="J62" i="1"/>
  <c r="C63" i="1"/>
  <c r="G63" i="1"/>
  <c r="H63" i="1"/>
  <c r="I63" i="1"/>
  <c r="J63" i="1"/>
  <c r="B64" i="1"/>
  <c r="C84" i="1"/>
  <c r="G84" i="1"/>
  <c r="H84" i="1"/>
  <c r="I84" i="1"/>
  <c r="C85" i="1"/>
  <c r="G85" i="1"/>
  <c r="C86" i="1"/>
  <c r="G86" i="1"/>
  <c r="H86" i="1"/>
  <c r="I86" i="1"/>
  <c r="J86" i="1"/>
  <c r="C87" i="1"/>
  <c r="G87" i="1"/>
  <c r="H87" i="1"/>
  <c r="I87" i="1"/>
  <c r="J87" i="1"/>
  <c r="C88" i="1"/>
  <c r="G88" i="1"/>
  <c r="H88" i="1"/>
  <c r="I88" i="1"/>
  <c r="J88" i="1"/>
  <c r="C89" i="1"/>
  <c r="G89" i="1"/>
  <c r="H89" i="1"/>
  <c r="I89" i="1"/>
  <c r="J89" i="1"/>
  <c r="C90" i="1"/>
  <c r="G90" i="1"/>
  <c r="H90" i="1"/>
  <c r="I90" i="1"/>
  <c r="J90" i="1"/>
  <c r="C91" i="1"/>
  <c r="G91" i="1"/>
  <c r="H91" i="1"/>
  <c r="I91" i="1"/>
  <c r="J91" i="1"/>
  <c r="B92" i="1"/>
  <c r="C66" i="1"/>
  <c r="G66" i="1"/>
  <c r="H66" i="1"/>
  <c r="I66" i="1"/>
  <c r="J66" i="1"/>
  <c r="C67" i="1"/>
  <c r="G67" i="1"/>
  <c r="C68" i="1"/>
  <c r="G68" i="1"/>
  <c r="H68" i="1"/>
  <c r="I68" i="1"/>
  <c r="J68" i="1"/>
  <c r="C69" i="1"/>
  <c r="G69" i="1"/>
  <c r="H69" i="1"/>
  <c r="I69" i="1"/>
  <c r="J69" i="1"/>
  <c r="C70" i="1"/>
  <c r="G70" i="1"/>
  <c r="H70" i="1"/>
  <c r="I70" i="1"/>
  <c r="J70" i="1"/>
  <c r="C71" i="1"/>
  <c r="G71" i="1"/>
  <c r="H71" i="1"/>
  <c r="I71" i="1"/>
  <c r="J71" i="1"/>
  <c r="C72" i="1"/>
  <c r="G72" i="1"/>
  <c r="H72" i="1"/>
  <c r="I72" i="1"/>
  <c r="J72" i="1"/>
  <c r="C73" i="1"/>
  <c r="G73" i="1"/>
  <c r="H73" i="1"/>
  <c r="I73" i="1"/>
  <c r="J73" i="1"/>
  <c r="C74" i="1"/>
  <c r="G74" i="1"/>
  <c r="H74" i="1"/>
  <c r="I74" i="1"/>
  <c r="J74" i="1"/>
  <c r="C75" i="1"/>
  <c r="G75" i="1"/>
  <c r="H75" i="1"/>
  <c r="I75" i="1"/>
  <c r="J75" i="1"/>
  <c r="C76" i="1"/>
  <c r="G76" i="1"/>
  <c r="H76" i="1"/>
  <c r="I76" i="1"/>
  <c r="J76" i="1"/>
  <c r="C77" i="1"/>
  <c r="G77" i="1"/>
  <c r="H77" i="1"/>
  <c r="I77" i="1"/>
  <c r="J77" i="1"/>
  <c r="C78" i="1"/>
  <c r="G78" i="1"/>
  <c r="H78" i="1"/>
  <c r="I78" i="1"/>
  <c r="J78" i="1"/>
  <c r="C79" i="1"/>
  <c r="G79" i="1"/>
  <c r="H79" i="1"/>
  <c r="I79" i="1"/>
  <c r="J79" i="1"/>
  <c r="C80" i="1"/>
  <c r="G80" i="1"/>
  <c r="H80" i="1"/>
  <c r="I80" i="1"/>
  <c r="J80" i="1"/>
  <c r="C81" i="1"/>
  <c r="G81" i="1"/>
  <c r="H81" i="1"/>
  <c r="I81" i="1"/>
  <c r="J81" i="1"/>
  <c r="B82" i="1"/>
  <c r="F94" i="1"/>
  <c r="G82" i="1"/>
  <c r="H85" i="1"/>
  <c r="I85" i="1"/>
  <c r="J85" i="1"/>
  <c r="G92" i="1"/>
  <c r="J84" i="1"/>
  <c r="I60" i="1"/>
  <c r="H64" i="1"/>
  <c r="H67" i="1"/>
  <c r="G64" i="1"/>
  <c r="I92" i="1"/>
  <c r="H92" i="1"/>
  <c r="J92" i="1"/>
  <c r="E97" i="1"/>
  <c r="B101" i="1"/>
  <c r="I67" i="1"/>
  <c r="H82" i="1"/>
  <c r="J60" i="1"/>
  <c r="J64" i="1"/>
  <c r="I64" i="1"/>
  <c r="J67" i="1"/>
  <c r="J82" i="1"/>
  <c r="I82" i="1"/>
  <c r="B109" i="1"/>
  <c r="C120" i="1"/>
  <c r="E120" i="1"/>
  <c r="F109" i="1"/>
  <c r="G120" i="1"/>
  <c r="G58" i="1" l="1"/>
  <c r="J3" i="1"/>
  <c r="J58" i="1" s="1"/>
  <c r="H94" i="1" s="1"/>
  <c r="H101" i="1" s="1"/>
  <c r="I58" i="1"/>
  <c r="G94" i="1" s="1"/>
  <c r="E98" i="1"/>
  <c r="A101" i="1" s="1"/>
  <c r="A109" i="1" s="1"/>
  <c r="H58" i="1"/>
  <c r="F101" i="1"/>
  <c r="B104" i="1" s="1"/>
  <c r="H104" i="1"/>
  <c r="A104" i="1" l="1"/>
  <c r="A120" i="1"/>
  <c r="F120" i="1" s="1"/>
  <c r="E109" i="1"/>
  <c r="C104" i="1"/>
  <c r="F112" i="1" l="1"/>
  <c r="C112" i="1"/>
  <c r="B112" i="1"/>
  <c r="B123" i="1"/>
  <c r="G123" i="1"/>
  <c r="C123" i="1"/>
  <c r="A112" i="1"/>
  <c r="A123" i="1"/>
</calcChain>
</file>

<file path=xl/comments1.xml><?xml version="1.0" encoding="utf-8"?>
<comments xmlns="http://schemas.openxmlformats.org/spreadsheetml/2006/main">
  <authors>
    <author/>
  </authors>
  <commentList>
    <comment ref="B97" authorId="0" shapeId="0">
      <text>
        <r>
          <rPr>
            <b/>
            <sz val="12"/>
            <color indexed="8"/>
            <rFont val="Adobe Garamond Pro"/>
            <family val="1"/>
          </rPr>
          <t>Compléter le % de réduction de soude en cliquant dans la cellule</t>
        </r>
      </text>
    </comment>
    <comment ref="B98" authorId="0" shapeId="0">
      <text>
        <r>
          <rPr>
            <b/>
            <sz val="12"/>
            <color indexed="8"/>
            <rFont val="Adobe Garamond Pro"/>
            <family val="1"/>
          </rPr>
          <t>Compléter le % d'huile souhaité pour le surgraissage en cliquant dans la cellule</t>
        </r>
      </text>
    </comment>
  </commentList>
</comments>
</file>

<file path=xl/sharedStrings.xml><?xml version="1.0" encoding="utf-8"?>
<sst xmlns="http://schemas.openxmlformats.org/spreadsheetml/2006/main" count="194" uniqueCount="156">
  <si>
    <t>Corps gras</t>
  </si>
  <si>
    <t>Quantité
en g</t>
  </si>
  <si>
    <t>IS</t>
  </si>
  <si>
    <t>NaOH</t>
  </si>
  <si>
    <t>Nbre de mol. De NaOH</t>
  </si>
  <si>
    <t>nbre de mol
de glycérol</t>
  </si>
  <si>
    <t>G de
Glycérine</t>
  </si>
  <si>
    <t>Abricot</t>
  </si>
  <si>
    <t>Amandes douces</t>
  </si>
  <si>
    <t>Arachide</t>
  </si>
  <si>
    <t>Argan</t>
  </si>
  <si>
    <t>Avocat</t>
  </si>
  <si>
    <t>Babassu</t>
  </si>
  <si>
    <t>Boabab</t>
  </si>
  <si>
    <t>Bourraches</t>
  </si>
  <si>
    <t>Café</t>
  </si>
  <si>
    <t>Camélia</t>
  </si>
  <si>
    <t>Camelina</t>
  </si>
  <si>
    <t>Canneberge</t>
  </si>
  <si>
    <t>Canola</t>
  </si>
  <si>
    <t>Carthame</t>
  </si>
  <si>
    <t>Cassis</t>
  </si>
  <si>
    <t>Cerises</t>
  </si>
  <si>
    <t>Chanvre</t>
  </si>
  <si>
    <t>Chardon Marie</t>
  </si>
  <si>
    <t>Citrouille</t>
  </si>
  <si>
    <t>Colza </t>
  </si>
  <si>
    <t>Coprah (coco)</t>
  </si>
  <si>
    <t>Coton</t>
  </si>
  <si>
    <t>Crisco</t>
  </si>
  <si>
    <t>Nigelle</t>
  </si>
  <si>
    <t>Emu</t>
  </si>
  <si>
    <t>Framboise</t>
  </si>
  <si>
    <t>Fruit de la passion</t>
  </si>
  <si>
    <t>Germe du blé</t>
  </si>
  <si>
    <t>Jojoba </t>
  </si>
  <si>
    <t>Karanja</t>
  </si>
  <si>
    <t>Kukui</t>
  </si>
  <si>
    <t>Lin</t>
  </si>
  <si>
    <t>Macadamia</t>
  </si>
  <si>
    <t>Maïs</t>
  </si>
  <si>
    <t>Mangues</t>
  </si>
  <si>
    <t>Monoi De Tahiti</t>
  </si>
  <si>
    <t>Neem</t>
  </si>
  <si>
    <t>Noisette</t>
  </si>
  <si>
    <t>Noix</t>
  </si>
  <si>
    <t>Oeillettes</t>
  </si>
  <si>
    <t>Olive</t>
  </si>
  <si>
    <t>Onagre</t>
  </si>
  <si>
    <t>Palme</t>
  </si>
  <si>
    <t>Palmiste</t>
  </si>
  <si>
    <t>Pêches</t>
  </si>
  <si>
    <t>Perilla</t>
  </si>
  <si>
    <t>Pistache</t>
  </si>
  <si>
    <t>Raisin</t>
  </si>
  <si>
    <t>Ricin</t>
  </si>
  <si>
    <t>Rose musquée</t>
  </si>
  <si>
    <t>Sésame</t>
  </si>
  <si>
    <t>Soja </t>
  </si>
  <si>
    <t>Soja  Hydrogéné</t>
  </si>
  <si>
    <t>Son de riz</t>
  </si>
  <si>
    <t>Tamanu</t>
  </si>
  <si>
    <t>Tournesol</t>
  </si>
  <si>
    <t>Total</t>
  </si>
  <si>
    <t>Cire d'abeille </t>
  </si>
  <si>
    <t>Cire de Candelilla</t>
  </si>
  <si>
    <t>Cire de Carnauba</t>
  </si>
  <si>
    <t>Cire de soja</t>
  </si>
  <si>
    <t>Graisse de poulets</t>
  </si>
  <si>
    <t>Graisse d'oie</t>
  </si>
  <si>
    <t>Gras de lait (bovin)</t>
  </si>
  <si>
    <t>Lanoline</t>
  </si>
  <si>
    <t>Saindoux (porc)</t>
  </si>
  <si>
    <t>Suif  de bœuf</t>
  </si>
  <si>
    <t>Suif de cerf</t>
  </si>
  <si>
    <t>Suif de Moutons</t>
  </si>
  <si>
    <t>Beurre d'Aloé vera</t>
  </si>
  <si>
    <t>Beurre d'amande</t>
  </si>
  <si>
    <t>Beurre d'avocat</t>
  </si>
  <si>
    <t>Beurre de cacao</t>
  </si>
  <si>
    <t>Beurre de Chanvre</t>
  </si>
  <si>
    <t>Beurre de karite</t>
  </si>
  <si>
    <t>Beurre de kokum</t>
  </si>
  <si>
    <t>Beurre de l'aloès</t>
  </si>
  <si>
    <t>Beu. de Macadamia</t>
  </si>
  <si>
    <t>Beurre de mangues</t>
  </si>
  <si>
    <t>Beurre de mowrah</t>
  </si>
  <si>
    <t>Beurre de muscade</t>
  </si>
  <si>
    <t>Beurre de palme</t>
  </si>
  <si>
    <t>Beurre de sel</t>
  </si>
  <si>
    <t>Beurre d'Illipe</t>
  </si>
  <si>
    <t>Beurre d'olive</t>
  </si>
  <si>
    <t>Surgraissage :</t>
  </si>
  <si>
    <t>Réduction de soude :</t>
  </si>
  <si>
    <t>g</t>
  </si>
  <si>
    <t>Ajout d'huile :</t>
  </si>
  <si>
    <t>Poids des corps
gras en g</t>
  </si>
  <si>
    <t>Poids de la
soude en g</t>
  </si>
  <si>
    <t>Poids de l'eau en % des huiles</t>
  </si>
  <si>
    <t>Poids du savon en g</t>
  </si>
  <si>
    <t>Poids de
la glycérine
en g</t>
  </si>
  <si>
    <t>%des corps gras du pds total du savon</t>
  </si>
  <si>
    <t>% NaOH du pds total du savon</t>
  </si>
  <si>
    <t>% eau du pds total du savon</t>
  </si>
  <si>
    <t>% glycérine du pds total du savon</t>
  </si>
  <si>
    <t>CALCUL AVEC DE LA LESSIVE DE SOUDE CONCENTREE A 30.5 %</t>
  </si>
  <si>
    <t>Poids de la lessive en g</t>
  </si>
  <si>
    <t xml:space="preserve">CALCUL AVEC DE LA LESSIVE DE SOUDE AVEC VOTRE 
CONCENTRATION DE SOUDE </t>
  </si>
  <si>
    <t>ATTENTION A NE PAS DEPASSER UNE CONCENTRATION DE 50 %</t>
  </si>
  <si>
    <t>Poids de la glycérine en g</t>
  </si>
  <si>
    <t>% de soude dans la lessive</t>
  </si>
  <si>
    <t>Poids de la soude en g</t>
  </si>
  <si>
    <t>Poids de l'eau en g</t>
  </si>
  <si>
    <t>% des corps gras du 
pds total du savon</t>
  </si>
  <si>
    <t xml:space="preserve">Recette </t>
  </si>
  <si>
    <t>Ajout :</t>
  </si>
  <si>
    <t xml:space="preserve">Liquide de dilution : </t>
  </si>
  <si>
    <t xml:space="preserve">he : </t>
  </si>
  <si>
    <t xml:space="preserve">Poudre (5%) : </t>
  </si>
  <si>
    <t xml:space="preserve">Ingrédient mystère : </t>
  </si>
  <si>
    <t>Indice d'Iode</t>
  </si>
  <si>
    <t>Facteur INS</t>
  </si>
  <si>
    <t>91 </t>
  </si>
  <si>
    <t>97 </t>
  </si>
  <si>
    <t>99 </t>
  </si>
  <si>
    <t>95 </t>
  </si>
  <si>
    <t>55 </t>
  </si>
  <si>
    <t>93 </t>
  </si>
  <si>
    <t>44 </t>
  </si>
  <si>
    <t>56 </t>
  </si>
  <si>
    <t>47 </t>
  </si>
  <si>
    <t>62 </t>
  </si>
  <si>
    <t>39 </t>
  </si>
  <si>
    <t>67 </t>
  </si>
  <si>
    <t>89 </t>
  </si>
  <si>
    <t>71 </t>
  </si>
  <si>
    <t>58 </t>
  </si>
  <si>
    <t>11 </t>
  </si>
  <si>
    <t>98 </t>
  </si>
  <si>
    <t>24 </t>
  </si>
  <si>
    <t>-6 </t>
  </si>
  <si>
    <t>69 </t>
  </si>
  <si>
    <t>94 </t>
  </si>
  <si>
    <t>45 </t>
  </si>
  <si>
    <t>54 </t>
  </si>
  <si>
    <t>87 </t>
  </si>
  <si>
    <t>92 </t>
  </si>
  <si>
    <t>66 </t>
  </si>
  <si>
    <t>10 </t>
  </si>
  <si>
    <t>81 </t>
  </si>
  <si>
    <t>61 </t>
  </si>
  <si>
    <t>70 </t>
  </si>
  <si>
    <t>82 </t>
  </si>
  <si>
    <t>63 </t>
  </si>
  <si>
    <t>83 </t>
  </si>
  <si>
    <t>Extractions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</si>
</sst>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#,##0.000"/>
    <numFmt numFmtId="166" formatCode="0.000%"/>
  </numFmts>
  <fonts count="18"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Adobe Garamond Pro"/>
      <family val="1"/>
    </font>
    <font>
      <sz val="12"/>
      <color indexed="8"/>
      <name val="Adobe Garamond Pro"/>
      <family val="1"/>
    </font>
    <font>
      <b/>
      <sz val="12"/>
      <color indexed="8"/>
      <name val="Adobe Garamond Pro"/>
      <family val="1"/>
    </font>
    <font>
      <b/>
      <sz val="14"/>
      <color indexed="8"/>
      <name val="Adobe Garamond Pro"/>
      <family val="1"/>
    </font>
    <font>
      <b/>
      <sz val="14"/>
      <color indexed="62"/>
      <name val="Adobe Garamond Pro"/>
      <family val="1"/>
    </font>
    <font>
      <b/>
      <sz val="14"/>
      <color indexed="12"/>
      <name val="Adobe Garamond Pro"/>
      <family val="1"/>
    </font>
    <font>
      <b/>
      <sz val="13"/>
      <color indexed="8"/>
      <name val="Adobe Garamond Pro"/>
      <family val="1"/>
    </font>
    <font>
      <sz val="11"/>
      <color indexed="12"/>
      <name val="Adobe Garamond Pro"/>
      <family val="1"/>
    </font>
    <font>
      <b/>
      <sz val="14"/>
      <color indexed="10"/>
      <name val="Adobe Garamond Pro"/>
      <family val="1"/>
    </font>
    <font>
      <sz val="14"/>
      <color indexed="8"/>
      <name val="Adobe Garamond Pro"/>
      <family val="1"/>
    </font>
    <font>
      <sz val="14"/>
      <name val="Adobe Garamond Pro"/>
      <family val="1"/>
    </font>
    <font>
      <sz val="10"/>
      <name val="Adobe Garamond Pro"/>
      <family val="1"/>
    </font>
    <font>
      <sz val="10"/>
      <color indexed="12"/>
      <name val="Adobe Garamond Pro"/>
      <family val="1"/>
    </font>
    <font>
      <sz val="18"/>
      <color indexed="8"/>
      <name val="Adobe Garamond Pro"/>
      <family val="1"/>
      <charset val="1"/>
    </font>
    <font>
      <sz val="14"/>
      <color indexed="8"/>
      <name val="Adobe Garamond Pro"/>
      <family val="1"/>
      <charset val="1"/>
    </font>
    <font>
      <b/>
      <sz val="14"/>
      <color indexed="8"/>
      <name val="Adobe Garamond Pro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</fills>
  <borders count="33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 style="medium">
        <color indexed="8"/>
      </bottom>
      <diagonal/>
    </border>
  </borders>
  <cellStyleXfs count="2">
    <xf numFmtId="0" fontId="0" fillId="0" borderId="0"/>
    <xf numFmtId="0" fontId="1" fillId="0" borderId="0"/>
  </cellStyleXfs>
  <cellXfs count="140">
    <xf numFmtId="0" fontId="0" fillId="0" borderId="0" xfId="0"/>
    <xf numFmtId="0" fontId="2" fillId="0" borderId="0" xfId="1" applyFont="1" applyAlignment="1" applyProtection="1">
      <alignment horizontal="center" vertical="center"/>
    </xf>
    <xf numFmtId="164" fontId="2" fillId="0" borderId="0" xfId="1" applyNumberFormat="1" applyFont="1" applyAlignment="1" applyProtection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0" fontId="5" fillId="0" borderId="1" xfId="1" applyFont="1" applyBorder="1" applyAlignment="1" applyProtection="1">
      <alignment horizontal="center" vertical="center"/>
    </xf>
    <xf numFmtId="164" fontId="5" fillId="0" borderId="1" xfId="1" applyNumberFormat="1" applyFont="1" applyFill="1" applyBorder="1" applyAlignment="1" applyProtection="1">
      <alignment horizontal="center" vertical="center"/>
    </xf>
    <xf numFmtId="165" fontId="5" fillId="0" borderId="1" xfId="1" applyNumberFormat="1" applyFont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/>
    </xf>
    <xf numFmtId="164" fontId="5" fillId="0" borderId="0" xfId="1" applyNumberFormat="1" applyFont="1" applyAlignment="1" applyProtection="1">
      <alignment horizontal="center" vertical="center"/>
    </xf>
    <xf numFmtId="9" fontId="5" fillId="0" borderId="0" xfId="1" applyNumberFormat="1" applyFont="1" applyAlignment="1" applyProtection="1">
      <alignment horizontal="center" vertical="center"/>
      <protection locked="0"/>
    </xf>
    <xf numFmtId="165" fontId="7" fillId="0" borderId="0" xfId="1" applyNumberFormat="1" applyFont="1" applyAlignment="1" applyProtection="1">
      <alignment horizontal="right" vertical="center"/>
    </xf>
    <xf numFmtId="0" fontId="7" fillId="0" borderId="0" xfId="1" applyFont="1" applyAlignment="1" applyProtection="1">
      <alignment horizontal="left" vertical="center"/>
    </xf>
    <xf numFmtId="0" fontId="5" fillId="0" borderId="2" xfId="1" applyFont="1" applyBorder="1" applyAlignment="1" applyProtection="1">
      <alignment horizontal="center" vertical="center" wrapText="1"/>
    </xf>
    <xf numFmtId="164" fontId="5" fillId="0" borderId="3" xfId="1" applyNumberFormat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164" fontId="7" fillId="0" borderId="5" xfId="1" applyNumberFormat="1" applyFont="1" applyBorder="1" applyAlignment="1" applyProtection="1">
      <alignment horizontal="center" vertical="center"/>
    </xf>
    <xf numFmtId="164" fontId="7" fillId="0" borderId="6" xfId="1" applyNumberFormat="1" applyFont="1" applyBorder="1" applyAlignment="1" applyProtection="1">
      <alignment horizontal="center" vertical="center"/>
    </xf>
    <xf numFmtId="164" fontId="7" fillId="0" borderId="7" xfId="1" applyNumberFormat="1" applyFont="1" applyBorder="1" applyAlignment="1" applyProtection="1">
      <alignment horizontal="center" vertical="center"/>
    </xf>
    <xf numFmtId="9" fontId="7" fillId="2" borderId="8" xfId="1" applyNumberFormat="1" applyFont="1" applyFill="1" applyBorder="1" applyAlignment="1" applyProtection="1">
      <alignment horizontal="center" vertical="center"/>
      <protection locked="0"/>
    </xf>
    <xf numFmtId="164" fontId="7" fillId="0" borderId="9" xfId="1" applyNumberFormat="1" applyFont="1" applyBorder="1" applyAlignment="1" applyProtection="1">
      <alignment horizontal="center" vertical="center"/>
    </xf>
    <xf numFmtId="164" fontId="7" fillId="0" borderId="8" xfId="1" applyNumberFormat="1" applyFont="1" applyBorder="1" applyAlignment="1" applyProtection="1">
      <alignment horizontal="center" vertical="center"/>
    </xf>
    <xf numFmtId="164" fontId="7" fillId="0" borderId="0" xfId="1" applyNumberFormat="1" applyFont="1" applyAlignment="1" applyProtection="1">
      <alignment horizontal="center" vertical="center"/>
    </xf>
    <xf numFmtId="164" fontId="5" fillId="0" borderId="2" xfId="1" applyNumberFormat="1" applyFont="1" applyBorder="1" applyAlignment="1" applyProtection="1">
      <alignment horizontal="center" vertical="center" wrapText="1"/>
    </xf>
    <xf numFmtId="0" fontId="5" fillId="0" borderId="10" xfId="1" applyFont="1" applyBorder="1" applyAlignment="1" applyProtection="1">
      <alignment horizontal="center" vertical="center" wrapText="1"/>
    </xf>
    <xf numFmtId="166" fontId="7" fillId="0" borderId="5" xfId="1" applyNumberFormat="1" applyFont="1" applyBorder="1" applyAlignment="1" applyProtection="1">
      <alignment horizontal="center" vertical="center"/>
    </xf>
    <xf numFmtId="10" fontId="7" fillId="0" borderId="5" xfId="1" applyNumberFormat="1" applyFont="1" applyBorder="1" applyAlignment="1" applyProtection="1">
      <alignment horizontal="center" vertical="center"/>
    </xf>
    <xf numFmtId="166" fontId="7" fillId="0" borderId="11" xfId="1" applyNumberFormat="1" applyFont="1" applyBorder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166" fontId="7" fillId="0" borderId="1" xfId="1" applyNumberFormat="1" applyFont="1" applyBorder="1" applyAlignment="1" applyProtection="1">
      <alignment horizontal="center" vertical="center"/>
    </xf>
    <xf numFmtId="166" fontId="6" fillId="0" borderId="0" xfId="1" applyNumberFormat="1" applyFont="1" applyBorder="1" applyAlignment="1" applyProtection="1">
      <alignment horizontal="center" vertical="center"/>
    </xf>
    <xf numFmtId="164" fontId="6" fillId="0" borderId="0" xfId="1" applyNumberFormat="1" applyFont="1" applyBorder="1" applyAlignment="1" applyProtection="1">
      <alignment horizontal="center" vertical="center"/>
    </xf>
    <xf numFmtId="166" fontId="6" fillId="0" borderId="0" xfId="1" applyNumberFormat="1" applyFont="1" applyAlignment="1" applyProtection="1">
      <alignment horizontal="center" vertical="center"/>
    </xf>
    <xf numFmtId="0" fontId="6" fillId="0" borderId="0" xfId="1" applyFont="1" applyAlignment="1" applyProtection="1">
      <alignment horizontal="center" vertical="center"/>
    </xf>
    <xf numFmtId="0" fontId="8" fillId="0" borderId="0" xfId="1" applyFont="1" applyAlignment="1" applyProtection="1">
      <alignment horizontal="center" vertical="center"/>
    </xf>
    <xf numFmtId="0" fontId="5" fillId="0" borderId="12" xfId="1" applyFont="1" applyBorder="1" applyAlignment="1" applyProtection="1">
      <alignment horizontal="center" vertical="center" wrapText="1"/>
    </xf>
    <xf numFmtId="0" fontId="4" fillId="0" borderId="0" xfId="1" applyFont="1" applyBorder="1" applyAlignment="1" applyProtection="1">
      <alignment horizontal="center" vertical="center" wrapText="1"/>
    </xf>
    <xf numFmtId="164" fontId="7" fillId="0" borderId="13" xfId="1" applyNumberFormat="1" applyFont="1" applyBorder="1" applyAlignment="1" applyProtection="1">
      <alignment horizontal="center" vertical="center"/>
    </xf>
    <xf numFmtId="164" fontId="7" fillId="0" borderId="0" xfId="1" applyNumberFormat="1" applyFont="1" applyBorder="1" applyAlignment="1" applyProtection="1">
      <alignment horizontal="center" vertical="center"/>
    </xf>
    <xf numFmtId="0" fontId="9" fillId="0" borderId="0" xfId="1" applyFont="1" applyAlignment="1" applyProtection="1">
      <alignment horizontal="center" vertical="center"/>
    </xf>
    <xf numFmtId="4" fontId="5" fillId="0" borderId="0" xfId="1" applyNumberFormat="1" applyFont="1" applyBorder="1" applyAlignment="1" applyProtection="1">
      <alignment horizontal="center" vertical="center"/>
    </xf>
    <xf numFmtId="166" fontId="7" fillId="0" borderId="0" xfId="1" applyNumberFormat="1" applyFont="1" applyAlignment="1" applyProtection="1">
      <alignment horizontal="center" vertical="center"/>
    </xf>
    <xf numFmtId="4" fontId="7" fillId="0" borderId="0" xfId="1" applyNumberFormat="1" applyFont="1" applyBorder="1" applyAlignment="1" applyProtection="1">
      <alignment horizontal="center" vertical="center"/>
    </xf>
    <xf numFmtId="0" fontId="10" fillId="0" borderId="0" xfId="1" applyFont="1" applyAlignment="1" applyProtection="1">
      <alignment horizontal="center" vertical="center"/>
    </xf>
    <xf numFmtId="0" fontId="5" fillId="0" borderId="8" xfId="1" applyFont="1" applyBorder="1" applyAlignment="1" applyProtection="1">
      <alignment horizontal="center" vertical="center" wrapText="1"/>
    </xf>
    <xf numFmtId="164" fontId="7" fillId="0" borderId="14" xfId="1" applyNumberFormat="1" applyFont="1" applyBorder="1" applyAlignment="1" applyProtection="1">
      <alignment horizontal="center" vertical="center"/>
    </xf>
    <xf numFmtId="9" fontId="7" fillId="2" borderId="5" xfId="1" applyNumberFormat="1" applyFont="1" applyFill="1" applyBorder="1" applyAlignment="1" applyProtection="1">
      <alignment horizontal="center" vertical="center"/>
      <protection locked="0"/>
    </xf>
    <xf numFmtId="164" fontId="7" fillId="0" borderId="11" xfId="1" applyNumberFormat="1" applyFont="1" applyBorder="1" applyAlignment="1" applyProtection="1">
      <alignment horizontal="center" vertical="center"/>
    </xf>
    <xf numFmtId="10" fontId="7" fillId="0" borderId="11" xfId="1" applyNumberFormat="1" applyFont="1" applyBorder="1" applyAlignment="1" applyProtection="1">
      <alignment horizontal="center" vertical="center"/>
    </xf>
    <xf numFmtId="10" fontId="7" fillId="0" borderId="0" xfId="1" applyNumberFormat="1" applyFont="1" applyAlignment="1" applyProtection="1">
      <alignment horizontal="center" vertical="center"/>
    </xf>
    <xf numFmtId="10" fontId="9" fillId="0" borderId="0" xfId="1" applyNumberFormat="1" applyFont="1" applyAlignment="1" applyProtection="1">
      <alignment horizontal="center" vertical="center"/>
    </xf>
    <xf numFmtId="10" fontId="7" fillId="0" borderId="1" xfId="1" applyNumberFormat="1" applyFont="1" applyBorder="1" applyAlignment="1" applyProtection="1">
      <alignment horizontal="center" vertical="center"/>
    </xf>
    <xf numFmtId="49" fontId="5" fillId="0" borderId="0" xfId="1" applyNumberFormat="1" applyFont="1" applyAlignment="1" applyProtection="1">
      <alignment horizontal="left" vertical="center"/>
    </xf>
    <xf numFmtId="49" fontId="2" fillId="0" borderId="0" xfId="1" applyNumberFormat="1" applyFont="1" applyAlignment="1" applyProtection="1">
      <alignment horizontal="center" vertical="center"/>
    </xf>
    <xf numFmtId="49" fontId="11" fillId="0" borderId="0" xfId="1" applyNumberFormat="1" applyFont="1" applyAlignment="1" applyProtection="1">
      <alignment horizontal="right" vertical="center"/>
    </xf>
    <xf numFmtId="49" fontId="11" fillId="0" borderId="0" xfId="1" applyNumberFormat="1" applyFont="1" applyAlignment="1" applyProtection="1">
      <alignment horizontal="center" vertical="center"/>
    </xf>
    <xf numFmtId="49" fontId="11" fillId="0" borderId="0" xfId="1" applyNumberFormat="1" applyFont="1" applyAlignment="1" applyProtection="1">
      <alignment horizontal="left" vertical="center"/>
    </xf>
    <xf numFmtId="165" fontId="5" fillId="0" borderId="15" xfId="1" applyNumberFormat="1" applyFont="1" applyBorder="1" applyAlignment="1" applyProtection="1">
      <alignment horizontal="center" vertical="center"/>
    </xf>
    <xf numFmtId="0" fontId="5" fillId="0" borderId="16" xfId="1" applyFont="1" applyBorder="1" applyAlignment="1" applyProtection="1">
      <alignment horizontal="center" vertical="center" wrapText="1"/>
    </xf>
    <xf numFmtId="0" fontId="11" fillId="0" borderId="0" xfId="1" applyFont="1" applyAlignment="1" applyProtection="1">
      <alignment horizontal="center" vertical="center"/>
    </xf>
    <xf numFmtId="164" fontId="11" fillId="0" borderId="0" xfId="1" applyNumberFormat="1" applyFont="1" applyBorder="1" applyAlignment="1" applyProtection="1">
      <alignment horizontal="center" vertical="center"/>
    </xf>
    <xf numFmtId="165" fontId="11" fillId="0" borderId="0" xfId="1" applyNumberFormat="1" applyFont="1" applyAlignment="1" applyProtection="1">
      <alignment horizontal="center" vertical="center"/>
    </xf>
    <xf numFmtId="164" fontId="11" fillId="0" borderId="0" xfId="1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0" xfId="1" applyFont="1" applyBorder="1" applyAlignment="1" applyProtection="1">
      <alignment horizontal="left" vertical="center"/>
    </xf>
    <xf numFmtId="164" fontId="12" fillId="2" borderId="0" xfId="1" applyNumberFormat="1" applyFont="1" applyFill="1" applyBorder="1" applyAlignment="1" applyProtection="1">
      <alignment horizontal="center" vertical="center"/>
      <protection locked="0"/>
    </xf>
    <xf numFmtId="164" fontId="11" fillId="2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17" xfId="1" applyFont="1" applyBorder="1" applyAlignment="1" applyProtection="1">
      <alignment horizontal="center" vertical="center" wrapText="1"/>
    </xf>
    <xf numFmtId="0" fontId="11" fillId="0" borderId="0" xfId="1" applyFont="1" applyAlignment="1" applyProtection="1">
      <alignment horizontal="center" vertical="center" wrapText="1"/>
    </xf>
    <xf numFmtId="1" fontId="11" fillId="0" borderId="0" xfId="1" applyNumberFormat="1" applyFont="1" applyBorder="1" applyAlignment="1" applyProtection="1">
      <alignment horizontal="center" vertical="center"/>
    </xf>
    <xf numFmtId="1" fontId="3" fillId="0" borderId="0" xfId="1" applyNumberFormat="1" applyFont="1" applyBorder="1" applyAlignment="1" applyProtection="1">
      <alignment horizontal="center" vertical="center"/>
    </xf>
    <xf numFmtId="1" fontId="2" fillId="0" borderId="0" xfId="1" applyNumberFormat="1" applyFont="1" applyBorder="1" applyAlignment="1" applyProtection="1">
      <alignment horizontal="center" vertical="center"/>
    </xf>
    <xf numFmtId="1" fontId="5" fillId="0" borderId="1" xfId="1" applyNumberFormat="1" applyFont="1" applyBorder="1" applyAlignment="1" applyProtection="1">
      <alignment horizontal="center" vertical="center"/>
    </xf>
    <xf numFmtId="1" fontId="2" fillId="0" borderId="0" xfId="1" applyNumberFormat="1" applyFont="1" applyAlignment="1" applyProtection="1">
      <alignment horizontal="center" vertical="center"/>
    </xf>
    <xf numFmtId="1" fontId="6" fillId="0" borderId="0" xfId="1" applyNumberFormat="1" applyFont="1" applyAlignment="1" applyProtection="1">
      <alignment horizontal="center" vertical="center"/>
    </xf>
    <xf numFmtId="1" fontId="7" fillId="0" borderId="7" xfId="1" applyNumberFormat="1" applyFont="1" applyBorder="1" applyAlignment="1" applyProtection="1">
      <alignment horizontal="center" vertical="center"/>
    </xf>
    <xf numFmtId="1" fontId="7" fillId="0" borderId="0" xfId="1" applyNumberFormat="1" applyFont="1" applyAlignment="1" applyProtection="1">
      <alignment horizontal="center" vertical="center"/>
    </xf>
    <xf numFmtId="0" fontId="5" fillId="0" borderId="18" xfId="1" applyFont="1" applyBorder="1" applyAlignment="1" applyProtection="1">
      <alignment horizontal="center" vertical="center" wrapText="1"/>
    </xf>
    <xf numFmtId="164" fontId="5" fillId="0" borderId="19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19" xfId="1" applyFont="1" applyBorder="1" applyAlignment="1" applyProtection="1">
      <alignment horizontal="center" vertical="center" wrapText="1"/>
    </xf>
    <xf numFmtId="1" fontId="5" fillId="0" borderId="20" xfId="1" applyNumberFormat="1" applyFont="1" applyBorder="1" applyAlignment="1" applyProtection="1">
      <alignment horizontal="center" vertical="center" wrapText="1"/>
    </xf>
    <xf numFmtId="49" fontId="5" fillId="0" borderId="21" xfId="1" applyNumberFormat="1" applyFont="1" applyBorder="1" applyAlignment="1" applyProtection="1">
      <alignment horizontal="center" vertical="center" wrapText="1"/>
    </xf>
    <xf numFmtId="0" fontId="5" fillId="0" borderId="21" xfId="1" applyFont="1" applyBorder="1" applyAlignment="1" applyProtection="1">
      <alignment horizontal="center" vertical="center" wrapText="1"/>
    </xf>
    <xf numFmtId="0" fontId="5" fillId="0" borderId="22" xfId="1" applyFont="1" applyBorder="1" applyAlignment="1" applyProtection="1">
      <alignment horizontal="center" vertical="center" wrapText="1"/>
    </xf>
    <xf numFmtId="0" fontId="5" fillId="0" borderId="23" xfId="1" applyFont="1" applyBorder="1" applyAlignment="1" applyProtection="1">
      <alignment horizontal="center" vertical="center" wrapText="1"/>
    </xf>
    <xf numFmtId="0" fontId="5" fillId="0" borderId="20" xfId="1" applyFont="1" applyBorder="1" applyAlignment="1" applyProtection="1">
      <alignment horizontal="center" vertical="center" wrapText="1"/>
    </xf>
    <xf numFmtId="0" fontId="5" fillId="0" borderId="24" xfId="1" applyFont="1" applyBorder="1" applyAlignment="1" applyProtection="1">
      <alignment horizontal="center" vertical="center" wrapText="1"/>
    </xf>
    <xf numFmtId="0" fontId="11" fillId="0" borderId="25" xfId="1" applyFont="1" applyBorder="1" applyAlignment="1" applyProtection="1">
      <alignment horizontal="left" vertical="center"/>
    </xf>
    <xf numFmtId="164" fontId="11" fillId="0" borderId="26" xfId="1" applyNumberFormat="1" applyFont="1" applyBorder="1" applyAlignment="1" applyProtection="1">
      <alignment horizontal="center" vertical="center"/>
    </xf>
    <xf numFmtId="1" fontId="11" fillId="0" borderId="26" xfId="1" applyNumberFormat="1" applyFont="1" applyBorder="1" applyAlignment="1" applyProtection="1">
      <alignment horizontal="center" vertical="center"/>
    </xf>
    <xf numFmtId="164" fontId="11" fillId="0" borderId="27" xfId="1" applyNumberFormat="1" applyFont="1" applyBorder="1" applyAlignment="1" applyProtection="1">
      <alignment horizontal="center" vertical="center"/>
    </xf>
    <xf numFmtId="0" fontId="11" fillId="0" borderId="28" xfId="1" applyFont="1" applyBorder="1" applyAlignment="1" applyProtection="1">
      <alignment horizontal="left" vertical="center"/>
    </xf>
    <xf numFmtId="164" fontId="11" fillId="0" borderId="29" xfId="1" applyNumberFormat="1" applyFont="1" applyBorder="1" applyAlignment="1" applyProtection="1">
      <alignment horizontal="center" vertical="center"/>
    </xf>
    <xf numFmtId="164" fontId="11" fillId="0" borderId="21" xfId="1" applyNumberFormat="1" applyFont="1" applyBorder="1" applyAlignment="1" applyProtection="1">
      <alignment horizontal="center" vertical="center"/>
    </xf>
    <xf numFmtId="1" fontId="5" fillId="0" borderId="21" xfId="1" applyNumberFormat="1" applyFont="1" applyBorder="1" applyAlignment="1" applyProtection="1">
      <alignment horizontal="center" vertical="center"/>
    </xf>
    <xf numFmtId="164" fontId="5" fillId="0" borderId="24" xfId="1" applyNumberFormat="1" applyFont="1" applyFill="1" applyBorder="1" applyAlignment="1" applyProtection="1">
      <alignment horizontal="center" vertical="center"/>
    </xf>
    <xf numFmtId="1" fontId="11" fillId="0" borderId="24" xfId="1" applyNumberFormat="1" applyFont="1" applyBorder="1" applyAlignment="1" applyProtection="1">
      <alignment horizontal="center" vertical="center"/>
    </xf>
    <xf numFmtId="164" fontId="11" fillId="0" borderId="24" xfId="1" applyNumberFormat="1" applyFont="1" applyBorder="1" applyAlignment="1" applyProtection="1">
      <alignment horizontal="center" vertical="center"/>
    </xf>
    <xf numFmtId="164" fontId="11" fillId="2" borderId="26" xfId="1" applyNumberFormat="1" applyFont="1" applyFill="1" applyBorder="1" applyAlignment="1" applyProtection="1">
      <alignment horizontal="center" vertical="center"/>
      <protection locked="0"/>
    </xf>
    <xf numFmtId="164" fontId="3" fillId="0" borderId="21" xfId="1" applyNumberFormat="1" applyFont="1" applyBorder="1" applyAlignment="1" applyProtection="1">
      <alignment horizontal="center" vertical="center"/>
    </xf>
    <xf numFmtId="1" fontId="3" fillId="0" borderId="24" xfId="1" applyNumberFormat="1" applyFont="1" applyBorder="1" applyAlignment="1" applyProtection="1">
      <alignment horizontal="center" vertical="center"/>
    </xf>
    <xf numFmtId="164" fontId="3" fillId="0" borderId="24" xfId="1" applyNumberFormat="1" applyFont="1" applyBorder="1" applyAlignment="1" applyProtection="1">
      <alignment horizontal="center" vertical="center"/>
    </xf>
    <xf numFmtId="0" fontId="4" fillId="0" borderId="15" xfId="1" applyFont="1" applyBorder="1" applyAlignment="1" applyProtection="1">
      <alignment horizontal="center" vertical="center"/>
    </xf>
    <xf numFmtId="164" fontId="4" fillId="0" borderId="24" xfId="1" applyNumberFormat="1" applyFont="1" applyFill="1" applyBorder="1" applyAlignment="1" applyProtection="1">
      <alignment horizontal="center" vertical="center"/>
    </xf>
    <xf numFmtId="0" fontId="5" fillId="0" borderId="15" xfId="1" applyFont="1" applyBorder="1" applyAlignment="1" applyProtection="1">
      <alignment horizontal="center" vertical="center"/>
    </xf>
    <xf numFmtId="0" fontId="4" fillId="0" borderId="24" xfId="1" applyFont="1" applyBorder="1" applyAlignment="1" applyProtection="1">
      <alignment horizontal="center" vertical="center" wrapText="1"/>
    </xf>
    <xf numFmtId="164" fontId="7" fillId="0" borderId="24" xfId="1" applyNumberFormat="1" applyFont="1" applyBorder="1" applyAlignment="1" applyProtection="1">
      <alignment horizontal="center" vertical="center"/>
    </xf>
    <xf numFmtId="164" fontId="5" fillId="0" borderId="14" xfId="1" applyNumberFormat="1" applyFont="1" applyBorder="1" applyAlignment="1" applyProtection="1">
      <alignment horizontal="center" vertical="center" wrapText="1"/>
    </xf>
    <xf numFmtId="0" fontId="15" fillId="0" borderId="0" xfId="1" applyFont="1" applyAlignment="1" applyProtection="1">
      <alignment horizontal="centerContinuous" vertical="center"/>
    </xf>
    <xf numFmtId="0" fontId="16" fillId="0" borderId="0" xfId="1" applyFont="1" applyAlignment="1" applyProtection="1">
      <alignment horizontal="center" vertical="center" wrapText="1"/>
    </xf>
    <xf numFmtId="0" fontId="16" fillId="0" borderId="0" xfId="1" applyFont="1" applyAlignment="1" applyProtection="1">
      <alignment horizontal="center" vertical="center"/>
    </xf>
    <xf numFmtId="4" fontId="16" fillId="0" borderId="0" xfId="1" applyNumberFormat="1" applyFont="1" applyAlignment="1" applyProtection="1">
      <alignment horizontal="center" vertical="center"/>
    </xf>
    <xf numFmtId="165" fontId="16" fillId="0" borderId="0" xfId="1" applyNumberFormat="1" applyFont="1" applyAlignment="1" applyProtection="1">
      <alignment horizontal="center" vertical="center"/>
    </xf>
    <xf numFmtId="0" fontId="17" fillId="0" borderId="15" xfId="1" applyFont="1" applyBorder="1" applyAlignment="1" applyProtection="1">
      <alignment horizontal="center" vertical="center"/>
    </xf>
    <xf numFmtId="0" fontId="5" fillId="0" borderId="1" xfId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166" fontId="7" fillId="0" borderId="11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/>
    </xf>
    <xf numFmtId="49" fontId="11" fillId="0" borderId="0" xfId="1" applyNumberFormat="1" applyFont="1" applyBorder="1" applyAlignment="1" applyProtection="1">
      <alignment horizontal="left" vertical="center"/>
    </xf>
    <xf numFmtId="164" fontId="5" fillId="0" borderId="6" xfId="1" applyNumberFormat="1" applyFont="1" applyBorder="1" applyAlignment="1" applyProtection="1">
      <alignment horizontal="center" vertical="center"/>
    </xf>
    <xf numFmtId="164" fontId="5" fillId="0" borderId="7" xfId="1" applyNumberFormat="1" applyFont="1" applyBorder="1" applyAlignment="1" applyProtection="1">
      <alignment horizontal="center" vertical="center"/>
    </xf>
    <xf numFmtId="164" fontId="5" fillId="0" borderId="9" xfId="1" applyNumberFormat="1" applyFont="1" applyBorder="1" applyAlignment="1" applyProtection="1">
      <alignment horizontal="center" vertical="center"/>
    </xf>
    <xf numFmtId="164" fontId="7" fillId="0" borderId="6" xfId="1" applyNumberFormat="1" applyFont="1" applyBorder="1" applyAlignment="1" applyProtection="1">
      <alignment horizontal="center" vertical="center"/>
    </xf>
    <xf numFmtId="164" fontId="7" fillId="0" borderId="7" xfId="1" applyNumberFormat="1" applyFont="1" applyBorder="1" applyAlignment="1" applyProtection="1">
      <alignment horizontal="center" vertical="center"/>
    </xf>
    <xf numFmtId="164" fontId="7" fillId="0" borderId="9" xfId="1" applyNumberFormat="1" applyFont="1" applyBorder="1" applyAlignment="1" applyProtection="1">
      <alignment horizontal="center" vertical="center"/>
    </xf>
    <xf numFmtId="164" fontId="5" fillId="0" borderId="15" xfId="1" applyNumberFormat="1" applyFont="1" applyBorder="1" applyAlignment="1" applyProtection="1">
      <alignment horizontal="center" vertical="center" wrapText="1"/>
    </xf>
    <xf numFmtId="164" fontId="5" fillId="0" borderId="30" xfId="1" applyNumberFormat="1" applyFont="1" applyBorder="1" applyAlignment="1" applyProtection="1">
      <alignment horizontal="center" vertical="center" wrapText="1"/>
    </xf>
    <xf numFmtId="164" fontId="7" fillId="0" borderId="31" xfId="1" applyNumberFormat="1" applyFont="1" applyBorder="1" applyAlignment="1" applyProtection="1">
      <alignment horizontal="center" vertical="center"/>
    </xf>
    <xf numFmtId="164" fontId="7" fillId="0" borderId="32" xfId="1" applyNumberFormat="1" applyFont="1" applyBorder="1" applyAlignment="1" applyProtection="1">
      <alignment horizontal="center" vertical="center"/>
    </xf>
    <xf numFmtId="0" fontId="5" fillId="0" borderId="0" xfId="1" applyFont="1" applyBorder="1" applyAlignment="1" applyProtection="1">
      <alignment horizontal="center" vertical="center" wrapText="1"/>
    </xf>
    <xf numFmtId="0" fontId="10" fillId="0" borderId="0" xfId="1" applyFont="1" applyBorder="1" applyAlignment="1" applyProtection="1">
      <alignment horizontal="center" vertical="center"/>
    </xf>
    <xf numFmtId="0" fontId="5" fillId="0" borderId="14" xfId="1" applyFont="1" applyBorder="1" applyAlignment="1" applyProtection="1">
      <alignment horizontal="center" vertical="center" wrapText="1"/>
    </xf>
    <xf numFmtId="164" fontId="5" fillId="0" borderId="10" xfId="1" applyNumberFormat="1" applyFont="1" applyBorder="1" applyAlignment="1" applyProtection="1">
      <alignment horizontal="center" vertical="center" wrapText="1"/>
    </xf>
    <xf numFmtId="0" fontId="5" fillId="0" borderId="5" xfId="1" applyFont="1" applyBorder="1" applyAlignment="1" applyProtection="1">
      <alignment horizontal="center" vertical="center" wrapText="1"/>
    </xf>
    <xf numFmtId="0" fontId="5" fillId="0" borderId="8" xfId="1" applyFont="1" applyBorder="1" applyAlignment="1" applyProtection="1">
      <alignment horizontal="center" vertical="center" wrapText="1"/>
    </xf>
    <xf numFmtId="0" fontId="0" fillId="0" borderId="15" xfId="0" applyBorder="1"/>
    <xf numFmtId="0" fontId="0" fillId="0" borderId="21" xfId="0" applyBorder="1"/>
    <xf numFmtId="0" fontId="0" fillId="0" borderId="30" xfId="0" applyBorder="1"/>
  </cellXfs>
  <cellStyles count="2">
    <cellStyle name="Excel Built-in Normal 1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EEEEE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657225</xdr:colOff>
      <xdr:row>2</xdr:row>
      <xdr:rowOff>133349</xdr:rowOff>
    </xdr:to>
    <xdr:sp macro="[0]!ChoisirLesCorpsGras" textlink="">
      <xdr:nvSpPr>
        <xdr:cNvPr id="2" name="ZoneTexte 1"/>
        <xdr:cNvSpPr txBox="1"/>
      </xdr:nvSpPr>
      <xdr:spPr>
        <a:xfrm>
          <a:off x="3114675" y="295275"/>
          <a:ext cx="1419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les corps gras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35"/>
  <sheetViews>
    <sheetView zoomScale="72" zoomScaleNormal="72" workbookViewId="0">
      <pane ySplit="1" topLeftCell="A2" activePane="bottomLeft" state="frozen"/>
      <selection pane="bottomLeft" activeCell="A3" sqref="A3"/>
    </sheetView>
  </sheetViews>
  <sheetFormatPr baseColWidth="10" defaultColWidth="13" defaultRowHeight="15"/>
  <cols>
    <col min="1" max="1" width="26.140625" style="1" customWidth="1"/>
    <col min="2" max="2" width="15.7109375" style="2" customWidth="1"/>
    <col min="3" max="3" width="14.7109375" style="1" customWidth="1"/>
    <col min="4" max="4" width="13" style="75" customWidth="1"/>
    <col min="5" max="5" width="12.7109375" style="1" customWidth="1"/>
    <col min="6" max="6" width="13.28515625" style="1" customWidth="1"/>
    <col min="7" max="7" width="21.7109375" style="1" bestFit="1" customWidth="1"/>
    <col min="8" max="8" width="18.28515625" style="1" customWidth="1"/>
    <col min="9" max="9" width="18.42578125" style="1" customWidth="1"/>
    <col min="10" max="11" width="13" style="1"/>
    <col min="12" max="12" width="21.5703125" style="1" customWidth="1"/>
    <col min="13" max="16384" width="13" style="1"/>
  </cols>
  <sheetData>
    <row r="1" spans="1:10" s="70" customFormat="1" ht="45" customHeight="1" thickBot="1">
      <c r="A1" s="79" t="s">
        <v>0</v>
      </c>
      <c r="B1" s="80" t="s">
        <v>1</v>
      </c>
      <c r="C1" s="81" t="s">
        <v>2</v>
      </c>
      <c r="D1" s="82" t="s">
        <v>2</v>
      </c>
      <c r="E1" s="83" t="s">
        <v>120</v>
      </c>
      <c r="F1" s="84" t="s">
        <v>121</v>
      </c>
      <c r="G1" s="85" t="s">
        <v>3</v>
      </c>
      <c r="H1" s="86" t="s">
        <v>4</v>
      </c>
      <c r="I1" s="87" t="s">
        <v>5</v>
      </c>
      <c r="J1" s="88" t="s">
        <v>6</v>
      </c>
    </row>
    <row r="2" spans="1:10" s="60" customFormat="1" ht="19.899999999999999" customHeight="1">
      <c r="A2" s="89" t="s">
        <v>7</v>
      </c>
      <c r="B2" s="67">
        <v>5</v>
      </c>
      <c r="C2" s="90">
        <f t="shared" ref="C2:C33" si="0">D2*0.001</f>
        <v>0.19500000000000001</v>
      </c>
      <c r="D2" s="91">
        <v>195</v>
      </c>
      <c r="E2" s="91">
        <v>100</v>
      </c>
      <c r="F2" s="91" t="s">
        <v>122</v>
      </c>
      <c r="G2" s="90">
        <f>(B2*C2)*40/56.1</f>
        <v>0.69518716577540107</v>
      </c>
      <c r="H2" s="90">
        <f>G2/39.997</f>
        <v>1.7380982718088883E-2</v>
      </c>
      <c r="I2" s="90">
        <f>H2/3</f>
        <v>5.793660906029628E-3</v>
      </c>
      <c r="J2" s="92">
        <f>I2*92.0929382</f>
        <v>0.53355525577074259</v>
      </c>
    </row>
    <row r="3" spans="1:10" s="60" customFormat="1" ht="19.899999999999999" customHeight="1">
      <c r="A3" s="93" t="s">
        <v>8</v>
      </c>
      <c r="B3" s="67">
        <v>6</v>
      </c>
      <c r="C3" s="61">
        <f t="shared" si="0"/>
        <v>0.19500000000000001</v>
      </c>
      <c r="D3" s="71">
        <v>195</v>
      </c>
      <c r="E3" s="71">
        <v>99</v>
      </c>
      <c r="F3" s="71" t="s">
        <v>123</v>
      </c>
      <c r="G3" s="61">
        <f t="shared" ref="G3:G33" si="1">(B3*C3)*40/56.1</f>
        <v>0.83422459893048118</v>
      </c>
      <c r="H3" s="61">
        <f t="shared" ref="H3:H33" si="2">G3/39.997</f>
        <v>2.0857179261706656E-2</v>
      </c>
      <c r="I3" s="61">
        <f t="shared" ref="I3:I33" si="3">H3/3</f>
        <v>6.9523930872355524E-3</v>
      </c>
      <c r="J3" s="94">
        <f t="shared" ref="J3:J33" si="4">I3*92.0929382</f>
        <v>0.64026630692489095</v>
      </c>
    </row>
    <row r="4" spans="1:10" s="60" customFormat="1" ht="19.899999999999999" customHeight="1">
      <c r="A4" s="93" t="s">
        <v>9</v>
      </c>
      <c r="B4" s="67">
        <v>7</v>
      </c>
      <c r="C4" s="61">
        <f t="shared" si="0"/>
        <v>0.192</v>
      </c>
      <c r="D4" s="71">
        <v>192</v>
      </c>
      <c r="E4" s="71">
        <v>92</v>
      </c>
      <c r="F4" s="71" t="s">
        <v>124</v>
      </c>
      <c r="G4" s="61">
        <f t="shared" si="1"/>
        <v>0.95828877005347601</v>
      </c>
      <c r="H4" s="61">
        <f t="shared" si="2"/>
        <v>2.3959016177550217E-2</v>
      </c>
      <c r="I4" s="61">
        <f t="shared" si="3"/>
        <v>7.9863387258500718E-3</v>
      </c>
      <c r="J4" s="94">
        <f t="shared" si="4"/>
        <v>0.73548539872397745</v>
      </c>
    </row>
    <row r="5" spans="1:10" s="60" customFormat="1" ht="19.899999999999999" customHeight="1">
      <c r="A5" s="93" t="s">
        <v>10</v>
      </c>
      <c r="B5" s="67">
        <v>8</v>
      </c>
      <c r="C5" s="61">
        <f t="shared" si="0"/>
        <v>0.191</v>
      </c>
      <c r="D5" s="71">
        <v>191</v>
      </c>
      <c r="E5" s="71">
        <v>95</v>
      </c>
      <c r="F5" s="71" t="s">
        <v>125</v>
      </c>
      <c r="G5" s="61">
        <f t="shared" si="1"/>
        <v>1.0894830659536543</v>
      </c>
      <c r="H5" s="61">
        <f t="shared" si="2"/>
        <v>2.7239119582810067E-2</v>
      </c>
      <c r="I5" s="61">
        <f t="shared" si="3"/>
        <v>9.079706527603355E-3</v>
      </c>
      <c r="J5" s="94">
        <f t="shared" si="4"/>
        <v>0.83617685212071247</v>
      </c>
    </row>
    <row r="6" spans="1:10" s="60" customFormat="1" ht="19.899999999999999" customHeight="1">
      <c r="A6" s="93" t="s">
        <v>11</v>
      </c>
      <c r="B6" s="67">
        <v>9</v>
      </c>
      <c r="C6" s="61">
        <f t="shared" si="0"/>
        <v>0.186</v>
      </c>
      <c r="D6" s="71">
        <v>186</v>
      </c>
      <c r="E6" s="71">
        <v>86</v>
      </c>
      <c r="F6" s="71" t="s">
        <v>124</v>
      </c>
      <c r="G6" s="61">
        <f t="shared" si="1"/>
        <v>1.1935828877005346</v>
      </c>
      <c r="H6" s="61">
        <f t="shared" si="2"/>
        <v>2.9841810328287987E-2</v>
      </c>
      <c r="I6" s="61">
        <f t="shared" si="3"/>
        <v>9.9472701094293296E-3</v>
      </c>
      <c r="J6" s="94">
        <f t="shared" si="4"/>
        <v>0.91607333144638259</v>
      </c>
    </row>
    <row r="7" spans="1:10" s="60" customFormat="1" ht="19.899999999999999" customHeight="1">
      <c r="A7" s="93" t="s">
        <v>12</v>
      </c>
      <c r="B7" s="67">
        <v>10</v>
      </c>
      <c r="C7" s="61">
        <f t="shared" si="0"/>
        <v>0.245</v>
      </c>
      <c r="D7" s="71">
        <v>245</v>
      </c>
      <c r="E7" s="71">
        <v>15</v>
      </c>
      <c r="F7" s="71">
        <v>230</v>
      </c>
      <c r="G7" s="61">
        <f t="shared" si="1"/>
        <v>1.7468805704099821</v>
      </c>
      <c r="H7" s="61">
        <f t="shared" si="2"/>
        <v>4.3675289906992577E-2</v>
      </c>
      <c r="I7" s="61">
        <f t="shared" si="3"/>
        <v>1.4558429968997526E-2</v>
      </c>
      <c r="J7" s="94">
        <f t="shared" si="4"/>
        <v>1.3407285914239171</v>
      </c>
    </row>
    <row r="8" spans="1:10" s="60" customFormat="1" ht="19.899999999999999" customHeight="1">
      <c r="A8" s="93" t="s">
        <v>13</v>
      </c>
      <c r="B8" s="67">
        <v>11</v>
      </c>
      <c r="C8" s="61">
        <f t="shared" si="0"/>
        <v>0.2</v>
      </c>
      <c r="D8" s="71">
        <v>200</v>
      </c>
      <c r="E8" s="71">
        <v>75</v>
      </c>
      <c r="F8" s="71">
        <v>125</v>
      </c>
      <c r="G8" s="61">
        <f t="shared" si="1"/>
        <v>1.5686274509803921</v>
      </c>
      <c r="H8" s="61">
        <f t="shared" si="2"/>
        <v>3.9218627671585175E-2</v>
      </c>
      <c r="I8" s="61">
        <f t="shared" si="3"/>
        <v>1.3072875890528392E-2</v>
      </c>
      <c r="J8" s="94">
        <f t="shared" si="4"/>
        <v>1.2039195514827012</v>
      </c>
    </row>
    <row r="9" spans="1:10" s="60" customFormat="1" ht="19.899999999999999" customHeight="1">
      <c r="A9" s="93" t="s">
        <v>14</v>
      </c>
      <c r="B9" s="67">
        <v>12</v>
      </c>
      <c r="C9" s="61">
        <f t="shared" si="0"/>
        <v>0.19</v>
      </c>
      <c r="D9" s="71">
        <v>190</v>
      </c>
      <c r="E9" s="71">
        <v>135</v>
      </c>
      <c r="F9" s="71" t="s">
        <v>126</v>
      </c>
      <c r="G9" s="61">
        <f t="shared" si="1"/>
        <v>1.6256684491978612</v>
      </c>
      <c r="H9" s="61">
        <f t="shared" si="2"/>
        <v>4.0644759586915546E-2</v>
      </c>
      <c r="I9" s="61">
        <f t="shared" si="3"/>
        <v>1.3548253195638515E-2</v>
      </c>
      <c r="J9" s="94">
        <f t="shared" si="4"/>
        <v>1.2476984442638903</v>
      </c>
    </row>
    <row r="10" spans="1:10" s="60" customFormat="1" ht="19.899999999999999" customHeight="1">
      <c r="A10" s="93" t="s">
        <v>15</v>
      </c>
      <c r="B10" s="67">
        <v>13</v>
      </c>
      <c r="C10" s="61">
        <f t="shared" si="0"/>
        <v>0.18</v>
      </c>
      <c r="D10" s="71">
        <v>180</v>
      </c>
      <c r="E10" s="71">
        <v>87</v>
      </c>
      <c r="F10" s="71" t="s">
        <v>127</v>
      </c>
      <c r="G10" s="61">
        <f t="shared" si="1"/>
        <v>1.6684491978609624</v>
      </c>
      <c r="H10" s="61">
        <f t="shared" si="2"/>
        <v>4.1714358523413313E-2</v>
      </c>
      <c r="I10" s="61">
        <f t="shared" si="3"/>
        <v>1.3904786174471105E-2</v>
      </c>
      <c r="J10" s="94">
        <f t="shared" si="4"/>
        <v>1.2805326138497819</v>
      </c>
    </row>
    <row r="11" spans="1:10" s="60" customFormat="1" ht="19.899999999999999" customHeight="1">
      <c r="A11" s="93" t="s">
        <v>16</v>
      </c>
      <c r="B11" s="67">
        <v>14</v>
      </c>
      <c r="C11" s="61">
        <f t="shared" si="0"/>
        <v>0.19500000000000001</v>
      </c>
      <c r="D11" s="71">
        <v>195</v>
      </c>
      <c r="E11" s="71">
        <v>85</v>
      </c>
      <c r="F11" s="71">
        <v>110</v>
      </c>
      <c r="G11" s="61">
        <f t="shared" si="1"/>
        <v>1.946524064171123</v>
      </c>
      <c r="H11" s="61">
        <f t="shared" si="2"/>
        <v>4.8666751610648873E-2</v>
      </c>
      <c r="I11" s="61">
        <f t="shared" si="3"/>
        <v>1.6222250536882959E-2</v>
      </c>
      <c r="J11" s="94">
        <f t="shared" si="4"/>
        <v>1.4939547161580793</v>
      </c>
    </row>
    <row r="12" spans="1:10" s="60" customFormat="1" ht="19.899999999999999" customHeight="1">
      <c r="A12" s="93" t="s">
        <v>17</v>
      </c>
      <c r="B12" s="67">
        <v>15</v>
      </c>
      <c r="C12" s="61">
        <f t="shared" si="0"/>
        <v>0.188</v>
      </c>
      <c r="D12" s="71">
        <v>188</v>
      </c>
      <c r="E12" s="71">
        <v>144</v>
      </c>
      <c r="F12" s="71" t="s">
        <v>128</v>
      </c>
      <c r="G12" s="61">
        <f t="shared" si="1"/>
        <v>2.0106951871657754</v>
      </c>
      <c r="H12" s="61">
        <f t="shared" si="2"/>
        <v>5.027115001539554E-2</v>
      </c>
      <c r="I12" s="61">
        <f t="shared" si="3"/>
        <v>1.6757050005131845E-2</v>
      </c>
      <c r="J12" s="94">
        <f t="shared" si="4"/>
        <v>1.5432059705369168</v>
      </c>
    </row>
    <row r="13" spans="1:10" s="60" customFormat="1" ht="19.899999999999999" customHeight="1">
      <c r="A13" s="93" t="s">
        <v>18</v>
      </c>
      <c r="B13" s="67">
        <v>16</v>
      </c>
      <c r="C13" s="61">
        <f t="shared" si="0"/>
        <v>0.19</v>
      </c>
      <c r="D13" s="71">
        <v>190</v>
      </c>
      <c r="E13" s="71"/>
      <c r="F13" s="71"/>
      <c r="G13" s="61">
        <f t="shared" si="1"/>
        <v>2.1675579322638145</v>
      </c>
      <c r="H13" s="61">
        <f t="shared" si="2"/>
        <v>5.4193012782554055E-2</v>
      </c>
      <c r="I13" s="61">
        <f t="shared" si="3"/>
        <v>1.8064337594184684E-2</v>
      </c>
      <c r="J13" s="94">
        <f t="shared" si="4"/>
        <v>1.6635979256851869</v>
      </c>
    </row>
    <row r="14" spans="1:10" s="60" customFormat="1" ht="19.899999999999999" customHeight="1">
      <c r="A14" s="93" t="s">
        <v>19</v>
      </c>
      <c r="B14" s="67">
        <v>17</v>
      </c>
      <c r="C14" s="61">
        <f t="shared" si="0"/>
        <v>0.186</v>
      </c>
      <c r="D14" s="71">
        <v>186</v>
      </c>
      <c r="E14" s="71">
        <v>110</v>
      </c>
      <c r="F14" s="71" t="s">
        <v>129</v>
      </c>
      <c r="G14" s="61">
        <f t="shared" si="1"/>
        <v>2.2545454545454544</v>
      </c>
      <c r="H14" s="61">
        <f t="shared" si="2"/>
        <v>5.6367863953432865E-2</v>
      </c>
      <c r="I14" s="61">
        <f t="shared" si="3"/>
        <v>1.8789287984477623E-2</v>
      </c>
      <c r="J14" s="94">
        <f t="shared" si="4"/>
        <v>1.7303607371765004</v>
      </c>
    </row>
    <row r="15" spans="1:10" s="60" customFormat="1" ht="19.899999999999999" customHeight="1">
      <c r="A15" s="93" t="s">
        <v>20</v>
      </c>
      <c r="B15" s="67">
        <v>18</v>
      </c>
      <c r="C15" s="61">
        <f t="shared" si="0"/>
        <v>0.192</v>
      </c>
      <c r="D15" s="71">
        <v>192</v>
      </c>
      <c r="E15" s="71">
        <v>145</v>
      </c>
      <c r="F15" s="71" t="s">
        <v>130</v>
      </c>
      <c r="G15" s="61">
        <f t="shared" si="1"/>
        <v>2.4641711229946526</v>
      </c>
      <c r="H15" s="61">
        <f t="shared" si="2"/>
        <v>6.1608898742271982E-2</v>
      </c>
      <c r="I15" s="61">
        <f t="shared" si="3"/>
        <v>2.0536299580757329E-2</v>
      </c>
      <c r="J15" s="94">
        <f t="shared" si="4"/>
        <v>1.8912481681473707</v>
      </c>
    </row>
    <row r="16" spans="1:10" s="60" customFormat="1" ht="19.899999999999999" customHeight="1">
      <c r="A16" s="93" t="s">
        <v>21</v>
      </c>
      <c r="B16" s="67">
        <v>19</v>
      </c>
      <c r="C16" s="61">
        <f t="shared" si="0"/>
        <v>0.186</v>
      </c>
      <c r="D16" s="71">
        <v>186</v>
      </c>
      <c r="E16" s="71"/>
      <c r="F16" s="71"/>
      <c r="G16" s="61">
        <f t="shared" si="1"/>
        <v>2.5197860962566843</v>
      </c>
      <c r="H16" s="61">
        <f t="shared" si="2"/>
        <v>6.2999377359719083E-2</v>
      </c>
      <c r="I16" s="61">
        <f t="shared" si="3"/>
        <v>2.0999792453239696E-2</v>
      </c>
      <c r="J16" s="94">
        <f t="shared" si="4"/>
        <v>1.9339325886090297</v>
      </c>
    </row>
    <row r="17" spans="1:10" s="60" customFormat="1" ht="19.899999999999999" customHeight="1">
      <c r="A17" s="93" t="s">
        <v>22</v>
      </c>
      <c r="B17" s="67">
        <v>20</v>
      </c>
      <c r="C17" s="61">
        <f t="shared" si="0"/>
        <v>0.19</v>
      </c>
      <c r="D17" s="71">
        <v>190</v>
      </c>
      <c r="E17" s="71">
        <v>128</v>
      </c>
      <c r="F17" s="71" t="s">
        <v>131</v>
      </c>
      <c r="G17" s="61">
        <f t="shared" si="1"/>
        <v>2.7094474153297683</v>
      </c>
      <c r="H17" s="61">
        <f t="shared" si="2"/>
        <v>6.7741265978192577E-2</v>
      </c>
      <c r="I17" s="61">
        <f t="shared" si="3"/>
        <v>2.2580421992730859E-2</v>
      </c>
      <c r="J17" s="94">
        <f t="shared" si="4"/>
        <v>2.079497407106484</v>
      </c>
    </row>
    <row r="18" spans="1:10" s="60" customFormat="1" ht="19.899999999999999" customHeight="1">
      <c r="A18" s="93" t="s">
        <v>23</v>
      </c>
      <c r="B18" s="67"/>
      <c r="C18" s="61">
        <f t="shared" si="0"/>
        <v>0.193</v>
      </c>
      <c r="D18" s="71">
        <v>193</v>
      </c>
      <c r="E18" s="71">
        <v>165</v>
      </c>
      <c r="F18" s="71" t="s">
        <v>132</v>
      </c>
      <c r="G18" s="61">
        <f t="shared" si="1"/>
        <v>0</v>
      </c>
      <c r="H18" s="61">
        <f t="shared" si="2"/>
        <v>0</v>
      </c>
      <c r="I18" s="61">
        <f t="shared" si="3"/>
        <v>0</v>
      </c>
      <c r="J18" s="94">
        <f t="shared" si="4"/>
        <v>0</v>
      </c>
    </row>
    <row r="19" spans="1:10" s="60" customFormat="1" ht="19.899999999999999" customHeight="1">
      <c r="A19" s="93" t="s">
        <v>24</v>
      </c>
      <c r="B19" s="67"/>
      <c r="C19" s="61">
        <f t="shared" si="0"/>
        <v>0.17699999999999999</v>
      </c>
      <c r="D19" s="71">
        <v>177</v>
      </c>
      <c r="E19" s="71"/>
      <c r="F19" s="71"/>
      <c r="G19" s="61">
        <f t="shared" si="1"/>
        <v>0</v>
      </c>
      <c r="H19" s="61">
        <f t="shared" si="2"/>
        <v>0</v>
      </c>
      <c r="I19" s="61">
        <f t="shared" si="3"/>
        <v>0</v>
      </c>
      <c r="J19" s="94">
        <f t="shared" si="4"/>
        <v>0</v>
      </c>
    </row>
    <row r="20" spans="1:10" s="60" customFormat="1" ht="19.899999999999999" customHeight="1">
      <c r="A20" s="93" t="s">
        <v>25</v>
      </c>
      <c r="B20" s="67"/>
      <c r="C20" s="61">
        <f t="shared" si="0"/>
        <v>0.19500000000000001</v>
      </c>
      <c r="D20" s="71">
        <v>195</v>
      </c>
      <c r="E20" s="71">
        <v>128</v>
      </c>
      <c r="F20" s="71" t="s">
        <v>133</v>
      </c>
      <c r="G20" s="61">
        <f t="shared" si="1"/>
        <v>0</v>
      </c>
      <c r="H20" s="61">
        <f t="shared" si="2"/>
        <v>0</v>
      </c>
      <c r="I20" s="61">
        <f t="shared" si="3"/>
        <v>0</v>
      </c>
      <c r="J20" s="94">
        <f t="shared" si="4"/>
        <v>0</v>
      </c>
    </row>
    <row r="21" spans="1:10" s="60" customFormat="1" ht="19.899999999999999" customHeight="1">
      <c r="A21" s="93" t="s">
        <v>26</v>
      </c>
      <c r="B21" s="67"/>
      <c r="C21" s="61">
        <f t="shared" si="0"/>
        <v>0.17400000000000002</v>
      </c>
      <c r="D21" s="71">
        <v>174</v>
      </c>
      <c r="E21" s="71">
        <v>108</v>
      </c>
      <c r="F21" s="71" t="s">
        <v>129</v>
      </c>
      <c r="G21" s="61">
        <f t="shared" si="1"/>
        <v>0</v>
      </c>
      <c r="H21" s="61">
        <f t="shared" si="2"/>
        <v>0</v>
      </c>
      <c r="I21" s="61">
        <f t="shared" si="3"/>
        <v>0</v>
      </c>
      <c r="J21" s="94">
        <f t="shared" si="4"/>
        <v>0</v>
      </c>
    </row>
    <row r="22" spans="1:10" s="60" customFormat="1" ht="19.899999999999999" customHeight="1">
      <c r="A22" s="93" t="s">
        <v>27</v>
      </c>
      <c r="B22" s="67"/>
      <c r="C22" s="61">
        <f t="shared" si="0"/>
        <v>0.25700000000000001</v>
      </c>
      <c r="D22" s="71">
        <v>257</v>
      </c>
      <c r="E22" s="71">
        <v>10</v>
      </c>
      <c r="F22" s="71">
        <v>258</v>
      </c>
      <c r="G22" s="61">
        <f t="shared" si="1"/>
        <v>0</v>
      </c>
      <c r="H22" s="61">
        <f t="shared" si="2"/>
        <v>0</v>
      </c>
      <c r="I22" s="61">
        <f t="shared" si="3"/>
        <v>0</v>
      </c>
      <c r="J22" s="94">
        <f t="shared" si="4"/>
        <v>0</v>
      </c>
    </row>
    <row r="23" spans="1:10" s="60" customFormat="1" ht="19.899999999999999" customHeight="1">
      <c r="A23" s="93" t="s">
        <v>28</v>
      </c>
      <c r="B23" s="67"/>
      <c r="C23" s="61">
        <f t="shared" si="0"/>
        <v>0.19400000000000001</v>
      </c>
      <c r="D23" s="71">
        <v>194</v>
      </c>
      <c r="E23" s="71">
        <v>108</v>
      </c>
      <c r="F23" s="71" t="s">
        <v>134</v>
      </c>
      <c r="G23" s="61">
        <f t="shared" si="1"/>
        <v>0</v>
      </c>
      <c r="H23" s="61">
        <f t="shared" si="2"/>
        <v>0</v>
      </c>
      <c r="I23" s="61">
        <f t="shared" si="3"/>
        <v>0</v>
      </c>
      <c r="J23" s="94">
        <f t="shared" si="4"/>
        <v>0</v>
      </c>
    </row>
    <row r="24" spans="1:10" s="60" customFormat="1" ht="19.899999999999999" customHeight="1">
      <c r="A24" s="93" t="s">
        <v>29</v>
      </c>
      <c r="B24" s="67"/>
      <c r="C24" s="61">
        <f t="shared" si="0"/>
        <v>0.192</v>
      </c>
      <c r="D24" s="71">
        <v>192</v>
      </c>
      <c r="E24" s="71">
        <v>93</v>
      </c>
      <c r="F24" s="71">
        <v>115</v>
      </c>
      <c r="G24" s="61">
        <f t="shared" si="1"/>
        <v>0</v>
      </c>
      <c r="H24" s="61">
        <f t="shared" si="2"/>
        <v>0</v>
      </c>
      <c r="I24" s="61">
        <f t="shared" si="3"/>
        <v>0</v>
      </c>
      <c r="J24" s="94">
        <f t="shared" si="4"/>
        <v>0</v>
      </c>
    </row>
    <row r="25" spans="1:10" s="60" customFormat="1" ht="19.899999999999999" customHeight="1">
      <c r="A25" s="93" t="s">
        <v>30</v>
      </c>
      <c r="B25" s="67"/>
      <c r="C25" s="61">
        <f t="shared" si="0"/>
        <v>0.189</v>
      </c>
      <c r="D25" s="71">
        <v>189</v>
      </c>
      <c r="E25" s="71">
        <v>118</v>
      </c>
      <c r="F25" s="71" t="s">
        <v>135</v>
      </c>
      <c r="G25" s="61">
        <f t="shared" si="1"/>
        <v>0</v>
      </c>
      <c r="H25" s="61">
        <f t="shared" si="2"/>
        <v>0</v>
      </c>
      <c r="I25" s="61">
        <f t="shared" si="3"/>
        <v>0</v>
      </c>
      <c r="J25" s="94">
        <f t="shared" si="4"/>
        <v>0</v>
      </c>
    </row>
    <row r="26" spans="1:10" s="60" customFormat="1" ht="19.899999999999999" customHeight="1">
      <c r="A26" s="93" t="s">
        <v>31</v>
      </c>
      <c r="B26" s="67"/>
      <c r="C26" s="61">
        <f t="shared" si="0"/>
        <v>0.19</v>
      </c>
      <c r="D26" s="71">
        <v>190</v>
      </c>
      <c r="E26" s="71">
        <v>60</v>
      </c>
      <c r="F26" s="71">
        <v>128</v>
      </c>
      <c r="G26" s="61">
        <f t="shared" si="1"/>
        <v>0</v>
      </c>
      <c r="H26" s="61">
        <f t="shared" si="2"/>
        <v>0</v>
      </c>
      <c r="I26" s="61">
        <f t="shared" si="3"/>
        <v>0</v>
      </c>
      <c r="J26" s="94">
        <f t="shared" si="4"/>
        <v>0</v>
      </c>
    </row>
    <row r="27" spans="1:10" s="60" customFormat="1" ht="19.899999999999999" customHeight="1">
      <c r="A27" s="93" t="s">
        <v>32</v>
      </c>
      <c r="B27" s="67"/>
      <c r="C27" s="61">
        <f t="shared" si="0"/>
        <v>0.188</v>
      </c>
      <c r="D27" s="71">
        <v>188</v>
      </c>
      <c r="E27" s="71"/>
      <c r="F27" s="71"/>
      <c r="G27" s="61">
        <f t="shared" si="1"/>
        <v>0</v>
      </c>
      <c r="H27" s="61">
        <f t="shared" si="2"/>
        <v>0</v>
      </c>
      <c r="I27" s="61">
        <f t="shared" si="3"/>
        <v>0</v>
      </c>
      <c r="J27" s="94">
        <f t="shared" si="4"/>
        <v>0</v>
      </c>
    </row>
    <row r="28" spans="1:10" s="60" customFormat="1" ht="19.899999999999999" customHeight="1">
      <c r="A28" s="93" t="s">
        <v>33</v>
      </c>
      <c r="B28" s="67"/>
      <c r="C28" s="61">
        <f t="shared" si="0"/>
        <v>0.183</v>
      </c>
      <c r="D28" s="71">
        <v>183</v>
      </c>
      <c r="E28" s="71">
        <v>136</v>
      </c>
      <c r="F28" s="71" t="s">
        <v>130</v>
      </c>
      <c r="G28" s="61">
        <f t="shared" si="1"/>
        <v>0</v>
      </c>
      <c r="H28" s="61">
        <f t="shared" si="2"/>
        <v>0</v>
      </c>
      <c r="I28" s="61">
        <f t="shared" si="3"/>
        <v>0</v>
      </c>
      <c r="J28" s="94">
        <f t="shared" si="4"/>
        <v>0</v>
      </c>
    </row>
    <row r="29" spans="1:10" s="60" customFormat="1" ht="19.899999999999999" customHeight="1">
      <c r="A29" s="93" t="s">
        <v>34</v>
      </c>
      <c r="B29" s="67"/>
      <c r="C29" s="61">
        <f t="shared" si="0"/>
        <v>0.183</v>
      </c>
      <c r="D29" s="71">
        <v>183</v>
      </c>
      <c r="E29" s="71">
        <v>128</v>
      </c>
      <c r="F29" s="71" t="s">
        <v>136</v>
      </c>
      <c r="G29" s="61">
        <f t="shared" si="1"/>
        <v>0</v>
      </c>
      <c r="H29" s="61">
        <f t="shared" si="2"/>
        <v>0</v>
      </c>
      <c r="I29" s="61">
        <f t="shared" si="3"/>
        <v>0</v>
      </c>
      <c r="J29" s="94">
        <f t="shared" si="4"/>
        <v>0</v>
      </c>
    </row>
    <row r="30" spans="1:10" s="60" customFormat="1" ht="19.899999999999999" customHeight="1">
      <c r="A30" s="93" t="s">
        <v>35</v>
      </c>
      <c r="B30" s="67"/>
      <c r="C30" s="61">
        <f t="shared" si="0"/>
        <v>9.1999999999999998E-2</v>
      </c>
      <c r="D30" s="71">
        <v>92</v>
      </c>
      <c r="E30" s="71">
        <v>83</v>
      </c>
      <c r="F30" s="71" t="s">
        <v>137</v>
      </c>
      <c r="G30" s="61">
        <f t="shared" si="1"/>
        <v>0</v>
      </c>
      <c r="H30" s="61">
        <f t="shared" si="2"/>
        <v>0</v>
      </c>
      <c r="I30" s="61">
        <f t="shared" si="3"/>
        <v>0</v>
      </c>
      <c r="J30" s="94">
        <f t="shared" si="4"/>
        <v>0</v>
      </c>
    </row>
    <row r="31" spans="1:10" s="60" customFormat="1" ht="19.899999999999999" customHeight="1">
      <c r="A31" s="93" t="s">
        <v>36</v>
      </c>
      <c r="B31" s="67"/>
      <c r="C31" s="61">
        <f t="shared" si="0"/>
        <v>0.183</v>
      </c>
      <c r="D31" s="71">
        <v>183</v>
      </c>
      <c r="E31" s="71">
        <v>85</v>
      </c>
      <c r="F31" s="71" t="s">
        <v>138</v>
      </c>
      <c r="G31" s="61">
        <f t="shared" si="1"/>
        <v>0</v>
      </c>
      <c r="H31" s="61">
        <f t="shared" si="2"/>
        <v>0</v>
      </c>
      <c r="I31" s="61">
        <f t="shared" si="3"/>
        <v>0</v>
      </c>
      <c r="J31" s="94">
        <f t="shared" si="4"/>
        <v>0</v>
      </c>
    </row>
    <row r="32" spans="1:10" s="60" customFormat="1" ht="19.899999999999999" customHeight="1">
      <c r="A32" s="93" t="s">
        <v>37</v>
      </c>
      <c r="B32" s="67"/>
      <c r="C32" s="61">
        <f t="shared" si="0"/>
        <v>0.189</v>
      </c>
      <c r="D32" s="71">
        <v>189</v>
      </c>
      <c r="E32" s="71">
        <v>168</v>
      </c>
      <c r="F32" s="71" t="s">
        <v>139</v>
      </c>
      <c r="G32" s="61">
        <f t="shared" si="1"/>
        <v>0</v>
      </c>
      <c r="H32" s="61">
        <f t="shared" si="2"/>
        <v>0</v>
      </c>
      <c r="I32" s="61">
        <f t="shared" si="3"/>
        <v>0</v>
      </c>
      <c r="J32" s="94">
        <f t="shared" si="4"/>
        <v>0</v>
      </c>
    </row>
    <row r="33" spans="1:10" s="60" customFormat="1" ht="19.899999999999999" customHeight="1">
      <c r="A33" s="93" t="s">
        <v>38</v>
      </c>
      <c r="B33" s="67"/>
      <c r="C33" s="61">
        <f t="shared" si="0"/>
        <v>0.19</v>
      </c>
      <c r="D33" s="71">
        <v>190</v>
      </c>
      <c r="E33" s="71">
        <v>180</v>
      </c>
      <c r="F33" s="71" t="s">
        <v>140</v>
      </c>
      <c r="G33" s="61">
        <f t="shared" si="1"/>
        <v>0</v>
      </c>
      <c r="H33" s="61">
        <f t="shared" si="2"/>
        <v>0</v>
      </c>
      <c r="I33" s="61">
        <f t="shared" si="3"/>
        <v>0</v>
      </c>
      <c r="J33" s="94">
        <f t="shared" si="4"/>
        <v>0</v>
      </c>
    </row>
    <row r="34" spans="1:10" s="60" customFormat="1" ht="19.899999999999999" customHeight="1">
      <c r="A34" s="93" t="s">
        <v>39</v>
      </c>
      <c r="B34" s="67"/>
      <c r="C34" s="61">
        <f t="shared" ref="C34:C57" si="5">D34*0.001</f>
        <v>0.19500000000000001</v>
      </c>
      <c r="D34" s="71">
        <v>195</v>
      </c>
      <c r="E34" s="71">
        <v>76</v>
      </c>
      <c r="F34" s="71">
        <v>119</v>
      </c>
      <c r="G34" s="61">
        <f t="shared" ref="G34:G57" si="6">(B34*C34)*40/56.1</f>
        <v>0</v>
      </c>
      <c r="H34" s="61">
        <f t="shared" ref="H34:H57" si="7">G34/39.997</f>
        <v>0</v>
      </c>
      <c r="I34" s="61">
        <f t="shared" ref="I34:I57" si="8">H34/3</f>
        <v>0</v>
      </c>
      <c r="J34" s="94">
        <f t="shared" ref="J34:J57" si="9">I34*92.0929382</f>
        <v>0</v>
      </c>
    </row>
    <row r="35" spans="1:10" s="60" customFormat="1" ht="19.899999999999999" customHeight="1">
      <c r="A35" s="93" t="s">
        <v>40</v>
      </c>
      <c r="B35" s="67"/>
      <c r="C35" s="61">
        <f t="shared" si="5"/>
        <v>0.192</v>
      </c>
      <c r="D35" s="71">
        <v>192</v>
      </c>
      <c r="E35" s="71">
        <v>117</v>
      </c>
      <c r="F35" s="71" t="s">
        <v>141</v>
      </c>
      <c r="G35" s="61">
        <f t="shared" si="6"/>
        <v>0</v>
      </c>
      <c r="H35" s="61">
        <f t="shared" si="7"/>
        <v>0</v>
      </c>
      <c r="I35" s="61">
        <f t="shared" si="8"/>
        <v>0</v>
      </c>
      <c r="J35" s="94">
        <f t="shared" si="9"/>
        <v>0</v>
      </c>
    </row>
    <row r="36" spans="1:10" s="60" customFormat="1" ht="19.899999999999999" customHeight="1">
      <c r="A36" s="93" t="s">
        <v>41</v>
      </c>
      <c r="B36" s="67"/>
      <c r="C36" s="61">
        <f t="shared" si="5"/>
        <v>0.17899999999999999</v>
      </c>
      <c r="D36" s="71">
        <v>179</v>
      </c>
      <c r="E36" s="71">
        <v>60</v>
      </c>
      <c r="F36" s="71">
        <v>120</v>
      </c>
      <c r="G36" s="61">
        <f t="shared" si="6"/>
        <v>0</v>
      </c>
      <c r="H36" s="61">
        <f t="shared" si="7"/>
        <v>0</v>
      </c>
      <c r="I36" s="61">
        <f t="shared" si="8"/>
        <v>0</v>
      </c>
      <c r="J36" s="94">
        <f t="shared" si="9"/>
        <v>0</v>
      </c>
    </row>
    <row r="37" spans="1:10" s="60" customFormat="1" ht="19.899999999999999" customHeight="1">
      <c r="A37" s="93" t="s">
        <v>42</v>
      </c>
      <c r="B37" s="67"/>
      <c r="C37" s="61">
        <f t="shared" si="5"/>
        <v>0.255</v>
      </c>
      <c r="D37" s="71">
        <v>255</v>
      </c>
      <c r="E37" s="71">
        <v>9</v>
      </c>
      <c r="F37" s="71">
        <v>246</v>
      </c>
      <c r="G37" s="61">
        <f t="shared" si="6"/>
        <v>0</v>
      </c>
      <c r="H37" s="61">
        <f t="shared" si="7"/>
        <v>0</v>
      </c>
      <c r="I37" s="61">
        <f t="shared" si="8"/>
        <v>0</v>
      </c>
      <c r="J37" s="94">
        <f t="shared" si="9"/>
        <v>0</v>
      </c>
    </row>
    <row r="38" spans="1:10" s="60" customFormat="1" ht="19.899999999999999" customHeight="1">
      <c r="A38" s="93" t="s">
        <v>43</v>
      </c>
      <c r="B38" s="67"/>
      <c r="C38" s="61">
        <f t="shared" si="5"/>
        <v>0.19500000000000001</v>
      </c>
      <c r="D38" s="71">
        <v>195</v>
      </c>
      <c r="E38" s="71">
        <v>89</v>
      </c>
      <c r="F38" s="71">
        <v>124</v>
      </c>
      <c r="G38" s="61">
        <f t="shared" si="6"/>
        <v>0</v>
      </c>
      <c r="H38" s="61">
        <f t="shared" si="7"/>
        <v>0</v>
      </c>
      <c r="I38" s="61">
        <f t="shared" si="8"/>
        <v>0</v>
      </c>
      <c r="J38" s="94">
        <f t="shared" si="9"/>
        <v>0</v>
      </c>
    </row>
    <row r="39" spans="1:10" s="60" customFormat="1" ht="19.899999999999999" customHeight="1">
      <c r="A39" s="93" t="s">
        <v>44</v>
      </c>
      <c r="B39" s="67"/>
      <c r="C39" s="61">
        <f t="shared" si="5"/>
        <v>0.19500000000000001</v>
      </c>
      <c r="D39" s="71">
        <v>195</v>
      </c>
      <c r="E39" s="71">
        <v>97</v>
      </c>
      <c r="F39" s="71" t="s">
        <v>142</v>
      </c>
      <c r="G39" s="61">
        <f t="shared" si="6"/>
        <v>0</v>
      </c>
      <c r="H39" s="61">
        <f t="shared" si="7"/>
        <v>0</v>
      </c>
      <c r="I39" s="61">
        <f t="shared" si="8"/>
        <v>0</v>
      </c>
      <c r="J39" s="94">
        <f t="shared" si="9"/>
        <v>0</v>
      </c>
    </row>
    <row r="40" spans="1:10" s="60" customFormat="1" ht="19.899999999999999" customHeight="1">
      <c r="A40" s="93" t="s">
        <v>45</v>
      </c>
      <c r="B40" s="67"/>
      <c r="C40" s="61">
        <f t="shared" si="5"/>
        <v>0.189</v>
      </c>
      <c r="D40" s="71">
        <v>189</v>
      </c>
      <c r="E40" s="71">
        <v>145</v>
      </c>
      <c r="F40" s="71" t="s">
        <v>143</v>
      </c>
      <c r="G40" s="61">
        <f t="shared" si="6"/>
        <v>0</v>
      </c>
      <c r="H40" s="61">
        <f t="shared" si="7"/>
        <v>0</v>
      </c>
      <c r="I40" s="61">
        <f t="shared" si="8"/>
        <v>0</v>
      </c>
      <c r="J40" s="94">
        <f t="shared" si="9"/>
        <v>0</v>
      </c>
    </row>
    <row r="41" spans="1:10" s="60" customFormat="1" ht="19.899999999999999" customHeight="1">
      <c r="A41" s="93" t="s">
        <v>46</v>
      </c>
      <c r="B41" s="67"/>
      <c r="C41" s="61">
        <f t="shared" si="5"/>
        <v>0.193</v>
      </c>
      <c r="D41" s="71">
        <v>193</v>
      </c>
      <c r="E41" s="71">
        <v>140</v>
      </c>
      <c r="F41" s="71" t="s">
        <v>144</v>
      </c>
      <c r="G41" s="61">
        <f t="shared" si="6"/>
        <v>0</v>
      </c>
      <c r="H41" s="61">
        <f t="shared" si="7"/>
        <v>0</v>
      </c>
      <c r="I41" s="61">
        <f t="shared" si="8"/>
        <v>0</v>
      </c>
      <c r="J41" s="94">
        <f t="shared" si="9"/>
        <v>0</v>
      </c>
    </row>
    <row r="42" spans="1:10" s="60" customFormat="1" ht="19.899999999999999" customHeight="1">
      <c r="A42" s="93" t="s">
        <v>47</v>
      </c>
      <c r="B42" s="67"/>
      <c r="C42" s="61">
        <f t="shared" si="5"/>
        <v>0.19</v>
      </c>
      <c r="D42" s="71">
        <v>190</v>
      </c>
      <c r="E42" s="71">
        <v>82</v>
      </c>
      <c r="F42" s="71">
        <v>109</v>
      </c>
      <c r="G42" s="61">
        <f t="shared" si="6"/>
        <v>0</v>
      </c>
      <c r="H42" s="61">
        <f t="shared" si="7"/>
        <v>0</v>
      </c>
      <c r="I42" s="61">
        <f t="shared" si="8"/>
        <v>0</v>
      </c>
      <c r="J42" s="94">
        <f t="shared" si="9"/>
        <v>0</v>
      </c>
    </row>
    <row r="43" spans="1:10" s="60" customFormat="1" ht="19.899999999999999" customHeight="1">
      <c r="A43" s="93" t="s">
        <v>48</v>
      </c>
      <c r="B43" s="67"/>
      <c r="C43" s="61">
        <f t="shared" si="5"/>
        <v>0.191</v>
      </c>
      <c r="D43" s="71">
        <v>191</v>
      </c>
      <c r="E43" s="71">
        <v>161</v>
      </c>
      <c r="F43" s="71">
        <v>30</v>
      </c>
      <c r="G43" s="61">
        <f t="shared" si="6"/>
        <v>0</v>
      </c>
      <c r="H43" s="61">
        <f t="shared" si="7"/>
        <v>0</v>
      </c>
      <c r="I43" s="61">
        <f t="shared" si="8"/>
        <v>0</v>
      </c>
      <c r="J43" s="94">
        <f t="shared" si="9"/>
        <v>0</v>
      </c>
    </row>
    <row r="44" spans="1:10" s="60" customFormat="1" ht="19.899999999999999" customHeight="1">
      <c r="A44" s="93" t="s">
        <v>49</v>
      </c>
      <c r="B44" s="67"/>
      <c r="C44" s="61">
        <f t="shared" si="5"/>
        <v>0.19900000000000001</v>
      </c>
      <c r="D44" s="71">
        <v>199</v>
      </c>
      <c r="E44" s="71">
        <v>53</v>
      </c>
      <c r="F44" s="71">
        <v>145</v>
      </c>
      <c r="G44" s="61">
        <f t="shared" si="6"/>
        <v>0</v>
      </c>
      <c r="H44" s="61">
        <f t="shared" si="7"/>
        <v>0</v>
      </c>
      <c r="I44" s="61">
        <f t="shared" si="8"/>
        <v>0</v>
      </c>
      <c r="J44" s="94">
        <f t="shared" si="9"/>
        <v>0</v>
      </c>
    </row>
    <row r="45" spans="1:10" s="60" customFormat="1" ht="19.899999999999999" customHeight="1">
      <c r="A45" s="93" t="s">
        <v>50</v>
      </c>
      <c r="B45" s="67"/>
      <c r="C45" s="61">
        <f t="shared" si="5"/>
        <v>0.247</v>
      </c>
      <c r="D45" s="71">
        <v>247</v>
      </c>
      <c r="E45" s="71">
        <v>20</v>
      </c>
      <c r="F45" s="71">
        <v>183</v>
      </c>
      <c r="G45" s="61">
        <f t="shared" si="6"/>
        <v>0</v>
      </c>
      <c r="H45" s="61">
        <f t="shared" si="7"/>
        <v>0</v>
      </c>
      <c r="I45" s="61">
        <f t="shared" si="8"/>
        <v>0</v>
      </c>
      <c r="J45" s="94">
        <f t="shared" si="9"/>
        <v>0</v>
      </c>
    </row>
    <row r="46" spans="1:10" s="60" customFormat="1" ht="19.899999999999999" customHeight="1">
      <c r="A46" s="93" t="s">
        <v>51</v>
      </c>
      <c r="B46" s="67"/>
      <c r="C46" s="61">
        <f t="shared" si="5"/>
        <v>0.191</v>
      </c>
      <c r="D46" s="71">
        <v>191</v>
      </c>
      <c r="E46" s="71">
        <v>108</v>
      </c>
      <c r="F46" s="71" t="s">
        <v>145</v>
      </c>
      <c r="G46" s="61">
        <f t="shared" si="6"/>
        <v>0</v>
      </c>
      <c r="H46" s="61">
        <f t="shared" si="7"/>
        <v>0</v>
      </c>
      <c r="I46" s="61">
        <f t="shared" si="8"/>
        <v>0</v>
      </c>
      <c r="J46" s="94">
        <f t="shared" si="9"/>
        <v>0</v>
      </c>
    </row>
    <row r="47" spans="1:10" s="60" customFormat="1" ht="19.899999999999999" customHeight="1">
      <c r="A47" s="93" t="s">
        <v>52</v>
      </c>
      <c r="B47" s="67"/>
      <c r="C47" s="61">
        <f t="shared" si="5"/>
        <v>0.19</v>
      </c>
      <c r="D47" s="71">
        <v>190</v>
      </c>
      <c r="E47" s="71">
        <v>196</v>
      </c>
      <c r="F47" s="71" t="s">
        <v>140</v>
      </c>
      <c r="G47" s="61">
        <f t="shared" si="6"/>
        <v>0</v>
      </c>
      <c r="H47" s="61">
        <f t="shared" si="7"/>
        <v>0</v>
      </c>
      <c r="I47" s="61">
        <f t="shared" si="8"/>
        <v>0</v>
      </c>
      <c r="J47" s="94">
        <f t="shared" si="9"/>
        <v>0</v>
      </c>
    </row>
    <row r="48" spans="1:10" s="60" customFormat="1" ht="19.899999999999999" customHeight="1">
      <c r="A48" s="93" t="s">
        <v>53</v>
      </c>
      <c r="B48" s="67"/>
      <c r="C48" s="61">
        <f t="shared" si="5"/>
        <v>0.186</v>
      </c>
      <c r="D48" s="71">
        <v>186</v>
      </c>
      <c r="E48" s="71">
        <v>95</v>
      </c>
      <c r="F48" s="71" t="s">
        <v>146</v>
      </c>
      <c r="G48" s="61">
        <f t="shared" si="6"/>
        <v>0</v>
      </c>
      <c r="H48" s="61">
        <f t="shared" si="7"/>
        <v>0</v>
      </c>
      <c r="I48" s="61">
        <f t="shared" si="8"/>
        <v>0</v>
      </c>
      <c r="J48" s="94">
        <f t="shared" si="9"/>
        <v>0</v>
      </c>
    </row>
    <row r="49" spans="1:10" s="60" customFormat="1" ht="19.899999999999999" customHeight="1">
      <c r="A49" s="93" t="s">
        <v>54</v>
      </c>
      <c r="B49" s="67"/>
      <c r="C49" s="61">
        <f t="shared" si="5"/>
        <v>0.18099999999999999</v>
      </c>
      <c r="D49" s="71">
        <v>181</v>
      </c>
      <c r="E49" s="71">
        <v>131</v>
      </c>
      <c r="F49" s="71" t="s">
        <v>147</v>
      </c>
      <c r="G49" s="61">
        <f t="shared" si="6"/>
        <v>0</v>
      </c>
      <c r="H49" s="61">
        <f t="shared" si="7"/>
        <v>0</v>
      </c>
      <c r="I49" s="61">
        <f t="shared" si="8"/>
        <v>0</v>
      </c>
      <c r="J49" s="94">
        <f t="shared" si="9"/>
        <v>0</v>
      </c>
    </row>
    <row r="50" spans="1:10" s="60" customFormat="1" ht="19.899999999999999" customHeight="1">
      <c r="A50" s="93" t="s">
        <v>55</v>
      </c>
      <c r="B50" s="67"/>
      <c r="C50" s="61">
        <f t="shared" si="5"/>
        <v>0.18</v>
      </c>
      <c r="D50" s="71">
        <v>180</v>
      </c>
      <c r="E50" s="71">
        <v>86</v>
      </c>
      <c r="F50" s="71" t="s">
        <v>125</v>
      </c>
      <c r="G50" s="61">
        <f t="shared" si="6"/>
        <v>0</v>
      </c>
      <c r="H50" s="61">
        <f t="shared" si="7"/>
        <v>0</v>
      </c>
      <c r="I50" s="61">
        <f t="shared" si="8"/>
        <v>0</v>
      </c>
      <c r="J50" s="94">
        <f t="shared" si="9"/>
        <v>0</v>
      </c>
    </row>
    <row r="51" spans="1:10" s="60" customFormat="1" ht="19.899999999999999" customHeight="1">
      <c r="A51" s="93" t="s">
        <v>56</v>
      </c>
      <c r="B51" s="67"/>
      <c r="C51" s="61">
        <f t="shared" si="5"/>
        <v>0.187</v>
      </c>
      <c r="D51" s="71">
        <v>187</v>
      </c>
      <c r="E51" s="71">
        <v>188</v>
      </c>
      <c r="F51" s="71" t="s">
        <v>148</v>
      </c>
      <c r="G51" s="61">
        <f t="shared" si="6"/>
        <v>0</v>
      </c>
      <c r="H51" s="61">
        <f t="shared" si="7"/>
        <v>0</v>
      </c>
      <c r="I51" s="61">
        <f t="shared" si="8"/>
        <v>0</v>
      </c>
      <c r="J51" s="94">
        <f t="shared" si="9"/>
        <v>0</v>
      </c>
    </row>
    <row r="52" spans="1:10" s="60" customFormat="1" ht="19.899999999999999" customHeight="1">
      <c r="A52" s="93" t="s">
        <v>57</v>
      </c>
      <c r="B52" s="67"/>
      <c r="C52" s="61">
        <f t="shared" si="5"/>
        <v>0.188</v>
      </c>
      <c r="D52" s="71">
        <v>188</v>
      </c>
      <c r="E52" s="71">
        <v>110</v>
      </c>
      <c r="F52" s="71" t="s">
        <v>149</v>
      </c>
      <c r="G52" s="61">
        <f t="shared" si="6"/>
        <v>0</v>
      </c>
      <c r="H52" s="61">
        <f t="shared" si="7"/>
        <v>0</v>
      </c>
      <c r="I52" s="61">
        <f t="shared" si="8"/>
        <v>0</v>
      </c>
      <c r="J52" s="94">
        <f t="shared" si="9"/>
        <v>0</v>
      </c>
    </row>
    <row r="53" spans="1:10" s="60" customFormat="1" ht="19.899999999999999" customHeight="1">
      <c r="A53" s="93" t="s">
        <v>58</v>
      </c>
      <c r="B53" s="67"/>
      <c r="C53" s="61">
        <f t="shared" si="5"/>
        <v>0.191</v>
      </c>
      <c r="D53" s="71">
        <v>191</v>
      </c>
      <c r="E53" s="71">
        <v>131</v>
      </c>
      <c r="F53" s="71" t="s">
        <v>150</v>
      </c>
      <c r="G53" s="61">
        <f t="shared" si="6"/>
        <v>0</v>
      </c>
      <c r="H53" s="61">
        <f t="shared" si="7"/>
        <v>0</v>
      </c>
      <c r="I53" s="61">
        <f t="shared" si="8"/>
        <v>0</v>
      </c>
      <c r="J53" s="94">
        <f t="shared" si="9"/>
        <v>0</v>
      </c>
    </row>
    <row r="54" spans="1:10" s="60" customFormat="1" ht="19.899999999999999" customHeight="1">
      <c r="A54" s="93" t="s">
        <v>59</v>
      </c>
      <c r="B54" s="67"/>
      <c r="C54" s="61">
        <f t="shared" si="5"/>
        <v>0.191</v>
      </c>
      <c r="D54" s="71">
        <v>191</v>
      </c>
      <c r="E54" s="71">
        <v>78</v>
      </c>
      <c r="F54" s="71">
        <v>113</v>
      </c>
      <c r="G54" s="61">
        <f t="shared" si="6"/>
        <v>0</v>
      </c>
      <c r="H54" s="61">
        <f t="shared" si="7"/>
        <v>0</v>
      </c>
      <c r="I54" s="61">
        <f t="shared" si="8"/>
        <v>0</v>
      </c>
      <c r="J54" s="94">
        <f t="shared" si="9"/>
        <v>0</v>
      </c>
    </row>
    <row r="55" spans="1:10" s="60" customFormat="1" ht="19.899999999999999" customHeight="1">
      <c r="A55" s="93" t="s">
        <v>60</v>
      </c>
      <c r="B55" s="67"/>
      <c r="C55" s="61">
        <f t="shared" si="5"/>
        <v>0.17899999999999999</v>
      </c>
      <c r="D55" s="71">
        <v>179</v>
      </c>
      <c r="E55" s="71">
        <v>110</v>
      </c>
      <c r="F55" s="71" t="s">
        <v>151</v>
      </c>
      <c r="G55" s="61">
        <f t="shared" si="6"/>
        <v>0</v>
      </c>
      <c r="H55" s="61">
        <f t="shared" si="7"/>
        <v>0</v>
      </c>
      <c r="I55" s="61">
        <f t="shared" si="8"/>
        <v>0</v>
      </c>
      <c r="J55" s="94">
        <f t="shared" si="9"/>
        <v>0</v>
      </c>
    </row>
    <row r="56" spans="1:10" s="60" customFormat="1" ht="19.899999999999999" customHeight="1">
      <c r="A56" s="93" t="s">
        <v>61</v>
      </c>
      <c r="B56" s="67"/>
      <c r="C56" s="61">
        <f t="shared" si="5"/>
        <v>0.20800000000000002</v>
      </c>
      <c r="D56" s="71">
        <v>208</v>
      </c>
      <c r="E56" s="71">
        <v>111</v>
      </c>
      <c r="F56" s="71" t="s">
        <v>152</v>
      </c>
      <c r="G56" s="61">
        <f t="shared" si="6"/>
        <v>0</v>
      </c>
      <c r="H56" s="61">
        <f t="shared" si="7"/>
        <v>0</v>
      </c>
      <c r="I56" s="61">
        <f t="shared" si="8"/>
        <v>0</v>
      </c>
      <c r="J56" s="94">
        <f t="shared" si="9"/>
        <v>0</v>
      </c>
    </row>
    <row r="57" spans="1:10" s="60" customFormat="1" ht="19.899999999999999" customHeight="1" thickBot="1">
      <c r="A57" s="93" t="s">
        <v>62</v>
      </c>
      <c r="B57" s="67"/>
      <c r="C57" s="61">
        <f t="shared" si="5"/>
        <v>0.189</v>
      </c>
      <c r="D57" s="71">
        <v>189</v>
      </c>
      <c r="E57" s="71">
        <v>133</v>
      </c>
      <c r="F57" s="71" t="s">
        <v>153</v>
      </c>
      <c r="G57" s="61">
        <f t="shared" si="6"/>
        <v>0</v>
      </c>
      <c r="H57" s="61">
        <f t="shared" si="7"/>
        <v>0</v>
      </c>
      <c r="I57" s="61">
        <f t="shared" si="8"/>
        <v>0</v>
      </c>
      <c r="J57" s="94">
        <f t="shared" si="9"/>
        <v>0</v>
      </c>
    </row>
    <row r="58" spans="1:10" s="62" customFormat="1" ht="19.899999999999999" customHeight="1" thickBot="1">
      <c r="A58" s="58" t="s">
        <v>63</v>
      </c>
      <c r="B58" s="97">
        <f>SUM(B2:B57)</f>
        <v>200</v>
      </c>
      <c r="C58" s="95"/>
      <c r="D58" s="98"/>
      <c r="E58" s="96">
        <f>AVERAGE(E2:E57)</f>
        <v>105.61538461538461</v>
      </c>
      <c r="F58" s="96">
        <f>AVERAGE(F2:F57)</f>
        <v>143.66666666666666</v>
      </c>
      <c r="G58" s="95">
        <f>SUM(G2:G57)</f>
        <v>27.453119429590018</v>
      </c>
      <c r="H58" s="99">
        <f>SUM(H2:H57)</f>
        <v>0.6863794641995653</v>
      </c>
      <c r="I58" s="95">
        <f>SUM(I2:I57)</f>
        <v>0.22879315473318848</v>
      </c>
      <c r="J58" s="99">
        <f>SUM(J2:J57)</f>
        <v>21.070233859426562</v>
      </c>
    </row>
    <row r="59" spans="1:10" s="60" customFormat="1" ht="19.899999999999999" customHeight="1" thickBot="1">
      <c r="A59" s="66"/>
      <c r="B59" s="63"/>
      <c r="C59" s="61"/>
      <c r="D59" s="71"/>
      <c r="E59" s="71"/>
      <c r="F59" s="71"/>
      <c r="G59" s="61"/>
      <c r="H59" s="61"/>
      <c r="I59" s="61"/>
      <c r="J59" s="61"/>
    </row>
    <row r="60" spans="1:10" s="60" customFormat="1" ht="19.899999999999999" customHeight="1">
      <c r="A60" s="89" t="s">
        <v>64</v>
      </c>
      <c r="B60" s="100"/>
      <c r="C60" s="90">
        <f>D60*0.001</f>
        <v>9.4E-2</v>
      </c>
      <c r="D60" s="91">
        <v>94</v>
      </c>
      <c r="E60" s="91">
        <v>10</v>
      </c>
      <c r="F60" s="91">
        <v>84</v>
      </c>
      <c r="G60" s="90">
        <f>(B60*C60)*40/56.1</f>
        <v>0</v>
      </c>
      <c r="H60" s="90">
        <f>G60/39.997</f>
        <v>0</v>
      </c>
      <c r="I60" s="90">
        <f>H60/3</f>
        <v>0</v>
      </c>
      <c r="J60" s="92">
        <f>I60*92.0929382</f>
        <v>0</v>
      </c>
    </row>
    <row r="61" spans="1:10" s="60" customFormat="1" ht="19.899999999999999" customHeight="1">
      <c r="A61" s="93" t="s">
        <v>65</v>
      </c>
      <c r="B61" s="68"/>
      <c r="C61" s="61">
        <f>D61*0.001</f>
        <v>5.5E-2</v>
      </c>
      <c r="D61" s="71">
        <v>55</v>
      </c>
      <c r="E61" s="71"/>
      <c r="F61" s="71"/>
      <c r="G61" s="61">
        <f>(B61*C61)*40/56.1</f>
        <v>0</v>
      </c>
      <c r="H61" s="61">
        <f>G61/39.997</f>
        <v>0</v>
      </c>
      <c r="I61" s="61">
        <f>H61/3</f>
        <v>0</v>
      </c>
      <c r="J61" s="94">
        <f>I61*92.0929382</f>
        <v>0</v>
      </c>
    </row>
    <row r="62" spans="1:10" s="60" customFormat="1" ht="19.899999999999999" customHeight="1">
      <c r="A62" s="93" t="s">
        <v>66</v>
      </c>
      <c r="B62" s="68"/>
      <c r="C62" s="61">
        <f>D62*0.001</f>
        <v>9.7000000000000003E-2</v>
      </c>
      <c r="D62" s="71">
        <v>97</v>
      </c>
      <c r="E62" s="71"/>
      <c r="F62" s="71"/>
      <c r="G62" s="61">
        <f>(B62*C62)*40/56.1</f>
        <v>0</v>
      </c>
      <c r="H62" s="61">
        <f>G62/39.997</f>
        <v>0</v>
      </c>
      <c r="I62" s="61">
        <f>H62/3</f>
        <v>0</v>
      </c>
      <c r="J62" s="94">
        <f>I62*92.0929382</f>
        <v>0</v>
      </c>
    </row>
    <row r="63" spans="1:10" s="60" customFormat="1" ht="19.899999999999999" customHeight="1" thickBot="1">
      <c r="A63" s="93" t="s">
        <v>67</v>
      </c>
      <c r="B63" s="68"/>
      <c r="C63" s="61">
        <f>D63*0.001</f>
        <v>0.193</v>
      </c>
      <c r="D63" s="71">
        <v>193</v>
      </c>
      <c r="E63" s="71"/>
      <c r="F63" s="71"/>
      <c r="G63" s="61">
        <f>(B63*C63)*40/56.1</f>
        <v>0</v>
      </c>
      <c r="H63" s="61">
        <f>G63/39.997</f>
        <v>0</v>
      </c>
      <c r="I63" s="61">
        <f>H63/3</f>
        <v>0</v>
      </c>
      <c r="J63" s="94">
        <f>I63*92.0929382</f>
        <v>0</v>
      </c>
    </row>
    <row r="64" spans="1:10" s="62" customFormat="1" ht="19.899999999999999" customHeight="1" thickBot="1">
      <c r="A64" s="58" t="s">
        <v>63</v>
      </c>
      <c r="B64" s="97">
        <f>SUM(B60:B63)</f>
        <v>0</v>
      </c>
      <c r="C64" s="95"/>
      <c r="D64" s="98"/>
      <c r="E64" s="96">
        <f>AVERAGE(E60:E63)</f>
        <v>10</v>
      </c>
      <c r="F64" s="96">
        <f>AVERAGE(F60:F63)</f>
        <v>84</v>
      </c>
      <c r="G64" s="95">
        <f>SUM(G60:G63)</f>
        <v>0</v>
      </c>
      <c r="H64" s="99">
        <f>SUM(H60:H63)</f>
        <v>0</v>
      </c>
      <c r="I64" s="95">
        <f>SUM(I60:I63)</f>
        <v>0</v>
      </c>
      <c r="J64" s="99">
        <f>SUM(J60:J63)</f>
        <v>0</v>
      </c>
    </row>
    <row r="65" spans="1:10" s="60" customFormat="1" ht="19.899999999999999" customHeight="1" thickBot="1">
      <c r="A65" s="66"/>
      <c r="B65" s="63"/>
      <c r="C65" s="61"/>
      <c r="D65" s="71"/>
      <c r="E65" s="71"/>
      <c r="F65" s="71"/>
      <c r="G65" s="61"/>
      <c r="H65" s="61"/>
      <c r="I65" s="61"/>
      <c r="J65" s="61"/>
    </row>
    <row r="66" spans="1:10" s="60" customFormat="1" ht="19.899999999999999" customHeight="1">
      <c r="A66" s="89" t="s">
        <v>76</v>
      </c>
      <c r="B66" s="100"/>
      <c r="C66" s="90">
        <f t="shared" ref="C66:C81" si="10">D66*0.001</f>
        <v>0.252</v>
      </c>
      <c r="D66" s="91">
        <v>252</v>
      </c>
      <c r="E66" s="91"/>
      <c r="F66" s="91"/>
      <c r="G66" s="90">
        <f t="shared" ref="G66:G81" si="11">(B66*C66)*40/56.1</f>
        <v>0</v>
      </c>
      <c r="H66" s="90">
        <f t="shared" ref="H66:H81" si="12">G66/39.997</f>
        <v>0</v>
      </c>
      <c r="I66" s="90">
        <f t="shared" ref="I66:I81" si="13">H66/3</f>
        <v>0</v>
      </c>
      <c r="J66" s="92">
        <f t="shared" ref="J66:J81" si="14">I66*92.0929382</f>
        <v>0</v>
      </c>
    </row>
    <row r="67" spans="1:10" s="60" customFormat="1" ht="19.899999999999999" customHeight="1">
      <c r="A67" s="93" t="s">
        <v>77</v>
      </c>
      <c r="B67" s="68"/>
      <c r="C67" s="61">
        <f t="shared" si="10"/>
        <v>0.188</v>
      </c>
      <c r="D67" s="71">
        <v>188</v>
      </c>
      <c r="E67" s="71"/>
      <c r="F67" s="71"/>
      <c r="G67" s="61">
        <f t="shared" si="11"/>
        <v>0</v>
      </c>
      <c r="H67" s="61">
        <f t="shared" si="12"/>
        <v>0</v>
      </c>
      <c r="I67" s="61">
        <f t="shared" si="13"/>
        <v>0</v>
      </c>
      <c r="J67" s="94">
        <f t="shared" si="14"/>
        <v>0</v>
      </c>
    </row>
    <row r="68" spans="1:10" s="60" customFormat="1" ht="19.899999999999999" customHeight="1">
      <c r="A68" s="93" t="s">
        <v>78</v>
      </c>
      <c r="B68" s="68"/>
      <c r="C68" s="61">
        <f t="shared" si="10"/>
        <v>0.187</v>
      </c>
      <c r="D68" s="71">
        <v>187</v>
      </c>
      <c r="E68" s="71">
        <v>67</v>
      </c>
      <c r="F68" s="71">
        <v>120</v>
      </c>
      <c r="G68" s="61">
        <f t="shared" si="11"/>
        <v>0</v>
      </c>
      <c r="H68" s="61">
        <f t="shared" si="12"/>
        <v>0</v>
      </c>
      <c r="I68" s="61">
        <f t="shared" si="13"/>
        <v>0</v>
      </c>
      <c r="J68" s="94">
        <f t="shared" si="14"/>
        <v>0</v>
      </c>
    </row>
    <row r="69" spans="1:10" s="60" customFormat="1" ht="19.899999999999999" customHeight="1">
      <c r="A69" s="93" t="s">
        <v>79</v>
      </c>
      <c r="B69" s="68"/>
      <c r="C69" s="61">
        <f t="shared" si="10"/>
        <v>0.19400000000000001</v>
      </c>
      <c r="D69" s="71">
        <v>194</v>
      </c>
      <c r="E69" s="71">
        <v>37</v>
      </c>
      <c r="F69" s="71">
        <v>157</v>
      </c>
      <c r="G69" s="61">
        <f t="shared" si="11"/>
        <v>0</v>
      </c>
      <c r="H69" s="61">
        <f t="shared" si="12"/>
        <v>0</v>
      </c>
      <c r="I69" s="61">
        <f t="shared" si="13"/>
        <v>0</v>
      </c>
      <c r="J69" s="94">
        <f t="shared" si="14"/>
        <v>0</v>
      </c>
    </row>
    <row r="70" spans="1:10" s="60" customFormat="1" ht="19.899999999999999" customHeight="1">
      <c r="A70" s="93" t="s">
        <v>80</v>
      </c>
      <c r="B70" s="68"/>
      <c r="C70" s="61">
        <f t="shared" si="10"/>
        <v>0.189</v>
      </c>
      <c r="D70" s="71">
        <v>189</v>
      </c>
      <c r="E70" s="71"/>
      <c r="F70" s="71"/>
      <c r="G70" s="61">
        <f t="shared" si="11"/>
        <v>0</v>
      </c>
      <c r="H70" s="61">
        <f t="shared" si="12"/>
        <v>0</v>
      </c>
      <c r="I70" s="61">
        <f t="shared" si="13"/>
        <v>0</v>
      </c>
      <c r="J70" s="94">
        <f t="shared" si="14"/>
        <v>0</v>
      </c>
    </row>
    <row r="71" spans="1:10" s="60" customFormat="1" ht="19.899999999999999" customHeight="1">
      <c r="A71" s="93" t="s">
        <v>81</v>
      </c>
      <c r="B71" s="68"/>
      <c r="C71" s="61">
        <f t="shared" si="10"/>
        <v>0.17899999999999999</v>
      </c>
      <c r="D71" s="71">
        <v>179</v>
      </c>
      <c r="E71" s="71">
        <v>59</v>
      </c>
      <c r="F71" s="71">
        <v>116</v>
      </c>
      <c r="G71" s="61">
        <f t="shared" si="11"/>
        <v>0</v>
      </c>
      <c r="H71" s="61">
        <f t="shared" si="12"/>
        <v>0</v>
      </c>
      <c r="I71" s="61">
        <f t="shared" si="13"/>
        <v>0</v>
      </c>
      <c r="J71" s="94">
        <f t="shared" si="14"/>
        <v>0</v>
      </c>
    </row>
    <row r="72" spans="1:10" s="60" customFormat="1" ht="19.899999999999999" customHeight="1">
      <c r="A72" s="93" t="s">
        <v>82</v>
      </c>
      <c r="B72" s="68"/>
      <c r="C72" s="61">
        <f t="shared" si="10"/>
        <v>0.19</v>
      </c>
      <c r="D72" s="71">
        <v>190</v>
      </c>
      <c r="E72" s="71">
        <v>35</v>
      </c>
      <c r="F72" s="71">
        <v>155</v>
      </c>
      <c r="G72" s="61">
        <f t="shared" si="11"/>
        <v>0</v>
      </c>
      <c r="H72" s="61">
        <f t="shared" si="12"/>
        <v>0</v>
      </c>
      <c r="I72" s="61">
        <f t="shared" si="13"/>
        <v>0</v>
      </c>
      <c r="J72" s="94">
        <f t="shared" si="14"/>
        <v>0</v>
      </c>
    </row>
    <row r="73" spans="1:10" s="60" customFormat="1" ht="19.899999999999999" customHeight="1">
      <c r="A73" s="93" t="s">
        <v>83</v>
      </c>
      <c r="B73" s="68"/>
      <c r="C73" s="61">
        <f t="shared" si="10"/>
        <v>0.251</v>
      </c>
      <c r="D73" s="71">
        <v>251</v>
      </c>
      <c r="E73" s="71">
        <v>2</v>
      </c>
      <c r="F73" s="71">
        <v>249</v>
      </c>
      <c r="G73" s="61">
        <f t="shared" si="11"/>
        <v>0</v>
      </c>
      <c r="H73" s="61">
        <f t="shared" si="12"/>
        <v>0</v>
      </c>
      <c r="I73" s="61">
        <f t="shared" si="13"/>
        <v>0</v>
      </c>
      <c r="J73" s="94">
        <f t="shared" si="14"/>
        <v>0</v>
      </c>
    </row>
    <row r="74" spans="1:10" s="60" customFormat="1" ht="19.899999999999999" customHeight="1">
      <c r="A74" s="93" t="s">
        <v>84</v>
      </c>
      <c r="B74" s="68"/>
      <c r="C74" s="61">
        <f t="shared" si="10"/>
        <v>0.188</v>
      </c>
      <c r="D74" s="71">
        <v>188</v>
      </c>
      <c r="E74" s="71"/>
      <c r="F74" s="71"/>
      <c r="G74" s="61">
        <f t="shared" si="11"/>
        <v>0</v>
      </c>
      <c r="H74" s="61">
        <f t="shared" si="12"/>
        <v>0</v>
      </c>
      <c r="I74" s="61">
        <f t="shared" si="13"/>
        <v>0</v>
      </c>
      <c r="J74" s="94">
        <f t="shared" si="14"/>
        <v>0</v>
      </c>
    </row>
    <row r="75" spans="1:10" s="60" customFormat="1" ht="19.899999999999999" customHeight="1">
      <c r="A75" s="93" t="s">
        <v>85</v>
      </c>
      <c r="B75" s="68"/>
      <c r="C75" s="61">
        <f t="shared" si="10"/>
        <v>0.192</v>
      </c>
      <c r="D75" s="71">
        <v>192</v>
      </c>
      <c r="E75" s="71">
        <v>47</v>
      </c>
      <c r="F75" s="71">
        <v>146</v>
      </c>
      <c r="G75" s="61">
        <f t="shared" si="11"/>
        <v>0</v>
      </c>
      <c r="H75" s="61">
        <f t="shared" si="12"/>
        <v>0</v>
      </c>
      <c r="I75" s="61">
        <f t="shared" si="13"/>
        <v>0</v>
      </c>
      <c r="J75" s="94">
        <f t="shared" si="14"/>
        <v>0</v>
      </c>
    </row>
    <row r="76" spans="1:10" s="60" customFormat="1" ht="19.899999999999999" customHeight="1">
      <c r="A76" s="93" t="s">
        <v>86</v>
      </c>
      <c r="B76" s="68"/>
      <c r="C76" s="61">
        <f t="shared" si="10"/>
        <v>0.19400000000000001</v>
      </c>
      <c r="D76" s="71">
        <v>194</v>
      </c>
      <c r="E76" s="71">
        <v>62</v>
      </c>
      <c r="F76" s="71">
        <v>132</v>
      </c>
      <c r="G76" s="61">
        <f t="shared" si="11"/>
        <v>0</v>
      </c>
      <c r="H76" s="61">
        <f t="shared" si="12"/>
        <v>0</v>
      </c>
      <c r="I76" s="61">
        <f t="shared" si="13"/>
        <v>0</v>
      </c>
      <c r="J76" s="94">
        <f t="shared" si="14"/>
        <v>0</v>
      </c>
    </row>
    <row r="77" spans="1:10" s="60" customFormat="1" ht="19.899999999999999" customHeight="1">
      <c r="A77" s="93" t="s">
        <v>87</v>
      </c>
      <c r="B77" s="68"/>
      <c r="C77" s="61">
        <f t="shared" si="10"/>
        <v>0.16300000000000001</v>
      </c>
      <c r="D77" s="71">
        <v>163</v>
      </c>
      <c r="E77" s="71"/>
      <c r="F77" s="71"/>
      <c r="G77" s="61">
        <f t="shared" si="11"/>
        <v>0</v>
      </c>
      <c r="H77" s="61">
        <f t="shared" si="12"/>
        <v>0</v>
      </c>
      <c r="I77" s="61">
        <f t="shared" si="13"/>
        <v>0</v>
      </c>
      <c r="J77" s="94">
        <f t="shared" si="14"/>
        <v>0</v>
      </c>
    </row>
    <row r="78" spans="1:10" s="60" customFormat="1" ht="19.899999999999999" customHeight="1">
      <c r="A78" s="93" t="s">
        <v>88</v>
      </c>
      <c r="B78" s="68"/>
      <c r="C78" s="61">
        <f t="shared" si="10"/>
        <v>0.219</v>
      </c>
      <c r="D78" s="71">
        <v>219</v>
      </c>
      <c r="E78" s="72"/>
      <c r="F78" s="72"/>
      <c r="G78" s="61">
        <f t="shared" si="11"/>
        <v>0</v>
      </c>
      <c r="H78" s="61">
        <f t="shared" si="12"/>
        <v>0</v>
      </c>
      <c r="I78" s="61">
        <f t="shared" si="13"/>
        <v>0</v>
      </c>
      <c r="J78" s="94">
        <f t="shared" si="14"/>
        <v>0</v>
      </c>
    </row>
    <row r="79" spans="1:10" s="60" customFormat="1" ht="19.899999999999999" customHeight="1">
      <c r="A79" s="93" t="s">
        <v>89</v>
      </c>
      <c r="B79" s="68"/>
      <c r="C79" s="61">
        <f t="shared" si="10"/>
        <v>0.185</v>
      </c>
      <c r="D79" s="71">
        <v>185</v>
      </c>
      <c r="E79" s="71">
        <v>39</v>
      </c>
      <c r="F79" s="71">
        <v>146</v>
      </c>
      <c r="G79" s="61">
        <f t="shared" si="11"/>
        <v>0</v>
      </c>
      <c r="H79" s="61">
        <f t="shared" si="12"/>
        <v>0</v>
      </c>
      <c r="I79" s="61">
        <f t="shared" si="13"/>
        <v>0</v>
      </c>
      <c r="J79" s="94">
        <f t="shared" si="14"/>
        <v>0</v>
      </c>
    </row>
    <row r="80" spans="1:10" s="60" customFormat="1" ht="19.899999999999999" customHeight="1">
      <c r="A80" s="93" t="s">
        <v>90</v>
      </c>
      <c r="B80" s="68"/>
      <c r="C80" s="61">
        <f t="shared" si="10"/>
        <v>0.185</v>
      </c>
      <c r="D80" s="71">
        <v>185</v>
      </c>
      <c r="E80" s="71">
        <v>33</v>
      </c>
      <c r="F80" s="71">
        <v>0</v>
      </c>
      <c r="G80" s="61">
        <f t="shared" si="11"/>
        <v>0</v>
      </c>
      <c r="H80" s="61">
        <f t="shared" si="12"/>
        <v>0</v>
      </c>
      <c r="I80" s="61">
        <f t="shared" si="13"/>
        <v>0</v>
      </c>
      <c r="J80" s="94">
        <f t="shared" si="14"/>
        <v>0</v>
      </c>
    </row>
    <row r="81" spans="1:10" s="60" customFormat="1" ht="19.899999999999999" customHeight="1" thickBot="1">
      <c r="A81" s="93" t="s">
        <v>91</v>
      </c>
      <c r="B81" s="68"/>
      <c r="C81" s="61">
        <f t="shared" si="10"/>
        <v>0.188</v>
      </c>
      <c r="D81" s="71">
        <v>188</v>
      </c>
      <c r="E81" s="73"/>
      <c r="F81" s="73"/>
      <c r="G81" s="61">
        <f t="shared" si="11"/>
        <v>0</v>
      </c>
      <c r="H81" s="61">
        <f t="shared" si="12"/>
        <v>0</v>
      </c>
      <c r="I81" s="61">
        <f t="shared" si="13"/>
        <v>0</v>
      </c>
      <c r="J81" s="94">
        <f t="shared" si="14"/>
        <v>0</v>
      </c>
    </row>
    <row r="82" spans="1:10" s="3" customFormat="1" ht="19.899999999999999" customHeight="1" thickBot="1">
      <c r="A82" s="104" t="s">
        <v>63</v>
      </c>
      <c r="B82" s="105">
        <f>SUM(B66:B81)</f>
        <v>0</v>
      </c>
      <c r="C82" s="101"/>
      <c r="D82" s="102"/>
      <c r="E82" s="96">
        <f>AVERAGE(E66:E81)</f>
        <v>42.333333333333336</v>
      </c>
      <c r="F82" s="96">
        <f>AVERAGE(F66:F81)</f>
        <v>135.66666666666666</v>
      </c>
      <c r="G82" s="101">
        <f>SUM(G66:G81)</f>
        <v>0</v>
      </c>
      <c r="H82" s="103">
        <f>SUM(H66:H81)</f>
        <v>0</v>
      </c>
      <c r="I82" s="101">
        <f>SUM(I66:I81)</f>
        <v>0</v>
      </c>
      <c r="J82" s="103">
        <f>SUM(J66:J81)</f>
        <v>0</v>
      </c>
    </row>
    <row r="83" spans="1:10" s="60" customFormat="1" ht="19.899999999999999" customHeight="1" thickBot="1">
      <c r="A83" s="66"/>
      <c r="B83" s="63"/>
      <c r="C83" s="61"/>
      <c r="D83" s="71"/>
      <c r="E83" s="71"/>
      <c r="F83" s="71"/>
      <c r="G83" s="61"/>
      <c r="H83" s="61"/>
      <c r="I83" s="61"/>
      <c r="J83" s="61"/>
    </row>
    <row r="84" spans="1:10" s="60" customFormat="1" ht="19.899999999999999" customHeight="1">
      <c r="A84" s="89" t="s">
        <v>68</v>
      </c>
      <c r="B84" s="100"/>
      <c r="C84" s="90">
        <f t="shared" ref="C84:C91" si="15">D84*0.001</f>
        <v>0.19500000000000001</v>
      </c>
      <c r="D84" s="91">
        <v>195</v>
      </c>
      <c r="E84" s="91">
        <v>69</v>
      </c>
      <c r="F84" s="91">
        <v>130</v>
      </c>
      <c r="G84" s="90">
        <f t="shared" ref="G84:G91" si="16">(B84*C84)*40/56.1</f>
        <v>0</v>
      </c>
      <c r="H84" s="90">
        <f t="shared" ref="H84:H91" si="17">G84/39.997</f>
        <v>0</v>
      </c>
      <c r="I84" s="90">
        <f t="shared" ref="I84:I91" si="18">H84/3</f>
        <v>0</v>
      </c>
      <c r="J84" s="92">
        <f t="shared" ref="J84:J91" si="19">I84*92.0929382</f>
        <v>0</v>
      </c>
    </row>
    <row r="85" spans="1:10" s="60" customFormat="1" ht="19.899999999999999" customHeight="1">
      <c r="A85" s="93" t="s">
        <v>69</v>
      </c>
      <c r="B85" s="68"/>
      <c r="C85" s="61">
        <f t="shared" si="15"/>
        <v>0.192</v>
      </c>
      <c r="D85" s="71">
        <v>192</v>
      </c>
      <c r="E85" s="71">
        <v>65</v>
      </c>
      <c r="F85" s="71">
        <v>130</v>
      </c>
      <c r="G85" s="61">
        <f t="shared" si="16"/>
        <v>0</v>
      </c>
      <c r="H85" s="61">
        <f t="shared" si="17"/>
        <v>0</v>
      </c>
      <c r="I85" s="61">
        <f t="shared" si="18"/>
        <v>0</v>
      </c>
      <c r="J85" s="94">
        <f t="shared" si="19"/>
        <v>0</v>
      </c>
    </row>
    <row r="86" spans="1:10" s="60" customFormat="1" ht="19.899999999999999" customHeight="1">
      <c r="A86" s="93" t="s">
        <v>70</v>
      </c>
      <c r="B86" s="68"/>
      <c r="C86" s="61">
        <f t="shared" si="15"/>
        <v>0.22700000000000001</v>
      </c>
      <c r="D86" s="71">
        <v>227</v>
      </c>
      <c r="E86" s="71">
        <v>30</v>
      </c>
      <c r="F86" s="71">
        <v>191</v>
      </c>
      <c r="G86" s="61">
        <f t="shared" si="16"/>
        <v>0</v>
      </c>
      <c r="H86" s="61">
        <f t="shared" si="17"/>
        <v>0</v>
      </c>
      <c r="I86" s="61">
        <f t="shared" si="18"/>
        <v>0</v>
      </c>
      <c r="J86" s="94">
        <f t="shared" si="19"/>
        <v>0</v>
      </c>
    </row>
    <row r="87" spans="1:10" s="60" customFormat="1" ht="19.899999999999999" customHeight="1">
      <c r="A87" s="93" t="s">
        <v>71</v>
      </c>
      <c r="B87" s="68"/>
      <c r="C87" s="61">
        <f t="shared" si="15"/>
        <v>0.106</v>
      </c>
      <c r="D87" s="71">
        <v>106</v>
      </c>
      <c r="E87" s="71">
        <v>27</v>
      </c>
      <c r="F87" s="71" t="s">
        <v>154</v>
      </c>
      <c r="G87" s="61">
        <f t="shared" si="16"/>
        <v>0</v>
      </c>
      <c r="H87" s="61">
        <f t="shared" si="17"/>
        <v>0</v>
      </c>
      <c r="I87" s="61">
        <f t="shared" si="18"/>
        <v>0</v>
      </c>
      <c r="J87" s="94">
        <f t="shared" si="19"/>
        <v>0</v>
      </c>
    </row>
    <row r="88" spans="1:10" s="60" customFormat="1" ht="19.899999999999999" customHeight="1">
      <c r="A88" s="93" t="s">
        <v>72</v>
      </c>
      <c r="B88" s="68"/>
      <c r="C88" s="61">
        <f t="shared" si="15"/>
        <v>0.19800000000000001</v>
      </c>
      <c r="D88" s="71">
        <v>198</v>
      </c>
      <c r="E88" s="71">
        <v>57</v>
      </c>
      <c r="F88" s="71">
        <v>139</v>
      </c>
      <c r="G88" s="61">
        <f t="shared" si="16"/>
        <v>0</v>
      </c>
      <c r="H88" s="61">
        <f t="shared" si="17"/>
        <v>0</v>
      </c>
      <c r="I88" s="61">
        <f t="shared" si="18"/>
        <v>0</v>
      </c>
      <c r="J88" s="94">
        <f t="shared" si="19"/>
        <v>0</v>
      </c>
    </row>
    <row r="89" spans="1:10" s="60" customFormat="1" ht="19.899999999999999" customHeight="1">
      <c r="A89" s="93" t="s">
        <v>73</v>
      </c>
      <c r="B89" s="68"/>
      <c r="C89" s="61">
        <f t="shared" si="15"/>
        <v>0.2</v>
      </c>
      <c r="D89" s="71">
        <v>200</v>
      </c>
      <c r="E89" s="71">
        <v>45</v>
      </c>
      <c r="F89" s="71">
        <v>147</v>
      </c>
      <c r="G89" s="61">
        <f t="shared" si="16"/>
        <v>0</v>
      </c>
      <c r="H89" s="61">
        <f t="shared" si="17"/>
        <v>0</v>
      </c>
      <c r="I89" s="61">
        <f t="shared" si="18"/>
        <v>0</v>
      </c>
      <c r="J89" s="94">
        <f t="shared" si="19"/>
        <v>0</v>
      </c>
    </row>
    <row r="90" spans="1:10" s="60" customFormat="1" ht="19.899999999999999" customHeight="1">
      <c r="A90" s="93" t="s">
        <v>74</v>
      </c>
      <c r="B90" s="68"/>
      <c r="C90" s="61">
        <f t="shared" si="15"/>
        <v>0.193</v>
      </c>
      <c r="D90" s="71">
        <v>193</v>
      </c>
      <c r="E90" s="71">
        <v>31</v>
      </c>
      <c r="F90" s="71">
        <v>166</v>
      </c>
      <c r="G90" s="61">
        <f t="shared" si="16"/>
        <v>0</v>
      </c>
      <c r="H90" s="61">
        <f t="shared" si="17"/>
        <v>0</v>
      </c>
      <c r="I90" s="61">
        <f t="shared" si="18"/>
        <v>0</v>
      </c>
      <c r="J90" s="94">
        <f t="shared" si="19"/>
        <v>0</v>
      </c>
    </row>
    <row r="91" spans="1:10" s="60" customFormat="1" ht="19.899999999999999" customHeight="1" thickBot="1">
      <c r="A91" s="93" t="s">
        <v>75</v>
      </c>
      <c r="B91" s="68"/>
      <c r="C91" s="61">
        <f t="shared" si="15"/>
        <v>0.193</v>
      </c>
      <c r="D91" s="71">
        <v>193</v>
      </c>
      <c r="E91" s="71">
        <v>54</v>
      </c>
      <c r="F91" s="71">
        <v>156</v>
      </c>
      <c r="G91" s="61">
        <f t="shared" si="16"/>
        <v>0</v>
      </c>
      <c r="H91" s="61">
        <f t="shared" si="17"/>
        <v>0</v>
      </c>
      <c r="I91" s="61">
        <f t="shared" si="18"/>
        <v>0</v>
      </c>
      <c r="J91" s="94">
        <f t="shared" si="19"/>
        <v>0</v>
      </c>
    </row>
    <row r="92" spans="1:10" s="60" customFormat="1" ht="19.899999999999999" customHeight="1" thickBot="1">
      <c r="A92" s="106" t="s">
        <v>63</v>
      </c>
      <c r="B92" s="97">
        <f>SUM(B84:B91)</f>
        <v>0</v>
      </c>
      <c r="C92" s="95"/>
      <c r="D92" s="98"/>
      <c r="E92" s="96">
        <f>AVERAGE(E84:E91)</f>
        <v>47.25</v>
      </c>
      <c r="F92" s="96">
        <f>AVERAGE(F84:F91)</f>
        <v>151.28571428571428</v>
      </c>
      <c r="G92" s="95">
        <f>SUM(G84:G91)</f>
        <v>0</v>
      </c>
      <c r="H92" s="99">
        <f>SUM(H84:H91)</f>
        <v>0</v>
      </c>
      <c r="I92" s="95">
        <f>SUM(I84:I91)</f>
        <v>0</v>
      </c>
      <c r="J92" s="99">
        <f>SUM(J84:J91)</f>
        <v>0</v>
      </c>
    </row>
    <row r="93" spans="1:10" s="4" customFormat="1" ht="19.899999999999999" customHeight="1" thickBot="1">
      <c r="B93" s="5"/>
      <c r="D93" s="73"/>
    </row>
    <row r="94" spans="1:10" s="9" customFormat="1" ht="23.45" customHeight="1" thickBot="1">
      <c r="A94" s="6" t="s">
        <v>63</v>
      </c>
      <c r="B94" s="7">
        <f>B82+B92+B64+B58</f>
        <v>200</v>
      </c>
      <c r="C94" s="8"/>
      <c r="D94" s="74"/>
      <c r="E94" s="8">
        <f>(E92+E82+E64+E58)/4</f>
        <v>51.299679487179489</v>
      </c>
      <c r="F94" s="8">
        <f>(F92+F82+F64+F58)/4</f>
        <v>128.6547619047619</v>
      </c>
      <c r="G94" s="8">
        <f>I82+I92+I64+I58</f>
        <v>0.22879315473318848</v>
      </c>
      <c r="H94" s="8">
        <f>J82+J92+J64+J58</f>
        <v>21.070233859426562</v>
      </c>
      <c r="I94" s="8">
        <f>K82+K92+K64+K58</f>
        <v>0</v>
      </c>
      <c r="J94" s="8">
        <f>L82+L92+L64+L58</f>
        <v>0</v>
      </c>
    </row>
    <row r="95" spans="1:10" ht="10.5" customHeight="1"/>
    <row r="96" spans="1:10" ht="18" customHeight="1">
      <c r="A96" s="9" t="s">
        <v>92</v>
      </c>
      <c r="B96" s="10"/>
      <c r="C96" s="9"/>
    </row>
    <row r="97" spans="1:9" ht="18" customHeight="1">
      <c r="A97" s="9" t="s">
        <v>93</v>
      </c>
      <c r="B97" s="11">
        <v>0</v>
      </c>
      <c r="C97" s="9"/>
      <c r="D97" s="76"/>
      <c r="E97" s="12">
        <f>E94*B97</f>
        <v>0</v>
      </c>
      <c r="F97" s="13" t="s">
        <v>94</v>
      </c>
    </row>
    <row r="98" spans="1:9" ht="18" customHeight="1">
      <c r="A98" s="9" t="s">
        <v>95</v>
      </c>
      <c r="B98" s="11">
        <v>0</v>
      </c>
      <c r="C98" s="9"/>
      <c r="D98" s="76"/>
      <c r="E98" s="12">
        <f>B94*B98</f>
        <v>0</v>
      </c>
      <c r="F98" s="13" t="s">
        <v>94</v>
      </c>
    </row>
    <row r="99" spans="1:9" ht="9" customHeight="1" thickBot="1"/>
    <row r="100" spans="1:9" ht="62.25" customHeight="1" thickBot="1">
      <c r="A100" s="14" t="s">
        <v>96</v>
      </c>
      <c r="B100" s="15" t="s">
        <v>97</v>
      </c>
      <c r="C100" s="116" t="s">
        <v>98</v>
      </c>
      <c r="D100" s="116"/>
      <c r="E100" s="116"/>
      <c r="F100" s="69" t="s">
        <v>99</v>
      </c>
      <c r="G100" s="107" t="s">
        <v>5</v>
      </c>
      <c r="H100" s="59" t="s">
        <v>100</v>
      </c>
      <c r="I100" s="64"/>
    </row>
    <row r="101" spans="1:9" s="23" customFormat="1" ht="27.75" customHeight="1" thickBot="1">
      <c r="A101" s="17">
        <f>B94+E98</f>
        <v>200</v>
      </c>
      <c r="B101" s="18">
        <f>E94-E97</f>
        <v>51.299679487179489</v>
      </c>
      <c r="C101" s="17">
        <f>B94*E101</f>
        <v>60</v>
      </c>
      <c r="D101" s="77"/>
      <c r="E101" s="20">
        <v>0.3</v>
      </c>
      <c r="F101" s="19">
        <f>A101+B101+C101</f>
        <v>311.2996794871795</v>
      </c>
      <c r="G101" s="108">
        <f>B101/39.997</f>
        <v>1.2825881812930842</v>
      </c>
      <c r="H101" s="22">
        <f>H94</f>
        <v>21.070233859426562</v>
      </c>
      <c r="I101" s="65"/>
    </row>
    <row r="102" spans="1:9" ht="15.75" thickBot="1">
      <c r="I102" s="64"/>
    </row>
    <row r="103" spans="1:9" ht="57.75" customHeight="1">
      <c r="A103" s="14" t="s">
        <v>101</v>
      </c>
      <c r="B103" s="24" t="s">
        <v>102</v>
      </c>
      <c r="C103" s="117" t="s">
        <v>103</v>
      </c>
      <c r="D103" s="117"/>
      <c r="E103" s="117"/>
      <c r="H103" s="25" t="s">
        <v>104</v>
      </c>
      <c r="I103" s="64"/>
    </row>
    <row r="104" spans="1:9" s="29" customFormat="1" ht="28.9" customHeight="1">
      <c r="A104" s="26">
        <f>A101/F101</f>
        <v>0.64246773504383503</v>
      </c>
      <c r="B104" s="27">
        <f>B101/F101</f>
        <v>0.16479194444301445</v>
      </c>
      <c r="C104" s="118">
        <f>C101/F101</f>
        <v>0.19274032051315051</v>
      </c>
      <c r="D104" s="118"/>
      <c r="E104" s="118"/>
      <c r="H104" s="30">
        <f>H101/F101</f>
        <v>6.7684727122548527E-2</v>
      </c>
      <c r="I104" s="65"/>
    </row>
    <row r="105" spans="1:9" s="34" customFormat="1" ht="15" customHeight="1">
      <c r="A105" s="31"/>
      <c r="B105" s="32"/>
      <c r="C105" s="31"/>
      <c r="D105" s="76"/>
      <c r="E105" s="33"/>
      <c r="H105" s="31"/>
      <c r="I105" s="64"/>
    </row>
    <row r="106" spans="1:9" ht="17.25" customHeight="1">
      <c r="A106" s="119" t="s">
        <v>105</v>
      </c>
      <c r="B106" s="119"/>
      <c r="C106" s="119"/>
      <c r="D106" s="119"/>
      <c r="E106" s="119"/>
      <c r="F106" s="119"/>
      <c r="G106" s="119"/>
      <c r="H106" s="119"/>
      <c r="I106" s="35"/>
    </row>
    <row r="107" spans="1:9" ht="15.75" thickBot="1"/>
    <row r="108" spans="1:9" ht="57.6" customHeight="1" thickBot="1">
      <c r="A108" s="14" t="s">
        <v>96</v>
      </c>
      <c r="B108" s="121" t="s">
        <v>106</v>
      </c>
      <c r="C108" s="122"/>
      <c r="D108" s="123"/>
      <c r="E108" s="36" t="s">
        <v>99</v>
      </c>
      <c r="F108" s="16" t="s">
        <v>100</v>
      </c>
      <c r="H108" s="37"/>
    </row>
    <row r="109" spans="1:9" s="40" customFormat="1" ht="27.75" customHeight="1" thickBot="1">
      <c r="A109" s="17">
        <f>A101</f>
        <v>200</v>
      </c>
      <c r="B109" s="124">
        <f>B101*100/30.5</f>
        <v>168.19567044976881</v>
      </c>
      <c r="C109" s="125"/>
      <c r="D109" s="126"/>
      <c r="E109" s="38">
        <f>A109+B109+C109</f>
        <v>368.19567044976884</v>
      </c>
      <c r="F109" s="22">
        <f>(G101/3)*92.094</f>
        <v>39.372891989335095</v>
      </c>
      <c r="G109" s="23"/>
      <c r="H109" s="39"/>
    </row>
    <row r="110" spans="1:9" ht="19.5" thickBot="1">
      <c r="H110" s="41"/>
    </row>
    <row r="111" spans="1:9" ht="93.75">
      <c r="A111" s="14" t="s">
        <v>101</v>
      </c>
      <c r="B111" s="24" t="s">
        <v>102</v>
      </c>
      <c r="C111" s="16" t="s">
        <v>103</v>
      </c>
      <c r="F111" s="25" t="s">
        <v>104</v>
      </c>
      <c r="H111" s="41"/>
    </row>
    <row r="112" spans="1:9" s="40" customFormat="1" ht="25.5" customHeight="1">
      <c r="A112" s="26">
        <f>A109/E109</f>
        <v>0.54318943988583657</v>
      </c>
      <c r="B112" s="27">
        <f>B101/E109</f>
        <v>0.13932722083481983</v>
      </c>
      <c r="C112" s="28">
        <f>(B109-B101)/E109</f>
        <v>0.31748333927934352</v>
      </c>
      <c r="D112" s="78"/>
      <c r="E112" s="42"/>
      <c r="F112" s="30">
        <f>F109/E109</f>
        <v>0.10693469573186236</v>
      </c>
      <c r="G112" s="29"/>
      <c r="H112" s="43"/>
    </row>
    <row r="114" spans="1:9" ht="10.5" customHeight="1"/>
    <row r="115" spans="1:9" ht="38.25" customHeight="1">
      <c r="A115" s="131" t="s">
        <v>107</v>
      </c>
      <c r="B115" s="131"/>
      <c r="C115" s="131"/>
      <c r="D115" s="131"/>
      <c r="E115" s="131"/>
      <c r="F115" s="131"/>
      <c r="G115" s="131"/>
      <c r="H115" s="131"/>
      <c r="I115" s="9"/>
    </row>
    <row r="116" spans="1:9" ht="18.75">
      <c r="A116" s="132" t="s">
        <v>108</v>
      </c>
      <c r="B116" s="132"/>
      <c r="C116" s="132"/>
      <c r="D116" s="132"/>
      <c r="E116" s="132"/>
      <c r="F116" s="132"/>
      <c r="G116" s="132"/>
      <c r="H116" s="132"/>
      <c r="I116" s="44"/>
    </row>
    <row r="117" spans="1:9" ht="12" customHeight="1" thickBot="1"/>
    <row r="118" spans="1:9" ht="41.25" customHeight="1" thickBot="1">
      <c r="A118" s="133" t="s">
        <v>96</v>
      </c>
      <c r="B118" s="134" t="s">
        <v>106</v>
      </c>
      <c r="C118" s="134"/>
      <c r="D118" s="134"/>
      <c r="E118" s="134"/>
      <c r="F118" s="135" t="s">
        <v>99</v>
      </c>
      <c r="G118" s="136" t="s">
        <v>109</v>
      </c>
    </row>
    <row r="119" spans="1:9" ht="39.75" customHeight="1" thickBot="1">
      <c r="A119" s="133"/>
      <c r="B119" s="109" t="s">
        <v>110</v>
      </c>
      <c r="C119" s="127" t="s">
        <v>111</v>
      </c>
      <c r="D119" s="128"/>
      <c r="E119" s="45" t="s">
        <v>112</v>
      </c>
      <c r="F119" s="135"/>
      <c r="G119" s="136"/>
    </row>
    <row r="120" spans="1:9" ht="22.35" customHeight="1" thickBot="1">
      <c r="A120" s="46">
        <f>A101</f>
        <v>200</v>
      </c>
      <c r="B120" s="47">
        <v>0.4</v>
      </c>
      <c r="C120" s="129">
        <f>B101</f>
        <v>51.299679487179489</v>
      </c>
      <c r="D120" s="130"/>
      <c r="E120" s="48">
        <f>(C120*100%/B120)-C120</f>
        <v>76.949519230769212</v>
      </c>
      <c r="F120" s="21">
        <f>A120+C120+E120</f>
        <v>328.24919871794873</v>
      </c>
      <c r="G120" s="22">
        <f>(G101/3)*92.094</f>
        <v>39.372891989335095</v>
      </c>
    </row>
    <row r="121" spans="1:9" ht="15.75" thickBot="1"/>
    <row r="122" spans="1:9" ht="55.5" customHeight="1" thickBot="1">
      <c r="A122" s="14" t="s">
        <v>113</v>
      </c>
      <c r="B122" s="24" t="s">
        <v>102</v>
      </c>
      <c r="C122" s="16" t="s">
        <v>103</v>
      </c>
      <c r="G122" s="25" t="s">
        <v>104</v>
      </c>
    </row>
    <row r="123" spans="1:9" s="51" customFormat="1" ht="22.35" customHeight="1" thickBot="1">
      <c r="A123" s="27">
        <f>A120/F120</f>
        <v>0.60929318572945523</v>
      </c>
      <c r="B123" s="27">
        <f>B101/F120</f>
        <v>0.15628272570821788</v>
      </c>
      <c r="C123" s="49">
        <f>E120/F120</f>
        <v>0.23442408856232677</v>
      </c>
      <c r="D123" s="78"/>
      <c r="E123" s="50"/>
      <c r="G123" s="52">
        <f>G120/F120</f>
        <v>0.11994817395781865</v>
      </c>
    </row>
    <row r="126" spans="1:9" ht="18.75">
      <c r="A126" s="53" t="s">
        <v>114</v>
      </c>
      <c r="B126" s="54"/>
    </row>
    <row r="127" spans="1:9" ht="18.75">
      <c r="A127" s="53" t="s">
        <v>115</v>
      </c>
      <c r="B127" s="54"/>
    </row>
    <row r="128" spans="1:9" ht="18.75">
      <c r="A128" s="55" t="s">
        <v>116</v>
      </c>
      <c r="B128" s="120"/>
      <c r="C128" s="120"/>
    </row>
    <row r="129" spans="1:3" ht="18.75">
      <c r="A129" s="55" t="s">
        <v>117</v>
      </c>
      <c r="B129" s="120"/>
      <c r="C129" s="120"/>
    </row>
    <row r="130" spans="1:3" ht="18.75">
      <c r="A130" s="56"/>
      <c r="B130" s="120"/>
      <c r="C130" s="120"/>
    </row>
    <row r="131" spans="1:3" ht="18.75">
      <c r="A131" s="56"/>
      <c r="B131" s="120"/>
      <c r="C131" s="120"/>
    </row>
    <row r="132" spans="1:3" ht="18.75">
      <c r="A132" s="55" t="s">
        <v>118</v>
      </c>
      <c r="B132" s="57"/>
    </row>
    <row r="133" spans="1:3" ht="18.75">
      <c r="A133" s="56"/>
      <c r="B133" s="57"/>
    </row>
    <row r="134" spans="1:3" ht="18.75">
      <c r="A134" s="55" t="s">
        <v>119</v>
      </c>
      <c r="B134" s="56"/>
    </row>
    <row r="135" spans="1:3" ht="18.75">
      <c r="A135" s="56"/>
      <c r="B135" s="56"/>
    </row>
  </sheetData>
  <sheetProtection selectLockedCells="1" selectUnlockedCells="1"/>
  <mergeCells count="18">
    <mergeCell ref="B129:C129"/>
    <mergeCell ref="B130:C130"/>
    <mergeCell ref="B131:C131"/>
    <mergeCell ref="B108:D108"/>
    <mergeCell ref="B109:D109"/>
    <mergeCell ref="C119:D119"/>
    <mergeCell ref="C120:D120"/>
    <mergeCell ref="A115:H115"/>
    <mergeCell ref="A116:H116"/>
    <mergeCell ref="A118:A119"/>
    <mergeCell ref="B118:E118"/>
    <mergeCell ref="F118:F119"/>
    <mergeCell ref="G118:G119"/>
    <mergeCell ref="C100:E100"/>
    <mergeCell ref="C103:E103"/>
    <mergeCell ref="C104:E104"/>
    <mergeCell ref="A106:H106"/>
    <mergeCell ref="B128:C128"/>
  </mergeCells>
  <printOptions horizontalCentered="1"/>
  <pageMargins left="0.19652777777777777" right="0.19652777777777777" top="0.19652777777777777" bottom="0.19652777777777777" header="0.51180555555555551" footer="0.51180555555555551"/>
  <pageSetup paperSize="9" scale="85" firstPageNumber="0" orientation="portrait" horizontalDpi="300" verticalDpi="300" r:id="rId1"/>
  <headerFooter alignWithMargins="0"/>
  <legacy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tabSelected="1" workbookViewId="0">
      <selection activeCell="J5" sqref="J5"/>
    </sheetView>
  </sheetViews>
  <sheetFormatPr baseColWidth="10" defaultRowHeight="12.75"/>
  <cols>
    <col min="1" max="1" width="23.85546875" customWidth="1"/>
    <col min="6" max="6" width="14.42578125" customWidth="1"/>
    <col min="7" max="7" width="15" customWidth="1"/>
    <col min="8" max="8" width="13.5703125" customWidth="1"/>
    <col min="10" max="10" width="15.28515625" customWidth="1"/>
  </cols>
  <sheetData>
    <row r="1" spans="1:10" s="112" customFormat="1" ht="23.25">
      <c r="A1" s="110" t="s">
        <v>155</v>
      </c>
      <c r="B1" s="110"/>
      <c r="C1" s="110"/>
      <c r="D1" s="110"/>
      <c r="E1" s="110"/>
      <c r="F1" s="110"/>
      <c r="G1" s="110"/>
      <c r="H1" s="110"/>
      <c r="I1" s="111"/>
    </row>
    <row r="2" spans="1:10" s="112" customFormat="1" ht="18.75">
      <c r="I2" s="113"/>
    </row>
    <row r="3" spans="1:10" ht="19.5" thickBot="1">
      <c r="A3" s="114"/>
      <c r="B3" s="114"/>
      <c r="C3" s="114"/>
      <c r="D3" s="114"/>
      <c r="E3" s="114"/>
      <c r="F3" s="114"/>
      <c r="G3" s="114"/>
      <c r="H3" s="114"/>
    </row>
    <row r="4" spans="1:10" ht="75.75" thickBot="1">
      <c r="A4" s="115" t="s">
        <v>0</v>
      </c>
      <c r="B4" s="80" t="s">
        <v>1</v>
      </c>
      <c r="C4" s="81" t="s">
        <v>2</v>
      </c>
      <c r="D4" s="82" t="s">
        <v>2</v>
      </c>
      <c r="E4" s="83" t="s">
        <v>120</v>
      </c>
      <c r="F4" s="84" t="s">
        <v>121</v>
      </c>
      <c r="G4" s="85" t="s">
        <v>3</v>
      </c>
      <c r="H4" s="86" t="s">
        <v>4</v>
      </c>
      <c r="I4" s="87" t="s">
        <v>5</v>
      </c>
      <c r="J4" s="88" t="s">
        <v>6</v>
      </c>
    </row>
    <row r="5" spans="1:10" ht="13.5" thickBot="1">
      <c r="A5" t="s">
        <v>8</v>
      </c>
      <c r="B5">
        <v>6</v>
      </c>
      <c r="C5">
        <f t="shared" ref="C5" si="0">D5*0.001</f>
        <v>0.19500000000000001</v>
      </c>
      <c r="D5">
        <v>195</v>
      </c>
      <c r="E5">
        <v>99</v>
      </c>
      <c r="F5" t="s">
        <v>123</v>
      </c>
      <c r="G5">
        <f>(B5*C5)*40/56.1</f>
        <v>0.83422459893048118</v>
      </c>
      <c r="H5">
        <f>G5/39.997</f>
        <v>2.0857179261706656E-2</v>
      </c>
      <c r="I5">
        <f>H5/3</f>
        <v>6.9523930872355524E-3</v>
      </c>
      <c r="J5">
        <f>I5*92.0929382</f>
        <v>0.64026630692489095</v>
      </c>
    </row>
    <row r="6" spans="1:10" ht="13.5" thickBot="1">
      <c r="A6" s="137" t="s">
        <v>63</v>
      </c>
      <c r="B6" s="138">
        <f t="shared" ref="B6:J6" si="1">SUM(B5:B5)</f>
        <v>6</v>
      </c>
      <c r="C6" s="138">
        <f t="shared" si="1"/>
        <v>0.19500000000000001</v>
      </c>
      <c r="D6" s="138">
        <f t="shared" si="1"/>
        <v>195</v>
      </c>
      <c r="E6" s="138">
        <f t="shared" si="1"/>
        <v>99</v>
      </c>
      <c r="F6" s="138">
        <f t="shared" si="1"/>
        <v>0</v>
      </c>
      <c r="G6" s="138">
        <f t="shared" si="1"/>
        <v>0.83422459893048118</v>
      </c>
      <c r="H6" s="138">
        <f t="shared" si="1"/>
        <v>2.0857179261706656E-2</v>
      </c>
      <c r="I6" s="138">
        <f t="shared" si="1"/>
        <v>6.9523930872355524E-3</v>
      </c>
      <c r="J6" s="139">
        <f t="shared" si="1"/>
        <v>0.64026630692489095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Extractions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2018-10-16T16:22:07Z</dcterms:created>
  <dcterms:modified xsi:type="dcterms:W3CDTF">2018-10-17T13:14:11Z</dcterms:modified>
</cp:coreProperties>
</file>