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100" windowHeight="4030" tabRatio="941" firstSheet="8" activeTab="18"/>
  </bookViews>
  <sheets>
    <sheet name="Membre" sheetId="3" state="hidden" r:id="rId1"/>
    <sheet name="Membres" sheetId="21" r:id="rId2"/>
    <sheet name="Novembre 2022" sheetId="2" r:id="rId3"/>
    <sheet name="Décembre 2022" sheetId="4" r:id="rId4"/>
    <sheet name="Janvier 2023" sheetId="5" r:id="rId5"/>
    <sheet name="Février 2023" sheetId="6" r:id="rId6"/>
    <sheet name="Mars 2023" sheetId="7" r:id="rId7"/>
    <sheet name="Avril 2023" sheetId="8" r:id="rId8"/>
    <sheet name="Mai 2023" sheetId="9" r:id="rId9"/>
    <sheet name="Juin 2023" sheetId="10" r:id="rId10"/>
    <sheet name="Juillet 2023" sheetId="11" r:id="rId11"/>
    <sheet name="Août 2023" sheetId="12" r:id="rId12"/>
    <sheet name="Septembre 2023" sheetId="13" r:id="rId13"/>
    <sheet name="Octobre 2023" sheetId="14" r:id="rId14"/>
    <sheet name="Novembre 2023" sheetId="15" r:id="rId15"/>
    <sheet name="Bilan Financier 2023" sheetId="19" r:id="rId16"/>
    <sheet name="Bilan Financier" sheetId="16" state="hidden" r:id="rId17"/>
    <sheet name="Data" sheetId="1" r:id="rId18"/>
    <sheet name="Bilan" sheetId="22" r:id="rId19"/>
  </sheets>
  <functionGroups builtInGroupCount="18"/>
  <externalReferences>
    <externalReference r:id="rId20"/>
  </externalReferences>
  <definedNames>
    <definedName name="_xlnm._FilterDatabase" localSheetId="1" hidden="1">Membres!$B$4:$B$49</definedName>
    <definedName name="Annee">OFFSET(Data!$F$2,,,COUNTA(Data!$F:$F)-1)</definedName>
    <definedName name="compte">'[1]Bilan ouverture'!$A$18:$A$49</definedName>
    <definedName name="comptes">'[1]Bilan ouverture'!$A$18:$A$50</definedName>
    <definedName name="d.comptes" localSheetId="11">t_Comptes[LIBELLES]</definedName>
    <definedName name="d.comptes" localSheetId="7">t_Comptes[LIBELLES]</definedName>
    <definedName name="d.comptes" localSheetId="15">t_Comptes[LIBELLES]</definedName>
    <definedName name="d.comptes" localSheetId="3">t_Comptes[LIBELLES]</definedName>
    <definedName name="d.comptes" localSheetId="5">t_Comptes[LIBELLES]</definedName>
    <definedName name="d.comptes" localSheetId="4">t_Comptes[LIBELLES]</definedName>
    <definedName name="d.comptes" localSheetId="10">t_Comptes[LIBELLES]</definedName>
    <definedName name="d.comptes" localSheetId="9">t_Comptes[LIBELLES]</definedName>
    <definedName name="d.comptes" localSheetId="8">t_Comptes[LIBELLES]</definedName>
    <definedName name="d.comptes" localSheetId="6">t_Comptes[LIBELLES]</definedName>
    <definedName name="d.comptes" localSheetId="14">t_Comptes[LIBELLES]</definedName>
    <definedName name="d.comptes" localSheetId="13">t_Comptes[LIBELLES]</definedName>
    <definedName name="d.comptes" localSheetId="12">t_Comptes[LIBELLES]</definedName>
    <definedName name="d.comptes">t_Comptes[LIBELLES]</definedName>
    <definedName name="date">[1]Journal!$O$1:$O$365</definedName>
    <definedName name="Janvier">Data!$E$2</definedName>
    <definedName name="mois">OFFSET(Data!$E$2,,,COUNTA(Data!$E:$E)-1)</definedName>
    <definedName name="_xlnm.Print_Area" localSheetId="15">'Bilan Financier 2023'!$A$1:$G$52,'Bilan Financier 2023'!$I$1:$M$52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3" i="21" l="1"/>
  <c r="S37" i="8" l="1"/>
  <c r="R37" i="8"/>
  <c r="Q37" i="8"/>
  <c r="P37" i="8"/>
  <c r="O37" i="8"/>
  <c r="N37" i="8"/>
  <c r="M37" i="8"/>
  <c r="L37" i="8"/>
  <c r="K37" i="8"/>
  <c r="J37" i="8"/>
  <c r="I37" i="8"/>
  <c r="H36" i="8"/>
  <c r="G36" i="8"/>
  <c r="F36" i="8"/>
  <c r="E36" i="8"/>
  <c r="B35" i="8"/>
  <c r="B34" i="8"/>
  <c r="S37" i="7"/>
  <c r="R37" i="7"/>
  <c r="Q37" i="7"/>
  <c r="P37" i="7"/>
  <c r="O37" i="7"/>
  <c r="N37" i="7"/>
  <c r="M37" i="7"/>
  <c r="L37" i="7"/>
  <c r="K37" i="7"/>
  <c r="J37" i="7"/>
  <c r="I37" i="7"/>
  <c r="H36" i="7"/>
  <c r="G36" i="7"/>
  <c r="F36" i="7"/>
  <c r="E36" i="7"/>
  <c r="B35" i="7"/>
  <c r="B34" i="7"/>
  <c r="S37" i="6"/>
  <c r="R37" i="6"/>
  <c r="Q37" i="6"/>
  <c r="P37" i="6"/>
  <c r="O37" i="6"/>
  <c r="N37" i="6"/>
  <c r="M37" i="6"/>
  <c r="L37" i="6"/>
  <c r="K37" i="6"/>
  <c r="J37" i="6"/>
  <c r="I37" i="6"/>
  <c r="H36" i="6"/>
  <c r="G36" i="6"/>
  <c r="F36" i="6"/>
  <c r="E36" i="6"/>
  <c r="B35" i="6"/>
  <c r="B34" i="6"/>
  <c r="B34" i="5"/>
  <c r="B35" i="5"/>
  <c r="B32" i="15"/>
  <c r="B33" i="15"/>
  <c r="B34" i="15"/>
  <c r="S37" i="15"/>
  <c r="R37" i="15"/>
  <c r="Q37" i="15"/>
  <c r="P37" i="15"/>
  <c r="O37" i="15"/>
  <c r="N37" i="15"/>
  <c r="M37" i="15"/>
  <c r="S37" i="14"/>
  <c r="R37" i="14"/>
  <c r="Q37" i="14"/>
  <c r="P37" i="14"/>
  <c r="O37" i="14"/>
  <c r="N37" i="14"/>
  <c r="M37" i="14"/>
  <c r="S37" i="13"/>
  <c r="R37" i="13"/>
  <c r="Q37" i="13"/>
  <c r="P37" i="13"/>
  <c r="O37" i="13"/>
  <c r="N37" i="13"/>
  <c r="M37" i="13"/>
  <c r="S37" i="12"/>
  <c r="R37" i="12"/>
  <c r="Q37" i="12"/>
  <c r="P37" i="12"/>
  <c r="O37" i="12"/>
  <c r="N37" i="12"/>
  <c r="M37" i="12"/>
  <c r="S37" i="11"/>
  <c r="R37" i="11"/>
  <c r="Q37" i="11"/>
  <c r="P37" i="11"/>
  <c r="O37" i="11"/>
  <c r="N37" i="11"/>
  <c r="M37" i="11"/>
  <c r="S37" i="10"/>
  <c r="R37" i="10"/>
  <c r="Q37" i="10"/>
  <c r="P37" i="10"/>
  <c r="O37" i="10"/>
  <c r="N37" i="10"/>
  <c r="M37" i="10"/>
  <c r="S37" i="9"/>
  <c r="R37" i="9"/>
  <c r="Q37" i="9"/>
  <c r="P37" i="9"/>
  <c r="O37" i="9"/>
  <c r="N37" i="9"/>
  <c r="M37" i="9"/>
  <c r="S37" i="5"/>
  <c r="R37" i="5"/>
  <c r="Q37" i="5"/>
  <c r="P37" i="5"/>
  <c r="O37" i="5"/>
  <c r="N37" i="5"/>
  <c r="M37" i="5"/>
  <c r="A1" i="19" l="1"/>
  <c r="B8" i="8" l="1"/>
  <c r="B9" i="8"/>
  <c r="B10" i="8"/>
  <c r="B11" i="8"/>
  <c r="B12" i="8"/>
  <c r="B7" i="2" l="1"/>
  <c r="Q66" i="21" l="1"/>
  <c r="Q65" i="21"/>
  <c r="Q64" i="21"/>
  <c r="B52" i="19" l="1"/>
  <c r="R5" i="21"/>
  <c r="R32" i="21"/>
  <c r="P66" i="21" l="1"/>
  <c r="P65" i="21"/>
  <c r="P64" i="21"/>
  <c r="P63" i="21" l="1"/>
  <c r="H36" i="5" l="1"/>
  <c r="G36" i="5"/>
  <c r="F36" i="5"/>
  <c r="E36" i="5"/>
  <c r="H36" i="4"/>
  <c r="G36" i="4"/>
  <c r="F36" i="4"/>
  <c r="E36" i="4"/>
  <c r="H36" i="2"/>
  <c r="G36" i="2"/>
  <c r="F36" i="2"/>
  <c r="E36" i="2"/>
  <c r="H36" i="15"/>
  <c r="G36" i="15"/>
  <c r="F36" i="15"/>
  <c r="E36" i="15"/>
  <c r="H36" i="14"/>
  <c r="G36" i="14"/>
  <c r="F36" i="14"/>
  <c r="E36" i="14"/>
  <c r="H36" i="13"/>
  <c r="G36" i="13"/>
  <c r="F36" i="13"/>
  <c r="E36" i="13"/>
  <c r="H36" i="12"/>
  <c r="G36" i="12"/>
  <c r="F36" i="12"/>
  <c r="E36" i="12"/>
  <c r="H36" i="11"/>
  <c r="G36" i="11"/>
  <c r="F36" i="11"/>
  <c r="E36" i="11"/>
  <c r="H36" i="10"/>
  <c r="G36" i="10"/>
  <c r="F36" i="10"/>
  <c r="E36" i="10"/>
  <c r="H36" i="9"/>
  <c r="G36" i="9"/>
  <c r="F36" i="9"/>
  <c r="E36" i="9"/>
  <c r="E37" i="2" l="1"/>
  <c r="G37" i="2"/>
  <c r="B13" i="4" l="1"/>
  <c r="B14" i="4"/>
  <c r="B30" i="7" l="1"/>
  <c r="B31" i="7"/>
  <c r="R6" i="21" l="1"/>
  <c r="R7" i="21"/>
  <c r="R8" i="21"/>
  <c r="R9" i="21"/>
  <c r="R10" i="21"/>
  <c r="R11" i="21"/>
  <c r="R12" i="21"/>
  <c r="R13" i="21"/>
  <c r="R14" i="21"/>
  <c r="R15" i="21"/>
  <c r="R16" i="21"/>
  <c r="R17" i="21"/>
  <c r="R18" i="21"/>
  <c r="R19" i="21"/>
  <c r="R20" i="21"/>
  <c r="R21" i="21"/>
  <c r="R22" i="21"/>
  <c r="R23" i="21"/>
  <c r="R24" i="21"/>
  <c r="R25" i="21"/>
  <c r="R26" i="21"/>
  <c r="R27" i="21"/>
  <c r="R28" i="21"/>
  <c r="R29" i="21"/>
  <c r="R30" i="21"/>
  <c r="R31" i="21"/>
  <c r="R33" i="21"/>
  <c r="R34" i="21"/>
  <c r="R35" i="21"/>
  <c r="R36" i="21"/>
  <c r="R37" i="21"/>
  <c r="R38" i="21"/>
  <c r="R39" i="21"/>
  <c r="R40" i="21"/>
  <c r="R41" i="21"/>
  <c r="R42" i="21"/>
  <c r="R43" i="21"/>
  <c r="R44" i="21"/>
  <c r="R45" i="21"/>
  <c r="R46" i="21"/>
  <c r="R47" i="21"/>
  <c r="R48" i="21"/>
  <c r="R49" i="21"/>
  <c r="R50" i="21"/>
  <c r="R51" i="21"/>
  <c r="R52" i="21"/>
  <c r="R53" i="21"/>
  <c r="R54" i="21"/>
  <c r="R62" i="21"/>
  <c r="R4" i="21"/>
  <c r="B35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7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7" i="8"/>
  <c r="B33" i="7"/>
  <c r="B32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T57" i="3" l="1"/>
  <c r="B12" i="4"/>
  <c r="M41" i="19" l="1"/>
  <c r="L37" i="15" l="1"/>
  <c r="K37" i="15"/>
  <c r="J37" i="15"/>
  <c r="I37" i="15"/>
  <c r="C2" i="15"/>
  <c r="L37" i="14"/>
  <c r="K37" i="14"/>
  <c r="J37" i="14"/>
  <c r="I37" i="14"/>
  <c r="C2" i="14"/>
  <c r="L37" i="13"/>
  <c r="K37" i="13"/>
  <c r="J37" i="13"/>
  <c r="I37" i="13"/>
  <c r="C2" i="13"/>
  <c r="L37" i="12"/>
  <c r="K37" i="12"/>
  <c r="J37" i="12"/>
  <c r="I37" i="12"/>
  <c r="C2" i="12"/>
  <c r="L37" i="11"/>
  <c r="K37" i="11"/>
  <c r="J37" i="11"/>
  <c r="I37" i="11"/>
  <c r="C2" i="11"/>
  <c r="L37" i="10"/>
  <c r="K37" i="10"/>
  <c r="J37" i="10"/>
  <c r="I37" i="10"/>
  <c r="C2" i="10"/>
  <c r="L37" i="9"/>
  <c r="K37" i="9"/>
  <c r="J37" i="9"/>
  <c r="I37" i="9"/>
  <c r="C2" i="9"/>
  <c r="C2" i="8"/>
  <c r="C2" i="7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3" i="6"/>
  <c r="B12" i="6"/>
  <c r="B11" i="6"/>
  <c r="B10" i="6"/>
  <c r="B9" i="6"/>
  <c r="B8" i="6"/>
  <c r="B7" i="6"/>
  <c r="C2" i="6"/>
  <c r="B50" i="19" l="1"/>
  <c r="B49" i="19" l="1"/>
  <c r="L37" i="5" l="1"/>
  <c r="K37" i="5"/>
  <c r="J37" i="5"/>
  <c r="I37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7" i="5"/>
  <c r="B9" i="5"/>
  <c r="B8" i="5"/>
  <c r="C2" i="5"/>
  <c r="L37" i="2" l="1"/>
  <c r="M37" i="2"/>
  <c r="L37" i="4"/>
  <c r="B7" i="4"/>
  <c r="B9" i="4"/>
  <c r="B8" i="4"/>
  <c r="B10" i="4"/>
  <c r="B11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5" i="4"/>
  <c r="L50" i="3" l="1"/>
  <c r="L51" i="3"/>
  <c r="L52" i="3"/>
  <c r="L53" i="3"/>
  <c r="L54" i="3"/>
  <c r="M50" i="3"/>
  <c r="M51" i="3"/>
  <c r="M52" i="3"/>
  <c r="M53" i="3"/>
  <c r="M54" i="3"/>
  <c r="P57" i="3"/>
  <c r="K55" i="3"/>
  <c r="S37" i="4" l="1"/>
  <c r="R37" i="4"/>
  <c r="Q37" i="4"/>
  <c r="P37" i="4"/>
  <c r="O37" i="4"/>
  <c r="N37" i="4"/>
  <c r="M37" i="4"/>
  <c r="K37" i="4"/>
  <c r="J37" i="4"/>
  <c r="I37" i="4"/>
  <c r="C2" i="4"/>
  <c r="G1" i="3" l="1"/>
  <c r="L48" i="3" l="1"/>
  <c r="M48" i="3" s="1"/>
  <c r="L49" i="3"/>
  <c r="M49" i="3" s="1"/>
  <c r="L46" i="3"/>
  <c r="M46" i="3" s="1"/>
  <c r="L47" i="3"/>
  <c r="M47" i="3" s="1"/>
  <c r="L43" i="3"/>
  <c r="M43" i="3" s="1"/>
  <c r="L44" i="3"/>
  <c r="M44" i="3" s="1"/>
  <c r="L19" i="3"/>
  <c r="M19" i="3" s="1"/>
  <c r="L16" i="3"/>
  <c r="M16" i="3" s="1"/>
  <c r="L4" i="3"/>
  <c r="L6" i="3"/>
  <c r="M6" i="3" s="1"/>
  <c r="L8" i="3"/>
  <c r="M8" i="3" s="1"/>
  <c r="L10" i="3"/>
  <c r="M10" i="3" s="1"/>
  <c r="L12" i="3"/>
  <c r="M12" i="3" s="1"/>
  <c r="L14" i="3"/>
  <c r="M14" i="3" s="1"/>
  <c r="L18" i="3"/>
  <c r="M18" i="3" s="1"/>
  <c r="L20" i="3"/>
  <c r="M20" i="3" s="1"/>
  <c r="L22" i="3"/>
  <c r="M22" i="3" s="1"/>
  <c r="L24" i="3"/>
  <c r="M24" i="3" s="1"/>
  <c r="L26" i="3"/>
  <c r="M26" i="3" s="1"/>
  <c r="L28" i="3"/>
  <c r="M28" i="3" s="1"/>
  <c r="L30" i="3"/>
  <c r="M30" i="3" s="1"/>
  <c r="L32" i="3"/>
  <c r="M32" i="3" s="1"/>
  <c r="L34" i="3"/>
  <c r="M34" i="3" s="1"/>
  <c r="L36" i="3"/>
  <c r="M36" i="3" s="1"/>
  <c r="L38" i="3"/>
  <c r="M38" i="3" s="1"/>
  <c r="L40" i="3"/>
  <c r="M40" i="3" s="1"/>
  <c r="L42" i="3"/>
  <c r="M42" i="3" s="1"/>
  <c r="L7" i="3"/>
  <c r="M7" i="3" s="1"/>
  <c r="L9" i="3"/>
  <c r="M9" i="3" s="1"/>
  <c r="L11" i="3"/>
  <c r="M11" i="3" s="1"/>
  <c r="L13" i="3"/>
  <c r="M13" i="3" s="1"/>
  <c r="L15" i="3"/>
  <c r="M15" i="3" s="1"/>
  <c r="L17" i="3"/>
  <c r="M17" i="3" s="1"/>
  <c r="L21" i="3"/>
  <c r="M21" i="3" s="1"/>
  <c r="L23" i="3"/>
  <c r="M23" i="3" s="1"/>
  <c r="L25" i="3"/>
  <c r="M25" i="3" s="1"/>
  <c r="L27" i="3"/>
  <c r="M27" i="3" s="1"/>
  <c r="L29" i="3"/>
  <c r="M29" i="3" s="1"/>
  <c r="L31" i="3"/>
  <c r="M31" i="3" s="1"/>
  <c r="L33" i="3"/>
  <c r="M33" i="3" s="1"/>
  <c r="L35" i="3"/>
  <c r="M35" i="3" s="1"/>
  <c r="L37" i="3"/>
  <c r="M37" i="3" s="1"/>
  <c r="L39" i="3"/>
  <c r="M39" i="3" s="1"/>
  <c r="L45" i="3"/>
  <c r="M45" i="3" s="1"/>
  <c r="L41" i="3"/>
  <c r="M41" i="3" s="1"/>
  <c r="E6" i="4" l="1"/>
  <c r="E37" i="4" s="1"/>
  <c r="M4" i="3"/>
  <c r="F1" i="16" l="1"/>
  <c r="A1" i="16"/>
  <c r="J47" i="16"/>
  <c r="H47" i="16"/>
  <c r="E47" i="16"/>
  <c r="E6" i="5" l="1"/>
  <c r="B10" i="2"/>
  <c r="B8" i="2"/>
  <c r="B9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5" i="2"/>
  <c r="C17" i="19" a="1"/>
  <c r="C14" i="19" a="1"/>
  <c r="F39" i="19" a="1"/>
  <c r="C22" i="19" a="1"/>
  <c r="C15" i="19" a="1"/>
  <c r="G24" i="19" a="1"/>
  <c r="F40" i="19" a="1"/>
  <c r="F29" i="19" a="1"/>
  <c r="F32" i="19" a="1"/>
  <c r="D13" i="19" a="1"/>
  <c r="D23" i="19" a="1"/>
  <c r="F25" i="19"/>
  <c r="F31" i="19" a="1"/>
  <c r="F35" i="19" a="1"/>
  <c r="G28" i="19" a="1"/>
  <c r="G30" i="19" a="1"/>
  <c r="G27" i="19" a="1"/>
  <c r="F37" i="19"/>
  <c r="C21" i="19" a="1"/>
  <c r="C16" i="19" a="1"/>
  <c r="F26" i="19" a="1"/>
  <c r="D20" i="19" a="1"/>
  <c r="G33" i="19" a="1"/>
  <c r="G36" i="19" a="1"/>
  <c r="G38" i="19" a="1"/>
  <c r="C19" i="19" a="1"/>
  <c r="G34" i="19" a="1"/>
  <c r="C18" i="19" a="1"/>
  <c r="G27" i="19" l="1"/>
  <c r="E37" i="5"/>
  <c r="E6" i="6" s="1"/>
  <c r="E37" i="6" s="1"/>
  <c r="E6" i="7" s="1"/>
  <c r="E37" i="7" s="1"/>
  <c r="E6" i="8" s="1"/>
  <c r="C22" i="19"/>
  <c r="D23" i="19"/>
  <c r="D20" i="19"/>
  <c r="F35" i="19"/>
  <c r="C17" i="19"/>
  <c r="G30" i="19"/>
  <c r="C18" i="19"/>
  <c r="F31" i="19"/>
  <c r="D13" i="19"/>
  <c r="F29" i="19"/>
  <c r="F32" i="19"/>
  <c r="F26" i="19"/>
  <c r="F40" i="19"/>
  <c r="G33" i="19"/>
  <c r="C14" i="19"/>
  <c r="C21" i="19"/>
  <c r="G34" i="19"/>
  <c r="G38" i="19"/>
  <c r="C19" i="19"/>
  <c r="G28" i="19"/>
  <c r="C16" i="19"/>
  <c r="G36" i="19"/>
  <c r="F39" i="19"/>
  <c r="G24" i="19"/>
  <c r="C15" i="19"/>
  <c r="C2" i="2"/>
  <c r="C49" i="19" l="1"/>
  <c r="C50" i="19"/>
  <c r="C41" i="19"/>
  <c r="F41" i="19"/>
  <c r="E37" i="8"/>
  <c r="E6" i="9" s="1"/>
  <c r="S37" i="2"/>
  <c r="R37" i="2"/>
  <c r="Q37" i="2"/>
  <c r="P37" i="2"/>
  <c r="O37" i="2"/>
  <c r="N37" i="2"/>
  <c r="K37" i="2"/>
  <c r="J37" i="2"/>
  <c r="K10" i="19" l="1"/>
  <c r="I37" i="2"/>
  <c r="C47" i="16"/>
  <c r="C49" i="16" s="1"/>
  <c r="G6" i="4"/>
  <c r="G37" i="4" s="1"/>
  <c r="E37" i="9" l="1"/>
  <c r="E6" i="10" s="1"/>
  <c r="G6" i="5"/>
  <c r="G37" i="5" s="1"/>
  <c r="E37" i="10" l="1"/>
  <c r="E6" i="11" s="1"/>
  <c r="E37" i="11" l="1"/>
  <c r="E6" i="12" s="1"/>
  <c r="G6" i="6"/>
  <c r="G37" i="6" s="1"/>
  <c r="G6" i="7" s="1"/>
  <c r="G37" i="7" s="1"/>
  <c r="G6" i="8" s="1"/>
  <c r="E37" i="12" l="1"/>
  <c r="E6" i="13" s="1"/>
  <c r="G37" i="8"/>
  <c r="G6" i="9" s="1"/>
  <c r="E37" i="13" l="1"/>
  <c r="E6" i="14" s="1"/>
  <c r="G37" i="9" l="1"/>
  <c r="G6" i="10" s="1"/>
  <c r="E37" i="14"/>
  <c r="E6" i="15" s="1"/>
  <c r="E37" i="15" s="1"/>
  <c r="G37" i="10" l="1"/>
  <c r="G6" i="11" s="1"/>
  <c r="G37" i="11" l="1"/>
  <c r="G6" i="12" s="1"/>
  <c r="G37" i="12" l="1"/>
  <c r="G6" i="13" s="1"/>
  <c r="G37" i="13" l="1"/>
  <c r="G6" i="14" s="1"/>
  <c r="G37" i="14" l="1"/>
  <c r="G6" i="15" s="1"/>
  <c r="G37" i="15" l="1"/>
  <c r="C52" i="19" l="1"/>
  <c r="M10" i="19"/>
  <c r="K41" i="19" s="1"/>
</calcChain>
</file>

<file path=xl/sharedStrings.xml><?xml version="1.0" encoding="utf-8"?>
<sst xmlns="http://schemas.openxmlformats.org/spreadsheetml/2006/main" count="1018" uniqueCount="392">
  <si>
    <t>CODES</t>
  </si>
  <si>
    <t>Recettes manifestations</t>
  </si>
  <si>
    <t>Produits exceptionnels</t>
  </si>
  <si>
    <t>Dons</t>
  </si>
  <si>
    <t>Intérêts bancaires</t>
  </si>
  <si>
    <t>Achats matières premières</t>
  </si>
  <si>
    <t>Achats matériels</t>
  </si>
  <si>
    <t>Ecole formation</t>
  </si>
  <si>
    <t>Fournitures administratives</t>
  </si>
  <si>
    <t>Locations</t>
  </si>
  <si>
    <t>Entretien matériels</t>
  </si>
  <si>
    <t>Assurances</t>
  </si>
  <si>
    <t>Frais postaux</t>
  </si>
  <si>
    <t>Relations publiques</t>
  </si>
  <si>
    <t>Hébergement</t>
  </si>
  <si>
    <t>Frais bancaires</t>
  </si>
  <si>
    <t>Frais divers</t>
  </si>
  <si>
    <t>Achats licences</t>
  </si>
  <si>
    <t xml:space="preserve">Mois de : </t>
  </si>
  <si>
    <t>T R E S O R E R I E</t>
  </si>
  <si>
    <t>PRODUITS</t>
  </si>
  <si>
    <t>CHARGES</t>
  </si>
  <si>
    <t>DATES</t>
  </si>
  <si>
    <t>LIBELLES</t>
  </si>
  <si>
    <t>BANQUE</t>
  </si>
  <si>
    <t>CAISSE</t>
  </si>
  <si>
    <t>cotisations</t>
  </si>
  <si>
    <t>subventions</t>
  </si>
  <si>
    <t>dons</t>
  </si>
  <si>
    <t>Fourn. admin.</t>
  </si>
  <si>
    <t>SOLDE FIN DE PERIODE</t>
  </si>
  <si>
    <t>TOTAUX</t>
  </si>
  <si>
    <t>FFAM</t>
  </si>
  <si>
    <t>Chèque</t>
  </si>
  <si>
    <t>Espèces</t>
  </si>
  <si>
    <t>Aéro</t>
  </si>
  <si>
    <t>Auto</t>
  </si>
  <si>
    <t>N° matricule</t>
  </si>
  <si>
    <t>Adresse</t>
  </si>
  <si>
    <t>Ville</t>
  </si>
  <si>
    <t>Code
 Postal</t>
  </si>
  <si>
    <t>Email</t>
  </si>
  <si>
    <t>Licence   FFAM</t>
  </si>
  <si>
    <t>Pays</t>
  </si>
  <si>
    <t>Téléphone 
fixe</t>
  </si>
  <si>
    <t>Téléphone 
portable</t>
  </si>
  <si>
    <t>Date de naissance</t>
  </si>
  <si>
    <t>Discipline</t>
  </si>
  <si>
    <t>Date de paiement</t>
  </si>
  <si>
    <t>montant</t>
  </si>
  <si>
    <t>Catégorie</t>
  </si>
  <si>
    <t>21  rue  Abbé  Gréciet</t>
  </si>
  <si>
    <t>BLASIMON</t>
  </si>
  <si>
    <t>christian.bocage@orange.fr</t>
  </si>
  <si>
    <t>0898963</t>
  </si>
  <si>
    <t>FR</t>
  </si>
  <si>
    <t>05 56 61 90 73</t>
  </si>
  <si>
    <t>06 48 81 66 39</t>
  </si>
  <si>
    <t>sophie.bocage1@orange.fr</t>
  </si>
  <si>
    <t/>
  </si>
  <si>
    <t>Au Prés lever</t>
  </si>
  <si>
    <t>merletvincent@orange.fr</t>
  </si>
  <si>
    <t>06 71 72 36 24</t>
  </si>
  <si>
    <t>3 les joualles</t>
  </si>
  <si>
    <t>RUCH</t>
  </si>
  <si>
    <t>freylon.bruno@orange.fr</t>
  </si>
  <si>
    <t>05 57 40 58 92</t>
  </si>
  <si>
    <t>06 85 76 36 28</t>
  </si>
  <si>
    <t>6 le Pin</t>
  </si>
  <si>
    <t>ead266@gmail.com</t>
  </si>
  <si>
    <t>06 69 54 05 60</t>
  </si>
  <si>
    <t>8 Bois de la pardonne</t>
  </si>
  <si>
    <t>06 41 15 34 69</t>
  </si>
  <si>
    <t>8 Bis aux Aubarédes</t>
  </si>
  <si>
    <t>LE PUY</t>
  </si>
  <si>
    <t>royer.ems@gmail.com</t>
  </si>
  <si>
    <t>06 89 16 25 16</t>
  </si>
  <si>
    <t>12 Rue des Pres</t>
  </si>
  <si>
    <t>SOUMOULOU</t>
  </si>
  <si>
    <t>parabac@hotmail.fr</t>
  </si>
  <si>
    <t xml:space="preserve">06 88 15 28 42 </t>
  </si>
  <si>
    <t>76, rue bellus Marceilhac</t>
  </si>
  <si>
    <t>BORDEAUX</t>
  </si>
  <si>
    <t>jp.toxe@orange.fr</t>
  </si>
  <si>
    <t>06 17 67 47 93</t>
  </si>
  <si>
    <t>4 Beaullieu</t>
  </si>
  <si>
    <t>SAUVETERRE DE GUYENNE</t>
  </si>
  <si>
    <t>charlemagnejf@yahoo.fr</t>
  </si>
  <si>
    <t>07 81 81 79 46</t>
  </si>
  <si>
    <t>2 Hameau du bourg</t>
  </si>
  <si>
    <t>pierounet33@free.fr</t>
  </si>
  <si>
    <t>05 57 40 77 84</t>
  </si>
  <si>
    <t>06 88 11 55 48</t>
  </si>
  <si>
    <t xml:space="preserve"> 06 88 11 55 48</t>
  </si>
  <si>
    <t>135  Avenue  G. Pompidou</t>
  </si>
  <si>
    <t>LIBOURNE</t>
  </si>
  <si>
    <t>alain.ronk@wanadoo.fr</t>
  </si>
  <si>
    <t>0104936</t>
  </si>
  <si>
    <t xml:space="preserve">05 57 23 10 34 </t>
  </si>
  <si>
    <t>06 62 11 24 12</t>
  </si>
  <si>
    <t>333 route du pas de l'âne</t>
  </si>
  <si>
    <t>LES ARTIGUES DE LUSSAC</t>
  </si>
  <si>
    <t>patrice.cazenave33@orange.fr</t>
  </si>
  <si>
    <t>06 23 40 70 56</t>
  </si>
  <si>
    <t>767 route des Laurents- LES TERROTS-</t>
  </si>
  <si>
    <t>ST ANTOINE DE BREUILH</t>
  </si>
  <si>
    <t>aeromodelclubfoyen@yahoo.fr</t>
  </si>
  <si>
    <t xml:space="preserve"> 9.chemin du Rez au Ruzat</t>
  </si>
  <si>
    <t>SADIRAC</t>
  </si>
  <si>
    <t>chauveau.alix@gmail.com</t>
  </si>
  <si>
    <t>06 15 20 20 61</t>
  </si>
  <si>
    <t>1, champ du clair</t>
  </si>
  <si>
    <t>SAINT MARTIN DU PUY</t>
  </si>
  <si>
    <t xml:space="preserve">taxicup33@gmail.com </t>
  </si>
  <si>
    <t xml:space="preserve"> 06 72 17 85 51      </t>
  </si>
  <si>
    <t>n°8 chemin de la tour</t>
  </si>
  <si>
    <t>LA REOLE</t>
  </si>
  <si>
    <t>yann.goalvoueden@free.fr</t>
  </si>
  <si>
    <t>06 14 12 54 06</t>
  </si>
  <si>
    <t>maupille</t>
  </si>
  <si>
    <t>PESSAC SUR DORDOGNE</t>
  </si>
  <si>
    <t>favereau.jacky@gmail.com</t>
  </si>
  <si>
    <t>05 57 47 41 65</t>
  </si>
  <si>
    <t>7, Les prés de variteau</t>
  </si>
  <si>
    <t>IZON</t>
  </si>
  <si>
    <t>05 57 50 19 93</t>
  </si>
  <si>
    <t>06 11 08 02 14</t>
  </si>
  <si>
    <t>67 bis route de Targon</t>
  </si>
  <si>
    <t>PAILLET</t>
  </si>
  <si>
    <t>capstar.ab@gmail.com</t>
  </si>
  <si>
    <t>lauraly@wanadoo.fr</t>
  </si>
  <si>
    <t>06 32 51 54 97</t>
  </si>
  <si>
    <t xml:space="preserve">1 MONT TREMBLANT </t>
  </si>
  <si>
    <t>BRANNE</t>
  </si>
  <si>
    <t>stephanie.doussot@wanadoo.fr</t>
  </si>
  <si>
    <t>06 84 98 24 75</t>
  </si>
  <si>
    <t>274 route de Montenoir</t>
  </si>
  <si>
    <t>LE PIAN SUR GARONNE</t>
  </si>
  <si>
    <t>chanteloiseau@orange.fr</t>
  </si>
  <si>
    <t>06 85 65 33 21</t>
  </si>
  <si>
    <t>20 village de Laborie</t>
  </si>
  <si>
    <t>philallie33@gmail.com</t>
  </si>
  <si>
    <t>06 07 59 71 19</t>
  </si>
  <si>
    <t>107 passage Laborie</t>
  </si>
  <si>
    <t>julien.mallie@sfr.fr</t>
  </si>
  <si>
    <t>06 31 33 66 18</t>
  </si>
  <si>
    <t>1 champ de rené</t>
  </si>
  <si>
    <t>COIRAC</t>
  </si>
  <si>
    <t>isabelle.frobrey@wanadoo.fr</t>
  </si>
  <si>
    <t>47 le bourg</t>
  </si>
  <si>
    <t>SOUSSAC</t>
  </si>
  <si>
    <t xml:space="preserve"> Lebrun-gerard@wanadoo.fr</t>
  </si>
  <si>
    <t>05 56 61 08 05</t>
  </si>
  <si>
    <t>06 87 98  64 80</t>
  </si>
  <si>
    <t>131 Ter Les Grands Rois</t>
  </si>
  <si>
    <t>COUTRAS</t>
  </si>
  <si>
    <t>berthaud.jean-charles@orange.fr</t>
  </si>
  <si>
    <t>06 19 94 67 45</t>
  </si>
  <si>
    <t>nicolaslain499@gmail.com</t>
  </si>
  <si>
    <t>5 Allée des genêts</t>
  </si>
  <si>
    <t>TOULENNE</t>
  </si>
  <si>
    <t>cepeda.pascal@free.fr</t>
  </si>
  <si>
    <t>06 79 19 48 53</t>
  </si>
  <si>
    <t>3 rue Montesquieu</t>
  </si>
  <si>
    <t>CASTILLON LA BATAILLE</t>
  </si>
  <si>
    <t>p.seguin@sfr.fr</t>
  </si>
  <si>
    <t>06 62 78 32 06</t>
  </si>
  <si>
    <t>31 route de Créon</t>
  </si>
  <si>
    <t>LOUPES</t>
  </si>
  <si>
    <t>decerval@gmail.com</t>
  </si>
  <si>
    <t>06 81 58 84 15</t>
  </si>
  <si>
    <t xml:space="preserve">5 Chemin des Compagnons </t>
  </si>
  <si>
    <t>jean-yvesguerin@orange.fr</t>
  </si>
  <si>
    <t>06 83 42 16 68</t>
  </si>
  <si>
    <t xml:space="preserve">10 route de la citadelle </t>
  </si>
  <si>
    <t>MONTCARET</t>
  </si>
  <si>
    <t>alex.dambon@orange.fr</t>
  </si>
  <si>
    <t>06 25 69 02 02</t>
  </si>
  <si>
    <t>06 02 24 28 18</t>
  </si>
  <si>
    <t>262 impasse du St Laurent</t>
  </si>
  <si>
    <t>contact@ultimate-jets.eu</t>
  </si>
  <si>
    <t>09 72 47 63 35</t>
  </si>
  <si>
    <t>07 86 22 56 39</t>
  </si>
  <si>
    <t>5 rue du commerce</t>
  </si>
  <si>
    <t>VERDELAIS</t>
  </si>
  <si>
    <t>funboost33@orange.fr</t>
  </si>
  <si>
    <t>pmesle@free.fr</t>
  </si>
  <si>
    <t>1, lieu-dit Gueydon</t>
  </si>
  <si>
    <t>SAINT LAURENT DU BOIS</t>
  </si>
  <si>
    <t>christophe.hernandez159@gmail.com</t>
  </si>
  <si>
    <t>05 56 27 08 04</t>
  </si>
  <si>
    <t>06 26 04 94 37</t>
  </si>
  <si>
    <t>eworinger@free.fr</t>
  </si>
  <si>
    <t>06 77 27 96 04</t>
  </si>
  <si>
    <t>ludovic.carnielli@sfr.fr</t>
  </si>
  <si>
    <t>06 14 25 56 77</t>
  </si>
  <si>
    <t>xav.burnereau@gmail.com</t>
  </si>
  <si>
    <t>Totaux</t>
  </si>
  <si>
    <t>Recettes guichet</t>
  </si>
  <si>
    <t>Cadeaux-récompenses</t>
  </si>
  <si>
    <t>Age</t>
  </si>
  <si>
    <t>AMCB</t>
  </si>
  <si>
    <t>BUDGET PREVISIONNEL 2022</t>
  </si>
  <si>
    <t>Report à nouveau 13/11/2020…</t>
  </si>
  <si>
    <t>DESIGNATION</t>
  </si>
  <si>
    <t>RECETTES</t>
  </si>
  <si>
    <t>DEPENSES</t>
  </si>
  <si>
    <t xml:space="preserve">Recettes manifestation </t>
  </si>
  <si>
    <t>Recettes manifestation</t>
  </si>
  <si>
    <t>Recette guichets</t>
  </si>
  <si>
    <t>Subvention Conseil Régional</t>
  </si>
  <si>
    <t>Subvention Conseil Général</t>
  </si>
  <si>
    <t xml:space="preserve">Subvention Mairie </t>
  </si>
  <si>
    <t>Licences</t>
  </si>
  <si>
    <t>Cartes</t>
  </si>
  <si>
    <t xml:space="preserve">Achats matières premières </t>
  </si>
  <si>
    <t>Achats matériels Club</t>
  </si>
  <si>
    <t xml:space="preserve">Ecole de formation </t>
  </si>
  <si>
    <t>Ecole de formation</t>
  </si>
  <si>
    <t>Organisation sous-traitées</t>
  </si>
  <si>
    <t>Locations terrain</t>
  </si>
  <si>
    <t>Entretien matériel</t>
  </si>
  <si>
    <t xml:space="preserve">Assurances </t>
  </si>
  <si>
    <t>Assurance</t>
  </si>
  <si>
    <t>Cadeaux et récompenses</t>
  </si>
  <si>
    <t xml:space="preserve">Frais restauration-déplacement  </t>
  </si>
  <si>
    <t xml:space="preserve"> SITE INTERNET</t>
  </si>
  <si>
    <t>Cotis FFAM-CRAM-CDAM</t>
  </si>
  <si>
    <t xml:space="preserve">Charges exceptionnelles </t>
  </si>
  <si>
    <t>Charges exceptionnelles</t>
  </si>
  <si>
    <t>Solde  excèdent</t>
  </si>
  <si>
    <t xml:space="preserve">ENCOURS subventions </t>
  </si>
  <si>
    <t xml:space="preserve">ENCOURS charges </t>
  </si>
  <si>
    <t>Régularisations</t>
  </si>
  <si>
    <t>TELETHON?</t>
  </si>
  <si>
    <t>Divers</t>
  </si>
  <si>
    <t xml:space="preserve">Report à nouveau année + n-1 </t>
  </si>
  <si>
    <t>Solde Compte courant</t>
  </si>
  <si>
    <t xml:space="preserve">Caisse numéraires </t>
  </si>
  <si>
    <t>d°</t>
  </si>
  <si>
    <t>Compte épargne</t>
  </si>
  <si>
    <t>Actions sociales</t>
  </si>
  <si>
    <t>BILAN CONSOLIDE 2021</t>
  </si>
  <si>
    <r>
      <t xml:space="preserve">Subvention </t>
    </r>
    <r>
      <rPr>
        <b/>
        <sz val="10"/>
        <color theme="1"/>
        <rFont val="Calibri"/>
        <family val="2"/>
        <scheme val="minor"/>
      </rPr>
      <t xml:space="preserve">COM SAUVETERRE </t>
    </r>
  </si>
  <si>
    <r>
      <t xml:space="preserve">Subvention </t>
    </r>
    <r>
      <rPr>
        <b/>
        <sz val="10"/>
        <color theme="1"/>
        <rFont val="Calibri"/>
        <family val="2"/>
        <scheme val="minor"/>
      </rPr>
      <t>COM SAUVETERRE</t>
    </r>
  </si>
  <si>
    <r>
      <t xml:space="preserve">Subvention </t>
    </r>
    <r>
      <rPr>
        <b/>
        <sz val="10"/>
        <color theme="1"/>
        <rFont val="Calibri"/>
        <family val="2"/>
        <scheme val="minor"/>
      </rPr>
      <t xml:space="preserve">Mairie </t>
    </r>
  </si>
  <si>
    <r>
      <t xml:space="preserve">Achats matières premières </t>
    </r>
    <r>
      <rPr>
        <b/>
        <sz val="10"/>
        <color theme="1"/>
        <rFont val="Calibri"/>
        <family val="2"/>
        <scheme val="minor"/>
      </rPr>
      <t>Carburant</t>
    </r>
  </si>
  <si>
    <r>
      <t xml:space="preserve">Entretien matériel </t>
    </r>
    <r>
      <rPr>
        <sz val="10"/>
        <color rgb="FFFF0000"/>
        <rFont val="Calibri"/>
        <family val="2"/>
        <scheme val="minor"/>
      </rPr>
      <t>TONDEUSE</t>
    </r>
  </si>
  <si>
    <r>
      <t xml:space="preserve">Cadeaux et récompenses </t>
    </r>
    <r>
      <rPr>
        <sz val="10"/>
        <color rgb="FFFF0000"/>
        <rFont val="Calibri"/>
        <family val="2"/>
        <scheme val="minor"/>
      </rPr>
      <t xml:space="preserve"> Patrick</t>
    </r>
  </si>
  <si>
    <r>
      <t xml:space="preserve">Frais restauration-déplacement </t>
    </r>
    <r>
      <rPr>
        <b/>
        <sz val="10"/>
        <color theme="1"/>
        <rFont val="Calibri"/>
        <family val="2"/>
        <scheme val="minor"/>
      </rPr>
      <t>MEETING/Blasimonade</t>
    </r>
  </si>
  <si>
    <r>
      <t xml:space="preserve">Cartes </t>
    </r>
    <r>
      <rPr>
        <sz val="10"/>
        <color rgb="FF00B0F0"/>
        <rFont val="Calibri"/>
        <family val="2"/>
        <scheme val="minor"/>
      </rPr>
      <t>(45 Adherants)</t>
    </r>
    <r>
      <rPr>
        <sz val="10"/>
        <color rgb="FFFF0000"/>
        <rFont val="Calibri"/>
        <family val="2"/>
        <scheme val="minor"/>
      </rPr>
      <t xml:space="preserve"> </t>
    </r>
  </si>
  <si>
    <t>Désignations</t>
  </si>
  <si>
    <t>Subvention Mairie</t>
  </si>
  <si>
    <t>Majeur
mineur</t>
  </si>
  <si>
    <t>Déplacements</t>
  </si>
  <si>
    <t xml:space="preserve"> </t>
  </si>
  <si>
    <t>M. BERTHAUD Jean-Charles</t>
  </si>
  <si>
    <t>COMPTE D'EXPLOITATION    2022</t>
  </si>
  <si>
    <t>Cotisations</t>
  </si>
  <si>
    <t>Subventions</t>
  </si>
  <si>
    <t>Nom et Prénom</t>
  </si>
  <si>
    <t>Solde Compte courant au</t>
  </si>
  <si>
    <t xml:space="preserve">33.rose@free.fr </t>
  </si>
  <si>
    <t>Solde Caisse</t>
  </si>
  <si>
    <t>4 rue Lacroix</t>
  </si>
  <si>
    <t>PUJOLS</t>
  </si>
  <si>
    <t>M. BOCAGE   Christian</t>
  </si>
  <si>
    <t>M. MERLET Vincent</t>
  </si>
  <si>
    <t>M. FREYLON Bruno</t>
  </si>
  <si>
    <t>M. DUMON Eric</t>
  </si>
  <si>
    <t>M. MARTIN Patrick</t>
  </si>
  <si>
    <t>M. ROYER Claude</t>
  </si>
  <si>
    <t>M. BACH Patrick</t>
  </si>
  <si>
    <t>M. TOXE Jean-Pierre</t>
  </si>
  <si>
    <t>M. CHARLEMAGNE Jean-François</t>
  </si>
  <si>
    <t>M. DELLIER Pierre</t>
  </si>
  <si>
    <t>M. RONK Alain</t>
  </si>
  <si>
    <t>M. CAZENAVE Patrice</t>
  </si>
  <si>
    <t>M. CAZENAVE Pierre</t>
  </si>
  <si>
    <t>M. ROUSSARIE Christophe</t>
  </si>
  <si>
    <t>M. CHAUVEAU Alix</t>
  </si>
  <si>
    <t>M. CALLEDE Olivier</t>
  </si>
  <si>
    <t>M. GOALVOUEDEN Yann</t>
  </si>
  <si>
    <t>M. FAVEREAU Jacky</t>
  </si>
  <si>
    <t>M. ROSE  Thierry</t>
  </si>
  <si>
    <t>M. BENOIT Alexandre</t>
  </si>
  <si>
    <t>M. BENOIT Patrick</t>
  </si>
  <si>
    <t>M. MALLIE Philippe</t>
  </si>
  <si>
    <t>M. MALLIE Julien</t>
  </si>
  <si>
    <t>M. REY  Michel</t>
  </si>
  <si>
    <t>M. LEBRUN  Gerard</t>
  </si>
  <si>
    <t>M. LAIN Nicolas</t>
  </si>
  <si>
    <t>M. CEPEDA Pascal</t>
  </si>
  <si>
    <t>M. SEGUIN  Patrick</t>
  </si>
  <si>
    <t>M. DE CERVAL Nicolas</t>
  </si>
  <si>
    <t>M. GUERIN Jean Yves</t>
  </si>
  <si>
    <t>M. DAMBON  Alexandre</t>
  </si>
  <si>
    <t>M. LANQUETIN Patrick</t>
  </si>
  <si>
    <t>M. GEORGES Dominique</t>
  </si>
  <si>
    <t>M. MESLE Pierre</t>
  </si>
  <si>
    <t>M. MESLE Paul</t>
  </si>
  <si>
    <t>M. HERNANDEZ Christophe</t>
  </si>
  <si>
    <t xml:space="preserve">M. WORINGER Emmanuel </t>
  </si>
  <si>
    <t>M. CARNIELLI    Ludovic</t>
  </si>
  <si>
    <t>M. BURNERAU   Xavier</t>
  </si>
  <si>
    <t>Mlle DELLIER Sarah</t>
  </si>
  <si>
    <t>Mme DOUSSOT Stephanie</t>
  </si>
  <si>
    <t>Mme MALLIE Dany</t>
  </si>
  <si>
    <t>M. CHARLEMAGNE Théo</t>
  </si>
  <si>
    <t>Mme BOCAGE   Sophie</t>
  </si>
  <si>
    <t>Cotisations Club - Espèces</t>
  </si>
  <si>
    <t>Cotisations des membres</t>
  </si>
  <si>
    <t>St MICHEL DE LAPUJADE</t>
  </si>
  <si>
    <t>ST QUENTIN DE BARON</t>
  </si>
  <si>
    <t>Dons (Banque)</t>
  </si>
  <si>
    <t>Dons (Numéraires)</t>
  </si>
  <si>
    <t>Mme BERTHAUD Charlène</t>
  </si>
  <si>
    <t>charlene.berthaud@bbox.fr</t>
  </si>
  <si>
    <t>Mode de paiement</t>
  </si>
  <si>
    <t>01</t>
  </si>
  <si>
    <t>Paiements Cotisations - Chèques &amp; Virements</t>
  </si>
  <si>
    <t>Cotisations Club - Chèques et Virements</t>
  </si>
  <si>
    <t xml:space="preserve">Dons, mécénat  (Virements) </t>
  </si>
  <si>
    <t>Hébergement Internet</t>
  </si>
  <si>
    <t xml:space="preserve">Cadeaux, remerciements et récompenses </t>
  </si>
  <si>
    <t>Location terrain</t>
  </si>
  <si>
    <t>Locations matériels</t>
  </si>
  <si>
    <t>Location Matériels</t>
  </si>
  <si>
    <t>Assurance Club</t>
  </si>
  <si>
    <t>Hébergement site Internet du Club</t>
  </si>
  <si>
    <t>TOTAL AU</t>
  </si>
  <si>
    <t>Chèques</t>
  </si>
  <si>
    <t>Virements</t>
  </si>
  <si>
    <t>Achats matières premières (Banque)</t>
  </si>
  <si>
    <t>Frais restauration-déplacements-Meetings (Banque)</t>
  </si>
  <si>
    <t>Frais restauration-déplacements-Meetings (Caisse)</t>
  </si>
  <si>
    <t>Frais restauration-déplacement (Banque)</t>
  </si>
  <si>
    <t>Vente matériels Club</t>
  </si>
  <si>
    <t>Achats club</t>
  </si>
  <si>
    <t xml:space="preserve">Achats club </t>
  </si>
  <si>
    <t>Achats matières premières (Numéraire)</t>
  </si>
  <si>
    <t>Frais restauration-déplacement (Numéraire)</t>
  </si>
  <si>
    <t>Dons (Numéraire)</t>
  </si>
  <si>
    <r>
      <t>Paiements Cotisations - Numéraire</t>
    </r>
    <r>
      <rPr>
        <sz val="10"/>
        <color rgb="FF00B0F0"/>
        <rFont val="Arial"/>
        <family val="2"/>
      </rPr>
      <t/>
    </r>
  </si>
  <si>
    <t>Paiements Cotisations - Numéraire</t>
  </si>
  <si>
    <t>COMPTE D'EXPLOITATION 2023</t>
  </si>
  <si>
    <t>BUDGET PREVISIONNEL 2024</t>
  </si>
  <si>
    <r>
      <t>Produits exceptionnels</t>
    </r>
    <r>
      <rPr>
        <sz val="11"/>
        <rFont val="Arial"/>
        <family val="2"/>
      </rPr>
      <t/>
    </r>
  </si>
  <si>
    <r>
      <t>Dons, mécénat (Banque)</t>
    </r>
    <r>
      <rPr>
        <sz val="11"/>
        <rFont val="Arial"/>
        <family val="2"/>
      </rPr>
      <t xml:space="preserve"> </t>
    </r>
  </si>
  <si>
    <t>Dons, mécénat (Numéraire)</t>
  </si>
  <si>
    <t xml:space="preserve">Achats matières premières (Numéraire) </t>
  </si>
  <si>
    <t xml:space="preserve">Achats matériels Club </t>
  </si>
  <si>
    <t xml:space="preserve">Fournitures administratives </t>
  </si>
  <si>
    <t xml:space="preserve">Location matériels </t>
  </si>
  <si>
    <t xml:space="preserve">Frais postaux </t>
  </si>
  <si>
    <t xml:space="preserve">Relations publiques </t>
  </si>
  <si>
    <t xml:space="preserve">Frais restauration - déplacement (Numéraire) </t>
  </si>
  <si>
    <t>Frais restauration - déplacement (Banque)</t>
  </si>
  <si>
    <t xml:space="preserve">Frais bancaires </t>
  </si>
  <si>
    <t xml:space="preserve">Frais divers </t>
  </si>
  <si>
    <t>Paiement Cotisation Club en Espèces (1)</t>
  </si>
  <si>
    <t>prélèvement assurance club</t>
  </si>
  <si>
    <r>
      <t xml:space="preserve">Subvention </t>
    </r>
    <r>
      <rPr>
        <b/>
        <sz val="11"/>
        <color theme="1"/>
        <rFont val="Arial"/>
        <family val="2"/>
      </rPr>
      <t xml:space="preserve">CC </t>
    </r>
  </si>
  <si>
    <r>
      <t xml:space="preserve">Subvention </t>
    </r>
    <r>
      <rPr>
        <b/>
        <sz val="11"/>
        <color theme="1"/>
        <rFont val="Arial"/>
        <family val="2"/>
      </rPr>
      <t xml:space="preserve">Mairie </t>
    </r>
  </si>
  <si>
    <r>
      <t>Subvention Mairie</t>
    </r>
    <r>
      <rPr>
        <b/>
        <sz val="11"/>
        <color theme="1"/>
        <rFont val="Arial"/>
        <family val="2"/>
      </rPr>
      <t xml:space="preserve"> Mairie</t>
    </r>
  </si>
  <si>
    <t>Paiement Cotisation Club Virement (1)</t>
  </si>
  <si>
    <t xml:space="preserve">Subvention CC </t>
  </si>
  <si>
    <t>Cotisation Fédération</t>
  </si>
  <si>
    <t>Fédération</t>
  </si>
  <si>
    <t>Licence   Fédé</t>
  </si>
  <si>
    <t>Codes</t>
  </si>
  <si>
    <t>Libellés</t>
  </si>
  <si>
    <t>Mois  concernés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</si>
  <si>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</si>
  <si>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</si>
  <si>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</si>
  <si>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</si>
  <si>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</si>
  <si>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</si>
  <si>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</si>
  <si>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</si>
  <si>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</si>
  <si>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</si>
  <si>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</si>
  <si>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</si>
  <si>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Début</t>
  </si>
  <si>
    <t>Fin :</t>
  </si>
  <si>
    <t>Mois</t>
  </si>
  <si>
    <t>Année</t>
  </si>
  <si>
    <t>Années</t>
  </si>
  <si>
    <t>https://forum.excel-pratique.com/excel/recuperation-de-donnees-dans-un-classeur-190047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</si>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</sst>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d/mm/yy;@"/>
    <numFmt numFmtId="165" formatCode="dd/mm/yyyy;@"/>
    <numFmt numFmtId="166" formatCode="#,##0.00\ &quot;fr.&quot;"/>
    <numFmt numFmtId="167" formatCode="0000"/>
    <numFmt numFmtId="168" formatCode="0#&quot; &quot;##&quot; &quot;##&quot; &quot;##&quot; &quot;##"/>
    <numFmt numFmtId="169" formatCode="#,##0.00\ &quot;€&quot;"/>
    <numFmt numFmtId="170" formatCode="[$-40C]d\ mmmm\ yyyy;@"/>
    <numFmt numFmtId="171" formatCode="#,##0.00\ &quot;€&quot;;[Red]#,##0.00\ &quot;€&quot;"/>
    <numFmt numFmtId="172" formatCode="0.00;[Red]0.00"/>
    <numFmt numFmtId="173" formatCode="\-0.00&quot;€&quot;"/>
    <numFmt numFmtId="174" formatCode="d/mm/yyyy;@"/>
    <numFmt numFmtId="175" formatCode="\-0.00&quot;€&quot;;\-0;;@"/>
    <numFmt numFmtId="176" formatCode="0.00&quot;€&quot;;\-0;;@"/>
    <numFmt numFmtId="177" formatCode="00"/>
    <numFmt numFmtId="178" formatCode="0000000"/>
    <numFmt numFmtId="179" formatCode="#,##0\ &quot;€&quot;"/>
  </numFmts>
  <fonts count="5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8"/>
      <color theme="3" tint="0.3999755851924192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  <scheme val="minor"/>
    </font>
    <font>
      <b/>
      <i/>
      <sz val="48"/>
      <name val="Arial"/>
      <family val="2"/>
    </font>
    <font>
      <b/>
      <sz val="20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B0F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FF"/>
      <name val="Arial"/>
      <family val="2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b/>
      <sz val="10"/>
      <color theme="0"/>
      <name val="Calibri"/>
      <family val="2"/>
      <scheme val="minor"/>
    </font>
    <font>
      <sz val="10"/>
      <color rgb="FF00B0F0"/>
      <name val="Arial"/>
      <family val="2"/>
    </font>
    <font>
      <b/>
      <u/>
      <sz val="18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theme="1"/>
      <name val="Arial Unicode MS"/>
      <family val="2"/>
    </font>
    <font>
      <b/>
      <sz val="12"/>
      <name val="Calibri"/>
      <family val="2"/>
      <scheme val="minor"/>
    </font>
    <font>
      <u/>
      <sz val="12"/>
      <color rgb="FF0000FF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2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theme="3" tint="0.39997558519241921"/>
      <name val="Calibri"/>
      <family val="2"/>
      <scheme val="minor"/>
    </font>
    <font>
      <b/>
      <sz val="13.5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0"/>
      <color theme="10"/>
      <name val="Calibri"/>
      <family val="2"/>
    </font>
    <font>
      <u/>
      <sz val="10"/>
      <color theme="10"/>
      <name val="Calibri"/>
      <family val="2"/>
      <scheme val="minor"/>
    </font>
    <font>
      <u/>
      <sz val="10"/>
      <color rgb="FF0000FF"/>
      <name val="Calibri"/>
      <family val="2"/>
      <scheme val="minor"/>
    </font>
    <font>
      <sz val="10"/>
      <color theme="1"/>
      <name val="Arial Unicode MS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1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684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5" fillId="5" borderId="23" xfId="0" applyFont="1" applyFill="1" applyBorder="1" applyAlignment="1" applyProtection="1">
      <alignment horizontal="center" vertical="center" wrapText="1"/>
      <protection hidden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 applyProtection="1">
      <alignment horizontal="center" vertical="center" wrapText="1"/>
      <protection hidden="1"/>
    </xf>
    <xf numFmtId="166" fontId="7" fillId="5" borderId="23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29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34" xfId="0" applyFont="1" applyBorder="1"/>
    <xf numFmtId="0" fontId="8" fillId="0" borderId="35" xfId="0" applyFont="1" applyBorder="1"/>
    <xf numFmtId="0" fontId="8" fillId="0" borderId="36" xfId="0" applyFont="1" applyBorder="1"/>
    <xf numFmtId="0" fontId="8" fillId="0" borderId="35" xfId="0" applyFont="1" applyBorder="1" applyAlignment="1">
      <alignment horizontal="center"/>
    </xf>
    <xf numFmtId="170" fontId="14" fillId="0" borderId="0" xfId="0" quotePrefix="1" applyNumberFormat="1" applyFont="1" applyAlignment="1">
      <alignment horizontal="right" vertical="center"/>
    </xf>
    <xf numFmtId="0" fontId="8" fillId="0" borderId="38" xfId="0" applyFont="1" applyBorder="1"/>
    <xf numFmtId="0" fontId="8" fillId="0" borderId="37" xfId="0" applyFont="1" applyBorder="1"/>
    <xf numFmtId="2" fontId="14" fillId="0" borderId="0" xfId="0" applyNumberFormat="1" applyFont="1"/>
    <xf numFmtId="169" fontId="14" fillId="8" borderId="23" xfId="0" applyNumberFormat="1" applyFont="1" applyFill="1" applyBorder="1" applyAlignment="1">
      <alignment horizontal="center"/>
    </xf>
    <xf numFmtId="2" fontId="8" fillId="0" borderId="0" xfId="0" applyNumberFormat="1" applyFont="1"/>
    <xf numFmtId="2" fontId="8" fillId="0" borderId="0" xfId="0" applyNumberFormat="1" applyFont="1" applyAlignment="1">
      <alignment horizontal="center"/>
    </xf>
    <xf numFmtId="0" fontId="14" fillId="0" borderId="40" xfId="0" applyFont="1" applyBorder="1" applyAlignment="1">
      <alignment horizontal="center"/>
    </xf>
    <xf numFmtId="0" fontId="14" fillId="0" borderId="41" xfId="0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14" fillId="0" borderId="43" xfId="0" applyFont="1" applyBorder="1" applyAlignment="1">
      <alignment horizontal="center"/>
    </xf>
    <xf numFmtId="0" fontId="14" fillId="0" borderId="44" xfId="0" applyFont="1" applyBorder="1" applyAlignment="1">
      <alignment horizontal="center"/>
    </xf>
    <xf numFmtId="0" fontId="14" fillId="0" borderId="45" xfId="0" applyFont="1" applyBorder="1" applyAlignment="1">
      <alignment horizontal="center"/>
    </xf>
    <xf numFmtId="0" fontId="8" fillId="0" borderId="46" xfId="0" applyFont="1" applyBorder="1"/>
    <xf numFmtId="2" fontId="8" fillId="0" borderId="47" xfId="0" applyNumberFormat="1" applyFont="1" applyBorder="1"/>
    <xf numFmtId="1" fontId="8" fillId="0" borderId="48" xfId="0" applyNumberFormat="1" applyFont="1" applyBorder="1" applyAlignment="1">
      <alignment horizontal="center"/>
    </xf>
    <xf numFmtId="0" fontId="8" fillId="0" borderId="14" xfId="0" applyFont="1" applyBorder="1"/>
    <xf numFmtId="169" fontId="8" fillId="0" borderId="47" xfId="0" applyNumberFormat="1" applyFont="1" applyBorder="1" applyAlignment="1">
      <alignment horizontal="center"/>
    </xf>
    <xf numFmtId="0" fontId="8" fillId="0" borderId="49" xfId="0" applyFont="1" applyBorder="1"/>
    <xf numFmtId="0" fontId="8" fillId="0" borderId="50" xfId="0" applyFont="1" applyBorder="1"/>
    <xf numFmtId="0" fontId="14" fillId="0" borderId="32" xfId="0" applyFont="1" applyBorder="1" applyAlignment="1">
      <alignment horizontal="center"/>
    </xf>
    <xf numFmtId="169" fontId="15" fillId="8" borderId="42" xfId="1" applyNumberFormat="1" applyFont="1" applyFill="1" applyBorder="1" applyAlignment="1" applyProtection="1">
      <alignment horizontal="center" vertical="center"/>
    </xf>
    <xf numFmtId="1" fontId="16" fillId="0" borderId="48" xfId="0" applyNumberFormat="1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169" fontId="15" fillId="0" borderId="51" xfId="0" applyNumberFormat="1" applyFont="1" applyBorder="1" applyAlignment="1" applyProtection="1">
      <alignment horizontal="center"/>
      <protection locked="0"/>
    </xf>
    <xf numFmtId="169" fontId="8" fillId="0" borderId="49" xfId="0" applyNumberFormat="1" applyFont="1" applyBorder="1"/>
    <xf numFmtId="169" fontId="15" fillId="8" borderId="51" xfId="1" applyNumberFormat="1" applyFont="1" applyFill="1" applyBorder="1" applyAlignment="1" applyProtection="1">
      <alignment horizontal="center" vertical="center"/>
    </xf>
    <xf numFmtId="0" fontId="8" fillId="0" borderId="50" xfId="0" applyFont="1" applyBorder="1" applyAlignment="1">
      <alignment wrapText="1"/>
    </xf>
    <xf numFmtId="0" fontId="14" fillId="0" borderId="23" xfId="0" applyFont="1" applyBorder="1" applyAlignment="1">
      <alignment horizontal="center"/>
    </xf>
    <xf numFmtId="0" fontId="14" fillId="0" borderId="0" xfId="0" applyFont="1" applyAlignment="1">
      <alignment horizontal="center"/>
    </xf>
    <xf numFmtId="2" fontId="8" fillId="0" borderId="49" xfId="0" applyNumberFormat="1" applyFont="1" applyBorder="1"/>
    <xf numFmtId="169" fontId="8" fillId="0" borderId="51" xfId="0" applyNumberFormat="1" applyFont="1" applyBorder="1" applyAlignment="1" applyProtection="1">
      <alignment horizontal="center"/>
      <protection locked="0"/>
    </xf>
    <xf numFmtId="169" fontId="8" fillId="0" borderId="51" xfId="0" applyNumberFormat="1" applyFont="1" applyBorder="1" applyAlignment="1">
      <alignment horizontal="center"/>
    </xf>
    <xf numFmtId="2" fontId="8" fillId="0" borderId="52" xfId="0" applyNumberFormat="1" applyFont="1" applyBorder="1"/>
    <xf numFmtId="0" fontId="8" fillId="0" borderId="5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2" fontId="8" fillId="0" borderId="49" xfId="0" applyNumberFormat="1" applyFont="1" applyBorder="1" applyAlignment="1">
      <alignment vertical="center"/>
    </xf>
    <xf numFmtId="1" fontId="14" fillId="0" borderId="53" xfId="0" applyNumberFormat="1" applyFont="1" applyBorder="1" applyAlignment="1">
      <alignment horizontal="center" vertical="center"/>
    </xf>
    <xf numFmtId="0" fontId="8" fillId="0" borderId="50" xfId="0" applyFont="1" applyBorder="1" applyAlignment="1">
      <alignment vertical="center" wrapText="1"/>
    </xf>
    <xf numFmtId="2" fontId="8" fillId="0" borderId="49" xfId="0" applyNumberFormat="1" applyFont="1" applyBorder="1" applyAlignment="1">
      <alignment horizontal="center" vertical="center"/>
    </xf>
    <xf numFmtId="1" fontId="15" fillId="0" borderId="27" xfId="0" applyNumberFormat="1" applyFont="1" applyBorder="1" applyAlignment="1">
      <alignment horizontal="center" vertical="center"/>
    </xf>
    <xf numFmtId="169" fontId="8" fillId="0" borderId="51" xfId="0" applyNumberFormat="1" applyFont="1" applyBorder="1" applyAlignment="1" applyProtection="1">
      <alignment vertical="center"/>
      <protection locked="0"/>
    </xf>
    <xf numFmtId="1" fontId="14" fillId="6" borderId="53" xfId="0" applyNumberFormat="1" applyFont="1" applyFill="1" applyBorder="1" applyAlignment="1">
      <alignment horizontal="center"/>
    </xf>
    <xf numFmtId="169" fontId="15" fillId="5" borderId="51" xfId="1" applyNumberFormat="1" applyFont="1" applyFill="1" applyBorder="1" applyAlignment="1" applyProtection="1">
      <alignment horizontal="center"/>
    </xf>
    <xf numFmtId="2" fontId="8" fillId="0" borderId="49" xfId="0" applyNumberFormat="1" applyFont="1" applyBorder="1" applyAlignment="1">
      <alignment horizontal="center"/>
    </xf>
    <xf numFmtId="1" fontId="15" fillId="0" borderId="27" xfId="0" applyNumberFormat="1" applyFont="1" applyBorder="1" applyAlignment="1">
      <alignment horizontal="center"/>
    </xf>
    <xf numFmtId="169" fontId="8" fillId="0" borderId="51" xfId="0" applyNumberFormat="1" applyFont="1" applyBorder="1" applyProtection="1">
      <protection locked="0"/>
    </xf>
    <xf numFmtId="1" fontId="14" fillId="0" borderId="53" xfId="0" applyNumberFormat="1" applyFont="1" applyBorder="1" applyAlignment="1">
      <alignment horizontal="center"/>
    </xf>
    <xf numFmtId="1" fontId="15" fillId="0" borderId="48" xfId="0" applyNumberFormat="1" applyFont="1" applyBorder="1" applyAlignment="1">
      <alignment horizontal="center"/>
    </xf>
    <xf numFmtId="169" fontId="20" fillId="5" borderId="49" xfId="0" applyNumberFormat="1" applyFont="1" applyFill="1" applyBorder="1" applyAlignment="1">
      <alignment horizontal="center" vertical="center"/>
    </xf>
    <xf numFmtId="1" fontId="15" fillId="0" borderId="53" xfId="0" applyNumberFormat="1" applyFont="1" applyBorder="1" applyAlignment="1">
      <alignment horizontal="center"/>
    </xf>
    <xf numFmtId="1" fontId="14" fillId="0" borderId="54" xfId="0" applyNumberFormat="1" applyFont="1" applyBorder="1" applyAlignment="1">
      <alignment horizontal="center"/>
    </xf>
    <xf numFmtId="8" fontId="20" fillId="5" borderId="49" xfId="0" applyNumberFormat="1" applyFont="1" applyFill="1" applyBorder="1" applyAlignment="1">
      <alignment horizontal="center" vertical="top"/>
    </xf>
    <xf numFmtId="0" fontId="8" fillId="0" borderId="50" xfId="0" applyFont="1" applyBorder="1" applyAlignment="1">
      <alignment horizontal="left" vertical="center" wrapText="1"/>
    </xf>
    <xf numFmtId="1" fontId="14" fillId="0" borderId="54" xfId="0" applyNumberFormat="1" applyFont="1" applyBorder="1" applyAlignment="1">
      <alignment horizontal="center" vertical="center"/>
    </xf>
    <xf numFmtId="169" fontId="8" fillId="0" borderId="51" xfId="0" applyNumberFormat="1" applyFont="1" applyBorder="1" applyAlignment="1" applyProtection="1">
      <alignment horizontal="right" vertical="center"/>
      <protection locked="0"/>
    </xf>
    <xf numFmtId="1" fontId="14" fillId="0" borderId="48" xfId="0" applyNumberFormat="1" applyFont="1" applyBorder="1" applyAlignment="1">
      <alignment horizontal="center"/>
    </xf>
    <xf numFmtId="169" fontId="15" fillId="6" borderId="51" xfId="1" applyNumberFormat="1" applyFont="1" applyFill="1" applyBorder="1" applyAlignment="1" applyProtection="1">
      <alignment horizontal="center"/>
    </xf>
    <xf numFmtId="169" fontId="8" fillId="5" borderId="0" xfId="0" applyNumberFormat="1" applyFont="1" applyFill="1" applyAlignment="1">
      <alignment horizontal="center" vertical="center"/>
    </xf>
    <xf numFmtId="8" fontId="20" fillId="6" borderId="0" xfId="0" applyNumberFormat="1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169" fontId="5" fillId="6" borderId="51" xfId="0" applyNumberFormat="1" applyFont="1" applyFill="1" applyBorder="1" applyProtection="1">
      <protection locked="0"/>
    </xf>
    <xf numFmtId="169" fontId="8" fillId="0" borderId="55" xfId="0" applyNumberFormat="1" applyFont="1" applyBorder="1" applyProtection="1">
      <protection locked="0"/>
    </xf>
    <xf numFmtId="169" fontId="8" fillId="6" borderId="49" xfId="0" applyNumberFormat="1" applyFont="1" applyFill="1" applyBorder="1" applyAlignment="1">
      <alignment horizontal="center"/>
    </xf>
    <xf numFmtId="0" fontId="8" fillId="0" borderId="56" xfId="0" applyFont="1" applyBorder="1"/>
    <xf numFmtId="169" fontId="8" fillId="0" borderId="57" xfId="0" applyNumberFormat="1" applyFont="1" applyBorder="1"/>
    <xf numFmtId="0" fontId="8" fillId="0" borderId="58" xfId="0" applyFont="1" applyBorder="1"/>
    <xf numFmtId="2" fontId="8" fillId="0" borderId="57" xfId="0" applyNumberFormat="1" applyFont="1" applyBorder="1" applyAlignment="1">
      <alignment horizontal="center"/>
    </xf>
    <xf numFmtId="2" fontId="8" fillId="0" borderId="57" xfId="0" applyNumberFormat="1" applyFont="1" applyBorder="1"/>
    <xf numFmtId="0" fontId="8" fillId="0" borderId="44" xfId="0" applyFont="1" applyBorder="1"/>
    <xf numFmtId="0" fontId="8" fillId="0" borderId="41" xfId="0" applyFont="1" applyBorder="1"/>
    <xf numFmtId="2" fontId="8" fillId="0" borderId="59" xfId="0" applyNumberFormat="1" applyFont="1" applyBorder="1"/>
    <xf numFmtId="169" fontId="15" fillId="5" borderId="43" xfId="1" applyNumberFormat="1" applyFont="1" applyFill="1" applyBorder="1" applyAlignment="1" applyProtection="1">
      <alignment horizontal="center"/>
    </xf>
    <xf numFmtId="169" fontId="14" fillId="0" borderId="20" xfId="0" applyNumberFormat="1" applyFont="1" applyBorder="1" applyAlignment="1">
      <alignment horizontal="center"/>
    </xf>
    <xf numFmtId="169" fontId="14" fillId="0" borderId="40" xfId="0" applyNumberFormat="1" applyFont="1" applyBorder="1"/>
    <xf numFmtId="169" fontId="14" fillId="0" borderId="42" xfId="0" applyNumberFormat="1" applyFont="1" applyBorder="1"/>
    <xf numFmtId="169" fontId="14" fillId="0" borderId="47" xfId="0" applyNumberFormat="1" applyFont="1" applyBorder="1"/>
    <xf numFmtId="0" fontId="14" fillId="0" borderId="0" xfId="0" applyFont="1"/>
    <xf numFmtId="0" fontId="14" fillId="0" borderId="38" xfId="0" applyFont="1" applyBorder="1"/>
    <xf numFmtId="0" fontId="14" fillId="0" borderId="37" xfId="0" applyFont="1" applyBorder="1"/>
    <xf numFmtId="169" fontId="14" fillId="0" borderId="0" xfId="0" applyNumberFormat="1" applyFont="1" applyAlignment="1">
      <alignment horizontal="center"/>
    </xf>
    <xf numFmtId="169" fontId="14" fillId="0" borderId="0" xfId="0" applyNumberFormat="1" applyFont="1"/>
    <xf numFmtId="169" fontId="14" fillId="0" borderId="38" xfId="0" applyNumberFormat="1" applyFont="1" applyBorder="1"/>
    <xf numFmtId="169" fontId="14" fillId="9" borderId="62" xfId="0" applyNumberFormat="1" applyFont="1" applyFill="1" applyBorder="1" applyAlignment="1">
      <alignment horizontal="right" vertical="center"/>
    </xf>
    <xf numFmtId="169" fontId="8" fillId="0" borderId="38" xfId="0" applyNumberFormat="1" applyFont="1" applyBorder="1"/>
    <xf numFmtId="171" fontId="14" fillId="0" borderId="0" xfId="0" applyNumberFormat="1" applyFont="1" applyAlignment="1">
      <alignment horizontal="center"/>
    </xf>
    <xf numFmtId="0" fontId="14" fillId="0" borderId="37" xfId="0" applyFont="1" applyBorder="1" applyAlignment="1">
      <alignment horizontal="right" vertical="center"/>
    </xf>
    <xf numFmtId="0" fontId="14" fillId="8" borderId="51" xfId="0" applyFont="1" applyFill="1" applyBorder="1"/>
    <xf numFmtId="169" fontId="14" fillId="8" borderId="63" xfId="0" applyNumberFormat="1" applyFont="1" applyFill="1" applyBorder="1" applyAlignment="1">
      <alignment horizontal="right" vertical="center"/>
    </xf>
    <xf numFmtId="8" fontId="14" fillId="0" borderId="37" xfId="0" applyNumberFormat="1" applyFont="1" applyBorder="1" applyAlignment="1">
      <alignment horizontal="right"/>
    </xf>
    <xf numFmtId="172" fontId="8" fillId="5" borderId="51" xfId="0" applyNumberFormat="1" applyFont="1" applyFill="1" applyBorder="1"/>
    <xf numFmtId="169" fontId="8" fillId="5" borderId="64" xfId="0" applyNumberFormat="1" applyFont="1" applyFill="1" applyBorder="1" applyAlignment="1">
      <alignment horizontal="right" vertical="center"/>
    </xf>
    <xf numFmtId="0" fontId="14" fillId="0" borderId="37" xfId="0" applyFont="1" applyBorder="1" applyAlignment="1">
      <alignment horizontal="right"/>
    </xf>
    <xf numFmtId="172" fontId="6" fillId="10" borderId="51" xfId="0" applyNumberFormat="1" applyFont="1" applyFill="1" applyBorder="1" applyAlignment="1">
      <alignment vertical="center"/>
    </xf>
    <xf numFmtId="169" fontId="6" fillId="10" borderId="64" xfId="0" applyNumberFormat="1" applyFont="1" applyFill="1" applyBorder="1" applyAlignment="1">
      <alignment horizontal="right" vertical="center"/>
    </xf>
    <xf numFmtId="172" fontId="8" fillId="5" borderId="65" xfId="0" applyNumberFormat="1" applyFont="1" applyFill="1" applyBorder="1" applyAlignment="1">
      <alignment vertical="center"/>
    </xf>
    <xf numFmtId="8" fontId="14" fillId="0" borderId="38" xfId="0" applyNumberFormat="1" applyFont="1" applyBorder="1" applyAlignment="1">
      <alignment horizontal="right"/>
    </xf>
    <xf numFmtId="169" fontId="14" fillId="11" borderId="64" xfId="1" applyNumberFormat="1" applyFont="1" applyFill="1" applyBorder="1" applyAlignment="1" applyProtection="1">
      <alignment horizontal="right" vertical="center"/>
    </xf>
    <xf numFmtId="169" fontId="15" fillId="0" borderId="64" xfId="1" applyNumberFormat="1" applyFont="1" applyFill="1" applyBorder="1" applyAlignment="1" applyProtection="1">
      <alignment horizontal="right" vertical="center"/>
    </xf>
    <xf numFmtId="0" fontId="14" fillId="0" borderId="54" xfId="0" applyFont="1" applyBorder="1" applyAlignment="1">
      <alignment horizontal="right"/>
    </xf>
    <xf numFmtId="164" fontId="6" fillId="0" borderId="68" xfId="0" applyNumberFormat="1" applyFont="1" applyBorder="1" applyAlignment="1">
      <alignment horizontal="center"/>
    </xf>
    <xf numFmtId="169" fontId="14" fillId="8" borderId="69" xfId="0" applyNumberFormat="1" applyFont="1" applyFill="1" applyBorder="1"/>
    <xf numFmtId="169" fontId="8" fillId="0" borderId="38" xfId="0" applyNumberFormat="1" applyFont="1" applyBorder="1" applyAlignment="1">
      <alignment horizontal="center" vertical="center"/>
    </xf>
    <xf numFmtId="172" fontId="8" fillId="0" borderId="51" xfId="0" applyNumberFormat="1" applyFont="1" applyBorder="1" applyAlignment="1">
      <alignment horizontal="center" vertical="center"/>
    </xf>
    <xf numFmtId="169" fontId="15" fillId="0" borderId="70" xfId="1" applyNumberFormat="1" applyFont="1" applyBorder="1" applyAlignment="1" applyProtection="1">
      <alignment horizontal="right" vertical="center"/>
    </xf>
    <xf numFmtId="169" fontId="15" fillId="0" borderId="64" xfId="1" applyNumberFormat="1" applyFont="1" applyBorder="1" applyAlignment="1" applyProtection="1">
      <alignment horizontal="right" vertical="center"/>
    </xf>
    <xf numFmtId="169" fontId="21" fillId="0" borderId="71" xfId="0" applyNumberFormat="1" applyFont="1" applyBorder="1" applyAlignment="1">
      <alignment horizontal="right" vertical="center"/>
    </xf>
    <xf numFmtId="8" fontId="8" fillId="0" borderId="38" xfId="0" applyNumberFormat="1" applyFont="1" applyBorder="1"/>
    <xf numFmtId="0" fontId="8" fillId="0" borderId="39" xfId="0" applyFont="1" applyBorder="1"/>
    <xf numFmtId="0" fontId="8" fillId="0" borderId="74" xfId="0" applyFont="1" applyBorder="1"/>
    <xf numFmtId="0" fontId="8" fillId="0" borderId="75" xfId="0" applyFont="1" applyBorder="1"/>
    <xf numFmtId="0" fontId="8" fillId="0" borderId="33" xfId="0" applyFont="1" applyBorder="1"/>
    <xf numFmtId="0" fontId="8" fillId="0" borderId="33" xfId="0" applyFont="1" applyBorder="1" applyAlignment="1">
      <alignment horizontal="center"/>
    </xf>
    <xf numFmtId="169" fontId="15" fillId="8" borderId="52" xfId="1" applyNumberFormat="1" applyFont="1" applyFill="1" applyBorder="1" applyAlignment="1" applyProtection="1">
      <alignment horizontal="center" vertical="center"/>
    </xf>
    <xf numFmtId="169" fontId="15" fillId="8" borderId="68" xfId="1" applyNumberFormat="1" applyFont="1" applyFill="1" applyBorder="1" applyAlignment="1" applyProtection="1">
      <alignment horizontal="center" vertical="center"/>
    </xf>
    <xf numFmtId="174" fontId="22" fillId="0" borderId="0" xfId="0" applyNumberFormat="1" applyFont="1" applyAlignment="1">
      <alignment horizontal="center" vertical="center"/>
    </xf>
    <xf numFmtId="0" fontId="8" fillId="0" borderId="24" xfId="0" applyFont="1" applyBorder="1" applyAlignment="1" applyProtection="1">
      <alignment horizontal="center" vertical="center"/>
      <protection hidden="1"/>
    </xf>
    <xf numFmtId="49" fontId="8" fillId="0" borderId="23" xfId="0" applyNumberFormat="1" applyFont="1" applyBorder="1" applyAlignment="1" applyProtection="1">
      <alignment horizontal="center" vertical="center"/>
      <protection locked="0"/>
    </xf>
    <xf numFmtId="1" fontId="8" fillId="0" borderId="23" xfId="0" applyNumberFormat="1" applyFont="1" applyBorder="1" applyAlignment="1" applyProtection="1">
      <alignment horizontal="center" vertical="center"/>
      <protection locked="0"/>
    </xf>
    <xf numFmtId="168" fontId="8" fillId="0" borderId="23" xfId="0" applyNumberFormat="1" applyFont="1" applyBorder="1" applyAlignment="1" applyProtection="1">
      <alignment horizontal="center" vertical="center"/>
      <protection locked="0"/>
    </xf>
    <xf numFmtId="168" fontId="8" fillId="0" borderId="23" xfId="0" applyNumberFormat="1" applyFont="1" applyBorder="1" applyAlignment="1" applyProtection="1">
      <alignment horizontal="center" vertical="center" wrapText="1"/>
      <protection locked="0"/>
    </xf>
    <xf numFmtId="165" fontId="8" fillId="0" borderId="24" xfId="0" applyNumberFormat="1" applyFont="1" applyBorder="1" applyAlignment="1" applyProtection="1">
      <alignment horizontal="center" vertical="center"/>
      <protection locked="0"/>
    </xf>
    <xf numFmtId="165" fontId="8" fillId="0" borderId="25" xfId="0" applyNumberFormat="1" applyFont="1" applyBorder="1" applyAlignment="1" applyProtection="1">
      <alignment horizontal="center" vertical="center"/>
      <protection locked="0"/>
    </xf>
    <xf numFmtId="14" fontId="8" fillId="0" borderId="26" xfId="0" applyNumberFormat="1" applyFont="1" applyBorder="1" applyAlignment="1" applyProtection="1">
      <alignment horizontal="center" vertical="center"/>
      <protection locked="0"/>
    </xf>
    <xf numFmtId="169" fontId="8" fillId="0" borderId="23" xfId="0" applyNumberFormat="1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1" fontId="8" fillId="0" borderId="23" xfId="0" quotePrefix="1" applyNumberFormat="1" applyFont="1" applyBorder="1" applyAlignment="1" applyProtection="1">
      <alignment horizontal="center" vertical="center"/>
      <protection locked="0"/>
    </xf>
    <xf numFmtId="49" fontId="10" fillId="0" borderId="23" xfId="0" applyNumberFormat="1" applyFont="1" applyBorder="1" applyAlignment="1" applyProtection="1">
      <alignment horizontal="center" vertical="center"/>
      <protection locked="0"/>
    </xf>
    <xf numFmtId="1" fontId="8" fillId="0" borderId="23" xfId="0" applyNumberFormat="1" applyFont="1" applyBorder="1" applyAlignment="1" applyProtection="1">
      <alignment horizontal="center" vertical="center" wrapText="1"/>
      <protection locked="0"/>
    </xf>
    <xf numFmtId="168" fontId="8" fillId="0" borderId="23" xfId="1" applyNumberFormat="1" applyFont="1" applyBorder="1" applyAlignment="1" applyProtection="1">
      <alignment horizontal="center" vertical="center"/>
      <protection locked="0"/>
    </xf>
    <xf numFmtId="1" fontId="8" fillId="6" borderId="23" xfId="0" applyNumberFormat="1" applyFont="1" applyFill="1" applyBorder="1" applyAlignment="1" applyProtection="1">
      <alignment horizontal="center" vertical="center"/>
      <protection locked="0"/>
    </xf>
    <xf numFmtId="168" fontId="8" fillId="6" borderId="23" xfId="0" applyNumberFormat="1" applyFont="1" applyFill="1" applyBorder="1" applyAlignment="1" applyProtection="1">
      <alignment horizontal="center" vertical="center"/>
      <protection locked="0"/>
    </xf>
    <xf numFmtId="168" fontId="8" fillId="6" borderId="23" xfId="0" applyNumberFormat="1" applyFont="1" applyFill="1" applyBorder="1" applyAlignment="1" applyProtection="1">
      <alignment horizontal="center" vertical="center" wrapText="1"/>
      <protection locked="0"/>
    </xf>
    <xf numFmtId="14" fontId="8" fillId="6" borderId="24" xfId="0" applyNumberFormat="1" applyFont="1" applyFill="1" applyBorder="1" applyAlignment="1" applyProtection="1">
      <alignment horizontal="center" vertical="center"/>
      <protection locked="0"/>
    </xf>
    <xf numFmtId="14" fontId="8" fillId="0" borderId="24" xfId="0" applyNumberFormat="1" applyFont="1" applyBorder="1" applyAlignment="1" applyProtection="1">
      <alignment horizontal="center" vertical="center"/>
      <protection locked="0"/>
    </xf>
    <xf numFmtId="0" fontId="8" fillId="0" borderId="23" xfId="0" quotePrefix="1" applyFont="1" applyBorder="1" applyAlignment="1" applyProtection="1">
      <alignment horizontal="center" vertical="center"/>
      <protection locked="0"/>
    </xf>
    <xf numFmtId="165" fontId="8" fillId="6" borderId="24" xfId="0" applyNumberFormat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8" fontId="8" fillId="0" borderId="24" xfId="0" applyNumberFormat="1" applyFont="1" applyBorder="1" applyAlignment="1" applyProtection="1">
      <alignment horizontal="center" vertical="center" wrapText="1"/>
      <protection locked="0"/>
    </xf>
    <xf numFmtId="165" fontId="8" fillId="0" borderId="6" xfId="0" applyNumberFormat="1" applyFont="1" applyBorder="1" applyAlignment="1" applyProtection="1">
      <alignment horizontal="center" vertical="center"/>
      <protection locked="0"/>
    </xf>
    <xf numFmtId="1" fontId="8" fillId="6" borderId="2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3" xfId="0" applyFont="1" applyBorder="1" applyAlignment="1" applyProtection="1">
      <alignment horizontal="center" vertical="center" wrapText="1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167" fontId="8" fillId="0" borderId="23" xfId="0" applyNumberFormat="1" applyFont="1" applyBorder="1" applyAlignment="1" applyProtection="1">
      <alignment horizontal="center" vertical="center"/>
      <protection hidden="1"/>
    </xf>
    <xf numFmtId="0" fontId="8" fillId="0" borderId="82" xfId="0" applyFont="1" applyBorder="1" applyAlignment="1" applyProtection="1">
      <alignment horizontal="center" vertical="center"/>
      <protection hidden="1"/>
    </xf>
    <xf numFmtId="165" fontId="8" fillId="0" borderId="23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 applyProtection="1">
      <alignment horizontal="center" vertical="center"/>
      <protection hidden="1"/>
    </xf>
    <xf numFmtId="0" fontId="23" fillId="0" borderId="0" xfId="0" applyFont="1" applyAlignment="1">
      <alignment horizontal="center"/>
    </xf>
    <xf numFmtId="0" fontId="25" fillId="0" borderId="0" xfId="0" applyFont="1" applyAlignment="1" applyProtection="1">
      <alignment horizontal="center" vertical="center" wrapText="1"/>
      <protection hidden="1"/>
    </xf>
    <xf numFmtId="0" fontId="8" fillId="0" borderId="2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" fontId="22" fillId="0" borderId="0" xfId="0" applyNumberFormat="1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8" fillId="0" borderId="48" xfId="0" applyFont="1" applyBorder="1"/>
    <xf numFmtId="0" fontId="29" fillId="0" borderId="0" xfId="0" applyFont="1" applyAlignment="1">
      <alignment vertical="center"/>
    </xf>
    <xf numFmtId="164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3" fillId="2" borderId="7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3" fillId="2" borderId="8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" fillId="4" borderId="6" xfId="0" applyFont="1" applyFill="1" applyBorder="1" applyAlignment="1" applyProtection="1">
      <alignment vertical="center"/>
      <protection hidden="1"/>
    </xf>
    <xf numFmtId="44" fontId="23" fillId="4" borderId="79" xfId="0" applyNumberFormat="1" applyFont="1" applyFill="1" applyBorder="1" applyAlignment="1" applyProtection="1">
      <alignment horizontal="center" vertical="center"/>
      <protection locked="0" hidden="1"/>
    </xf>
    <xf numFmtId="44" fontId="23" fillId="4" borderId="30" xfId="0" applyNumberFormat="1" applyFont="1" applyFill="1" applyBorder="1" applyAlignment="1" applyProtection="1">
      <alignment horizontal="center" vertical="center"/>
      <protection locked="0" hidden="1"/>
    </xf>
    <xf numFmtId="44" fontId="23" fillId="4" borderId="22" xfId="0" applyNumberFormat="1" applyFont="1" applyFill="1" applyBorder="1" applyAlignment="1" applyProtection="1">
      <alignment horizontal="center" vertical="center"/>
      <protection locked="0" hidden="1"/>
    </xf>
    <xf numFmtId="44" fontId="23" fillId="0" borderId="14" xfId="0" applyNumberFormat="1" applyFont="1" applyBorder="1" applyAlignment="1" applyProtection="1">
      <alignment horizontal="center" vertical="center"/>
      <protection locked="0" hidden="1"/>
    </xf>
    <xf numFmtId="44" fontId="23" fillId="0" borderId="87" xfId="0" applyNumberFormat="1" applyFont="1" applyBorder="1" applyAlignment="1" applyProtection="1">
      <alignment horizontal="center" vertical="center"/>
      <protection locked="0" hidden="1"/>
    </xf>
    <xf numFmtId="173" fontId="23" fillId="0" borderId="16" xfId="0" applyNumberFormat="1" applyFont="1" applyBorder="1" applyAlignment="1" applyProtection="1">
      <alignment horizontal="center" vertical="center"/>
      <protection locked="0" hidden="1"/>
    </xf>
    <xf numFmtId="44" fontId="23" fillId="0" borderId="13" xfId="0" applyNumberFormat="1" applyFont="1" applyBorder="1" applyAlignment="1" applyProtection="1">
      <alignment horizontal="center" vertical="center"/>
      <protection locked="0" hidden="1"/>
    </xf>
    <xf numFmtId="44" fontId="23" fillId="0" borderId="0" xfId="0" applyNumberFormat="1" applyFont="1" applyAlignment="1" applyProtection="1">
      <alignment horizontal="center" vertical="center"/>
      <protection locked="0" hidden="1"/>
    </xf>
    <xf numFmtId="44" fontId="23" fillId="0" borderId="16" xfId="0" applyNumberFormat="1" applyFont="1" applyBorder="1" applyAlignment="1" applyProtection="1">
      <alignment horizontal="center" vertical="center"/>
      <protection locked="0" hidden="1"/>
    </xf>
    <xf numFmtId="44" fontId="23" fillId="0" borderId="18" xfId="0" applyNumberFormat="1" applyFont="1" applyBorder="1" applyAlignment="1" applyProtection="1">
      <alignment horizontal="center" vertical="center"/>
      <protection locked="0" hidden="1"/>
    </xf>
    <xf numFmtId="169" fontId="23" fillId="0" borderId="13" xfId="0" applyNumberFormat="1" applyFont="1" applyBorder="1" applyAlignment="1" applyProtection="1">
      <alignment horizontal="center" vertical="center"/>
      <protection locked="0" hidden="1"/>
    </xf>
    <xf numFmtId="173" fontId="23" fillId="0" borderId="12" xfId="0" applyNumberFormat="1" applyFont="1" applyBorder="1" applyAlignment="1" applyProtection="1">
      <alignment horizontal="center" vertical="center"/>
      <protection locked="0" hidden="1"/>
    </xf>
    <xf numFmtId="173" fontId="23" fillId="0" borderId="28" xfId="0" applyNumberFormat="1" applyFont="1" applyBorder="1" applyAlignment="1" applyProtection="1">
      <alignment horizontal="center" vertical="center"/>
      <protection locked="0" hidden="1"/>
    </xf>
    <xf numFmtId="0" fontId="2" fillId="0" borderId="25" xfId="0" applyFont="1" applyBorder="1" applyAlignment="1" applyProtection="1">
      <alignment horizontal="center" vertical="center"/>
      <protection hidden="1"/>
    </xf>
    <xf numFmtId="7" fontId="2" fillId="0" borderId="17" xfId="0" applyNumberFormat="1" applyFont="1" applyBorder="1" applyAlignment="1" applyProtection="1">
      <alignment horizontal="center" vertical="center"/>
      <protection locked="0" hidden="1"/>
    </xf>
    <xf numFmtId="173" fontId="2" fillId="0" borderId="78" xfId="0" applyNumberFormat="1" applyFont="1" applyBorder="1" applyAlignment="1" applyProtection="1">
      <alignment horizontal="center" vertical="center"/>
      <protection locked="0" hidden="1"/>
    </xf>
    <xf numFmtId="173" fontId="2" fillId="0" borderId="9" xfId="0" applyNumberFormat="1" applyFont="1" applyBorder="1" applyAlignment="1" applyProtection="1">
      <alignment horizontal="center" vertical="center"/>
      <protection locked="0" hidden="1"/>
    </xf>
    <xf numFmtId="44" fontId="23" fillId="4" borderId="18" xfId="0" applyNumberFormat="1" applyFont="1" applyFill="1" applyBorder="1" applyAlignment="1" applyProtection="1">
      <alignment horizontal="center" vertical="center"/>
      <protection locked="0" hidden="1"/>
    </xf>
    <xf numFmtId="44" fontId="23" fillId="4" borderId="14" xfId="0" applyNumberFormat="1" applyFont="1" applyFill="1" applyBorder="1" applyAlignment="1" applyProtection="1">
      <alignment horizontal="center" vertical="center"/>
      <protection locked="0" hidden="1"/>
    </xf>
    <xf numFmtId="44" fontId="23" fillId="4" borderId="12" xfId="0" applyNumberFormat="1" applyFont="1" applyFill="1" applyBorder="1" applyAlignment="1" applyProtection="1">
      <alignment horizontal="center" vertical="center"/>
      <protection locked="0" hidden="1"/>
    </xf>
    <xf numFmtId="44" fontId="23" fillId="4" borderId="84" xfId="0" applyNumberFormat="1" applyFont="1" applyFill="1" applyBorder="1" applyAlignment="1" applyProtection="1">
      <alignment horizontal="center" vertical="center"/>
      <protection locked="0" hidden="1"/>
    </xf>
    <xf numFmtId="0" fontId="2" fillId="2" borderId="31" xfId="0" applyFont="1" applyFill="1" applyBorder="1" applyAlignment="1" applyProtection="1">
      <alignment horizontal="center" vertical="center"/>
      <protection hidden="1"/>
    </xf>
    <xf numFmtId="169" fontId="23" fillId="2" borderId="19" xfId="0" applyNumberFormat="1" applyFont="1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3" fillId="4" borderId="88" xfId="0" applyFont="1" applyFill="1" applyBorder="1" applyAlignment="1" applyProtection="1">
      <alignment horizontal="center" vertical="center"/>
      <protection locked="0" hidden="1"/>
    </xf>
    <xf numFmtId="0" fontId="2" fillId="4" borderId="88" xfId="0" applyFont="1" applyFill="1" applyBorder="1" applyAlignment="1" applyProtection="1">
      <alignment vertical="center"/>
      <protection hidden="1"/>
    </xf>
    <xf numFmtId="44" fontId="23" fillId="4" borderId="83" xfId="0" applyNumberFormat="1" applyFont="1" applyFill="1" applyBorder="1" applyAlignment="1" applyProtection="1">
      <alignment horizontal="center" vertical="center"/>
      <protection locked="0" hidden="1"/>
    </xf>
    <xf numFmtId="0" fontId="23" fillId="0" borderId="89" xfId="0" applyFont="1" applyBorder="1" applyAlignment="1" applyProtection="1">
      <alignment horizontal="center" vertical="center"/>
      <protection hidden="1"/>
    </xf>
    <xf numFmtId="0" fontId="23" fillId="0" borderId="90" xfId="0" applyFont="1" applyBorder="1" applyAlignment="1" applyProtection="1">
      <alignment horizontal="center" vertical="center"/>
      <protection hidden="1"/>
    </xf>
    <xf numFmtId="0" fontId="23" fillId="2" borderId="4" xfId="0" applyFont="1" applyFill="1" applyBorder="1" applyAlignment="1">
      <alignment horizontal="center" vertical="center"/>
    </xf>
    <xf numFmtId="164" fontId="23" fillId="0" borderId="0" xfId="0" applyNumberFormat="1" applyFont="1"/>
    <xf numFmtId="0" fontId="23" fillId="0" borderId="0" xfId="0" applyFont="1" applyProtection="1">
      <protection hidden="1"/>
    </xf>
    <xf numFmtId="0" fontId="32" fillId="5" borderId="23" xfId="0" applyFont="1" applyFill="1" applyBorder="1" applyAlignment="1" applyProtection="1">
      <alignment horizontal="center" vertical="center" wrapText="1"/>
      <protection hidden="1"/>
    </xf>
    <xf numFmtId="0" fontId="33" fillId="0" borderId="23" xfId="1" applyFont="1" applyBorder="1" applyAlignment="1" applyProtection="1">
      <alignment horizontal="center" vertical="center"/>
      <protection locked="0"/>
    </xf>
    <xf numFmtId="0" fontId="34" fillId="0" borderId="23" xfId="1" applyFont="1" applyBorder="1" applyAlignment="1" applyProtection="1">
      <alignment horizontal="center" vertical="center"/>
      <protection locked="0"/>
    </xf>
    <xf numFmtId="0" fontId="34" fillId="6" borderId="23" xfId="1" applyFont="1" applyFill="1" applyBorder="1" applyAlignment="1" applyProtection="1">
      <alignment horizontal="center" vertical="center"/>
      <protection locked="0"/>
    </xf>
    <xf numFmtId="0" fontId="24" fillId="0" borderId="23" xfId="1" applyFont="1" applyBorder="1" applyAlignment="1" applyProtection="1">
      <alignment horizontal="center" vertical="center"/>
      <protection locked="0"/>
    </xf>
    <xf numFmtId="0" fontId="23" fillId="6" borderId="23" xfId="0" applyFont="1" applyFill="1" applyBorder="1" applyAlignment="1" applyProtection="1">
      <alignment horizontal="center" vertical="center"/>
      <protection locked="0"/>
    </xf>
    <xf numFmtId="0" fontId="24" fillId="0" borderId="0" xfId="1" applyFont="1" applyAlignment="1" applyProtection="1">
      <alignment horizontal="center"/>
    </xf>
    <xf numFmtId="0" fontId="24" fillId="0" borderId="23" xfId="1" applyFont="1" applyBorder="1" applyAlignment="1" applyProtection="1">
      <alignment horizontal="center" vertical="center" wrapText="1"/>
      <protection locked="0"/>
    </xf>
    <xf numFmtId="0" fontId="34" fillId="0" borderId="23" xfId="1" applyFont="1" applyBorder="1" applyAlignment="1" applyProtection="1">
      <alignment horizontal="center" vertical="center" wrapText="1"/>
      <protection locked="0"/>
    </xf>
    <xf numFmtId="0" fontId="33" fillId="6" borderId="23" xfId="1" applyFont="1" applyFill="1" applyBorder="1" applyAlignment="1" applyProtection="1">
      <alignment horizontal="center" vertical="center"/>
      <protection locked="0"/>
    </xf>
    <xf numFmtId="0" fontId="24" fillId="6" borderId="23" xfId="1" applyFont="1" applyFill="1" applyBorder="1" applyAlignment="1" applyProtection="1">
      <alignment horizontal="center" vertical="center"/>
      <protection locked="0"/>
    </xf>
    <xf numFmtId="0" fontId="24" fillId="0" borderId="23" xfId="1" applyFont="1" applyFill="1" applyBorder="1" applyAlignment="1" applyProtection="1">
      <alignment horizontal="center" vertical="center"/>
      <protection locked="0"/>
    </xf>
    <xf numFmtId="0" fontId="23" fillId="0" borderId="23" xfId="0" applyFont="1" applyBorder="1" applyAlignment="1" applyProtection="1">
      <alignment horizontal="center" vertical="center"/>
      <protection locked="0"/>
    </xf>
    <xf numFmtId="164" fontId="23" fillId="0" borderId="0" xfId="0" applyNumberFormat="1" applyFont="1" applyAlignment="1" applyProtection="1">
      <alignment horizontal="center" vertical="center"/>
      <protection hidden="1"/>
    </xf>
    <xf numFmtId="0" fontId="30" fillId="0" borderId="0" xfId="0" applyFont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31" fillId="0" borderId="0" xfId="0" applyFont="1" applyAlignment="1" applyProtection="1">
      <alignment vertical="center"/>
      <protection hidden="1"/>
    </xf>
    <xf numFmtId="0" fontId="31" fillId="0" borderId="0" xfId="0" applyFont="1" applyAlignment="1" applyProtection="1">
      <alignment horizontal="center" vertical="center"/>
      <protection hidden="1"/>
    </xf>
    <xf numFmtId="0" fontId="23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0" fillId="2" borderId="7" xfId="0" applyFill="1" applyBorder="1" applyAlignment="1" applyProtection="1">
      <alignment horizontal="center" vertical="center"/>
      <protection hidden="1"/>
    </xf>
    <xf numFmtId="0" fontId="0" fillId="2" borderId="9" xfId="0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center" vertical="center"/>
      <protection hidden="1"/>
    </xf>
    <xf numFmtId="0" fontId="0" fillId="2" borderId="11" xfId="0" applyFill="1" applyBorder="1" applyAlignment="1" applyProtection="1">
      <alignment horizontal="center" vertical="center"/>
      <protection hidden="1"/>
    </xf>
    <xf numFmtId="0" fontId="0" fillId="3" borderId="7" xfId="0" applyFill="1" applyBorder="1" applyAlignment="1" applyProtection="1">
      <alignment horizontal="center" vertical="center" wrapText="1"/>
      <protection hidden="1"/>
    </xf>
    <xf numFmtId="0" fontId="0" fillId="3" borderId="9" xfId="0" applyFill="1" applyBorder="1" applyAlignment="1" applyProtection="1">
      <alignment horizontal="center" vertical="center" wrapText="1"/>
      <protection hidden="1"/>
    </xf>
    <xf numFmtId="0" fontId="0" fillId="3" borderId="8" xfId="0" applyFill="1" applyBorder="1" applyAlignment="1" applyProtection="1">
      <alignment horizontal="center" vertical="center"/>
      <protection hidden="1"/>
    </xf>
    <xf numFmtId="0" fontId="0" fillId="3" borderId="9" xfId="0" applyFill="1" applyBorder="1" applyAlignment="1" applyProtection="1">
      <alignment horizontal="center" vertical="center"/>
      <protection hidden="1"/>
    </xf>
    <xf numFmtId="0" fontId="0" fillId="3" borderId="8" xfId="0" applyFill="1" applyBorder="1" applyAlignment="1" applyProtection="1">
      <alignment horizontal="center" vertical="center" wrapText="1"/>
      <protection hidden="1"/>
    </xf>
    <xf numFmtId="0" fontId="0" fillId="3" borderId="78" xfId="0" applyFill="1" applyBorder="1" applyAlignment="1" applyProtection="1">
      <alignment horizontal="center" vertical="center"/>
      <protection hidden="1"/>
    </xf>
    <xf numFmtId="169" fontId="23" fillId="2" borderId="21" xfId="0" applyNumberFormat="1" applyFont="1" applyFill="1" applyBorder="1" applyAlignment="1" applyProtection="1">
      <alignment horizontal="center" vertical="center"/>
      <protection hidden="1"/>
    </xf>
    <xf numFmtId="169" fontId="23" fillId="2" borderId="19" xfId="0" applyNumberFormat="1" applyFont="1" applyFill="1" applyBorder="1" applyAlignment="1" applyProtection="1">
      <alignment horizontal="center" vertical="center"/>
      <protection hidden="1"/>
    </xf>
    <xf numFmtId="173" fontId="23" fillId="2" borderId="19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3" fillId="2" borderId="85" xfId="0" applyFont="1" applyFill="1" applyBorder="1" applyAlignment="1" applyProtection="1">
      <alignment horizontal="center" vertical="center"/>
      <protection hidden="1"/>
    </xf>
    <xf numFmtId="0" fontId="23" fillId="2" borderId="58" xfId="0" applyFont="1" applyFill="1" applyBorder="1" applyAlignment="1" applyProtection="1">
      <alignment horizontal="center" vertical="center"/>
      <protection hidden="1"/>
    </xf>
    <xf numFmtId="0" fontId="23" fillId="2" borderId="86" xfId="0" applyFont="1" applyFill="1" applyBorder="1" applyAlignment="1" applyProtection="1">
      <alignment horizontal="center" vertical="center"/>
      <protection hidden="1"/>
    </xf>
    <xf numFmtId="0" fontId="23" fillId="2" borderId="84" xfId="0" applyFont="1" applyFill="1" applyBorder="1" applyAlignment="1" applyProtection="1">
      <alignment horizontal="center" vertical="center"/>
      <protection hidden="1"/>
    </xf>
    <xf numFmtId="0" fontId="23" fillId="3" borderId="85" xfId="0" applyFont="1" applyFill="1" applyBorder="1" applyAlignment="1" applyProtection="1">
      <alignment horizontal="center" vertical="center" wrapText="1"/>
      <protection hidden="1"/>
    </xf>
    <xf numFmtId="0" fontId="23" fillId="3" borderId="58" xfId="0" applyFont="1" applyFill="1" applyBorder="1" applyAlignment="1" applyProtection="1">
      <alignment horizontal="center" vertical="center" wrapText="1"/>
      <protection hidden="1"/>
    </xf>
    <xf numFmtId="0" fontId="23" fillId="3" borderId="86" xfId="0" applyFont="1" applyFill="1" applyBorder="1" applyAlignment="1" applyProtection="1">
      <alignment horizontal="center" vertical="center"/>
      <protection hidden="1"/>
    </xf>
    <xf numFmtId="0" fontId="23" fillId="3" borderId="58" xfId="0" applyFont="1" applyFill="1" applyBorder="1" applyAlignment="1" applyProtection="1">
      <alignment horizontal="center" vertical="center"/>
      <protection hidden="1"/>
    </xf>
    <xf numFmtId="0" fontId="23" fillId="3" borderId="86" xfId="0" applyFont="1" applyFill="1" applyBorder="1" applyAlignment="1" applyProtection="1">
      <alignment horizontal="center" vertical="center" wrapText="1"/>
      <protection hidden="1"/>
    </xf>
    <xf numFmtId="0" fontId="23" fillId="3" borderId="93" xfId="0" applyFont="1" applyFill="1" applyBorder="1" applyAlignment="1" applyProtection="1">
      <alignment horizontal="center" vertical="center"/>
      <protection hidden="1"/>
    </xf>
    <xf numFmtId="0" fontId="5" fillId="5" borderId="27" xfId="0" applyFont="1" applyFill="1" applyBorder="1" applyAlignment="1" applyProtection="1">
      <alignment horizontal="center" vertical="center" wrapText="1"/>
      <protection hidden="1"/>
    </xf>
    <xf numFmtId="167" fontId="8" fillId="0" borderId="27" xfId="0" applyNumberFormat="1" applyFont="1" applyBorder="1" applyAlignment="1">
      <alignment horizontal="left" vertical="center"/>
    </xf>
    <xf numFmtId="167" fontId="8" fillId="0" borderId="22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7" fontId="8" fillId="0" borderId="27" xfId="0" applyNumberFormat="1" applyFont="1" applyBorder="1" applyAlignment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4" fontId="8" fillId="0" borderId="1" xfId="0" applyNumberFormat="1" applyFont="1" applyBorder="1" applyAlignment="1" applyProtection="1">
      <alignment horizontal="center" vertical="center"/>
      <protection locked="0"/>
    </xf>
    <xf numFmtId="14" fontId="8" fillId="0" borderId="6" xfId="0" applyNumberFormat="1" applyFont="1" applyBorder="1" applyAlignment="1" applyProtection="1">
      <alignment horizontal="center" vertical="center"/>
      <protection locked="0"/>
    </xf>
    <xf numFmtId="14" fontId="8" fillId="0" borderId="23" xfId="0" applyNumberFormat="1" applyFont="1" applyBorder="1" applyAlignment="1" applyProtection="1">
      <alignment horizontal="center" vertical="center"/>
      <protection locked="0"/>
    </xf>
    <xf numFmtId="7" fontId="23" fillId="0" borderId="0" xfId="0" applyNumberFormat="1" applyFont="1" applyAlignment="1" applyProtection="1">
      <alignment horizontal="center" vertical="center"/>
      <protection hidden="1"/>
    </xf>
    <xf numFmtId="14" fontId="0" fillId="0" borderId="0" xfId="0" applyNumberFormat="1"/>
    <xf numFmtId="0" fontId="37" fillId="0" borderId="0" xfId="0" applyFont="1" applyAlignment="1">
      <alignment horizontal="center" vertical="center"/>
    </xf>
    <xf numFmtId="0" fontId="9" fillId="0" borderId="23" xfId="1" applyFill="1" applyBorder="1" applyAlignment="1" applyProtection="1">
      <alignment horizontal="center" vertical="center"/>
      <protection locked="0"/>
    </xf>
    <xf numFmtId="164" fontId="23" fillId="4" borderId="83" xfId="0" applyNumberFormat="1" applyFont="1" applyFill="1" applyBorder="1" applyAlignment="1" applyProtection="1">
      <alignment horizontal="center" vertical="center"/>
      <protection locked="0" hidden="1"/>
    </xf>
    <xf numFmtId="165" fontId="23" fillId="0" borderId="16" xfId="0" applyNumberFormat="1" applyFont="1" applyBorder="1" applyAlignment="1" applyProtection="1">
      <alignment horizontal="center" vertical="center"/>
      <protection locked="0" hidden="1"/>
    </xf>
    <xf numFmtId="1" fontId="23" fillId="0" borderId="89" xfId="0" applyNumberFormat="1" applyFont="1" applyBorder="1" applyAlignment="1" applyProtection="1">
      <alignment horizontal="center" vertical="center"/>
      <protection locked="0"/>
    </xf>
    <xf numFmtId="165" fontId="23" fillId="0" borderId="28" xfId="0" applyNumberFormat="1" applyFont="1" applyBorder="1" applyAlignment="1" applyProtection="1">
      <alignment horizontal="center" vertical="center"/>
      <protection locked="0" hidden="1"/>
    </xf>
    <xf numFmtId="1" fontId="23" fillId="0" borderId="90" xfId="0" applyNumberFormat="1" applyFont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69" fontId="1" fillId="0" borderId="23" xfId="0" applyNumberFormat="1" applyFont="1" applyBorder="1" applyAlignment="1">
      <alignment horizontal="center" vertical="center"/>
    </xf>
    <xf numFmtId="169" fontId="37" fillId="0" borderId="0" xfId="0" applyNumberFormat="1" applyFont="1" applyAlignment="1">
      <alignment horizontal="center" vertical="center"/>
    </xf>
    <xf numFmtId="177" fontId="8" fillId="0" borderId="23" xfId="0" applyNumberFormat="1" applyFont="1" applyBorder="1" applyAlignment="1" applyProtection="1">
      <alignment horizontal="center" vertical="center"/>
      <protection hidden="1"/>
    </xf>
    <xf numFmtId="174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/>
    </xf>
    <xf numFmtId="166" fontId="5" fillId="5" borderId="23" xfId="0" applyNumberFormat="1" applyFont="1" applyFill="1" applyBorder="1" applyAlignment="1" applyProtection="1">
      <alignment horizontal="center" vertical="center" wrapText="1"/>
      <protection hidden="1"/>
    </xf>
    <xf numFmtId="164" fontId="23" fillId="4" borderId="6" xfId="0" applyNumberFormat="1" applyFont="1" applyFill="1" applyBorder="1" applyAlignment="1" applyProtection="1">
      <alignment horizontal="center" vertical="center"/>
      <protection hidden="1"/>
    </xf>
    <xf numFmtId="0" fontId="23" fillId="4" borderId="6" xfId="0" applyFont="1" applyFill="1" applyBorder="1" applyAlignment="1" applyProtection="1">
      <alignment horizontal="center" vertical="center"/>
      <protection hidden="1"/>
    </xf>
    <xf numFmtId="44" fontId="23" fillId="4" borderId="79" xfId="0" applyNumberFormat="1" applyFont="1" applyFill="1" applyBorder="1" applyAlignment="1" applyProtection="1">
      <alignment horizontal="center" vertical="center"/>
      <protection hidden="1"/>
    </xf>
    <xf numFmtId="44" fontId="23" fillId="4" borderId="30" xfId="0" applyNumberFormat="1" applyFont="1" applyFill="1" applyBorder="1" applyAlignment="1" applyProtection="1">
      <alignment horizontal="center" vertical="center"/>
      <protection hidden="1"/>
    </xf>
    <xf numFmtId="44" fontId="23" fillId="4" borderId="22" xfId="0" applyNumberFormat="1" applyFont="1" applyFill="1" applyBorder="1" applyAlignment="1" applyProtection="1">
      <alignment horizontal="center" vertical="center"/>
      <protection hidden="1"/>
    </xf>
    <xf numFmtId="44" fontId="23" fillId="4" borderId="28" xfId="0" applyNumberFormat="1" applyFont="1" applyFill="1" applyBorder="1" applyAlignment="1" applyProtection="1">
      <alignment horizontal="center" vertical="center"/>
      <protection hidden="1"/>
    </xf>
    <xf numFmtId="165" fontId="23" fillId="0" borderId="12" xfId="0" applyNumberFormat="1" applyFont="1" applyBorder="1" applyAlignment="1" applyProtection="1">
      <alignment horizontal="center" vertical="center"/>
      <protection hidden="1"/>
    </xf>
    <xf numFmtId="44" fontId="23" fillId="0" borderId="14" xfId="0" applyNumberFormat="1" applyFont="1" applyBorder="1" applyAlignment="1" applyProtection="1">
      <alignment horizontal="center" vertical="center"/>
      <protection hidden="1"/>
    </xf>
    <xf numFmtId="44" fontId="23" fillId="0" borderId="87" xfId="0" applyNumberFormat="1" applyFont="1" applyBorder="1" applyAlignment="1" applyProtection="1">
      <alignment horizontal="center" vertical="center"/>
      <protection hidden="1"/>
    </xf>
    <xf numFmtId="173" fontId="23" fillId="0" borderId="16" xfId="0" applyNumberFormat="1" applyFont="1" applyBorder="1" applyAlignment="1" applyProtection="1">
      <alignment horizontal="center" vertical="center"/>
      <protection hidden="1"/>
    </xf>
    <xf numFmtId="44" fontId="23" fillId="0" borderId="13" xfId="0" applyNumberFormat="1" applyFont="1" applyBorder="1" applyAlignment="1" applyProtection="1">
      <alignment horizontal="center" vertical="center"/>
      <protection hidden="1"/>
    </xf>
    <xf numFmtId="44" fontId="23" fillId="0" borderId="0" xfId="0" applyNumberFormat="1" applyFont="1" applyAlignment="1" applyProtection="1">
      <alignment horizontal="center" vertical="center"/>
      <protection hidden="1"/>
    </xf>
    <xf numFmtId="44" fontId="23" fillId="0" borderId="16" xfId="0" applyNumberFormat="1" applyFont="1" applyBorder="1" applyAlignment="1" applyProtection="1">
      <alignment horizontal="center" vertical="center"/>
      <protection hidden="1"/>
    </xf>
    <xf numFmtId="173" fontId="23" fillId="0" borderId="13" xfId="0" applyNumberFormat="1" applyFont="1" applyBorder="1" applyAlignment="1" applyProtection="1">
      <alignment horizontal="center" vertical="center"/>
      <protection hidden="1"/>
    </xf>
    <xf numFmtId="173" fontId="23" fillId="0" borderId="14" xfId="0" applyNumberFormat="1" applyFont="1" applyBorder="1" applyAlignment="1" applyProtection="1">
      <alignment horizontal="center" vertical="center"/>
      <protection hidden="1"/>
    </xf>
    <xf numFmtId="173" fontId="23" fillId="0" borderId="0" xfId="0" applyNumberFormat="1" applyFont="1" applyAlignment="1" applyProtection="1">
      <alignment horizontal="center" vertical="center"/>
      <protection hidden="1"/>
    </xf>
    <xf numFmtId="44" fontId="23" fillId="0" borderId="18" xfId="0" applyNumberFormat="1" applyFont="1" applyBorder="1" applyAlignment="1" applyProtection="1">
      <alignment horizontal="center" vertical="center"/>
      <protection hidden="1"/>
    </xf>
    <xf numFmtId="169" fontId="23" fillId="0" borderId="13" xfId="0" applyNumberFormat="1" applyFont="1" applyBorder="1" applyAlignment="1" applyProtection="1">
      <alignment horizontal="center" vertical="center"/>
      <protection hidden="1"/>
    </xf>
    <xf numFmtId="173" fontId="23" fillId="0" borderId="12" xfId="0" applyNumberFormat="1" applyFont="1" applyBorder="1" applyAlignment="1" applyProtection="1">
      <alignment horizontal="center" vertical="center"/>
      <protection hidden="1"/>
    </xf>
    <xf numFmtId="173" fontId="23" fillId="0" borderId="28" xfId="0" applyNumberFormat="1" applyFont="1" applyBorder="1" applyAlignment="1" applyProtection="1">
      <alignment horizontal="center" vertical="center"/>
      <protection hidden="1"/>
    </xf>
    <xf numFmtId="44" fontId="23" fillId="4" borderId="18" xfId="0" applyNumberFormat="1" applyFont="1" applyFill="1" applyBorder="1" applyAlignment="1" applyProtection="1">
      <alignment horizontal="center" vertical="center"/>
      <protection hidden="1"/>
    </xf>
    <xf numFmtId="44" fontId="23" fillId="4" borderId="14" xfId="0" applyNumberFormat="1" applyFont="1" applyFill="1" applyBorder="1" applyAlignment="1" applyProtection="1">
      <alignment horizontal="center" vertical="center"/>
      <protection hidden="1"/>
    </xf>
    <xf numFmtId="44" fontId="23" fillId="4" borderId="12" xfId="0" applyNumberFormat="1" applyFont="1" applyFill="1" applyBorder="1" applyAlignment="1" applyProtection="1">
      <alignment horizontal="center" vertical="center"/>
      <protection hidden="1"/>
    </xf>
    <xf numFmtId="44" fontId="23" fillId="4" borderId="84" xfId="0" applyNumberFormat="1" applyFont="1" applyFill="1" applyBorder="1" applyAlignment="1" applyProtection="1">
      <alignment horizontal="center" vertical="center"/>
      <protection hidden="1"/>
    </xf>
    <xf numFmtId="0" fontId="23" fillId="4" borderId="88" xfId="0" applyFont="1" applyFill="1" applyBorder="1" applyAlignment="1" applyProtection="1">
      <alignment horizontal="center" vertical="center"/>
      <protection hidden="1"/>
    </xf>
    <xf numFmtId="44" fontId="23" fillId="4" borderId="83" xfId="0" applyNumberFormat="1" applyFont="1" applyFill="1" applyBorder="1" applyAlignment="1" applyProtection="1">
      <alignment horizontal="center" vertical="center"/>
      <protection hidden="1"/>
    </xf>
    <xf numFmtId="1" fontId="23" fillId="0" borderId="89" xfId="0" applyNumberFormat="1" applyFont="1" applyBorder="1" applyAlignment="1" applyProtection="1">
      <alignment horizontal="center" vertical="center"/>
      <protection hidden="1"/>
    </xf>
    <xf numFmtId="169" fontId="23" fillId="0" borderId="0" xfId="0" applyNumberFormat="1" applyFont="1" applyAlignment="1" applyProtection="1">
      <alignment horizontal="center" vertical="center"/>
      <protection hidden="1"/>
    </xf>
    <xf numFmtId="1" fontId="23" fillId="0" borderId="90" xfId="0" applyNumberFormat="1" applyFont="1" applyBorder="1" applyAlignment="1" applyProtection="1">
      <alignment horizontal="center" vertical="center"/>
      <protection hidden="1"/>
    </xf>
    <xf numFmtId="173" fontId="23" fillId="4" borderId="18" xfId="0" applyNumberFormat="1" applyFont="1" applyFill="1" applyBorder="1" applyAlignment="1" applyProtection="1">
      <alignment horizontal="center" vertical="center"/>
      <protection hidden="1"/>
    </xf>
    <xf numFmtId="173" fontId="23" fillId="4" borderId="14" xfId="0" applyNumberFormat="1" applyFont="1" applyFill="1" applyBorder="1" applyAlignment="1" applyProtection="1">
      <alignment horizontal="center" vertical="center"/>
      <protection hidden="1"/>
    </xf>
    <xf numFmtId="14" fontId="8" fillId="0" borderId="102" xfId="0" applyNumberFormat="1" applyFont="1" applyBorder="1" applyAlignment="1" applyProtection="1">
      <alignment horizontal="center" vertical="center"/>
      <protection locked="0"/>
    </xf>
    <xf numFmtId="169" fontId="8" fillId="0" borderId="32" xfId="0" applyNumberFormat="1" applyFont="1" applyBorder="1" applyAlignment="1" applyProtection="1">
      <alignment horizontal="center" vertical="center"/>
      <protection locked="0"/>
    </xf>
    <xf numFmtId="0" fontId="8" fillId="0" borderId="32" xfId="0" applyFont="1" applyBorder="1" applyAlignment="1" applyProtection="1">
      <alignment horizontal="center" vertical="center"/>
      <protection locked="0"/>
    </xf>
    <xf numFmtId="0" fontId="4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43" fillId="0" borderId="23" xfId="1" applyFont="1" applyBorder="1" applyAlignment="1" applyProtection="1">
      <alignment horizontal="center" vertical="center"/>
      <protection locked="0"/>
    </xf>
    <xf numFmtId="0" fontId="43" fillId="6" borderId="23" xfId="1" applyFont="1" applyFill="1" applyBorder="1" applyAlignment="1" applyProtection="1">
      <alignment horizontal="center" vertical="center"/>
      <protection locked="0"/>
    </xf>
    <xf numFmtId="0" fontId="42" fillId="0" borderId="23" xfId="1" applyFont="1" applyBorder="1" applyAlignment="1" applyProtection="1">
      <alignment horizontal="center" vertical="center"/>
      <protection locked="0"/>
    </xf>
    <xf numFmtId="0" fontId="42" fillId="6" borderId="23" xfId="1" applyFont="1" applyFill="1" applyBorder="1" applyAlignment="1" applyProtection="1">
      <alignment horizontal="center" vertical="center"/>
      <protection locked="0"/>
    </xf>
    <xf numFmtId="0" fontId="42" fillId="0" borderId="23" xfId="1" applyFont="1" applyBorder="1" applyAlignment="1" applyProtection="1">
      <alignment horizontal="center" vertical="center" wrapText="1"/>
      <protection locked="0"/>
    </xf>
    <xf numFmtId="0" fontId="43" fillId="0" borderId="23" xfId="1" applyFont="1" applyBorder="1" applyAlignment="1" applyProtection="1">
      <alignment horizontal="center" vertical="center" wrapText="1"/>
      <protection locked="0"/>
    </xf>
    <xf numFmtId="0" fontId="44" fillId="6" borderId="23" xfId="1" applyFont="1" applyFill="1" applyBorder="1" applyAlignment="1" applyProtection="1">
      <alignment horizontal="center" vertical="center"/>
      <protection locked="0"/>
    </xf>
    <xf numFmtId="0" fontId="42" fillId="0" borderId="23" xfId="1" applyFont="1" applyFill="1" applyBorder="1" applyAlignment="1" applyProtection="1">
      <alignment horizontal="center" vertical="center"/>
      <protection locked="0"/>
    </xf>
    <xf numFmtId="0" fontId="6" fillId="14" borderId="99" xfId="0" applyFont="1" applyFill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45" fillId="0" borderId="0" xfId="0" applyFont="1" applyAlignment="1">
      <alignment vertical="center"/>
    </xf>
    <xf numFmtId="0" fontId="0" fillId="15" borderId="29" xfId="0" applyFill="1" applyBorder="1" applyAlignment="1">
      <alignment horizontal="center" vertical="center"/>
    </xf>
    <xf numFmtId="168" fontId="8" fillId="6" borderId="24" xfId="0" applyNumberFormat="1" applyFont="1" applyFill="1" applyBorder="1" applyAlignment="1" applyProtection="1">
      <alignment horizontal="center" vertical="center" wrapText="1"/>
      <protection locked="0"/>
    </xf>
    <xf numFmtId="168" fontId="8" fillId="0" borderId="24" xfId="0" applyNumberFormat="1" applyFont="1" applyBorder="1" applyAlignment="1" applyProtection="1">
      <alignment horizontal="center" vertical="center"/>
      <protection locked="0"/>
    </xf>
    <xf numFmtId="165" fontId="23" fillId="0" borderId="103" xfId="0" applyNumberFormat="1" applyFont="1" applyBorder="1" applyAlignment="1" applyProtection="1">
      <alignment horizontal="center" vertical="center"/>
      <protection hidden="1"/>
    </xf>
    <xf numFmtId="0" fontId="23" fillId="0" borderId="104" xfId="0" applyFont="1" applyBorder="1" applyAlignment="1" applyProtection="1">
      <alignment horizontal="center" vertical="center"/>
      <protection hidden="1"/>
    </xf>
    <xf numFmtId="1" fontId="23" fillId="0" borderId="104" xfId="0" applyNumberFormat="1" applyFont="1" applyBorder="1" applyAlignment="1" applyProtection="1">
      <alignment horizontal="center" vertical="center"/>
      <protection hidden="1"/>
    </xf>
    <xf numFmtId="165" fontId="23" fillId="0" borderId="16" xfId="0" applyNumberFormat="1" applyFont="1" applyBorder="1" applyAlignment="1" applyProtection="1">
      <alignment horizontal="center" vertical="center"/>
      <protection hidden="1"/>
    </xf>
    <xf numFmtId="165" fontId="23" fillId="0" borderId="28" xfId="0" applyNumberFormat="1" applyFont="1" applyBorder="1" applyAlignment="1" applyProtection="1">
      <alignment horizontal="center" vertical="center"/>
      <protection hidden="1"/>
    </xf>
    <xf numFmtId="173" fontId="1" fillId="5" borderId="51" xfId="0" applyNumberFormat="1" applyFont="1" applyFill="1" applyBorder="1" applyAlignment="1" applyProtection="1">
      <alignment horizontal="center" vertical="center"/>
      <protection hidden="1"/>
    </xf>
    <xf numFmtId="169" fontId="23" fillId="0" borderId="87" xfId="0" applyNumberFormat="1" applyFont="1" applyBorder="1" applyAlignment="1" applyProtection="1">
      <alignment horizontal="center" vertical="center"/>
      <protection locked="0" hidden="1"/>
    </xf>
    <xf numFmtId="173" fontId="23" fillId="0" borderId="105" xfId="0" applyNumberFormat="1" applyFont="1" applyBorder="1" applyAlignment="1" applyProtection="1">
      <alignment horizontal="center" vertical="center"/>
      <protection locked="0" hidden="1"/>
    </xf>
    <xf numFmtId="169" fontId="23" fillId="0" borderId="18" xfId="0" applyNumberFormat="1" applyFont="1" applyBorder="1" applyAlignment="1" applyProtection="1">
      <alignment horizontal="center" vertical="center"/>
      <protection locked="0" hidden="1"/>
    </xf>
    <xf numFmtId="173" fontId="23" fillId="0" borderId="106" xfId="0" applyNumberFormat="1" applyFont="1" applyBorder="1" applyAlignment="1" applyProtection="1">
      <alignment horizontal="center" vertical="center"/>
      <protection locked="0" hidden="1"/>
    </xf>
    <xf numFmtId="169" fontId="23" fillId="0" borderId="79" xfId="0" applyNumberFormat="1" applyFont="1" applyBorder="1" applyAlignment="1" applyProtection="1">
      <alignment horizontal="center" vertical="center"/>
      <protection locked="0" hidden="1"/>
    </xf>
    <xf numFmtId="44" fontId="23" fillId="0" borderId="4" xfId="0" applyNumberFormat="1" applyFont="1" applyBorder="1" applyAlignment="1" applyProtection="1">
      <alignment horizontal="center" vertical="center"/>
      <protection locked="0" hidden="1"/>
    </xf>
    <xf numFmtId="44" fontId="23" fillId="0" borderId="79" xfId="0" applyNumberFormat="1" applyFont="1" applyBorder="1" applyAlignment="1" applyProtection="1">
      <alignment horizontal="center" vertical="center"/>
      <protection locked="0" hidden="1"/>
    </xf>
    <xf numFmtId="0" fontId="2" fillId="4" borderId="2" xfId="0" applyFont="1" applyFill="1" applyBorder="1" applyAlignment="1" applyProtection="1">
      <alignment vertical="center"/>
      <protection hidden="1"/>
    </xf>
    <xf numFmtId="164" fontId="23" fillId="4" borderId="83" xfId="0" applyNumberFormat="1" applyFont="1" applyFill="1" applyBorder="1" applyAlignment="1" applyProtection="1">
      <alignment horizontal="center" vertical="center"/>
      <protection hidden="1"/>
    </xf>
    <xf numFmtId="1" fontId="23" fillId="0" borderId="89" xfId="0" applyNumberFormat="1" applyFont="1" applyBorder="1" applyAlignment="1">
      <alignment horizontal="center" vertical="center"/>
    </xf>
    <xf numFmtId="178" fontId="8" fillId="0" borderId="23" xfId="0" quotePrefix="1" applyNumberFormat="1" applyFont="1" applyBorder="1" applyAlignment="1" applyProtection="1">
      <alignment horizontal="center" vertical="center"/>
      <protection locked="0"/>
    </xf>
    <xf numFmtId="178" fontId="10" fillId="0" borderId="23" xfId="0" applyNumberFormat="1" applyFont="1" applyBorder="1" applyAlignment="1" applyProtection="1">
      <alignment horizontal="center" vertical="center"/>
      <protection locked="0"/>
    </xf>
    <xf numFmtId="178" fontId="8" fillId="0" borderId="23" xfId="0" applyNumberFormat="1" applyFont="1" applyBorder="1" applyAlignment="1" applyProtection="1">
      <alignment horizontal="center" vertical="center"/>
      <protection locked="0"/>
    </xf>
    <xf numFmtId="14" fontId="10" fillId="6" borderId="23" xfId="0" applyNumberFormat="1" applyFont="1" applyFill="1" applyBorder="1" applyAlignment="1" applyProtection="1">
      <alignment horizontal="center" vertical="center"/>
      <protection locked="0"/>
    </xf>
    <xf numFmtId="44" fontId="46" fillId="0" borderId="13" xfId="0" applyNumberFormat="1" applyFont="1" applyBorder="1" applyAlignment="1" applyProtection="1">
      <alignment horizontal="center" vertical="center"/>
      <protection locked="0" hidden="1"/>
    </xf>
    <xf numFmtId="14" fontId="8" fillId="0" borderId="0" xfId="0" applyNumberFormat="1" applyFont="1" applyAlignment="1">
      <alignment horizontal="center" vertical="center"/>
    </xf>
    <xf numFmtId="177" fontId="8" fillId="0" borderId="23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vertical="center"/>
    </xf>
    <xf numFmtId="0" fontId="42" fillId="0" borderId="23" xfId="1" applyFont="1" applyBorder="1" applyAlignment="1" applyProtection="1">
      <alignment horizontal="center" vertical="center"/>
    </xf>
    <xf numFmtId="178" fontId="8" fillId="0" borderId="23" xfId="0" applyNumberFormat="1" applyFont="1" applyBorder="1" applyAlignment="1">
      <alignment horizontal="center" vertical="center"/>
    </xf>
    <xf numFmtId="14" fontId="8" fillId="0" borderId="23" xfId="0" applyNumberFormat="1" applyFont="1" applyBorder="1" applyAlignment="1">
      <alignment horizontal="center" vertical="center"/>
    </xf>
    <xf numFmtId="0" fontId="8" fillId="0" borderId="23" xfId="0" applyFont="1" applyBorder="1" applyAlignment="1">
      <alignment horizontal="left" vertical="center"/>
    </xf>
    <xf numFmtId="0" fontId="9" fillId="0" borderId="23" xfId="1" applyBorder="1" applyAlignment="1" applyProtection="1">
      <alignment horizontal="center" vertical="center"/>
    </xf>
    <xf numFmtId="168" fontId="8" fillId="0" borderId="23" xfId="0" applyNumberFormat="1" applyFont="1" applyBorder="1" applyAlignment="1">
      <alignment horizontal="center" vertical="center"/>
    </xf>
    <xf numFmtId="0" fontId="8" fillId="14" borderId="2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14" fontId="10" fillId="0" borderId="23" xfId="0" applyNumberFormat="1" applyFont="1" applyBorder="1" applyAlignment="1" applyProtection="1">
      <alignment horizontal="center" vertical="center"/>
      <protection locked="0"/>
    </xf>
    <xf numFmtId="14" fontId="10" fillId="0" borderId="24" xfId="0" applyNumberFormat="1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20" fillId="0" borderId="34" xfId="0" applyFont="1" applyBorder="1" applyAlignment="1" applyProtection="1">
      <alignment vertical="center"/>
      <protection hidden="1"/>
    </xf>
    <xf numFmtId="0" fontId="20" fillId="0" borderId="35" xfId="0" applyFont="1" applyBorder="1" applyAlignment="1" applyProtection="1">
      <alignment horizontal="center" vertical="center"/>
      <protection hidden="1"/>
    </xf>
    <xf numFmtId="0" fontId="20" fillId="0" borderId="36" xfId="0" applyFont="1" applyBorder="1" applyAlignment="1" applyProtection="1">
      <alignment horizontal="center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0" fillId="0" borderId="100" xfId="0" applyBorder="1" applyAlignment="1" applyProtection="1">
      <alignment vertical="center"/>
      <protection hidden="1"/>
    </xf>
    <xf numFmtId="0" fontId="0" fillId="0" borderId="86" xfId="0" applyBorder="1" applyAlignment="1" applyProtection="1">
      <alignment horizontal="center" vertical="center"/>
      <protection hidden="1"/>
    </xf>
    <xf numFmtId="0" fontId="0" fillId="0" borderId="101" xfId="0" applyBorder="1" applyAlignment="1" applyProtection="1">
      <alignment horizontal="center" vertical="center"/>
      <protection hidden="1"/>
    </xf>
    <xf numFmtId="0" fontId="20" fillId="0" borderId="38" xfId="0" applyFont="1" applyBorder="1" applyAlignment="1" applyProtection="1">
      <alignment horizontal="center" vertical="center"/>
      <protection hidden="1"/>
    </xf>
    <xf numFmtId="0" fontId="20" fillId="0" borderId="39" xfId="0" applyFont="1" applyBorder="1" applyAlignment="1" applyProtection="1">
      <alignment vertical="center"/>
      <protection hidden="1"/>
    </xf>
    <xf numFmtId="0" fontId="20" fillId="0" borderId="37" xfId="0" applyFont="1" applyBorder="1" applyAlignment="1" applyProtection="1">
      <alignment vertical="center"/>
      <protection hidden="1"/>
    </xf>
    <xf numFmtId="0" fontId="20" fillId="0" borderId="75" xfId="0" applyFont="1" applyBorder="1" applyAlignment="1" applyProtection="1">
      <alignment horizontal="center" vertical="center"/>
      <protection hidden="1"/>
    </xf>
    <xf numFmtId="0" fontId="20" fillId="0" borderId="74" xfId="0" applyFont="1" applyBorder="1" applyAlignment="1" applyProtection="1">
      <alignment vertical="center"/>
      <protection hidden="1"/>
    </xf>
    <xf numFmtId="0" fontId="20" fillId="0" borderId="33" xfId="0" applyFont="1" applyBorder="1" applyAlignment="1" applyProtection="1">
      <alignment horizontal="center" vertical="center"/>
      <protection hidden="1"/>
    </xf>
    <xf numFmtId="14" fontId="10" fillId="0" borderId="23" xfId="0" applyNumberFormat="1" applyFont="1" applyBorder="1" applyAlignment="1">
      <alignment horizontal="center" vertical="center"/>
    </xf>
    <xf numFmtId="0" fontId="36" fillId="7" borderId="29" xfId="0" applyFont="1" applyFill="1" applyBorder="1" applyAlignment="1">
      <alignment horizontal="center" vertical="center"/>
    </xf>
    <xf numFmtId="0" fontId="28" fillId="0" borderId="72" xfId="0" applyFont="1" applyBorder="1" applyAlignment="1" applyProtection="1">
      <alignment horizontal="right" vertical="center"/>
      <protection hidden="1"/>
    </xf>
    <xf numFmtId="0" fontId="0" fillId="0" borderId="38" xfId="0" applyBorder="1" applyAlignment="1" applyProtection="1">
      <alignment horizontal="center" vertical="center"/>
      <protection hidden="1"/>
    </xf>
    <xf numFmtId="169" fontId="28" fillId="0" borderId="74" xfId="0" applyNumberFormat="1" applyFont="1" applyBorder="1" applyAlignment="1" applyProtection="1">
      <alignment horizontal="center" vertical="center"/>
      <protection hidden="1"/>
    </xf>
    <xf numFmtId="169" fontId="14" fillId="8" borderId="69" xfId="0" applyNumberFormat="1" applyFont="1" applyFill="1" applyBorder="1" applyAlignment="1" applyProtection="1">
      <alignment horizontal="center" vertical="center"/>
      <protection hidden="1"/>
    </xf>
    <xf numFmtId="169" fontId="7" fillId="0" borderId="21" xfId="0" applyNumberFormat="1" applyFont="1" applyBorder="1" applyAlignment="1" applyProtection="1">
      <alignment horizontal="center" vertical="center"/>
      <protection hidden="1"/>
    </xf>
    <xf numFmtId="169" fontId="7" fillId="0" borderId="0" xfId="0" applyNumberFormat="1" applyFont="1" applyAlignment="1" applyProtection="1">
      <alignment horizontal="center" vertical="center"/>
      <protection hidden="1"/>
    </xf>
    <xf numFmtId="173" fontId="1" fillId="5" borderId="62" xfId="0" applyNumberFormat="1" applyFont="1" applyFill="1" applyBorder="1" applyAlignment="1" applyProtection="1">
      <alignment horizontal="center" vertical="center"/>
      <protection hidden="1"/>
    </xf>
    <xf numFmtId="14" fontId="10" fillId="0" borderId="1" xfId="0" applyNumberFormat="1" applyFont="1" applyBorder="1" applyAlignment="1" applyProtection="1">
      <alignment horizontal="center" vertical="center"/>
      <protection locked="0"/>
    </xf>
    <xf numFmtId="14" fontId="41" fillId="0" borderId="0" xfId="0" applyNumberFormat="1" applyFont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79" fontId="0" fillId="0" borderId="30" xfId="0" applyNumberFormat="1" applyBorder="1"/>
    <xf numFmtId="179" fontId="0" fillId="0" borderId="23" xfId="0" applyNumberFormat="1" applyBorder="1"/>
    <xf numFmtId="14" fontId="10" fillId="0" borderId="6" xfId="0" applyNumberFormat="1" applyFont="1" applyBorder="1" applyAlignment="1" applyProtection="1">
      <alignment horizontal="center" vertical="center"/>
      <protection locked="0"/>
    </xf>
    <xf numFmtId="0" fontId="0" fillId="7" borderId="112" xfId="0" applyFill="1" applyBorder="1" applyAlignment="1">
      <alignment horizontal="center" vertical="center"/>
    </xf>
    <xf numFmtId="0" fontId="47" fillId="5" borderId="68" xfId="0" applyFont="1" applyFill="1" applyBorder="1" applyAlignment="1" applyProtection="1">
      <alignment horizontal="center" vertical="center"/>
      <protection hidden="1"/>
    </xf>
    <xf numFmtId="0" fontId="47" fillId="5" borderId="51" xfId="0" applyFont="1" applyFill="1" applyBorder="1" applyAlignment="1" applyProtection="1">
      <alignment horizontal="center" vertical="center"/>
      <protection hidden="1"/>
    </xf>
    <xf numFmtId="0" fontId="9" fillId="0" borderId="0" xfId="1" applyBorder="1" applyAlignment="1" applyProtection="1">
      <alignment horizontal="center"/>
    </xf>
    <xf numFmtId="0" fontId="42" fillId="0" borderId="0" xfId="1" applyFont="1" applyBorder="1" applyAlignment="1" applyProtection="1">
      <alignment horizontal="center" vertical="center"/>
    </xf>
    <xf numFmtId="0" fontId="9" fillId="0" borderId="23" xfId="1" applyBorder="1" applyAlignment="1" applyProtection="1">
      <alignment horizontal="center" vertical="center"/>
      <protection locked="0"/>
    </xf>
    <xf numFmtId="0" fontId="11" fillId="0" borderId="33" xfId="0" applyFont="1" applyBorder="1" applyAlignment="1" applyProtection="1">
      <alignment horizontal="center" vertical="center"/>
      <protection hidden="1"/>
    </xf>
    <xf numFmtId="0" fontId="27" fillId="0" borderId="38" xfId="0" applyFont="1" applyBorder="1" applyAlignment="1" applyProtection="1">
      <alignment horizontal="center" vertical="center"/>
      <protection hidden="1"/>
    </xf>
    <xf numFmtId="0" fontId="48" fillId="12" borderId="44" xfId="0" applyFont="1" applyFill="1" applyBorder="1" applyAlignment="1" applyProtection="1">
      <alignment horizontal="right" vertical="center"/>
      <protection hidden="1"/>
    </xf>
    <xf numFmtId="14" fontId="49" fillId="12" borderId="77" xfId="0" applyNumberFormat="1" applyFont="1" applyFill="1" applyBorder="1" applyAlignment="1" applyProtection="1">
      <alignment horizontal="center" vertical="center"/>
      <protection hidden="1"/>
    </xf>
    <xf numFmtId="1" fontId="49" fillId="5" borderId="99" xfId="0" applyNumberFormat="1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 applyProtection="1">
      <alignment horizontal="center" vertical="center"/>
      <protection hidden="1"/>
    </xf>
    <xf numFmtId="169" fontId="49" fillId="12" borderId="62" xfId="0" applyNumberFormat="1" applyFont="1" applyFill="1" applyBorder="1" applyAlignment="1" applyProtection="1">
      <alignment horizontal="center" vertical="center"/>
      <protection hidden="1"/>
    </xf>
    <xf numFmtId="1" fontId="48" fillId="5" borderId="99" xfId="0" applyNumberFormat="1" applyFont="1" applyFill="1" applyBorder="1" applyAlignment="1" applyProtection="1">
      <alignment horizontal="center" vertical="center"/>
      <protection hidden="1"/>
    </xf>
    <xf numFmtId="169" fontId="51" fillId="5" borderId="42" xfId="0" applyNumberFormat="1" applyFont="1" applyFill="1" applyBorder="1" applyAlignment="1" applyProtection="1">
      <alignment horizontal="center" vertical="center"/>
      <protection hidden="1"/>
    </xf>
    <xf numFmtId="0" fontId="48" fillId="13" borderId="43" xfId="0" applyFont="1" applyFill="1" applyBorder="1" applyAlignment="1" applyProtection="1">
      <alignment horizontal="center" vertical="center"/>
      <protection hidden="1"/>
    </xf>
    <xf numFmtId="0" fontId="48" fillId="0" borderId="40" xfId="0" applyFont="1" applyBorder="1" applyAlignment="1" applyProtection="1">
      <alignment horizontal="center" vertical="center"/>
      <protection hidden="1"/>
    </xf>
    <xf numFmtId="0" fontId="48" fillId="0" borderId="41" xfId="0" applyFont="1" applyBorder="1" applyAlignment="1" applyProtection="1">
      <alignment horizontal="center" vertical="center"/>
      <protection hidden="1"/>
    </xf>
    <xf numFmtId="0" fontId="52" fillId="0" borderId="0" xfId="0" applyFont="1" applyAlignment="1" applyProtection="1">
      <alignment horizontal="center" vertical="center"/>
      <protection hidden="1"/>
    </xf>
    <xf numFmtId="0" fontId="48" fillId="0" borderId="44" xfId="0" applyFont="1" applyBorder="1" applyAlignment="1" applyProtection="1">
      <alignment horizontal="center" vertical="center"/>
      <protection hidden="1"/>
    </xf>
    <xf numFmtId="0" fontId="48" fillId="0" borderId="45" xfId="0" applyFont="1" applyBorder="1" applyAlignment="1" applyProtection="1">
      <alignment horizontal="center" vertical="center"/>
      <protection hidden="1"/>
    </xf>
    <xf numFmtId="0" fontId="48" fillId="0" borderId="42" xfId="0" applyFont="1" applyBorder="1" applyAlignment="1" applyProtection="1">
      <alignment horizontal="center" vertical="center"/>
      <protection hidden="1"/>
    </xf>
    <xf numFmtId="0" fontId="48" fillId="0" borderId="30" xfId="0" applyFont="1" applyBorder="1" applyAlignment="1" applyProtection="1">
      <alignment horizontal="center" vertical="center"/>
      <protection hidden="1"/>
    </xf>
    <xf numFmtId="176" fontId="48" fillId="12" borderId="24" xfId="1" applyNumberFormat="1" applyFont="1" applyFill="1" applyBorder="1" applyAlignment="1" applyProtection="1">
      <alignment horizontal="center" vertical="center"/>
      <protection hidden="1"/>
    </xf>
    <xf numFmtId="176" fontId="51" fillId="12" borderId="63" xfId="1" applyNumberFormat="1" applyFont="1" applyFill="1" applyBorder="1" applyAlignment="1" applyProtection="1">
      <alignment horizontal="center" vertical="center"/>
      <protection hidden="1"/>
    </xf>
    <xf numFmtId="0" fontId="48" fillId="0" borderId="23" xfId="0" applyFont="1" applyBorder="1" applyAlignment="1" applyProtection="1">
      <alignment horizontal="center" vertical="center"/>
      <protection hidden="1"/>
    </xf>
    <xf numFmtId="176" fontId="48" fillId="12" borderId="64" xfId="1" applyNumberFormat="1" applyFont="1" applyFill="1" applyBorder="1" applyAlignment="1" applyProtection="1">
      <alignment horizontal="center" vertical="center"/>
      <protection hidden="1"/>
    </xf>
    <xf numFmtId="0" fontId="0" fillId="12" borderId="51" xfId="0" applyFill="1" applyBorder="1" applyAlignment="1" applyProtection="1">
      <alignment horizontal="center" vertical="center"/>
      <protection hidden="1"/>
    </xf>
    <xf numFmtId="176" fontId="50" fillId="12" borderId="82" xfId="1" applyNumberFormat="1" applyFont="1" applyFill="1" applyBorder="1" applyAlignment="1" applyProtection="1">
      <alignment horizontal="center" vertical="center"/>
      <protection hidden="1"/>
    </xf>
    <xf numFmtId="176" fontId="48" fillId="12" borderId="51" xfId="1" applyNumberFormat="1" applyFont="1" applyFill="1" applyBorder="1" applyAlignment="1" applyProtection="1">
      <alignment horizontal="center" vertical="center"/>
      <protection hidden="1"/>
    </xf>
    <xf numFmtId="176" fontId="48" fillId="12" borderId="97" xfId="1" applyNumberFormat="1" applyFont="1" applyFill="1" applyBorder="1" applyAlignment="1" applyProtection="1">
      <alignment horizontal="center" vertical="center"/>
      <protection hidden="1"/>
    </xf>
    <xf numFmtId="0" fontId="48" fillId="0" borderId="9" xfId="0" applyFont="1" applyBorder="1" applyAlignment="1" applyProtection="1">
      <alignment horizontal="center" vertical="center"/>
      <protection hidden="1"/>
    </xf>
    <xf numFmtId="0" fontId="0" fillId="12" borderId="65" xfId="0" applyFill="1" applyBorder="1" applyAlignment="1" applyProtection="1">
      <alignment horizontal="center" vertical="center"/>
      <protection hidden="1"/>
    </xf>
    <xf numFmtId="176" fontId="50" fillId="12" borderId="8" xfId="1" applyNumberFormat="1" applyFont="1" applyFill="1" applyBorder="1" applyAlignment="1" applyProtection="1">
      <alignment horizontal="center" vertical="center"/>
      <protection hidden="1"/>
    </xf>
    <xf numFmtId="1" fontId="48" fillId="0" borderId="91" xfId="0" applyNumberFormat="1" applyFont="1" applyBorder="1" applyAlignment="1" applyProtection="1">
      <alignment horizontal="center" vertical="center"/>
      <protection hidden="1"/>
    </xf>
    <xf numFmtId="175" fontId="50" fillId="5" borderId="63" xfId="0" applyNumberFormat="1" applyFont="1" applyFill="1" applyBorder="1" applyAlignment="1" applyProtection="1">
      <alignment horizontal="center" vertical="center"/>
      <protection hidden="1"/>
    </xf>
    <xf numFmtId="1" fontId="53" fillId="0" borderId="98" xfId="0" applyNumberFormat="1" applyFont="1" applyBorder="1" applyAlignment="1" applyProtection="1">
      <alignment horizontal="center" vertical="center"/>
      <protection hidden="1"/>
    </xf>
    <xf numFmtId="175" fontId="48" fillId="5" borderId="49" xfId="0" applyNumberFormat="1" applyFont="1" applyFill="1" applyBorder="1" applyAlignment="1" applyProtection="1">
      <alignment horizontal="center" vertical="center"/>
      <protection hidden="1"/>
    </xf>
    <xf numFmtId="175" fontId="50" fillId="5" borderId="64" xfId="0" applyNumberFormat="1" applyFont="1" applyFill="1" applyBorder="1" applyAlignment="1" applyProtection="1">
      <alignment horizontal="center" vertical="center"/>
      <protection hidden="1"/>
    </xf>
    <xf numFmtId="1" fontId="53" fillId="0" borderId="91" xfId="0" applyNumberFormat="1" applyFont="1" applyBorder="1" applyAlignment="1" applyProtection="1">
      <alignment horizontal="center" vertical="center"/>
      <protection hidden="1"/>
    </xf>
    <xf numFmtId="1" fontId="48" fillId="6" borderId="54" xfId="0" applyNumberFormat="1" applyFont="1" applyFill="1" applyBorder="1" applyAlignment="1" applyProtection="1">
      <alignment horizontal="center" vertical="center"/>
      <protection hidden="1"/>
    </xf>
    <xf numFmtId="175" fontId="48" fillId="5" borderId="51" xfId="0" applyNumberFormat="1" applyFont="1" applyFill="1" applyBorder="1" applyAlignment="1" applyProtection="1">
      <alignment horizontal="center" vertical="center"/>
      <protection hidden="1"/>
    </xf>
    <xf numFmtId="1" fontId="53" fillId="0" borderId="27" xfId="0" applyNumberFormat="1" applyFont="1" applyBorder="1" applyAlignment="1" applyProtection="1">
      <alignment horizontal="center" vertical="center"/>
      <protection hidden="1"/>
    </xf>
    <xf numFmtId="1" fontId="48" fillId="0" borderId="54" xfId="0" applyNumberFormat="1" applyFont="1" applyBorder="1" applyAlignment="1" applyProtection="1">
      <alignment horizontal="center" vertical="center"/>
      <protection hidden="1"/>
    </xf>
    <xf numFmtId="175" fontId="49" fillId="5" borderId="64" xfId="0" applyNumberFormat="1" applyFont="1" applyFill="1" applyBorder="1" applyAlignment="1" applyProtection="1">
      <alignment horizontal="center" vertical="center"/>
      <protection hidden="1"/>
    </xf>
    <xf numFmtId="175" fontId="51" fillId="5" borderId="64" xfId="0" applyNumberFormat="1" applyFont="1" applyFill="1" applyBorder="1" applyAlignment="1" applyProtection="1">
      <alignment horizontal="center" vertical="center"/>
      <protection hidden="1"/>
    </xf>
    <xf numFmtId="1" fontId="53" fillId="0" borderId="48" xfId="0" applyNumberFormat="1" applyFont="1" applyBorder="1" applyAlignment="1" applyProtection="1">
      <alignment horizontal="center" vertical="center"/>
      <protection hidden="1"/>
    </xf>
    <xf numFmtId="1" fontId="53" fillId="0" borderId="53" xfId="0" applyNumberFormat="1" applyFont="1" applyBorder="1" applyAlignment="1" applyProtection="1">
      <alignment horizontal="center" vertical="center"/>
      <protection hidden="1"/>
    </xf>
    <xf numFmtId="1" fontId="48" fillId="0" borderId="39" xfId="0" applyNumberFormat="1" applyFont="1" applyBorder="1" applyAlignment="1" applyProtection="1">
      <alignment horizontal="center" vertical="center"/>
      <protection hidden="1"/>
    </xf>
    <xf numFmtId="175" fontId="54" fillId="5" borderId="51" xfId="0" applyNumberFormat="1" applyFont="1" applyFill="1" applyBorder="1" applyAlignment="1" applyProtection="1">
      <alignment horizontal="center" vertical="center"/>
      <protection hidden="1"/>
    </xf>
    <xf numFmtId="175" fontId="48" fillId="5" borderId="52" xfId="0" applyNumberFormat="1" applyFont="1" applyFill="1" applyBorder="1" applyAlignment="1" applyProtection="1">
      <alignment horizontal="center" vertical="center"/>
      <protection hidden="1"/>
    </xf>
    <xf numFmtId="0" fontId="49" fillId="0" borderId="85" xfId="0" applyFont="1" applyBorder="1" applyAlignment="1" applyProtection="1">
      <alignment horizontal="center" vertical="center"/>
      <protection hidden="1"/>
    </xf>
    <xf numFmtId="2" fontId="55" fillId="0" borderId="5" xfId="0" applyNumberFormat="1" applyFont="1" applyBorder="1" applyAlignment="1" applyProtection="1">
      <alignment horizontal="center" vertical="center"/>
      <protection hidden="1"/>
    </xf>
    <xf numFmtId="169" fontId="48" fillId="0" borderId="0" xfId="0" applyNumberFormat="1" applyFont="1" applyAlignment="1" applyProtection="1">
      <alignment horizontal="center" vertical="center"/>
      <protection hidden="1"/>
    </xf>
    <xf numFmtId="0" fontId="49" fillId="0" borderId="81" xfId="0" applyFont="1" applyBorder="1" applyAlignment="1" applyProtection="1">
      <alignment horizontal="center" vertical="center"/>
      <protection hidden="1"/>
    </xf>
    <xf numFmtId="0" fontId="52" fillId="0" borderId="37" xfId="0" applyFont="1" applyBorder="1" applyAlignment="1" applyProtection="1">
      <alignment vertical="center"/>
      <protection hidden="1"/>
    </xf>
    <xf numFmtId="0" fontId="49" fillId="0" borderId="0" xfId="0" applyFont="1" applyAlignment="1" applyProtection="1">
      <alignment horizontal="center" vertical="center"/>
      <protection hidden="1"/>
    </xf>
    <xf numFmtId="2" fontId="55" fillId="0" borderId="0" xfId="0" applyNumberFormat="1" applyFont="1" applyAlignment="1" applyProtection="1">
      <alignment horizontal="center" vertical="center"/>
      <protection hidden="1"/>
    </xf>
    <xf numFmtId="169" fontId="52" fillId="0" borderId="38" xfId="0" applyNumberFormat="1" applyFont="1" applyBorder="1" applyAlignment="1" applyProtection="1">
      <alignment horizontal="center" vertical="center"/>
      <protection hidden="1"/>
    </xf>
    <xf numFmtId="0" fontId="48" fillId="0" borderId="37" xfId="0" applyFont="1" applyBorder="1" applyAlignment="1" applyProtection="1">
      <alignment vertical="center"/>
      <protection hidden="1"/>
    </xf>
    <xf numFmtId="171" fontId="48" fillId="0" borderId="0" xfId="0" applyNumberFormat="1" applyFont="1" applyAlignment="1" applyProtection="1">
      <alignment horizontal="center" vertical="center"/>
      <protection hidden="1"/>
    </xf>
    <xf numFmtId="0" fontId="48" fillId="0" borderId="37" xfId="0" applyFont="1" applyBorder="1" applyAlignment="1" applyProtection="1">
      <alignment horizontal="right" vertical="center"/>
      <protection hidden="1"/>
    </xf>
    <xf numFmtId="0" fontId="48" fillId="8" borderId="109" xfId="0" applyFont="1" applyFill="1" applyBorder="1" applyAlignment="1" applyProtection="1">
      <alignment horizontal="center" vertical="center"/>
      <protection hidden="1"/>
    </xf>
    <xf numFmtId="169" fontId="48" fillId="8" borderId="109" xfId="0" applyNumberFormat="1" applyFont="1" applyFill="1" applyBorder="1" applyAlignment="1" applyProtection="1">
      <alignment horizontal="center" vertical="center"/>
      <protection hidden="1"/>
    </xf>
    <xf numFmtId="169" fontId="48" fillId="0" borderId="37" xfId="0" applyNumberFormat="1" applyFont="1" applyBorder="1" applyAlignment="1" applyProtection="1">
      <alignment horizontal="center" vertical="center"/>
      <protection hidden="1"/>
    </xf>
    <xf numFmtId="0" fontId="52" fillId="0" borderId="38" xfId="0" applyFont="1" applyBorder="1" applyAlignment="1" applyProtection="1">
      <alignment horizontal="center" vertical="center"/>
      <protection hidden="1"/>
    </xf>
    <xf numFmtId="8" fontId="48" fillId="0" borderId="0" xfId="0" applyNumberFormat="1" applyFont="1" applyAlignment="1" applyProtection="1">
      <alignment horizontal="center" vertical="center"/>
      <protection hidden="1"/>
    </xf>
    <xf numFmtId="8" fontId="48" fillId="0" borderId="37" xfId="0" applyNumberFormat="1" applyFont="1" applyBorder="1" applyAlignment="1" applyProtection="1">
      <alignment horizontal="right" vertical="center"/>
      <protection hidden="1"/>
    </xf>
    <xf numFmtId="172" fontId="52" fillId="5" borderId="64" xfId="0" applyNumberFormat="1" applyFont="1" applyFill="1" applyBorder="1" applyAlignment="1" applyProtection="1">
      <alignment horizontal="center" vertical="center"/>
      <protection hidden="1"/>
    </xf>
    <xf numFmtId="169" fontId="52" fillId="5" borderId="64" xfId="0" applyNumberFormat="1" applyFont="1" applyFill="1" applyBorder="1" applyAlignment="1" applyProtection="1">
      <alignment horizontal="center" vertical="center"/>
      <protection hidden="1"/>
    </xf>
    <xf numFmtId="169" fontId="52" fillId="0" borderId="0" xfId="0" applyNumberFormat="1" applyFont="1" applyAlignment="1" applyProtection="1">
      <alignment horizontal="center" vertical="center"/>
      <protection hidden="1"/>
    </xf>
    <xf numFmtId="172" fontId="49" fillId="10" borderId="64" xfId="0" applyNumberFormat="1" applyFont="1" applyFill="1" applyBorder="1" applyAlignment="1" applyProtection="1">
      <alignment horizontal="center" vertical="center"/>
      <protection hidden="1"/>
    </xf>
    <xf numFmtId="169" fontId="49" fillId="10" borderId="64" xfId="0" applyNumberFormat="1" applyFont="1" applyFill="1" applyBorder="1" applyAlignment="1" applyProtection="1">
      <alignment horizontal="center" vertical="center"/>
      <protection hidden="1"/>
    </xf>
    <xf numFmtId="169" fontId="49" fillId="0" borderId="0" xfId="0" applyNumberFormat="1" applyFont="1" applyAlignment="1" applyProtection="1">
      <alignment horizontal="center" vertical="center"/>
      <protection hidden="1"/>
    </xf>
    <xf numFmtId="176" fontId="52" fillId="0" borderId="0" xfId="0" applyNumberFormat="1" applyFont="1" applyAlignment="1" applyProtection="1">
      <alignment horizontal="center" vertical="center"/>
      <protection hidden="1"/>
    </xf>
    <xf numFmtId="7" fontId="52" fillId="0" borderId="0" xfId="0" applyNumberFormat="1" applyFont="1" applyAlignment="1" applyProtection="1">
      <alignment horizontal="center" vertical="center"/>
      <protection hidden="1"/>
    </xf>
    <xf numFmtId="172" fontId="52" fillId="5" borderId="110" xfId="0" applyNumberFormat="1" applyFont="1" applyFill="1" applyBorder="1" applyAlignment="1" applyProtection="1">
      <alignment horizontal="center" vertical="center"/>
      <protection hidden="1"/>
    </xf>
    <xf numFmtId="169" fontId="52" fillId="5" borderId="110" xfId="0" applyNumberFormat="1" applyFont="1" applyFill="1" applyBorder="1" applyAlignment="1" applyProtection="1">
      <alignment horizontal="center" vertical="center"/>
      <protection hidden="1"/>
    </xf>
    <xf numFmtId="8" fontId="48" fillId="0" borderId="38" xfId="0" applyNumberFormat="1" applyFont="1" applyBorder="1" applyAlignment="1" applyProtection="1">
      <alignment horizontal="center" vertical="center"/>
      <protection hidden="1"/>
    </xf>
    <xf numFmtId="169" fontId="55" fillId="0" borderId="95" xfId="1" applyNumberFormat="1" applyFont="1" applyFill="1" applyBorder="1" applyAlignment="1" applyProtection="1">
      <alignment horizontal="center" vertical="center"/>
      <protection hidden="1"/>
    </xf>
    <xf numFmtId="169" fontId="55" fillId="0" borderId="0" xfId="1" applyNumberFormat="1" applyFont="1" applyFill="1" applyBorder="1" applyAlignment="1" applyProtection="1">
      <alignment horizontal="center" vertical="center"/>
      <protection hidden="1"/>
    </xf>
    <xf numFmtId="0" fontId="48" fillId="0" borderId="54" xfId="0" applyFont="1" applyBorder="1" applyAlignment="1" applyProtection="1">
      <alignment horizontal="right" vertical="center"/>
      <protection hidden="1"/>
    </xf>
    <xf numFmtId="14" fontId="49" fillId="0" borderId="68" xfId="0" applyNumberFormat="1" applyFont="1" applyBorder="1" applyAlignment="1" applyProtection="1">
      <alignment horizontal="center" vertical="center"/>
      <protection hidden="1"/>
    </xf>
    <xf numFmtId="169" fontId="48" fillId="12" borderId="69" xfId="0" applyNumberFormat="1" applyFont="1" applyFill="1" applyBorder="1" applyAlignment="1" applyProtection="1">
      <alignment horizontal="center" vertical="center"/>
      <protection hidden="1"/>
    </xf>
    <xf numFmtId="176" fontId="48" fillId="0" borderId="0" xfId="0" applyNumberFormat="1" applyFont="1" applyAlignment="1" applyProtection="1">
      <alignment horizontal="center" vertical="center"/>
      <protection hidden="1"/>
    </xf>
    <xf numFmtId="14" fontId="49" fillId="0" borderId="52" xfId="0" applyNumberFormat="1" applyFont="1" applyBorder="1" applyAlignment="1" applyProtection="1">
      <alignment horizontal="center" vertical="center"/>
      <protection hidden="1"/>
    </xf>
    <xf numFmtId="169" fontId="50" fillId="5" borderId="69" xfId="1" applyNumberFormat="1" applyFont="1" applyFill="1" applyBorder="1" applyAlignment="1" applyProtection="1">
      <alignment horizontal="center" vertical="center"/>
      <protection hidden="1"/>
    </xf>
    <xf numFmtId="169" fontId="50" fillId="0" borderId="0" xfId="1" applyNumberFormat="1" applyFont="1" applyFill="1" applyBorder="1" applyAlignment="1" applyProtection="1">
      <alignment horizontal="center" vertical="center"/>
      <protection hidden="1"/>
    </xf>
    <xf numFmtId="0" fontId="52" fillId="0" borderId="76" xfId="0" applyFont="1" applyBorder="1" applyAlignment="1" applyProtection="1">
      <alignment horizontal="center" vertical="center"/>
      <protection hidden="1"/>
    </xf>
    <xf numFmtId="0" fontId="52" fillId="0" borderId="108" xfId="0" applyFont="1" applyBorder="1" applyAlignment="1" applyProtection="1">
      <alignment horizontal="center" vertical="center"/>
      <protection hidden="1"/>
    </xf>
    <xf numFmtId="0" fontId="52" fillId="0" borderId="91" xfId="0" applyFont="1" applyBorder="1" applyAlignment="1" applyProtection="1">
      <alignment horizontal="left" vertical="center"/>
      <protection hidden="1"/>
    </xf>
    <xf numFmtId="0" fontId="52" fillId="0" borderId="0" xfId="0" applyFont="1" applyAlignment="1" applyProtection="1">
      <alignment horizontal="left" vertical="center"/>
      <protection hidden="1"/>
    </xf>
    <xf numFmtId="0" fontId="52" fillId="0" borderId="98" xfId="0" applyFont="1" applyBorder="1" applyAlignment="1" applyProtection="1">
      <alignment horizontal="left" vertical="center"/>
      <protection hidden="1"/>
    </xf>
    <xf numFmtId="0" fontId="52" fillId="0" borderId="54" xfId="0" applyFont="1" applyBorder="1" applyAlignment="1" applyProtection="1">
      <alignment horizontal="left" vertical="center"/>
      <protection hidden="1"/>
    </xf>
    <xf numFmtId="0" fontId="52" fillId="0" borderId="54" xfId="0" applyFont="1" applyBorder="1" applyAlignment="1" applyProtection="1">
      <alignment horizontal="left" vertical="center" wrapText="1"/>
      <protection hidden="1"/>
    </xf>
    <xf numFmtId="2" fontId="52" fillId="0" borderId="0" xfId="0" applyNumberFormat="1" applyFont="1" applyAlignment="1" applyProtection="1">
      <alignment horizontal="left" vertical="center"/>
      <protection hidden="1"/>
    </xf>
    <xf numFmtId="0" fontId="52" fillId="0" borderId="92" xfId="0" applyFont="1" applyBorder="1" applyAlignment="1" applyProtection="1">
      <alignment horizontal="left" vertical="center"/>
      <protection hidden="1"/>
    </xf>
    <xf numFmtId="0" fontId="52" fillId="0" borderId="113" xfId="0" applyFont="1" applyBorder="1" applyAlignment="1" applyProtection="1">
      <alignment horizontal="left" vertical="center"/>
      <protection hidden="1"/>
    </xf>
    <xf numFmtId="175" fontId="52" fillId="0" borderId="0" xfId="0" applyNumberFormat="1" applyFont="1" applyAlignment="1" applyProtection="1">
      <alignment horizontal="left" vertical="center"/>
      <protection hidden="1"/>
    </xf>
    <xf numFmtId="7" fontId="0" fillId="0" borderId="0" xfId="0" applyNumberFormat="1" applyAlignment="1" applyProtection="1">
      <alignment horizontal="left" vertical="center"/>
      <protection hidden="1"/>
    </xf>
    <xf numFmtId="169" fontId="48" fillId="0" borderId="38" xfId="0" applyNumberFormat="1" applyFont="1" applyBorder="1" applyAlignment="1" applyProtection="1">
      <alignment horizontal="center" vertical="center"/>
      <protection hidden="1"/>
    </xf>
    <xf numFmtId="14" fontId="28" fillId="0" borderId="111" xfId="0" applyNumberFormat="1" applyFont="1" applyBorder="1" applyAlignment="1" applyProtection="1">
      <alignment horizontal="center" vertical="center"/>
      <protection hidden="1"/>
    </xf>
    <xf numFmtId="169" fontId="48" fillId="8" borderId="68" xfId="0" applyNumberFormat="1" applyFont="1" applyFill="1" applyBorder="1" applyAlignment="1" applyProtection="1">
      <alignment horizontal="center" vertical="center"/>
      <protection hidden="1"/>
    </xf>
    <xf numFmtId="169" fontId="48" fillId="8" borderId="51" xfId="0" applyNumberFormat="1" applyFont="1" applyFill="1" applyBorder="1" applyAlignment="1" applyProtection="1">
      <alignment horizontal="center" vertical="center"/>
      <protection hidden="1"/>
    </xf>
    <xf numFmtId="169" fontId="49" fillId="8" borderId="51" xfId="0" applyNumberFormat="1" applyFont="1" applyFill="1" applyBorder="1" applyAlignment="1" applyProtection="1">
      <alignment horizontal="center" vertical="center"/>
      <protection hidden="1"/>
    </xf>
    <xf numFmtId="169" fontId="49" fillId="8" borderId="65" xfId="0" applyNumberFormat="1" applyFont="1" applyFill="1" applyBorder="1" applyAlignment="1" applyProtection="1">
      <alignment horizontal="center" vertical="center"/>
      <protection hidden="1"/>
    </xf>
    <xf numFmtId="0" fontId="48" fillId="0" borderId="6" xfId="0" applyFont="1" applyBorder="1" applyAlignment="1" applyProtection="1">
      <alignment horizontal="center" vertical="center"/>
      <protection hidden="1"/>
    </xf>
    <xf numFmtId="0" fontId="48" fillId="0" borderId="24" xfId="0" applyFont="1" applyBorder="1" applyAlignment="1" applyProtection="1">
      <alignment horizontal="center" vertical="center"/>
      <protection hidden="1"/>
    </xf>
    <xf numFmtId="0" fontId="48" fillId="0" borderId="78" xfId="0" applyFont="1" applyBorder="1" applyAlignment="1" applyProtection="1">
      <alignment horizontal="center" vertical="center"/>
      <protection hidden="1"/>
    </xf>
    <xf numFmtId="0" fontId="47" fillId="5" borderId="52" xfId="0" applyFont="1" applyFill="1" applyBorder="1" applyAlignment="1" applyProtection="1">
      <alignment horizontal="center" vertical="center"/>
      <protection hidden="1"/>
    </xf>
    <xf numFmtId="175" fontId="50" fillId="5" borderId="114" xfId="0" applyNumberFormat="1" applyFont="1" applyFill="1" applyBorder="1" applyAlignment="1" applyProtection="1">
      <alignment horizontal="center" vertical="center"/>
      <protection hidden="1"/>
    </xf>
    <xf numFmtId="0" fontId="0" fillId="5" borderId="64" xfId="0" applyFill="1" applyBorder="1" applyAlignment="1" applyProtection="1">
      <alignment horizontal="center" vertical="center"/>
      <protection hidden="1"/>
    </xf>
    <xf numFmtId="0" fontId="0" fillId="5" borderId="24" xfId="0" applyFill="1" applyBorder="1" applyAlignment="1" applyProtection="1">
      <alignment horizontal="left" vertical="center"/>
      <protection hidden="1"/>
    </xf>
    <xf numFmtId="1" fontId="53" fillId="0" borderId="54" xfId="0" applyNumberFormat="1" applyFont="1" applyBorder="1" applyAlignment="1" applyProtection="1">
      <alignment horizontal="center" vertical="center"/>
      <protection hidden="1"/>
    </xf>
    <xf numFmtId="0" fontId="52" fillId="0" borderId="116" xfId="0" applyFont="1" applyBorder="1" applyAlignment="1" applyProtection="1">
      <alignment vertical="center"/>
      <protection hidden="1"/>
    </xf>
    <xf numFmtId="169" fontId="48" fillId="0" borderId="5" xfId="0" applyNumberFormat="1" applyFont="1" applyBorder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horizontal="center" vertical="center"/>
      <protection hidden="1"/>
    </xf>
    <xf numFmtId="0" fontId="2" fillId="2" borderId="41" xfId="0" applyFont="1" applyFill="1" applyBorder="1" applyAlignment="1" applyProtection="1">
      <alignment horizontal="center" vertical="center"/>
      <protection hidden="1"/>
    </xf>
    <xf numFmtId="0" fontId="2" fillId="2" borderId="77" xfId="0" applyFont="1" applyFill="1" applyBorder="1" applyAlignment="1" applyProtection="1">
      <alignment horizontal="center" vertical="center"/>
      <protection hidden="1"/>
    </xf>
    <xf numFmtId="44" fontId="23" fillId="4" borderId="96" xfId="0" applyNumberFormat="1" applyFont="1" applyFill="1" applyBorder="1" applyAlignment="1" applyProtection="1">
      <alignment horizontal="center" vertical="center"/>
      <protection hidden="1"/>
    </xf>
    <xf numFmtId="173" fontId="23" fillId="0" borderId="48" xfId="0" applyNumberFormat="1" applyFont="1" applyBorder="1" applyAlignment="1" applyProtection="1">
      <alignment horizontal="center" vertical="center"/>
      <protection hidden="1"/>
    </xf>
    <xf numFmtId="44" fontId="23" fillId="4" borderId="120" xfId="0" applyNumberFormat="1" applyFont="1" applyFill="1" applyBorder="1" applyAlignment="1" applyProtection="1">
      <alignment horizontal="center" vertical="center"/>
      <protection hidden="1"/>
    </xf>
    <xf numFmtId="44" fontId="23" fillId="4" borderId="58" xfId="0" applyNumberFormat="1" applyFont="1" applyFill="1" applyBorder="1" applyAlignment="1" applyProtection="1">
      <alignment horizontal="center" vertical="center"/>
      <protection hidden="1"/>
    </xf>
    <xf numFmtId="173" fontId="23" fillId="2" borderId="99" xfId="0" applyNumberFormat="1" applyFont="1" applyFill="1" applyBorder="1" applyAlignment="1" applyProtection="1">
      <alignment horizontal="center" vertical="center"/>
      <protection hidden="1"/>
    </xf>
    <xf numFmtId="14" fontId="10" fillId="0" borderId="6" xfId="0" applyNumberFormat="1" applyFont="1" applyBorder="1" applyAlignment="1" applyProtection="1">
      <alignment horizontal="center" vertical="center"/>
      <protection hidden="1"/>
    </xf>
    <xf numFmtId="0" fontId="8" fillId="0" borderId="26" xfId="0" applyFont="1" applyBorder="1" applyAlignment="1" applyProtection="1">
      <alignment horizontal="center" vertical="center"/>
      <protection locked="0"/>
    </xf>
    <xf numFmtId="0" fontId="0" fillId="14" borderId="25" xfId="0" applyFill="1" applyBorder="1" applyAlignment="1">
      <alignment horizontal="center"/>
    </xf>
    <xf numFmtId="175" fontId="23" fillId="0" borderId="0" xfId="0" applyNumberFormat="1" applyFont="1" applyProtection="1">
      <protection hidden="1"/>
    </xf>
    <xf numFmtId="175" fontId="23" fillId="0" borderId="12" xfId="0" applyNumberFormat="1" applyFont="1" applyBorder="1" applyAlignment="1" applyProtection="1">
      <alignment horizontal="center" vertical="center"/>
      <protection hidden="1"/>
    </xf>
    <xf numFmtId="0" fontId="0" fillId="7" borderId="23" xfId="0" applyFill="1" applyBorder="1" applyAlignment="1">
      <alignment horizontal="center" vertical="center"/>
    </xf>
    <xf numFmtId="0" fontId="0" fillId="15" borderId="23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16" borderId="1" xfId="0" applyFill="1" applyBorder="1"/>
    <xf numFmtId="0" fontId="0" fillId="16" borderId="121" xfId="0" applyFill="1" applyBorder="1"/>
    <xf numFmtId="0" fontId="0" fillId="16" borderId="6" xfId="0" applyFill="1" applyBorder="1"/>
    <xf numFmtId="0" fontId="0" fillId="16" borderId="96" xfId="0" applyFill="1" applyBorder="1"/>
    <xf numFmtId="0" fontId="0" fillId="17" borderId="0" xfId="0" applyFill="1"/>
    <xf numFmtId="0" fontId="1" fillId="17" borderId="0" xfId="0" applyFont="1" applyFill="1" applyAlignment="1">
      <alignment horizontal="center"/>
    </xf>
    <xf numFmtId="0" fontId="1" fillId="17" borderId="13" xfId="0" applyFont="1" applyFill="1" applyBorder="1" applyAlignment="1">
      <alignment horizontal="left"/>
    </xf>
    <xf numFmtId="0" fontId="1" fillId="17" borderId="0" xfId="0" applyFont="1" applyFill="1" applyAlignment="1">
      <alignment horizontal="left"/>
    </xf>
    <xf numFmtId="0" fontId="4" fillId="0" borderId="22" xfId="0" applyFont="1" applyBorder="1" applyAlignment="1">
      <alignment horizontal="center" vertical="center"/>
    </xf>
    <xf numFmtId="169" fontId="6" fillId="14" borderId="20" xfId="0" applyNumberFormat="1" applyFont="1" applyFill="1" applyBorder="1" applyAlignment="1">
      <alignment horizontal="center" vertical="center"/>
    </xf>
    <xf numFmtId="169" fontId="6" fillId="14" borderId="77" xfId="0" applyNumberFormat="1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76" xfId="0" applyFont="1" applyBorder="1" applyAlignment="1" applyProtection="1">
      <alignment horizontal="center" vertical="center"/>
      <protection hidden="1"/>
    </xf>
    <xf numFmtId="0" fontId="2" fillId="0" borderId="119" xfId="0" applyFont="1" applyBorder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horizontal="center" vertical="center"/>
      <protection hidden="1"/>
    </xf>
    <xf numFmtId="0" fontId="2" fillId="2" borderId="41" xfId="0" applyFont="1" applyFill="1" applyBorder="1" applyAlignment="1" applyProtection="1">
      <alignment horizontal="center" vertical="center"/>
      <protection hidden="1"/>
    </xf>
    <xf numFmtId="0" fontId="2" fillId="2" borderId="77" xfId="0" applyFont="1" applyFill="1" applyBorder="1" applyAlignment="1" applyProtection="1">
      <alignment horizontal="center" vertical="center"/>
      <protection hidden="1"/>
    </xf>
    <xf numFmtId="0" fontId="2" fillId="0" borderId="78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80" xfId="0" applyFont="1" applyBorder="1" applyAlignment="1" applyProtection="1">
      <alignment horizontal="center" vertical="center"/>
      <protection hidden="1"/>
    </xf>
    <xf numFmtId="0" fontId="2" fillId="0" borderId="81" xfId="0" applyFont="1" applyBorder="1" applyAlignment="1" applyProtection="1">
      <alignment horizontal="center" vertical="center"/>
      <protection hidden="1"/>
    </xf>
    <xf numFmtId="164" fontId="2" fillId="0" borderId="80" xfId="0" applyNumberFormat="1" applyFont="1" applyBorder="1" applyAlignment="1" applyProtection="1">
      <alignment horizontal="center" vertical="center"/>
      <protection hidden="1"/>
    </xf>
    <xf numFmtId="164" fontId="2" fillId="0" borderId="81" xfId="0" applyNumberFormat="1" applyFont="1" applyBorder="1" applyAlignment="1" applyProtection="1">
      <alignment horizontal="center" vertical="center"/>
      <protection hidden="1"/>
    </xf>
    <xf numFmtId="0" fontId="23" fillId="0" borderId="85" xfId="0" applyFont="1" applyBorder="1" applyAlignment="1" applyProtection="1">
      <alignment horizontal="center" vertical="center"/>
      <protection hidden="1"/>
    </xf>
    <xf numFmtId="0" fontId="23" fillId="0" borderId="86" xfId="0" applyFont="1" applyBorder="1" applyAlignment="1" applyProtection="1">
      <alignment horizontal="center" vertical="center"/>
      <protection hidden="1"/>
    </xf>
    <xf numFmtId="169" fontId="28" fillId="0" borderId="19" xfId="0" applyNumberFormat="1" applyFont="1" applyBorder="1" applyAlignment="1" applyProtection="1">
      <alignment horizontal="center" vertical="center"/>
      <protection hidden="1"/>
    </xf>
    <xf numFmtId="169" fontId="28" fillId="0" borderId="77" xfId="0" applyNumberFormat="1" applyFont="1" applyBorder="1" applyAlignment="1" applyProtection="1">
      <alignment horizontal="center" vertical="center"/>
      <protection hidden="1"/>
    </xf>
    <xf numFmtId="0" fontId="23" fillId="0" borderId="77" xfId="0" applyFont="1" applyBorder="1" applyAlignment="1" applyProtection="1">
      <alignment horizontal="center" vertical="center"/>
      <protection hidden="1"/>
    </xf>
    <xf numFmtId="0" fontId="23" fillId="0" borderId="76" xfId="0" applyFont="1" applyBorder="1" applyAlignment="1" applyProtection="1">
      <alignment horizontal="center" vertical="center"/>
      <protection hidden="1"/>
    </xf>
    <xf numFmtId="0" fontId="23" fillId="0" borderId="3" xfId="0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41" xfId="0" applyFont="1" applyBorder="1" applyAlignment="1" applyProtection="1">
      <alignment horizontal="center" vertical="center"/>
      <protection hidden="1"/>
    </xf>
    <xf numFmtId="0" fontId="2" fillId="0" borderId="77" xfId="0" applyFont="1" applyBorder="1" applyAlignment="1" applyProtection="1">
      <alignment horizontal="center" vertical="center"/>
      <protection hidden="1"/>
    </xf>
    <xf numFmtId="169" fontId="2" fillId="2" borderId="19" xfId="0" applyNumberFormat="1" applyFont="1" applyFill="1" applyBorder="1" applyAlignment="1" applyProtection="1">
      <alignment horizontal="center" vertical="center"/>
      <protection hidden="1"/>
    </xf>
    <xf numFmtId="169" fontId="2" fillId="2" borderId="41" xfId="0" applyNumberFormat="1" applyFont="1" applyFill="1" applyBorder="1" applyAlignment="1" applyProtection="1">
      <alignment horizontal="center" vertical="center"/>
      <protection hidden="1"/>
    </xf>
    <xf numFmtId="169" fontId="2" fillId="2" borderId="77" xfId="0" applyNumberFormat="1" applyFont="1" applyFill="1" applyBorder="1" applyAlignment="1" applyProtection="1">
      <alignment horizontal="center" vertical="center"/>
      <protection hidden="1"/>
    </xf>
    <xf numFmtId="0" fontId="2" fillId="0" borderId="59" xfId="0" applyFont="1" applyBorder="1" applyAlignment="1" applyProtection="1">
      <alignment horizontal="center" vertical="center"/>
      <protection hidden="1"/>
    </xf>
    <xf numFmtId="169" fontId="32" fillId="2" borderId="19" xfId="0" applyNumberFormat="1" applyFont="1" applyFill="1" applyBorder="1" applyAlignment="1" applyProtection="1">
      <alignment horizontal="center" vertical="center"/>
      <protection hidden="1"/>
    </xf>
    <xf numFmtId="169" fontId="32" fillId="2" borderId="77" xfId="0" applyNumberFormat="1" applyFont="1" applyFill="1" applyBorder="1" applyAlignment="1" applyProtection="1">
      <alignment horizontal="center" vertical="center"/>
      <protection hidden="1"/>
    </xf>
    <xf numFmtId="0" fontId="2" fillId="2" borderId="7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0" borderId="80" xfId="0" applyNumberFormat="1" applyFont="1" applyBorder="1" applyAlignment="1">
      <alignment horizontal="center" vertical="center"/>
    </xf>
    <xf numFmtId="164" fontId="2" fillId="0" borderId="81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3" fillId="0" borderId="86" xfId="0" applyFont="1" applyBorder="1" applyAlignment="1">
      <alignment horizontal="center" vertical="center"/>
    </xf>
    <xf numFmtId="0" fontId="23" fillId="0" borderId="77" xfId="0" applyFont="1" applyBorder="1" applyAlignment="1">
      <alignment horizontal="center" vertical="center"/>
    </xf>
    <xf numFmtId="169" fontId="2" fillId="2" borderId="19" xfId="0" applyNumberFormat="1" applyFont="1" applyFill="1" applyBorder="1" applyAlignment="1">
      <alignment horizontal="center" vertical="center"/>
    </xf>
    <xf numFmtId="169" fontId="2" fillId="2" borderId="77" xfId="0" applyNumberFormat="1" applyFont="1" applyFill="1" applyBorder="1" applyAlignment="1">
      <alignment horizontal="center" vertical="center"/>
    </xf>
    <xf numFmtId="169" fontId="32" fillId="2" borderId="19" xfId="0" applyNumberFormat="1" applyFont="1" applyFill="1" applyBorder="1" applyAlignment="1">
      <alignment horizontal="center" vertical="center"/>
    </xf>
    <xf numFmtId="169" fontId="32" fillId="2" borderId="77" xfId="0" applyNumberFormat="1" applyFont="1" applyFill="1" applyBorder="1" applyAlignment="1">
      <alignment horizontal="center" vertical="center"/>
    </xf>
    <xf numFmtId="0" fontId="52" fillId="0" borderId="107" xfId="0" applyFont="1" applyBorder="1" applyAlignment="1" applyProtection="1">
      <alignment horizontal="left" vertical="center"/>
      <protection hidden="1"/>
    </xf>
    <xf numFmtId="0" fontId="52" fillId="0" borderId="22" xfId="0" applyFont="1" applyBorder="1" applyAlignment="1" applyProtection="1">
      <alignment horizontal="left" vertical="center"/>
      <protection hidden="1"/>
    </xf>
    <xf numFmtId="0" fontId="52" fillId="0" borderId="115" xfId="0" applyFont="1" applyBorder="1" applyAlignment="1" applyProtection="1">
      <alignment horizontal="left" vertical="center"/>
      <protection hidden="1"/>
    </xf>
    <xf numFmtId="0" fontId="52" fillId="0" borderId="39" xfId="0" applyFont="1" applyBorder="1" applyAlignment="1" applyProtection="1">
      <alignment horizontal="left" vertical="center"/>
      <protection hidden="1"/>
    </xf>
    <xf numFmtId="0" fontId="52" fillId="0" borderId="82" xfId="0" applyFont="1" applyBorder="1" applyAlignment="1" applyProtection="1">
      <alignment horizontal="left" vertical="center"/>
      <protection hidden="1"/>
    </xf>
    <xf numFmtId="0" fontId="52" fillId="0" borderId="97" xfId="0" applyFont="1" applyBorder="1" applyAlignment="1" applyProtection="1">
      <alignment horizontal="left" vertical="center"/>
      <protection hidden="1"/>
    </xf>
    <xf numFmtId="0" fontId="52" fillId="0" borderId="39" xfId="0" applyFont="1" applyBorder="1" applyAlignment="1" applyProtection="1">
      <alignment horizontal="left" vertical="center" wrapText="1"/>
      <protection hidden="1"/>
    </xf>
    <xf numFmtId="0" fontId="52" fillId="0" borderId="82" xfId="0" applyFont="1" applyBorder="1" applyAlignment="1" applyProtection="1">
      <alignment horizontal="left" vertical="center" wrapText="1"/>
      <protection hidden="1"/>
    </xf>
    <xf numFmtId="0" fontId="52" fillId="0" borderId="97" xfId="0" applyFont="1" applyBorder="1" applyAlignment="1" applyProtection="1">
      <alignment horizontal="left" vertical="center" wrapText="1"/>
      <protection hidden="1"/>
    </xf>
    <xf numFmtId="175" fontId="48" fillId="0" borderId="5" xfId="0" applyNumberFormat="1" applyFont="1" applyBorder="1" applyAlignment="1" applyProtection="1">
      <alignment horizontal="center" vertical="center"/>
      <protection hidden="1"/>
    </xf>
    <xf numFmtId="175" fontId="48" fillId="0" borderId="66" xfId="0" applyNumberFormat="1" applyFont="1" applyBorder="1" applyAlignment="1" applyProtection="1">
      <alignment horizontal="center" vertical="center"/>
      <protection hidden="1"/>
    </xf>
    <xf numFmtId="175" fontId="49" fillId="5" borderId="19" xfId="0" applyNumberFormat="1" applyFont="1" applyFill="1" applyBorder="1" applyAlignment="1" applyProtection="1">
      <alignment horizontal="center" vertical="center"/>
      <protection hidden="1"/>
    </xf>
    <xf numFmtId="175" fontId="49" fillId="5" borderId="43" xfId="0" applyNumberFormat="1" applyFont="1" applyFill="1" applyBorder="1" applyAlignment="1" applyProtection="1">
      <alignment horizontal="center" vertical="center"/>
      <protection hidden="1"/>
    </xf>
    <xf numFmtId="0" fontId="52" fillId="0" borderId="117" xfId="0" applyFont="1" applyBorder="1" applyAlignment="1" applyProtection="1">
      <alignment horizontal="left" vertical="center"/>
      <protection hidden="1"/>
    </xf>
    <xf numFmtId="0" fontId="52" fillId="0" borderId="8" xfId="0" applyFont="1" applyBorder="1" applyAlignment="1" applyProtection="1">
      <alignment horizontal="left" vertical="center"/>
      <protection hidden="1"/>
    </xf>
    <xf numFmtId="0" fontId="52" fillId="0" borderId="118" xfId="0" applyFont="1" applyBorder="1" applyAlignment="1" applyProtection="1">
      <alignment horizontal="left" vertical="center"/>
      <protection hidden="1"/>
    </xf>
    <xf numFmtId="0" fontId="35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33" xfId="0" applyFont="1" applyBorder="1" applyAlignment="1" applyProtection="1">
      <alignment horizontal="center" vertical="center"/>
      <protection hidden="1"/>
    </xf>
    <xf numFmtId="0" fontId="48" fillId="0" borderId="20" xfId="0" applyFont="1" applyBorder="1" applyAlignment="1" applyProtection="1">
      <alignment horizontal="center" vertical="center"/>
      <protection hidden="1"/>
    </xf>
    <xf numFmtId="0" fontId="48" fillId="0" borderId="43" xfId="0" applyFont="1" applyBorder="1" applyAlignment="1" applyProtection="1">
      <alignment horizontal="center" vertical="center"/>
      <protection hidden="1"/>
    </xf>
    <xf numFmtId="169" fontId="48" fillId="12" borderId="19" xfId="0" applyNumberFormat="1" applyFont="1" applyFill="1" applyBorder="1" applyAlignment="1" applyProtection="1">
      <alignment horizontal="center" vertical="center"/>
      <protection hidden="1"/>
    </xf>
    <xf numFmtId="169" fontId="48" fillId="12" borderId="77" xfId="0" applyNumberFormat="1" applyFont="1" applyFill="1" applyBorder="1" applyAlignment="1" applyProtection="1">
      <alignment horizontal="center" vertical="center"/>
      <protection hidden="1"/>
    </xf>
    <xf numFmtId="169" fontId="50" fillId="5" borderId="20" xfId="0" applyNumberFormat="1" applyFont="1" applyFill="1" applyBorder="1" applyAlignment="1" applyProtection="1">
      <alignment horizontal="center" vertical="center"/>
      <protection hidden="1"/>
    </xf>
    <xf numFmtId="169" fontId="50" fillId="5" borderId="43" xfId="0" applyNumberFormat="1" applyFont="1" applyFill="1" applyBorder="1" applyAlignment="1" applyProtection="1">
      <alignment horizontal="center" vertical="center"/>
      <protection hidden="1"/>
    </xf>
    <xf numFmtId="0" fontId="27" fillId="0" borderId="37" xfId="0" applyFont="1" applyBorder="1" applyAlignment="1" applyProtection="1">
      <alignment horizontal="center"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38" xfId="0" applyFont="1" applyBorder="1" applyAlignment="1" applyProtection="1">
      <alignment horizontal="center" vertical="center"/>
      <protection hidden="1"/>
    </xf>
    <xf numFmtId="173" fontId="1" fillId="5" borderId="47" xfId="0" applyNumberFormat="1" applyFont="1" applyFill="1" applyBorder="1" applyAlignment="1" applyProtection="1">
      <alignment horizontal="center" vertical="center"/>
      <protection hidden="1"/>
    </xf>
    <xf numFmtId="173" fontId="1" fillId="5" borderId="52" xfId="0" applyNumberFormat="1" applyFont="1" applyFill="1" applyBorder="1" applyAlignment="1" applyProtection="1">
      <alignment horizontal="center" vertical="center"/>
      <protection hidden="1"/>
    </xf>
    <xf numFmtId="1" fontId="49" fillId="0" borderId="60" xfId="0" applyNumberFormat="1" applyFont="1" applyBorder="1" applyAlignment="1" applyProtection="1">
      <alignment horizontal="left" vertical="center"/>
      <protection hidden="1"/>
    </xf>
    <xf numFmtId="1" fontId="49" fillId="0" borderId="5" xfId="0" applyNumberFormat="1" applyFont="1" applyBorder="1" applyAlignment="1" applyProtection="1">
      <alignment horizontal="left" vertical="center"/>
      <protection hidden="1"/>
    </xf>
    <xf numFmtId="1" fontId="49" fillId="0" borderId="66" xfId="0" applyNumberFormat="1" applyFont="1" applyBorder="1" applyAlignment="1" applyProtection="1">
      <alignment horizontal="left" vertical="center"/>
      <protection hidden="1"/>
    </xf>
    <xf numFmtId="1" fontId="49" fillId="0" borderId="37" xfId="0" applyNumberFormat="1" applyFont="1" applyBorder="1" applyAlignment="1" applyProtection="1">
      <alignment horizontal="left" vertical="center"/>
      <protection hidden="1"/>
    </xf>
    <xf numFmtId="1" fontId="49" fillId="0" borderId="0" xfId="0" applyNumberFormat="1" applyFont="1" applyAlignment="1" applyProtection="1">
      <alignment horizontal="left" vertical="center"/>
      <protection hidden="1"/>
    </xf>
    <xf numFmtId="1" fontId="49" fillId="0" borderId="38" xfId="0" applyNumberFormat="1" applyFont="1" applyBorder="1" applyAlignment="1" applyProtection="1">
      <alignment horizontal="left" vertical="center"/>
      <protection hidden="1"/>
    </xf>
    <xf numFmtId="1" fontId="49" fillId="0" borderId="100" xfId="0" applyNumberFormat="1" applyFont="1" applyBorder="1" applyAlignment="1" applyProtection="1">
      <alignment horizontal="left" vertical="center"/>
      <protection hidden="1"/>
    </xf>
    <xf numFmtId="1" fontId="49" fillId="0" borderId="86" xfId="0" applyNumberFormat="1" applyFont="1" applyBorder="1" applyAlignment="1" applyProtection="1">
      <alignment horizontal="left" vertical="center"/>
      <protection hidden="1"/>
    </xf>
    <xf numFmtId="1" fontId="49" fillId="0" borderId="101" xfId="0" applyNumberFormat="1" applyFont="1" applyBorder="1" applyAlignment="1" applyProtection="1">
      <alignment horizontal="left" vertical="center"/>
      <protection hidden="1"/>
    </xf>
    <xf numFmtId="1" fontId="52" fillId="0" borderId="60" xfId="0" applyNumberFormat="1" applyFont="1" applyBorder="1" applyAlignment="1" applyProtection="1">
      <alignment horizontal="center" vertical="center"/>
      <protection hidden="1"/>
    </xf>
    <xf numFmtId="1" fontId="52" fillId="0" borderId="66" xfId="0" applyNumberFormat="1" applyFont="1" applyBorder="1" applyAlignment="1" applyProtection="1">
      <alignment horizontal="center" vertical="center"/>
      <protection hidden="1"/>
    </xf>
    <xf numFmtId="1" fontId="52" fillId="0" borderId="37" xfId="0" applyNumberFormat="1" applyFont="1" applyBorder="1" applyAlignment="1" applyProtection="1">
      <alignment horizontal="center" vertical="center"/>
      <protection hidden="1"/>
    </xf>
    <xf numFmtId="1" fontId="52" fillId="0" borderId="38" xfId="0" applyNumberFormat="1" applyFont="1" applyBorder="1" applyAlignment="1" applyProtection="1">
      <alignment horizontal="center" vertical="center"/>
      <protection hidden="1"/>
    </xf>
    <xf numFmtId="1" fontId="52" fillId="0" borderId="100" xfId="0" applyNumberFormat="1" applyFont="1" applyBorder="1" applyAlignment="1" applyProtection="1">
      <alignment horizontal="center" vertical="center"/>
      <protection hidden="1"/>
    </xf>
    <xf numFmtId="1" fontId="52" fillId="0" borderId="101" xfId="0" applyNumberFormat="1" applyFont="1" applyBorder="1" applyAlignment="1" applyProtection="1">
      <alignment horizontal="center" vertical="center"/>
      <protection hidden="1"/>
    </xf>
    <xf numFmtId="0" fontId="48" fillId="0" borderId="67" xfId="0" applyFont="1" applyBorder="1" applyAlignment="1" applyProtection="1">
      <alignment horizontal="right" vertical="center"/>
      <protection hidden="1"/>
    </xf>
    <xf numFmtId="0" fontId="48" fillId="0" borderId="19" xfId="0" applyFont="1" applyBorder="1" applyAlignment="1" applyProtection="1">
      <alignment horizontal="right" vertical="center"/>
      <protection hidden="1"/>
    </xf>
    <xf numFmtId="0" fontId="48" fillId="13" borderId="44" xfId="0" applyFont="1" applyFill="1" applyBorder="1" applyAlignment="1" applyProtection="1">
      <alignment horizontal="center" vertical="center"/>
      <protection hidden="1"/>
    </xf>
    <xf numFmtId="0" fontId="48" fillId="13" borderId="41" xfId="0" applyFont="1" applyFill="1" applyBorder="1" applyAlignment="1" applyProtection="1">
      <alignment horizontal="center" vertical="center"/>
      <protection hidden="1"/>
    </xf>
    <xf numFmtId="169" fontId="49" fillId="8" borderId="55" xfId="0" applyNumberFormat="1" applyFont="1" applyFill="1" applyBorder="1" applyAlignment="1" applyProtection="1">
      <alignment horizontal="center" vertical="center"/>
      <protection hidden="1"/>
    </xf>
    <xf numFmtId="169" fontId="49" fillId="8" borderId="52" xfId="0" applyNumberFormat="1" applyFont="1" applyFill="1" applyBorder="1" applyAlignment="1" applyProtection="1">
      <alignment horizontal="center" vertical="center"/>
      <protection hidden="1"/>
    </xf>
    <xf numFmtId="0" fontId="48" fillId="13" borderId="43" xfId="0" applyFont="1" applyFill="1" applyBorder="1" applyAlignment="1" applyProtection="1">
      <alignment horizontal="center" vertical="center"/>
      <protection hidden="1"/>
    </xf>
    <xf numFmtId="14" fontId="48" fillId="0" borderId="37" xfId="0" applyNumberFormat="1" applyFont="1" applyBorder="1" applyAlignment="1" applyProtection="1">
      <alignment horizontal="right" vertical="center"/>
      <protection hidden="1"/>
    </xf>
    <xf numFmtId="0" fontId="48" fillId="0" borderId="0" xfId="0" applyFont="1" applyAlignment="1" applyProtection="1">
      <alignment horizontal="right" vertical="center"/>
      <protection hidden="1"/>
    </xf>
    <xf numFmtId="7" fontId="48" fillId="12" borderId="85" xfId="1" applyNumberFormat="1" applyFont="1" applyFill="1" applyBorder="1" applyAlignment="1" applyProtection="1">
      <alignment horizontal="center" vertical="center"/>
      <protection hidden="1"/>
    </xf>
    <xf numFmtId="7" fontId="48" fillId="12" borderId="94" xfId="1" applyNumberFormat="1" applyFont="1" applyFill="1" applyBorder="1" applyAlignment="1" applyProtection="1">
      <alignment horizontal="center" vertical="center"/>
      <protection hidden="1"/>
    </xf>
    <xf numFmtId="0" fontId="14" fillId="0" borderId="67" xfId="0" applyFont="1" applyBorder="1" applyAlignment="1">
      <alignment horizontal="right" vertical="center"/>
    </xf>
    <xf numFmtId="0" fontId="14" fillId="0" borderId="62" xfId="0" applyFont="1" applyBorder="1" applyAlignment="1">
      <alignment horizontal="right" vertical="center"/>
    </xf>
    <xf numFmtId="0" fontId="14" fillId="0" borderId="72" xfId="0" applyFont="1" applyBorder="1" applyAlignment="1">
      <alignment horizontal="right"/>
    </xf>
    <xf numFmtId="0" fontId="14" fillId="0" borderId="73" xfId="0" applyFont="1" applyBorder="1" applyAlignment="1">
      <alignment horizontal="right"/>
    </xf>
    <xf numFmtId="0" fontId="11" fillId="0" borderId="0" xfId="0" applyFont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39" xfId="0" applyFont="1" applyBorder="1" applyAlignment="1">
      <alignment horizontal="center"/>
    </xf>
    <xf numFmtId="0" fontId="14" fillId="0" borderId="27" xfId="0" applyFont="1" applyBorder="1" applyAlignment="1">
      <alignment horizontal="center"/>
    </xf>
    <xf numFmtId="0" fontId="14" fillId="0" borderId="60" xfId="0" applyFont="1" applyBorder="1" applyAlignment="1">
      <alignment horizontal="right" vertical="center"/>
    </xf>
    <xf numFmtId="0" fontId="14" fillId="0" borderId="61" xfId="0" applyFont="1" applyBorder="1" applyAlignment="1">
      <alignment horizontal="right" vertical="center"/>
    </xf>
    <xf numFmtId="14" fontId="14" fillId="0" borderId="37" xfId="0" applyNumberFormat="1" applyFont="1" applyBorder="1" applyAlignment="1">
      <alignment horizontal="right" vertical="center"/>
    </xf>
    <xf numFmtId="0" fontId="14" fillId="0" borderId="15" xfId="0" applyFont="1" applyBorder="1" applyAlignment="1">
      <alignment horizontal="right" vertical="center"/>
    </xf>
    <xf numFmtId="0" fontId="14" fillId="0" borderId="66" xfId="0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13" fillId="0" borderId="3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9" fillId="0" borderId="0" xfId="1" applyAlignment="1" applyProtection="1"/>
    <xf numFmtId="0" fontId="0" fillId="0" borderId="30" xfId="0" applyBorder="1" applyAlignment="1">
      <alignment horizontal="center"/>
    </xf>
    <xf numFmtId="0" fontId="0" fillId="0" borderId="23" xfId="0" applyBorder="1" applyAlignment="1">
      <alignment horizontal="center"/>
    </xf>
    <xf numFmtId="7" fontId="0" fillId="0" borderId="23" xfId="0" applyNumberFormat="1" applyBorder="1" applyAlignment="1">
      <alignment horizontal="center"/>
    </xf>
    <xf numFmtId="0" fontId="1" fillId="0" borderId="0" xfId="0" applyFont="1" applyAlignment="1">
      <alignment horizontal="centerContinuous"/>
    </xf>
  </cellXfs>
  <cellStyles count="2">
    <cellStyle name="Lien hypertexte" xfId="1" builtinId="8"/>
    <cellStyle name="Normal" xfId="0" builtinId="0"/>
  </cellStyles>
  <dxfs count="7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1</xdr:row>
          <xdr:rowOff>76200</xdr:rowOff>
        </xdr:from>
        <xdr:to>
          <xdr:col>0</xdr:col>
          <xdr:colOff>742950</xdr:colOff>
          <xdr:row>1</xdr:row>
          <xdr:rowOff>285750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136524</xdr:colOff>
      <xdr:row>0</xdr:row>
      <xdr:rowOff>21556</xdr:rowOff>
    </xdr:from>
    <xdr:to>
      <xdr:col>4</xdr:col>
      <xdr:colOff>1114425</xdr:colOff>
      <xdr:row>5</xdr:row>
      <xdr:rowOff>188640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3499" y="21556"/>
          <a:ext cx="1768476" cy="1262459"/>
        </a:xfrm>
        <a:prstGeom prst="rect">
          <a:avLst/>
        </a:prstGeom>
      </xdr:spPr>
    </xdr:pic>
    <xdr:clientData/>
  </xdr:twoCellAnchor>
  <xdr:twoCellAnchor editAs="oneCell">
    <xdr:from>
      <xdr:col>8</xdr:col>
      <xdr:colOff>174624</xdr:colOff>
      <xdr:row>0</xdr:row>
      <xdr:rowOff>12031</xdr:rowOff>
    </xdr:from>
    <xdr:to>
      <xdr:col>9</xdr:col>
      <xdr:colOff>1152525</xdr:colOff>
      <xdr:row>5</xdr:row>
      <xdr:rowOff>179115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1124" y="12031"/>
          <a:ext cx="1768476" cy="12624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6</xdr:row>
      <xdr:rowOff>82550</xdr:rowOff>
    </xdr:from>
    <xdr:to>
      <xdr:col>8</xdr:col>
      <xdr:colOff>558800</xdr:colOff>
      <xdr:row>8</xdr:row>
      <xdr:rowOff>6350</xdr:rowOff>
    </xdr:to>
    <xdr:sp macro="" textlink="">
      <xdr:nvSpPr>
        <xdr:cNvPr id="2" name="ZoneTexte 1"/>
        <xdr:cNvSpPr txBox="1"/>
      </xdr:nvSpPr>
      <xdr:spPr>
        <a:xfrm>
          <a:off x="8286750" y="1200150"/>
          <a:ext cx="920750" cy="292100"/>
        </a:xfrm>
        <a:prstGeom prst="rect">
          <a:avLst/>
        </a:prstGeom>
        <a:ln w="1270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Modifiablees</a:t>
          </a:r>
        </a:p>
      </xdr:txBody>
    </xdr:sp>
    <xdr:clientData/>
  </xdr:twoCellAnchor>
  <xdr:twoCellAnchor>
    <xdr:from>
      <xdr:col>7</xdr:col>
      <xdr:colOff>495300</xdr:colOff>
      <xdr:row>3</xdr:row>
      <xdr:rowOff>82550</xdr:rowOff>
    </xdr:from>
    <xdr:to>
      <xdr:col>8</xdr:col>
      <xdr:colOff>98425</xdr:colOff>
      <xdr:row>6</xdr:row>
      <xdr:rowOff>82550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8382000" y="647700"/>
          <a:ext cx="36512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98425</xdr:colOff>
      <xdr:row>3</xdr:row>
      <xdr:rowOff>95250</xdr:rowOff>
    </xdr:from>
    <xdr:to>
      <xdr:col>8</xdr:col>
      <xdr:colOff>463550</xdr:colOff>
      <xdr:row>6</xdr:row>
      <xdr:rowOff>82550</xdr:rowOff>
    </xdr:to>
    <xdr:cxnSp macro="">
      <xdr:nvCxnSpPr>
        <xdr:cNvPr id="6" name="Connecteur droit avec flèche 5"/>
        <xdr:cNvCxnSpPr>
          <a:stCxn id="2" idx="0"/>
        </xdr:cNvCxnSpPr>
      </xdr:nvCxnSpPr>
      <xdr:spPr>
        <a:xfrm flipV="1">
          <a:off x="8747125" y="660400"/>
          <a:ext cx="365125" cy="539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781051</xdr:colOff>
      <xdr:row>4</xdr:row>
      <xdr:rowOff>88901</xdr:rowOff>
    </xdr:from>
    <xdr:to>
      <xdr:col>5</xdr:col>
      <xdr:colOff>546101</xdr:colOff>
      <xdr:row>6</xdr:row>
      <xdr:rowOff>6351</xdr:rowOff>
    </xdr:to>
    <xdr:sp macro="[0]!Bilan" textlink="">
      <xdr:nvSpPr>
        <xdr:cNvPr id="5" name="Rectangle à coins arrondis 4"/>
        <xdr:cNvSpPr/>
      </xdr:nvSpPr>
      <xdr:spPr>
        <a:xfrm>
          <a:off x="6616701" y="838201"/>
          <a:ext cx="704850" cy="2857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Bilan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omptabilite_association_nv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ilan ouverture"/>
      <sheetName val="Journal"/>
      <sheetName val="Résultat"/>
      <sheetName val="Caisse"/>
      <sheetName val="Bilan Clôture"/>
      <sheetName val="Budget"/>
      <sheetName val="Membres"/>
      <sheetName val="Imprimer"/>
      <sheetName val="comptabilite_association_nvx"/>
    </sheetNames>
    <sheetDataSet>
      <sheetData sheetId="0"/>
      <sheetData sheetId="1">
        <row r="18">
          <cell r="A18">
            <v>1000</v>
          </cell>
        </row>
        <row r="19">
          <cell r="A19">
            <v>1020</v>
          </cell>
        </row>
        <row r="20">
          <cell r="A20">
            <v>1300</v>
          </cell>
        </row>
        <row r="21">
          <cell r="A21">
            <v>1110</v>
          </cell>
        </row>
        <row r="22">
          <cell r="A22">
            <v>1208</v>
          </cell>
        </row>
        <row r="23">
          <cell r="A23">
            <v>1500</v>
          </cell>
        </row>
        <row r="24">
          <cell r="A24">
            <v>1530</v>
          </cell>
        </row>
        <row r="25">
          <cell r="A25">
            <v>2010</v>
          </cell>
        </row>
        <row r="26">
          <cell r="A26">
            <v>2400</v>
          </cell>
        </row>
        <row r="27">
          <cell r="A27">
            <v>2300</v>
          </cell>
        </row>
        <row r="28">
          <cell r="A28">
            <v>2950</v>
          </cell>
        </row>
        <row r="29">
          <cell r="A29">
            <v>9000</v>
          </cell>
        </row>
        <row r="30">
          <cell r="A30">
            <v>2800</v>
          </cell>
        </row>
        <row r="31">
          <cell r="A31">
            <v>5200</v>
          </cell>
        </row>
        <row r="32">
          <cell r="A32">
            <v>6100</v>
          </cell>
        </row>
        <row r="33">
          <cell r="A33">
            <v>6101</v>
          </cell>
        </row>
        <row r="34">
          <cell r="A34">
            <v>6102</v>
          </cell>
        </row>
        <row r="35">
          <cell r="A35">
            <v>6280</v>
          </cell>
        </row>
        <row r="36">
          <cell r="A36">
            <v>6300</v>
          </cell>
        </row>
        <row r="37">
          <cell r="A37">
            <v>6400</v>
          </cell>
        </row>
        <row r="38">
          <cell r="A38">
            <v>6500</v>
          </cell>
        </row>
        <row r="39">
          <cell r="A39">
            <v>6640</v>
          </cell>
        </row>
        <row r="40">
          <cell r="A40">
            <v>6700</v>
          </cell>
        </row>
        <row r="41">
          <cell r="A41">
            <v>6800</v>
          </cell>
        </row>
        <row r="42">
          <cell r="A42">
            <v>6900</v>
          </cell>
        </row>
        <row r="43">
          <cell r="A43">
            <v>9000</v>
          </cell>
        </row>
        <row r="44">
          <cell r="A44">
            <v>3201</v>
          </cell>
        </row>
        <row r="45">
          <cell r="A45">
            <v>3202</v>
          </cell>
        </row>
        <row r="46">
          <cell r="A46">
            <v>3203</v>
          </cell>
        </row>
        <row r="47">
          <cell r="A47">
            <v>3400</v>
          </cell>
        </row>
        <row r="48">
          <cell r="A48">
            <v>3600</v>
          </cell>
        </row>
        <row r="49">
          <cell r="A49">
            <v>3630</v>
          </cell>
        </row>
        <row r="50">
          <cell r="A50">
            <v>6950</v>
          </cell>
        </row>
      </sheetData>
      <sheetData sheetId="2">
        <row r="1">
          <cell r="O1">
            <v>43101</v>
          </cell>
        </row>
        <row r="2">
          <cell r="O2">
            <v>43102</v>
          </cell>
        </row>
        <row r="3">
          <cell r="O3">
            <v>43103</v>
          </cell>
        </row>
        <row r="4">
          <cell r="O4">
            <v>43104</v>
          </cell>
        </row>
        <row r="5">
          <cell r="O5">
            <v>43105</v>
          </cell>
        </row>
        <row r="6">
          <cell r="O6">
            <v>43106</v>
          </cell>
        </row>
        <row r="7">
          <cell r="O7">
            <v>43107</v>
          </cell>
        </row>
        <row r="8">
          <cell r="O8">
            <v>43108</v>
          </cell>
        </row>
        <row r="9">
          <cell r="O9">
            <v>43109</v>
          </cell>
        </row>
        <row r="10">
          <cell r="O10">
            <v>43110</v>
          </cell>
        </row>
        <row r="11">
          <cell r="O11">
            <v>43111</v>
          </cell>
        </row>
        <row r="12">
          <cell r="O12">
            <v>43112</v>
          </cell>
        </row>
        <row r="13">
          <cell r="O13">
            <v>43113</v>
          </cell>
        </row>
        <row r="14">
          <cell r="O14">
            <v>43114</v>
          </cell>
        </row>
        <row r="15">
          <cell r="O15">
            <v>43115</v>
          </cell>
        </row>
        <row r="16">
          <cell r="O16">
            <v>43116</v>
          </cell>
        </row>
        <row r="17">
          <cell r="O17">
            <v>43117</v>
          </cell>
        </row>
        <row r="18">
          <cell r="O18">
            <v>43118</v>
          </cell>
        </row>
        <row r="19">
          <cell r="O19">
            <v>43119</v>
          </cell>
        </row>
        <row r="20">
          <cell r="O20">
            <v>43120</v>
          </cell>
        </row>
        <row r="21">
          <cell r="O21">
            <v>43121</v>
          </cell>
        </row>
        <row r="22">
          <cell r="O22">
            <v>43122</v>
          </cell>
        </row>
        <row r="23">
          <cell r="O23">
            <v>43123</v>
          </cell>
        </row>
        <row r="24">
          <cell r="O24">
            <v>43124</v>
          </cell>
        </row>
        <row r="25">
          <cell r="O25">
            <v>43125</v>
          </cell>
        </row>
        <row r="26">
          <cell r="O26">
            <v>43126</v>
          </cell>
        </row>
        <row r="27">
          <cell r="O27">
            <v>43127</v>
          </cell>
        </row>
        <row r="28">
          <cell r="O28">
            <v>43128</v>
          </cell>
        </row>
        <row r="29">
          <cell r="O29">
            <v>43129</v>
          </cell>
        </row>
        <row r="30">
          <cell r="O30">
            <v>43130</v>
          </cell>
        </row>
        <row r="31">
          <cell r="O31">
            <v>43131</v>
          </cell>
        </row>
        <row r="32">
          <cell r="O32">
            <v>43132</v>
          </cell>
        </row>
        <row r="33">
          <cell r="O33">
            <v>43133</v>
          </cell>
        </row>
        <row r="34">
          <cell r="O34">
            <v>43134</v>
          </cell>
        </row>
        <row r="35">
          <cell r="O35">
            <v>43135</v>
          </cell>
        </row>
        <row r="36">
          <cell r="O36">
            <v>43136</v>
          </cell>
        </row>
        <row r="37">
          <cell r="O37">
            <v>43137</v>
          </cell>
        </row>
        <row r="38">
          <cell r="O38">
            <v>43138</v>
          </cell>
        </row>
        <row r="39">
          <cell r="O39">
            <v>43139</v>
          </cell>
        </row>
        <row r="40">
          <cell r="O40">
            <v>43140</v>
          </cell>
        </row>
        <row r="41">
          <cell r="O41">
            <v>43141</v>
          </cell>
        </row>
        <row r="42">
          <cell r="O42">
            <v>43142</v>
          </cell>
        </row>
        <row r="43">
          <cell r="O43">
            <v>43143</v>
          </cell>
        </row>
        <row r="44">
          <cell r="O44">
            <v>43144</v>
          </cell>
        </row>
        <row r="45">
          <cell r="O45">
            <v>43145</v>
          </cell>
        </row>
        <row r="46">
          <cell r="O46">
            <v>43146</v>
          </cell>
        </row>
        <row r="47">
          <cell r="O47">
            <v>43147</v>
          </cell>
        </row>
        <row r="48">
          <cell r="O48">
            <v>43148</v>
          </cell>
        </row>
        <row r="49">
          <cell r="O49">
            <v>43149</v>
          </cell>
        </row>
        <row r="50">
          <cell r="O50">
            <v>43150</v>
          </cell>
        </row>
        <row r="51">
          <cell r="O51">
            <v>43151</v>
          </cell>
        </row>
        <row r="52">
          <cell r="O52">
            <v>43152</v>
          </cell>
        </row>
        <row r="53">
          <cell r="O53">
            <v>43153</v>
          </cell>
        </row>
        <row r="54">
          <cell r="O54">
            <v>43154</v>
          </cell>
        </row>
        <row r="55">
          <cell r="O55">
            <v>43155</v>
          </cell>
        </row>
        <row r="56">
          <cell r="O56">
            <v>43156</v>
          </cell>
        </row>
        <row r="57">
          <cell r="O57">
            <v>43157</v>
          </cell>
        </row>
        <row r="58">
          <cell r="O58">
            <v>43158</v>
          </cell>
        </row>
        <row r="59">
          <cell r="O59">
            <v>43159</v>
          </cell>
        </row>
        <row r="60">
          <cell r="O60">
            <v>43160</v>
          </cell>
        </row>
        <row r="61">
          <cell r="O61">
            <v>43161</v>
          </cell>
        </row>
        <row r="62">
          <cell r="O62">
            <v>43162</v>
          </cell>
        </row>
        <row r="63">
          <cell r="O63">
            <v>43163</v>
          </cell>
        </row>
        <row r="64">
          <cell r="O64">
            <v>43164</v>
          </cell>
        </row>
        <row r="65">
          <cell r="O65">
            <v>43165</v>
          </cell>
        </row>
        <row r="66">
          <cell r="O66">
            <v>43166</v>
          </cell>
        </row>
        <row r="67">
          <cell r="O67">
            <v>43167</v>
          </cell>
        </row>
        <row r="68">
          <cell r="O68">
            <v>43168</v>
          </cell>
        </row>
        <row r="69">
          <cell r="O69">
            <v>43169</v>
          </cell>
        </row>
        <row r="70">
          <cell r="O70">
            <v>43170</v>
          </cell>
        </row>
        <row r="71">
          <cell r="O71">
            <v>43171</v>
          </cell>
        </row>
        <row r="72">
          <cell r="O72">
            <v>43172</v>
          </cell>
        </row>
        <row r="73">
          <cell r="O73">
            <v>43173</v>
          </cell>
        </row>
        <row r="74">
          <cell r="O74">
            <v>43174</v>
          </cell>
        </row>
        <row r="75">
          <cell r="O75">
            <v>43175</v>
          </cell>
        </row>
        <row r="76">
          <cell r="O76">
            <v>43176</v>
          </cell>
        </row>
        <row r="77">
          <cell r="O77">
            <v>43177</v>
          </cell>
        </row>
        <row r="78">
          <cell r="O78">
            <v>43178</v>
          </cell>
        </row>
        <row r="79">
          <cell r="O79">
            <v>43179</v>
          </cell>
        </row>
        <row r="80">
          <cell r="O80">
            <v>43180</v>
          </cell>
        </row>
        <row r="81">
          <cell r="O81">
            <v>43181</v>
          </cell>
        </row>
        <row r="82">
          <cell r="O82">
            <v>43182</v>
          </cell>
        </row>
        <row r="83">
          <cell r="O83">
            <v>43183</v>
          </cell>
        </row>
        <row r="84">
          <cell r="O84">
            <v>43184</v>
          </cell>
        </row>
        <row r="85">
          <cell r="O85">
            <v>43185</v>
          </cell>
        </row>
        <row r="86">
          <cell r="O86">
            <v>43186</v>
          </cell>
        </row>
        <row r="87">
          <cell r="O87">
            <v>43187</v>
          </cell>
        </row>
        <row r="88">
          <cell r="O88">
            <v>43188</v>
          </cell>
        </row>
        <row r="89">
          <cell r="O89">
            <v>43189</v>
          </cell>
        </row>
        <row r="90">
          <cell r="O90">
            <v>43190</v>
          </cell>
        </row>
        <row r="91">
          <cell r="O91">
            <v>43191</v>
          </cell>
        </row>
        <row r="92">
          <cell r="O92">
            <v>43192</v>
          </cell>
        </row>
        <row r="93">
          <cell r="O93">
            <v>43193</v>
          </cell>
        </row>
        <row r="94">
          <cell r="O94">
            <v>43194</v>
          </cell>
        </row>
        <row r="95">
          <cell r="O95">
            <v>43195</v>
          </cell>
        </row>
        <row r="96">
          <cell r="O96">
            <v>43196</v>
          </cell>
        </row>
        <row r="97">
          <cell r="O97">
            <v>43197</v>
          </cell>
        </row>
        <row r="98">
          <cell r="O98">
            <v>43198</v>
          </cell>
        </row>
        <row r="99">
          <cell r="O99">
            <v>43199</v>
          </cell>
        </row>
        <row r="100">
          <cell r="O100">
            <v>43200</v>
          </cell>
        </row>
        <row r="101">
          <cell r="O101">
            <v>43201</v>
          </cell>
        </row>
        <row r="102">
          <cell r="O102">
            <v>43202</v>
          </cell>
        </row>
        <row r="103">
          <cell r="O103">
            <v>43203</v>
          </cell>
        </row>
        <row r="104">
          <cell r="O104">
            <v>43204</v>
          </cell>
        </row>
        <row r="105">
          <cell r="O105">
            <v>43205</v>
          </cell>
        </row>
        <row r="106">
          <cell r="O106">
            <v>43206</v>
          </cell>
        </row>
        <row r="107">
          <cell r="O107">
            <v>43207</v>
          </cell>
        </row>
        <row r="108">
          <cell r="O108">
            <v>43208</v>
          </cell>
        </row>
        <row r="109">
          <cell r="O109">
            <v>43209</v>
          </cell>
        </row>
        <row r="110">
          <cell r="O110">
            <v>43210</v>
          </cell>
        </row>
        <row r="111">
          <cell r="O111">
            <v>43211</v>
          </cell>
        </row>
        <row r="112">
          <cell r="O112">
            <v>43212</v>
          </cell>
        </row>
        <row r="113">
          <cell r="O113">
            <v>43213</v>
          </cell>
        </row>
        <row r="114">
          <cell r="O114">
            <v>43214</v>
          </cell>
        </row>
        <row r="115">
          <cell r="O115">
            <v>43215</v>
          </cell>
        </row>
        <row r="116">
          <cell r="O116">
            <v>43216</v>
          </cell>
        </row>
        <row r="117">
          <cell r="O117">
            <v>43217</v>
          </cell>
        </row>
        <row r="118">
          <cell r="O118">
            <v>43218</v>
          </cell>
        </row>
        <row r="119">
          <cell r="O119">
            <v>43219</v>
          </cell>
        </row>
        <row r="120">
          <cell r="O120">
            <v>43220</v>
          </cell>
        </row>
        <row r="121">
          <cell r="O121">
            <v>43221</v>
          </cell>
        </row>
        <row r="122">
          <cell r="O122">
            <v>43222</v>
          </cell>
        </row>
        <row r="123">
          <cell r="O123">
            <v>43223</v>
          </cell>
        </row>
        <row r="124">
          <cell r="O124">
            <v>43224</v>
          </cell>
        </row>
        <row r="125">
          <cell r="O125">
            <v>43225</v>
          </cell>
        </row>
        <row r="126">
          <cell r="O126">
            <v>43226</v>
          </cell>
        </row>
        <row r="127">
          <cell r="O127">
            <v>43227</v>
          </cell>
        </row>
        <row r="128">
          <cell r="O128">
            <v>43228</v>
          </cell>
        </row>
        <row r="129">
          <cell r="O129">
            <v>43229</v>
          </cell>
        </row>
        <row r="130">
          <cell r="O130">
            <v>43230</v>
          </cell>
        </row>
        <row r="131">
          <cell r="O131">
            <v>43231</v>
          </cell>
        </row>
        <row r="132">
          <cell r="O132">
            <v>43232</v>
          </cell>
        </row>
        <row r="133">
          <cell r="O133">
            <v>43233</v>
          </cell>
        </row>
        <row r="134">
          <cell r="O134">
            <v>43234</v>
          </cell>
        </row>
        <row r="135">
          <cell r="O135">
            <v>43235</v>
          </cell>
        </row>
        <row r="136">
          <cell r="O136">
            <v>43236</v>
          </cell>
        </row>
        <row r="137">
          <cell r="O137">
            <v>43237</v>
          </cell>
        </row>
        <row r="138">
          <cell r="O138">
            <v>43238</v>
          </cell>
        </row>
        <row r="139">
          <cell r="O139">
            <v>43239</v>
          </cell>
        </row>
        <row r="140">
          <cell r="O140">
            <v>43240</v>
          </cell>
        </row>
        <row r="141">
          <cell r="O141">
            <v>43241</v>
          </cell>
        </row>
        <row r="142">
          <cell r="O142">
            <v>43242</v>
          </cell>
        </row>
        <row r="143">
          <cell r="O143">
            <v>43243</v>
          </cell>
        </row>
        <row r="144">
          <cell r="O144">
            <v>43244</v>
          </cell>
        </row>
        <row r="145">
          <cell r="O145">
            <v>43245</v>
          </cell>
        </row>
        <row r="146">
          <cell r="O146">
            <v>43246</v>
          </cell>
        </row>
        <row r="147">
          <cell r="O147">
            <v>43247</v>
          </cell>
        </row>
        <row r="148">
          <cell r="O148">
            <v>43248</v>
          </cell>
        </row>
        <row r="149">
          <cell r="O149">
            <v>43249</v>
          </cell>
        </row>
        <row r="150">
          <cell r="O150">
            <v>43250</v>
          </cell>
        </row>
        <row r="151">
          <cell r="O151">
            <v>43251</v>
          </cell>
        </row>
        <row r="152">
          <cell r="O152">
            <v>43252</v>
          </cell>
        </row>
        <row r="153">
          <cell r="O153">
            <v>43253</v>
          </cell>
        </row>
        <row r="154">
          <cell r="O154">
            <v>43254</v>
          </cell>
        </row>
        <row r="155">
          <cell r="O155">
            <v>43255</v>
          </cell>
        </row>
        <row r="156">
          <cell r="O156">
            <v>43256</v>
          </cell>
        </row>
        <row r="157">
          <cell r="O157">
            <v>43257</v>
          </cell>
        </row>
        <row r="158">
          <cell r="O158">
            <v>43258</v>
          </cell>
        </row>
        <row r="159">
          <cell r="O159">
            <v>43259</v>
          </cell>
        </row>
        <row r="160">
          <cell r="O160">
            <v>43260</v>
          </cell>
        </row>
        <row r="161">
          <cell r="O161">
            <v>43261</v>
          </cell>
        </row>
        <row r="162">
          <cell r="O162">
            <v>43262</v>
          </cell>
        </row>
        <row r="163">
          <cell r="O163">
            <v>43263</v>
          </cell>
        </row>
        <row r="164">
          <cell r="O164">
            <v>43264</v>
          </cell>
        </row>
        <row r="165">
          <cell r="O165">
            <v>43265</v>
          </cell>
        </row>
        <row r="166">
          <cell r="O166">
            <v>43266</v>
          </cell>
        </row>
        <row r="167">
          <cell r="O167">
            <v>43267</v>
          </cell>
        </row>
        <row r="168">
          <cell r="O168">
            <v>43268</v>
          </cell>
        </row>
        <row r="169">
          <cell r="O169">
            <v>43269</v>
          </cell>
        </row>
        <row r="170">
          <cell r="O170">
            <v>43270</v>
          </cell>
        </row>
        <row r="171">
          <cell r="O171">
            <v>43271</v>
          </cell>
        </row>
        <row r="172">
          <cell r="O172">
            <v>43272</v>
          </cell>
        </row>
        <row r="173">
          <cell r="O173">
            <v>43273</v>
          </cell>
        </row>
        <row r="174">
          <cell r="O174">
            <v>43274</v>
          </cell>
        </row>
        <row r="175">
          <cell r="O175">
            <v>43275</v>
          </cell>
        </row>
        <row r="176">
          <cell r="O176">
            <v>43276</v>
          </cell>
        </row>
        <row r="177">
          <cell r="O177">
            <v>43277</v>
          </cell>
        </row>
        <row r="178">
          <cell r="O178">
            <v>43278</v>
          </cell>
        </row>
        <row r="179">
          <cell r="O179">
            <v>43279</v>
          </cell>
        </row>
        <row r="180">
          <cell r="O180">
            <v>43280</v>
          </cell>
        </row>
        <row r="181">
          <cell r="O181">
            <v>43281</v>
          </cell>
        </row>
        <row r="182">
          <cell r="O182">
            <v>43282</v>
          </cell>
        </row>
        <row r="183">
          <cell r="O183">
            <v>43283</v>
          </cell>
        </row>
        <row r="184">
          <cell r="O184">
            <v>43284</v>
          </cell>
        </row>
        <row r="185">
          <cell r="O185">
            <v>43285</v>
          </cell>
        </row>
        <row r="186">
          <cell r="O186">
            <v>43286</v>
          </cell>
        </row>
        <row r="187">
          <cell r="O187">
            <v>43287</v>
          </cell>
        </row>
        <row r="188">
          <cell r="O188">
            <v>43288</v>
          </cell>
        </row>
        <row r="189">
          <cell r="O189">
            <v>43289</v>
          </cell>
        </row>
        <row r="190">
          <cell r="O190">
            <v>43290</v>
          </cell>
        </row>
        <row r="191">
          <cell r="O191">
            <v>43291</v>
          </cell>
        </row>
        <row r="192">
          <cell r="O192">
            <v>43292</v>
          </cell>
        </row>
        <row r="193">
          <cell r="O193">
            <v>43293</v>
          </cell>
        </row>
        <row r="194">
          <cell r="O194">
            <v>43294</v>
          </cell>
        </row>
        <row r="195">
          <cell r="O195">
            <v>43295</v>
          </cell>
        </row>
        <row r="196">
          <cell r="O196">
            <v>43296</v>
          </cell>
        </row>
        <row r="197">
          <cell r="O197">
            <v>43297</v>
          </cell>
        </row>
        <row r="198">
          <cell r="O198">
            <v>43298</v>
          </cell>
        </row>
        <row r="199">
          <cell r="O199">
            <v>43299</v>
          </cell>
        </row>
        <row r="200">
          <cell r="O200">
            <v>43300</v>
          </cell>
        </row>
        <row r="201">
          <cell r="O201">
            <v>43301</v>
          </cell>
        </row>
        <row r="202">
          <cell r="O202">
            <v>43302</v>
          </cell>
        </row>
        <row r="203">
          <cell r="O203">
            <v>43303</v>
          </cell>
        </row>
        <row r="204">
          <cell r="O204">
            <v>43304</v>
          </cell>
        </row>
        <row r="205">
          <cell r="O205">
            <v>43305</v>
          </cell>
        </row>
        <row r="206">
          <cell r="O206">
            <v>43306</v>
          </cell>
        </row>
        <row r="207">
          <cell r="O207">
            <v>43307</v>
          </cell>
        </row>
        <row r="208">
          <cell r="O208">
            <v>43308</v>
          </cell>
        </row>
        <row r="209">
          <cell r="O209">
            <v>43309</v>
          </cell>
        </row>
        <row r="210">
          <cell r="O210">
            <v>43310</v>
          </cell>
        </row>
        <row r="211">
          <cell r="O211">
            <v>43311</v>
          </cell>
        </row>
        <row r="212">
          <cell r="O212">
            <v>43312</v>
          </cell>
        </row>
        <row r="213">
          <cell r="O213">
            <v>43313</v>
          </cell>
        </row>
        <row r="214">
          <cell r="O214">
            <v>43314</v>
          </cell>
        </row>
        <row r="215">
          <cell r="O215">
            <v>43315</v>
          </cell>
        </row>
        <row r="216">
          <cell r="O216">
            <v>43316</v>
          </cell>
        </row>
        <row r="217">
          <cell r="O217">
            <v>43317</v>
          </cell>
        </row>
        <row r="218">
          <cell r="O218">
            <v>43318</v>
          </cell>
        </row>
        <row r="219">
          <cell r="O219">
            <v>43319</v>
          </cell>
        </row>
        <row r="220">
          <cell r="O220">
            <v>43320</v>
          </cell>
        </row>
        <row r="221">
          <cell r="O221">
            <v>43321</v>
          </cell>
        </row>
        <row r="222">
          <cell r="O222">
            <v>43322</v>
          </cell>
        </row>
        <row r="223">
          <cell r="O223">
            <v>43323</v>
          </cell>
        </row>
        <row r="224">
          <cell r="O224">
            <v>43324</v>
          </cell>
        </row>
        <row r="225">
          <cell r="O225">
            <v>43325</v>
          </cell>
        </row>
        <row r="226">
          <cell r="O226">
            <v>43326</v>
          </cell>
        </row>
        <row r="227">
          <cell r="O227">
            <v>43327</v>
          </cell>
        </row>
        <row r="228">
          <cell r="O228">
            <v>43328</v>
          </cell>
        </row>
        <row r="229">
          <cell r="O229">
            <v>43329</v>
          </cell>
        </row>
        <row r="230">
          <cell r="O230">
            <v>43330</v>
          </cell>
        </row>
        <row r="231">
          <cell r="O231">
            <v>43331</v>
          </cell>
        </row>
        <row r="232">
          <cell r="O232">
            <v>43332</v>
          </cell>
        </row>
        <row r="233">
          <cell r="O233">
            <v>43333</v>
          </cell>
        </row>
        <row r="234">
          <cell r="O234">
            <v>43334</v>
          </cell>
        </row>
        <row r="235">
          <cell r="O235">
            <v>43335</v>
          </cell>
        </row>
        <row r="236">
          <cell r="O236">
            <v>43336</v>
          </cell>
        </row>
        <row r="237">
          <cell r="O237">
            <v>43337</v>
          </cell>
        </row>
        <row r="238">
          <cell r="O238">
            <v>43338</v>
          </cell>
        </row>
        <row r="239">
          <cell r="O239">
            <v>43339</v>
          </cell>
        </row>
        <row r="240">
          <cell r="O240">
            <v>43340</v>
          </cell>
        </row>
        <row r="241">
          <cell r="O241">
            <v>43341</v>
          </cell>
        </row>
        <row r="242">
          <cell r="O242">
            <v>43342</v>
          </cell>
        </row>
        <row r="243">
          <cell r="O243">
            <v>43343</v>
          </cell>
        </row>
        <row r="244">
          <cell r="O244">
            <v>43344</v>
          </cell>
        </row>
        <row r="245">
          <cell r="O245">
            <v>43345</v>
          </cell>
        </row>
        <row r="246">
          <cell r="O246">
            <v>43346</v>
          </cell>
        </row>
        <row r="247">
          <cell r="O247">
            <v>43347</v>
          </cell>
        </row>
        <row r="248">
          <cell r="O248">
            <v>43348</v>
          </cell>
        </row>
        <row r="249">
          <cell r="O249">
            <v>43349</v>
          </cell>
        </row>
        <row r="250">
          <cell r="O250">
            <v>43350</v>
          </cell>
        </row>
        <row r="251">
          <cell r="O251">
            <v>43351</v>
          </cell>
        </row>
        <row r="252">
          <cell r="O252">
            <v>43352</v>
          </cell>
        </row>
        <row r="253">
          <cell r="O253">
            <v>43353</v>
          </cell>
        </row>
        <row r="254">
          <cell r="O254">
            <v>43354</v>
          </cell>
        </row>
        <row r="255">
          <cell r="O255">
            <v>43355</v>
          </cell>
        </row>
        <row r="256">
          <cell r="O256">
            <v>43356</v>
          </cell>
        </row>
        <row r="257">
          <cell r="O257">
            <v>43357</v>
          </cell>
        </row>
        <row r="258">
          <cell r="O258">
            <v>43358</v>
          </cell>
        </row>
        <row r="259">
          <cell r="O259">
            <v>43359</v>
          </cell>
        </row>
        <row r="260">
          <cell r="O260">
            <v>43360</v>
          </cell>
        </row>
        <row r="261">
          <cell r="O261">
            <v>43361</v>
          </cell>
        </row>
        <row r="262">
          <cell r="O262">
            <v>43362</v>
          </cell>
        </row>
        <row r="263">
          <cell r="O263">
            <v>43363</v>
          </cell>
        </row>
        <row r="264">
          <cell r="O264">
            <v>43364</v>
          </cell>
        </row>
        <row r="265">
          <cell r="O265">
            <v>43365</v>
          </cell>
        </row>
        <row r="266">
          <cell r="O266">
            <v>43366</v>
          </cell>
        </row>
        <row r="267">
          <cell r="O267">
            <v>43367</v>
          </cell>
        </row>
        <row r="268">
          <cell r="O268">
            <v>43368</v>
          </cell>
        </row>
        <row r="269">
          <cell r="O269">
            <v>43369</v>
          </cell>
        </row>
        <row r="270">
          <cell r="O270">
            <v>43370</v>
          </cell>
        </row>
        <row r="271">
          <cell r="O271">
            <v>43371</v>
          </cell>
        </row>
        <row r="272">
          <cell r="O272">
            <v>43372</v>
          </cell>
        </row>
        <row r="273">
          <cell r="O273">
            <v>43373</v>
          </cell>
        </row>
        <row r="274">
          <cell r="O274">
            <v>43374</v>
          </cell>
        </row>
        <row r="275">
          <cell r="O275">
            <v>43375</v>
          </cell>
        </row>
        <row r="276">
          <cell r="O276">
            <v>43376</v>
          </cell>
        </row>
        <row r="277">
          <cell r="O277">
            <v>43377</v>
          </cell>
        </row>
        <row r="278">
          <cell r="O278">
            <v>43378</v>
          </cell>
        </row>
        <row r="279">
          <cell r="O279">
            <v>43379</v>
          </cell>
        </row>
        <row r="280">
          <cell r="O280">
            <v>43380</v>
          </cell>
        </row>
        <row r="281">
          <cell r="O281">
            <v>43381</v>
          </cell>
        </row>
        <row r="282">
          <cell r="O282">
            <v>43382</v>
          </cell>
        </row>
        <row r="283">
          <cell r="O283">
            <v>43383</v>
          </cell>
        </row>
        <row r="284">
          <cell r="O284">
            <v>43384</v>
          </cell>
        </row>
        <row r="285">
          <cell r="O285">
            <v>43385</v>
          </cell>
        </row>
        <row r="286">
          <cell r="O286">
            <v>43386</v>
          </cell>
        </row>
        <row r="287">
          <cell r="O287">
            <v>43387</v>
          </cell>
        </row>
        <row r="288">
          <cell r="O288">
            <v>43388</v>
          </cell>
        </row>
        <row r="289">
          <cell r="O289">
            <v>43389</v>
          </cell>
        </row>
        <row r="290">
          <cell r="O290">
            <v>43390</v>
          </cell>
        </row>
        <row r="291">
          <cell r="O291">
            <v>43391</v>
          </cell>
        </row>
        <row r="292">
          <cell r="O292">
            <v>43392</v>
          </cell>
        </row>
        <row r="293">
          <cell r="O293">
            <v>43393</v>
          </cell>
        </row>
        <row r="294">
          <cell r="O294">
            <v>43394</v>
          </cell>
        </row>
        <row r="295">
          <cell r="O295">
            <v>43395</v>
          </cell>
        </row>
        <row r="296">
          <cell r="O296">
            <v>43396</v>
          </cell>
        </row>
        <row r="297">
          <cell r="O297">
            <v>43397</v>
          </cell>
        </row>
        <row r="298">
          <cell r="O298">
            <v>43398</v>
          </cell>
        </row>
        <row r="299">
          <cell r="O299">
            <v>43399</v>
          </cell>
        </row>
        <row r="300">
          <cell r="O300">
            <v>43400</v>
          </cell>
        </row>
        <row r="301">
          <cell r="O301">
            <v>43401</v>
          </cell>
        </row>
        <row r="302">
          <cell r="O302">
            <v>43402</v>
          </cell>
        </row>
        <row r="303">
          <cell r="O303">
            <v>43403</v>
          </cell>
        </row>
        <row r="304">
          <cell r="O304">
            <v>43404</v>
          </cell>
        </row>
        <row r="305">
          <cell r="O305">
            <v>43405</v>
          </cell>
        </row>
        <row r="306">
          <cell r="O306">
            <v>43406</v>
          </cell>
        </row>
        <row r="307">
          <cell r="O307">
            <v>43407</v>
          </cell>
        </row>
        <row r="308">
          <cell r="O308">
            <v>43408</v>
          </cell>
        </row>
        <row r="309">
          <cell r="O309">
            <v>43409</v>
          </cell>
        </row>
        <row r="310">
          <cell r="O310">
            <v>43410</v>
          </cell>
        </row>
        <row r="311">
          <cell r="O311">
            <v>43411</v>
          </cell>
        </row>
        <row r="312">
          <cell r="O312">
            <v>43412</v>
          </cell>
        </row>
        <row r="313">
          <cell r="O313">
            <v>43413</v>
          </cell>
        </row>
        <row r="314">
          <cell r="O314">
            <v>43414</v>
          </cell>
        </row>
        <row r="315">
          <cell r="O315">
            <v>43415</v>
          </cell>
        </row>
        <row r="316">
          <cell r="O316">
            <v>43416</v>
          </cell>
        </row>
        <row r="317">
          <cell r="O317">
            <v>43417</v>
          </cell>
        </row>
        <row r="318">
          <cell r="O318">
            <v>43418</v>
          </cell>
        </row>
        <row r="319">
          <cell r="O319">
            <v>43419</v>
          </cell>
        </row>
        <row r="320">
          <cell r="O320">
            <v>43420</v>
          </cell>
        </row>
        <row r="321">
          <cell r="O321">
            <v>43421</v>
          </cell>
        </row>
        <row r="322">
          <cell r="O322">
            <v>43422</v>
          </cell>
        </row>
        <row r="323">
          <cell r="O323">
            <v>43423</v>
          </cell>
        </row>
        <row r="324">
          <cell r="O324">
            <v>43424</v>
          </cell>
        </row>
        <row r="325">
          <cell r="O325">
            <v>43425</v>
          </cell>
        </row>
        <row r="326">
          <cell r="O326">
            <v>43426</v>
          </cell>
        </row>
        <row r="327">
          <cell r="O327">
            <v>43427</v>
          </cell>
        </row>
        <row r="328">
          <cell r="O328">
            <v>43428</v>
          </cell>
        </row>
        <row r="329">
          <cell r="O329">
            <v>43429</v>
          </cell>
        </row>
        <row r="330">
          <cell r="O330">
            <v>43430</v>
          </cell>
        </row>
        <row r="331">
          <cell r="O331">
            <v>43431</v>
          </cell>
        </row>
        <row r="332">
          <cell r="O332">
            <v>43432</v>
          </cell>
        </row>
        <row r="333">
          <cell r="O333">
            <v>43433</v>
          </cell>
        </row>
        <row r="334">
          <cell r="O334">
            <v>43434</v>
          </cell>
        </row>
        <row r="335">
          <cell r="O335">
            <v>43435</v>
          </cell>
        </row>
        <row r="336">
          <cell r="O336">
            <v>43436</v>
          </cell>
        </row>
        <row r="337">
          <cell r="O337">
            <v>43437</v>
          </cell>
        </row>
        <row r="338">
          <cell r="O338">
            <v>43438</v>
          </cell>
        </row>
        <row r="339">
          <cell r="O339">
            <v>43439</v>
          </cell>
        </row>
        <row r="340">
          <cell r="O340">
            <v>43440</v>
          </cell>
        </row>
        <row r="341">
          <cell r="O341">
            <v>43441</v>
          </cell>
        </row>
        <row r="342">
          <cell r="O342">
            <v>43442</v>
          </cell>
        </row>
        <row r="343">
          <cell r="O343">
            <v>43443</v>
          </cell>
        </row>
        <row r="344">
          <cell r="O344">
            <v>43444</v>
          </cell>
        </row>
        <row r="345">
          <cell r="O345">
            <v>43445</v>
          </cell>
        </row>
        <row r="346">
          <cell r="O346">
            <v>43446</v>
          </cell>
        </row>
        <row r="347">
          <cell r="O347">
            <v>43447</v>
          </cell>
        </row>
        <row r="348">
          <cell r="O348">
            <v>43448</v>
          </cell>
        </row>
        <row r="349">
          <cell r="O349">
            <v>43449</v>
          </cell>
        </row>
        <row r="350">
          <cell r="O350">
            <v>43450</v>
          </cell>
        </row>
        <row r="351">
          <cell r="O351">
            <v>43451</v>
          </cell>
        </row>
        <row r="352">
          <cell r="O352">
            <v>43452</v>
          </cell>
        </row>
        <row r="353">
          <cell r="O353">
            <v>43453</v>
          </cell>
        </row>
        <row r="354">
          <cell r="O354">
            <v>43454</v>
          </cell>
        </row>
        <row r="355">
          <cell r="O355">
            <v>43455</v>
          </cell>
        </row>
        <row r="356">
          <cell r="O356">
            <v>43456</v>
          </cell>
        </row>
        <row r="357">
          <cell r="O357">
            <v>43457</v>
          </cell>
        </row>
        <row r="358">
          <cell r="O358">
            <v>43458</v>
          </cell>
        </row>
        <row r="359">
          <cell r="O359">
            <v>43459</v>
          </cell>
        </row>
        <row r="360">
          <cell r="O360">
            <v>43460</v>
          </cell>
        </row>
        <row r="361">
          <cell r="O361">
            <v>43461</v>
          </cell>
        </row>
        <row r="362">
          <cell r="O362">
            <v>43462</v>
          </cell>
        </row>
        <row r="363">
          <cell r="O363">
            <v>43463</v>
          </cell>
        </row>
        <row r="364">
          <cell r="O364">
            <v>43464</v>
          </cell>
        </row>
        <row r="365">
          <cell r="O365">
            <v>43465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ables/table1.xml><?xml version="1.0" encoding="utf-8"?>
<table xmlns="http://schemas.openxmlformats.org/spreadsheetml/2006/main" id="1" name="t_Comptes" displayName="t_Comptes" ref="A1:B35" totalsRowShown="0" headerRowDxfId="3" dataDxfId="2">
  <autoFilter ref="A1:B35"/>
  <sortState ref="A2:B32">
    <sortCondition ref="A2:A32"/>
  </sortState>
  <tableColumns count="2">
    <tableColumn id="1" name="LIBELLES" dataDxfId="1"/>
    <tableColumn id="2" name="COD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nicolaslain499@gmail,com" TargetMode="External"/><Relationship Id="rId18" Type="http://schemas.openxmlformats.org/officeDocument/2006/relationships/hyperlink" Target="mailto:capstar.ab@gmail.com" TargetMode="External"/><Relationship Id="rId26" Type="http://schemas.openxmlformats.org/officeDocument/2006/relationships/hyperlink" Target="mailto:parabac@hotmail.fr" TargetMode="External"/><Relationship Id="rId39" Type="http://schemas.openxmlformats.org/officeDocument/2006/relationships/hyperlink" Target="mailto:charlene.berthaud@bbox.fr" TargetMode="External"/><Relationship Id="rId21" Type="http://schemas.openxmlformats.org/officeDocument/2006/relationships/hyperlink" Target="mailto:aeromodelclubfoyen@yahoo.fr" TargetMode="External"/><Relationship Id="rId34" Type="http://schemas.openxmlformats.org/officeDocument/2006/relationships/hyperlink" Target="mailto:ead266@gmail.com" TargetMode="External"/><Relationship Id="rId42" Type="http://schemas.openxmlformats.org/officeDocument/2006/relationships/vmlDrawing" Target="../drawings/vmlDrawing1.vml"/><Relationship Id="rId7" Type="http://schemas.openxmlformats.org/officeDocument/2006/relationships/hyperlink" Target="mailto:contact@ultimate-jets.eu" TargetMode="External"/><Relationship Id="rId2" Type="http://schemas.openxmlformats.org/officeDocument/2006/relationships/hyperlink" Target="mailto:xav.burnereau@gmail.com" TargetMode="External"/><Relationship Id="rId16" Type="http://schemas.openxmlformats.org/officeDocument/2006/relationships/hyperlink" Target="mailto:philallie33@gmail.com" TargetMode="External"/><Relationship Id="rId20" Type="http://schemas.openxmlformats.org/officeDocument/2006/relationships/hyperlink" Target="mailto:chauveau.alix@gmail.com" TargetMode="External"/><Relationship Id="rId29" Type="http://schemas.openxmlformats.org/officeDocument/2006/relationships/hyperlink" Target="mailto:merletvincent@orange.fr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mailto:julien.mallie@sfr.fr" TargetMode="External"/><Relationship Id="rId6" Type="http://schemas.openxmlformats.org/officeDocument/2006/relationships/hyperlink" Target="mailto:funboost33@orange,fr" TargetMode="External"/><Relationship Id="rId11" Type="http://schemas.openxmlformats.org/officeDocument/2006/relationships/hyperlink" Target="mailto:p.seguin@sfr.fr" TargetMode="External"/><Relationship Id="rId24" Type="http://schemas.openxmlformats.org/officeDocument/2006/relationships/hyperlink" Target="mailto:yann.goalvoueden@free,fr" TargetMode="External"/><Relationship Id="rId32" Type="http://schemas.openxmlformats.org/officeDocument/2006/relationships/hyperlink" Target="mailto:alain.ronk@wanadoo.fr" TargetMode="External"/><Relationship Id="rId37" Type="http://schemas.openxmlformats.org/officeDocument/2006/relationships/hyperlink" Target="mailto:33.rose@free.fr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mailto:christophe.hernandez159@gmail.com" TargetMode="External"/><Relationship Id="rId15" Type="http://schemas.openxmlformats.org/officeDocument/2006/relationships/hyperlink" Target="mailto:isabelle.frobrey@wanadoo.fr" TargetMode="External"/><Relationship Id="rId23" Type="http://schemas.openxmlformats.org/officeDocument/2006/relationships/hyperlink" Target="mailto:jp.toxe@orange.fr" TargetMode="External"/><Relationship Id="rId28" Type="http://schemas.openxmlformats.org/officeDocument/2006/relationships/hyperlink" Target="mailto:pierounet33@free.fr" TargetMode="External"/><Relationship Id="rId36" Type="http://schemas.openxmlformats.org/officeDocument/2006/relationships/hyperlink" Target="mailto:christian.bocage@orange.fr" TargetMode="External"/><Relationship Id="rId10" Type="http://schemas.openxmlformats.org/officeDocument/2006/relationships/hyperlink" Target="mailto:decerval@gmail.com" TargetMode="External"/><Relationship Id="rId19" Type="http://schemas.openxmlformats.org/officeDocument/2006/relationships/hyperlink" Target="mailto:lauraly@wanadoo.fr" TargetMode="External"/><Relationship Id="rId31" Type="http://schemas.openxmlformats.org/officeDocument/2006/relationships/hyperlink" Target="mailto:pierounet33@free.fr" TargetMode="External"/><Relationship Id="rId4" Type="http://schemas.openxmlformats.org/officeDocument/2006/relationships/hyperlink" Target="mailto:eworinger@free.fr" TargetMode="External"/><Relationship Id="rId9" Type="http://schemas.openxmlformats.org/officeDocument/2006/relationships/hyperlink" Target="mailto:jean-yvesguerin@orange.fr" TargetMode="External"/><Relationship Id="rId14" Type="http://schemas.openxmlformats.org/officeDocument/2006/relationships/hyperlink" Target="mailto:berthaud.jean-charles@orange.fr" TargetMode="External"/><Relationship Id="rId22" Type="http://schemas.openxmlformats.org/officeDocument/2006/relationships/hyperlink" Target="mailto:patrice.cazenave33@orange.fr" TargetMode="External"/><Relationship Id="rId27" Type="http://schemas.openxmlformats.org/officeDocument/2006/relationships/hyperlink" Target="mailto:taxicup33@gmail.com" TargetMode="External"/><Relationship Id="rId30" Type="http://schemas.openxmlformats.org/officeDocument/2006/relationships/hyperlink" Target="mailto:royer.ems@gmail.com" TargetMode="External"/><Relationship Id="rId35" Type="http://schemas.openxmlformats.org/officeDocument/2006/relationships/hyperlink" Target="mailto:freylon.bruno@orange.fr" TargetMode="External"/><Relationship Id="rId43" Type="http://schemas.openxmlformats.org/officeDocument/2006/relationships/ctrlProp" Target="../ctrlProps/ctrlProp1.xml"/><Relationship Id="rId8" Type="http://schemas.openxmlformats.org/officeDocument/2006/relationships/hyperlink" Target="mailto:alex.dambon@orange.fr" TargetMode="External"/><Relationship Id="rId3" Type="http://schemas.openxmlformats.org/officeDocument/2006/relationships/hyperlink" Target="mailto:ludovic.carnielli@sfr.fr" TargetMode="External"/><Relationship Id="rId12" Type="http://schemas.openxmlformats.org/officeDocument/2006/relationships/hyperlink" Target="mailto:cepeda.pascal@free.fr" TargetMode="External"/><Relationship Id="rId17" Type="http://schemas.openxmlformats.org/officeDocument/2006/relationships/hyperlink" Target="mailto:chanteloiseau@orange.fr" TargetMode="External"/><Relationship Id="rId25" Type="http://schemas.openxmlformats.org/officeDocument/2006/relationships/hyperlink" Target="mailto:favereau.jacky@gmail.com" TargetMode="External"/><Relationship Id="rId33" Type="http://schemas.openxmlformats.org/officeDocument/2006/relationships/hyperlink" Target="mailto:charlemagnejf@yahoo.fr" TargetMode="External"/><Relationship Id="rId38" Type="http://schemas.openxmlformats.org/officeDocument/2006/relationships/hyperlink" Target="mailto:pmesle@fre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recuperation-de-donnees-dans-un-classeur-190047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59"/>
  <sheetViews>
    <sheetView showGridLines="0" topLeftCell="D1" workbookViewId="0">
      <pane ySplit="3" topLeftCell="A19" activePane="bottomLeft" state="frozen"/>
      <selection pane="bottomLeft" activeCell="W51" sqref="W51"/>
    </sheetView>
  </sheetViews>
  <sheetFormatPr baseColWidth="10" defaultColWidth="11.453125" defaultRowHeight="14.5"/>
  <cols>
    <col min="1" max="1" width="12.1796875" style="3" bestFit="1" customWidth="1"/>
    <col min="2" max="2" width="26.54296875" style="3" bestFit="1" customWidth="1"/>
    <col min="3" max="3" width="30.453125" style="3" bestFit="1" customWidth="1"/>
    <col min="4" max="4" width="20.54296875" style="3" bestFit="1" customWidth="1"/>
    <col min="5" max="5" width="9.7265625" style="3" bestFit="1" customWidth="1"/>
    <col min="6" max="6" width="36.453125" style="55" bestFit="1" customWidth="1"/>
    <col min="7" max="7" width="9.7265625" style="3" bestFit="1" customWidth="1"/>
    <col min="8" max="8" width="8.81640625" style="3" customWidth="1"/>
    <col min="9" max="9" width="13.81640625" style="3" customWidth="1"/>
    <col min="10" max="10" width="13.1796875" style="3" bestFit="1" customWidth="1"/>
    <col min="11" max="11" width="10.7265625" style="3" bestFit="1" customWidth="1"/>
    <col min="12" max="12" width="8.1796875" style="3" bestFit="1" customWidth="1"/>
    <col min="13" max="13" width="8.26953125" style="3" bestFit="1" customWidth="1"/>
    <col min="14" max="14" width="10.453125" style="3" bestFit="1" customWidth="1"/>
    <col min="15" max="15" width="11.54296875" style="3" bestFit="1" customWidth="1"/>
    <col min="16" max="16" width="20.1796875" style="3" customWidth="1"/>
    <col min="17" max="17" width="11.453125" style="3" customWidth="1"/>
    <col min="18" max="18" width="11.453125" style="3"/>
    <col min="19" max="19" width="11.453125" style="3" customWidth="1"/>
    <col min="20" max="20" width="4" style="3" bestFit="1" customWidth="1"/>
    <col min="21" max="21" width="11.453125" style="280"/>
    <col min="22" max="16384" width="11.453125" style="3"/>
  </cols>
  <sheetData>
    <row r="1" spans="1:22" ht="3.75" customHeight="1">
      <c r="A1" s="1" t="s">
        <v>33</v>
      </c>
      <c r="B1" s="174" t="s">
        <v>34</v>
      </c>
      <c r="C1" s="176"/>
      <c r="D1" s="2" t="s">
        <v>36</v>
      </c>
      <c r="E1" s="176" t="s">
        <v>35</v>
      </c>
      <c r="F1" s="1"/>
      <c r="G1" s="135">
        <f ca="1">TODAY()</f>
        <v>45298</v>
      </c>
      <c r="H1" s="176"/>
      <c r="I1" s="176"/>
      <c r="J1" s="176"/>
      <c r="K1" s="176"/>
      <c r="L1" s="177"/>
      <c r="M1" s="177"/>
      <c r="N1" s="176"/>
      <c r="O1" s="176">
        <v>40</v>
      </c>
      <c r="P1" s="176">
        <v>20</v>
      </c>
      <c r="Q1" s="176"/>
      <c r="R1" s="176"/>
    </row>
    <row r="2" spans="1:22" ht="30" customHeight="1">
      <c r="B2" s="269"/>
      <c r="C2" s="270"/>
      <c r="D2" s="558" t="s">
        <v>311</v>
      </c>
      <c r="E2" s="558"/>
      <c r="F2" s="558"/>
      <c r="G2" s="4"/>
      <c r="H2" s="4"/>
      <c r="I2" s="4"/>
      <c r="J2" s="4"/>
      <c r="K2" s="279"/>
      <c r="V2"/>
    </row>
    <row r="3" spans="1:22" ht="25.5" customHeight="1">
      <c r="A3" s="5" t="s">
        <v>37</v>
      </c>
      <c r="B3" s="267" t="s">
        <v>260</v>
      </c>
      <c r="C3" s="5" t="s">
        <v>38</v>
      </c>
      <c r="D3" s="5" t="s">
        <v>39</v>
      </c>
      <c r="E3" s="5" t="s">
        <v>40</v>
      </c>
      <c r="F3" s="222" t="s">
        <v>41</v>
      </c>
      <c r="G3" s="6" t="s">
        <v>42</v>
      </c>
      <c r="H3" s="7" t="s">
        <v>43</v>
      </c>
      <c r="I3" s="5" t="s">
        <v>44</v>
      </c>
      <c r="J3" s="5" t="s">
        <v>45</v>
      </c>
      <c r="K3" s="8" t="s">
        <v>46</v>
      </c>
      <c r="L3" s="8" t="s">
        <v>200</v>
      </c>
      <c r="M3" s="8" t="s">
        <v>253</v>
      </c>
      <c r="N3" s="9" t="s">
        <v>47</v>
      </c>
      <c r="O3" s="10" t="s">
        <v>48</v>
      </c>
      <c r="P3" s="11" t="s">
        <v>49</v>
      </c>
      <c r="Q3" s="5" t="s">
        <v>50</v>
      </c>
      <c r="R3" s="5" t="s">
        <v>318</v>
      </c>
      <c r="S3" s="5" t="s">
        <v>37</v>
      </c>
    </row>
    <row r="4" spans="1:22" ht="16" customHeight="1">
      <c r="A4" s="163">
        <v>1</v>
      </c>
      <c r="B4" s="268" t="s">
        <v>266</v>
      </c>
      <c r="C4" s="138" t="s">
        <v>51</v>
      </c>
      <c r="D4" s="138" t="s">
        <v>52</v>
      </c>
      <c r="E4" s="138">
        <v>33540</v>
      </c>
      <c r="F4" s="223" t="s">
        <v>53</v>
      </c>
      <c r="G4" s="137" t="s">
        <v>54</v>
      </c>
      <c r="H4" s="138" t="s">
        <v>55</v>
      </c>
      <c r="I4" s="139" t="s">
        <v>56</v>
      </c>
      <c r="J4" s="140" t="s">
        <v>57</v>
      </c>
      <c r="K4" s="141">
        <v>22120</v>
      </c>
      <c r="L4" s="136">
        <f ca="1">IF(ISBLANK(K4),"",ROUNDDOWN(($G$1-K4)/365,0))</f>
        <v>63</v>
      </c>
      <c r="M4" s="136" t="str">
        <f ca="1">IF(ISBLANK(K4),"",IF(L4&lt;18,"mineur","Majeur"))</f>
        <v>Majeur</v>
      </c>
      <c r="N4" s="142" t="s">
        <v>35</v>
      </c>
      <c r="O4" s="143">
        <v>44527</v>
      </c>
      <c r="P4" s="144">
        <v>40</v>
      </c>
      <c r="Q4" s="145" t="s">
        <v>33</v>
      </c>
      <c r="R4" s="175" t="s">
        <v>33</v>
      </c>
      <c r="S4" s="163">
        <v>1</v>
      </c>
    </row>
    <row r="5" spans="1:22" ht="16" customHeight="1">
      <c r="A5" s="163">
        <v>2</v>
      </c>
      <c r="B5" s="268" t="s">
        <v>309</v>
      </c>
      <c r="C5" s="138" t="s">
        <v>51</v>
      </c>
      <c r="D5" s="138" t="s">
        <v>52</v>
      </c>
      <c r="E5" s="138">
        <v>33540</v>
      </c>
      <c r="F5" s="173" t="s">
        <v>58</v>
      </c>
      <c r="G5" s="146" t="s">
        <v>59</v>
      </c>
      <c r="H5" s="138"/>
      <c r="I5" s="139"/>
      <c r="J5" s="140"/>
      <c r="K5" s="141"/>
      <c r="L5" s="136"/>
      <c r="M5" s="136"/>
      <c r="N5" s="142"/>
      <c r="O5" s="143"/>
      <c r="P5" s="144"/>
      <c r="Q5" s="145"/>
      <c r="R5" s="175"/>
      <c r="S5" s="163">
        <v>2</v>
      </c>
    </row>
    <row r="6" spans="1:22" ht="16" customHeight="1">
      <c r="A6" s="163">
        <v>3</v>
      </c>
      <c r="B6" s="268" t="s">
        <v>267</v>
      </c>
      <c r="C6" s="138" t="s">
        <v>60</v>
      </c>
      <c r="D6" s="138" t="s">
        <v>52</v>
      </c>
      <c r="E6" s="138">
        <v>33540</v>
      </c>
      <c r="F6" s="224" t="s">
        <v>61</v>
      </c>
      <c r="G6" s="147"/>
      <c r="H6" s="138" t="s">
        <v>55</v>
      </c>
      <c r="I6" s="139"/>
      <c r="J6" s="140" t="s">
        <v>62</v>
      </c>
      <c r="K6" s="141">
        <v>30961</v>
      </c>
      <c r="L6" s="136">
        <f t="shared" ref="L6:L45" ca="1" si="0">IF(ISBLANK(K6),"",ROUNDDOWN(($G$1-K6)/365,0))</f>
        <v>39</v>
      </c>
      <c r="M6" s="136" t="str">
        <f t="shared" ref="M6:M54" ca="1" si="1">IF(ISBLANK(K6),"",IF(L6&lt;18,"mineur","Majeur"))</f>
        <v>Majeur</v>
      </c>
      <c r="N6" s="142"/>
      <c r="O6" s="143"/>
      <c r="P6" s="144"/>
      <c r="Q6" s="145"/>
      <c r="R6" s="175"/>
      <c r="S6" s="163">
        <v>3</v>
      </c>
      <c r="T6" s="3">
        <v>40</v>
      </c>
    </row>
    <row r="7" spans="1:22" ht="16" customHeight="1">
      <c r="A7" s="163">
        <v>4</v>
      </c>
      <c r="B7" s="268" t="s">
        <v>268</v>
      </c>
      <c r="C7" s="148" t="s">
        <v>63</v>
      </c>
      <c r="D7" s="138" t="s">
        <v>64</v>
      </c>
      <c r="E7" s="138">
        <v>33350</v>
      </c>
      <c r="F7" s="224" t="s">
        <v>65</v>
      </c>
      <c r="G7" s="146">
        <v>501088</v>
      </c>
      <c r="H7" s="138" t="s">
        <v>55</v>
      </c>
      <c r="I7" s="149" t="s">
        <v>66</v>
      </c>
      <c r="J7" s="140" t="s">
        <v>67</v>
      </c>
      <c r="K7" s="141">
        <v>23646</v>
      </c>
      <c r="L7" s="136">
        <f t="shared" ca="1" si="0"/>
        <v>59</v>
      </c>
      <c r="M7" s="136" t="str">
        <f t="shared" ca="1" si="1"/>
        <v>Majeur</v>
      </c>
      <c r="N7" s="142" t="s">
        <v>35</v>
      </c>
      <c r="O7" s="143">
        <v>44527</v>
      </c>
      <c r="P7" s="144">
        <v>40</v>
      </c>
      <c r="Q7" s="145" t="s">
        <v>33</v>
      </c>
      <c r="R7" s="175" t="s">
        <v>33</v>
      </c>
      <c r="S7" s="163">
        <v>4</v>
      </c>
    </row>
    <row r="8" spans="1:22" ht="16" customHeight="1">
      <c r="A8" s="163">
        <v>5</v>
      </c>
      <c r="B8" s="268" t="s">
        <v>269</v>
      </c>
      <c r="C8" s="138" t="s">
        <v>68</v>
      </c>
      <c r="D8" s="138" t="s">
        <v>52</v>
      </c>
      <c r="E8" s="138">
        <v>33540</v>
      </c>
      <c r="F8" s="224" t="s">
        <v>69</v>
      </c>
      <c r="G8" s="138"/>
      <c r="H8" s="138" t="s">
        <v>55</v>
      </c>
      <c r="I8" s="139"/>
      <c r="J8" s="140" t="s">
        <v>70</v>
      </c>
      <c r="K8" s="141">
        <v>25015</v>
      </c>
      <c r="L8" s="136">
        <f t="shared" ca="1" si="0"/>
        <v>55</v>
      </c>
      <c r="M8" s="136" t="str">
        <f t="shared" ca="1" si="1"/>
        <v>Majeur</v>
      </c>
      <c r="N8" s="142" t="s">
        <v>35</v>
      </c>
      <c r="O8" s="143">
        <v>44527</v>
      </c>
      <c r="P8" s="144">
        <v>40</v>
      </c>
      <c r="Q8" s="145" t="s">
        <v>33</v>
      </c>
      <c r="R8" s="175" t="s">
        <v>33</v>
      </c>
      <c r="S8" s="163">
        <v>5</v>
      </c>
    </row>
    <row r="9" spans="1:22" ht="16" customHeight="1">
      <c r="A9" s="163">
        <v>6</v>
      </c>
      <c r="B9" s="268" t="s">
        <v>270</v>
      </c>
      <c r="C9" s="150" t="s">
        <v>71</v>
      </c>
      <c r="D9" s="150" t="s">
        <v>52</v>
      </c>
      <c r="E9" s="150">
        <v>33540</v>
      </c>
      <c r="F9" s="225"/>
      <c r="G9" s="145"/>
      <c r="H9" s="138" t="s">
        <v>55</v>
      </c>
      <c r="I9" s="151"/>
      <c r="J9" s="152" t="s">
        <v>72</v>
      </c>
      <c r="K9" s="153">
        <v>24195</v>
      </c>
      <c r="L9" s="136">
        <f t="shared" ca="1" si="0"/>
        <v>57</v>
      </c>
      <c r="M9" s="136" t="str">
        <f t="shared" ca="1" si="1"/>
        <v>Majeur</v>
      </c>
      <c r="N9" s="142" t="s">
        <v>35</v>
      </c>
      <c r="O9" s="143">
        <v>44530</v>
      </c>
      <c r="P9" s="144">
        <v>40</v>
      </c>
      <c r="Q9" s="145"/>
      <c r="R9" s="175" t="s">
        <v>34</v>
      </c>
      <c r="S9" s="163">
        <v>6</v>
      </c>
    </row>
    <row r="10" spans="1:22" ht="16" customHeight="1">
      <c r="A10" s="163">
        <v>7</v>
      </c>
      <c r="B10" s="268" t="s">
        <v>271</v>
      </c>
      <c r="C10" s="138" t="s">
        <v>73</v>
      </c>
      <c r="D10" s="145" t="s">
        <v>74</v>
      </c>
      <c r="E10" s="145">
        <v>33580</v>
      </c>
      <c r="F10" s="224" t="s">
        <v>75</v>
      </c>
      <c r="G10" s="145">
        <v>1500619</v>
      </c>
      <c r="H10" s="138" t="s">
        <v>55</v>
      </c>
      <c r="I10" s="139"/>
      <c r="J10" s="140" t="s">
        <v>76</v>
      </c>
      <c r="K10" s="154">
        <v>12509</v>
      </c>
      <c r="L10" s="136">
        <f t="shared" ca="1" si="0"/>
        <v>89</v>
      </c>
      <c r="M10" s="136" t="str">
        <f t="shared" ca="1" si="1"/>
        <v>Majeur</v>
      </c>
      <c r="N10" s="142" t="s">
        <v>35</v>
      </c>
      <c r="O10" s="143">
        <v>44548</v>
      </c>
      <c r="P10" s="144">
        <v>40</v>
      </c>
      <c r="Q10" s="145"/>
      <c r="R10" s="175" t="s">
        <v>34</v>
      </c>
      <c r="S10" s="163">
        <v>7</v>
      </c>
    </row>
    <row r="11" spans="1:22" ht="16" customHeight="1">
      <c r="A11" s="163">
        <v>8</v>
      </c>
      <c r="B11" s="268" t="s">
        <v>272</v>
      </c>
      <c r="C11" s="138" t="s">
        <v>77</v>
      </c>
      <c r="D11" s="145" t="s">
        <v>78</v>
      </c>
      <c r="E11" s="145">
        <v>64420</v>
      </c>
      <c r="F11" s="226" t="s">
        <v>79</v>
      </c>
      <c r="G11" s="145">
        <v>609491</v>
      </c>
      <c r="H11" s="138" t="s">
        <v>55</v>
      </c>
      <c r="I11" s="139"/>
      <c r="J11" s="140" t="s">
        <v>80</v>
      </c>
      <c r="K11" s="154">
        <v>23822</v>
      </c>
      <c r="L11" s="136">
        <f t="shared" ca="1" si="0"/>
        <v>58</v>
      </c>
      <c r="M11" s="136" t="str">
        <f t="shared" ca="1" si="1"/>
        <v>Majeur</v>
      </c>
      <c r="N11" s="142" t="s">
        <v>35</v>
      </c>
      <c r="O11" s="143"/>
      <c r="P11" s="144"/>
      <c r="Q11" s="145"/>
      <c r="R11" s="175"/>
      <c r="S11" s="163">
        <v>8</v>
      </c>
      <c r="T11" s="3">
        <v>40</v>
      </c>
    </row>
    <row r="12" spans="1:22" ht="16" customHeight="1">
      <c r="A12" s="163">
        <v>9</v>
      </c>
      <c r="B12" s="268" t="s">
        <v>273</v>
      </c>
      <c r="C12" s="150" t="s">
        <v>81</v>
      </c>
      <c r="D12" s="150" t="s">
        <v>82</v>
      </c>
      <c r="E12" s="150">
        <v>33200</v>
      </c>
      <c r="F12" s="225" t="s">
        <v>83</v>
      </c>
      <c r="G12" s="155">
        <v>1703337</v>
      </c>
      <c r="H12" s="138" t="s">
        <v>55</v>
      </c>
      <c r="I12" s="151"/>
      <c r="J12" s="152" t="s">
        <v>84</v>
      </c>
      <c r="K12" s="156">
        <v>19929</v>
      </c>
      <c r="L12" s="136">
        <f t="shared" ca="1" si="0"/>
        <v>69</v>
      </c>
      <c r="M12" s="136" t="str">
        <f t="shared" ca="1" si="1"/>
        <v>Majeur</v>
      </c>
      <c r="N12" s="142" t="s">
        <v>35</v>
      </c>
      <c r="O12" s="143"/>
      <c r="P12" s="144"/>
      <c r="Q12" s="145"/>
      <c r="R12" s="175"/>
      <c r="S12" s="163">
        <v>9</v>
      </c>
      <c r="T12" s="3">
        <v>40</v>
      </c>
    </row>
    <row r="13" spans="1:22" ht="16" customHeight="1">
      <c r="A13" s="163">
        <v>10</v>
      </c>
      <c r="B13" s="268" t="s">
        <v>274</v>
      </c>
      <c r="C13" s="138" t="s">
        <v>85</v>
      </c>
      <c r="D13" s="138" t="s">
        <v>86</v>
      </c>
      <c r="E13" s="138">
        <v>33540</v>
      </c>
      <c r="F13" s="224" t="s">
        <v>87</v>
      </c>
      <c r="G13" s="146"/>
      <c r="H13" s="138" t="s">
        <v>55</v>
      </c>
      <c r="I13" s="139"/>
      <c r="J13" s="140" t="s">
        <v>88</v>
      </c>
      <c r="K13" s="141">
        <v>24463</v>
      </c>
      <c r="L13" s="136">
        <f t="shared" ca="1" si="0"/>
        <v>57</v>
      </c>
      <c r="M13" s="136" t="str">
        <f t="shared" ca="1" si="1"/>
        <v>Majeur</v>
      </c>
      <c r="N13" s="142" t="s">
        <v>35</v>
      </c>
      <c r="O13" s="143"/>
      <c r="P13" s="144"/>
      <c r="Q13" s="145"/>
      <c r="R13" s="175"/>
      <c r="S13" s="163">
        <v>10</v>
      </c>
      <c r="T13" s="3">
        <v>40</v>
      </c>
      <c r="U13" s="280">
        <v>1</v>
      </c>
    </row>
    <row r="14" spans="1:22" ht="16" customHeight="1">
      <c r="A14" s="163">
        <v>11</v>
      </c>
      <c r="B14" s="268" t="s">
        <v>308</v>
      </c>
      <c r="C14" s="138" t="s">
        <v>85</v>
      </c>
      <c r="D14" s="138" t="s">
        <v>86</v>
      </c>
      <c r="E14" s="138">
        <v>33540</v>
      </c>
      <c r="F14" s="224"/>
      <c r="G14" s="146"/>
      <c r="H14" s="138" t="s">
        <v>55</v>
      </c>
      <c r="I14" s="139"/>
      <c r="J14" s="140"/>
      <c r="K14" s="141">
        <v>38750</v>
      </c>
      <c r="L14" s="136">
        <f t="shared" ca="1" si="0"/>
        <v>17</v>
      </c>
      <c r="M14" s="136" t="str">
        <f t="shared" ca="1" si="1"/>
        <v>mineur</v>
      </c>
      <c r="N14" s="142" t="s">
        <v>35</v>
      </c>
      <c r="O14" s="143"/>
      <c r="P14" s="144"/>
      <c r="Q14" s="145"/>
      <c r="R14" s="175"/>
      <c r="S14" s="163">
        <v>11</v>
      </c>
      <c r="T14" s="3">
        <v>20</v>
      </c>
    </row>
    <row r="15" spans="1:22" ht="16" customHeight="1">
      <c r="A15" s="163">
        <v>12</v>
      </c>
      <c r="B15" s="268" t="s">
        <v>305</v>
      </c>
      <c r="C15" s="138" t="s">
        <v>89</v>
      </c>
      <c r="D15" s="138" t="s">
        <v>64</v>
      </c>
      <c r="E15" s="138">
        <v>33350</v>
      </c>
      <c r="F15" s="224" t="s">
        <v>90</v>
      </c>
      <c r="G15" s="146"/>
      <c r="H15" s="138" t="s">
        <v>55</v>
      </c>
      <c r="I15" s="139" t="s">
        <v>91</v>
      </c>
      <c r="J15" s="140" t="s">
        <v>92</v>
      </c>
      <c r="K15" s="157">
        <v>38490</v>
      </c>
      <c r="L15" s="136">
        <f t="shared" ca="1" si="0"/>
        <v>18</v>
      </c>
      <c r="M15" s="136" t="str">
        <f t="shared" ca="1" si="1"/>
        <v>Majeur</v>
      </c>
      <c r="N15" s="142" t="s">
        <v>35</v>
      </c>
      <c r="O15" s="143">
        <v>44527</v>
      </c>
      <c r="P15" s="144">
        <v>20</v>
      </c>
      <c r="Q15" s="145" t="s">
        <v>33</v>
      </c>
      <c r="R15" s="175" t="s">
        <v>33</v>
      </c>
      <c r="S15" s="163">
        <v>12</v>
      </c>
    </row>
    <row r="16" spans="1:22" ht="16" customHeight="1">
      <c r="A16" s="163">
        <v>13</v>
      </c>
      <c r="B16" s="268" t="s">
        <v>275</v>
      </c>
      <c r="C16" s="138" t="s">
        <v>89</v>
      </c>
      <c r="D16" s="138" t="s">
        <v>64</v>
      </c>
      <c r="E16" s="138">
        <v>33350</v>
      </c>
      <c r="F16" s="224" t="s">
        <v>90</v>
      </c>
      <c r="G16" s="146"/>
      <c r="H16" s="138" t="s">
        <v>55</v>
      </c>
      <c r="I16" s="139" t="s">
        <v>91</v>
      </c>
      <c r="J16" s="158" t="s">
        <v>93</v>
      </c>
      <c r="K16" s="165"/>
      <c r="L16" s="164" t="str">
        <f t="shared" si="0"/>
        <v/>
      </c>
      <c r="M16" s="136" t="str">
        <f t="shared" si="1"/>
        <v/>
      </c>
      <c r="N16" s="142" t="s">
        <v>35</v>
      </c>
      <c r="O16" s="143">
        <v>44527</v>
      </c>
      <c r="P16" s="144">
        <v>40</v>
      </c>
      <c r="Q16" s="145" t="s">
        <v>33</v>
      </c>
      <c r="R16" s="175" t="s">
        <v>33</v>
      </c>
      <c r="S16" s="163">
        <v>13</v>
      </c>
    </row>
    <row r="17" spans="1:22" ht="16" customHeight="1">
      <c r="A17" s="163">
        <v>14</v>
      </c>
      <c r="B17" s="268" t="s">
        <v>276</v>
      </c>
      <c r="C17" s="138" t="s">
        <v>94</v>
      </c>
      <c r="D17" s="138" t="s">
        <v>95</v>
      </c>
      <c r="E17" s="138">
        <v>33500</v>
      </c>
      <c r="F17" s="224" t="s">
        <v>96</v>
      </c>
      <c r="G17" s="137" t="s">
        <v>97</v>
      </c>
      <c r="H17" s="138" t="s">
        <v>55</v>
      </c>
      <c r="I17" s="139" t="s">
        <v>98</v>
      </c>
      <c r="J17" s="140" t="s">
        <v>99</v>
      </c>
      <c r="K17" s="159">
        <v>22959</v>
      </c>
      <c r="L17" s="136">
        <f t="shared" ca="1" si="0"/>
        <v>61</v>
      </c>
      <c r="M17" s="136" t="str">
        <f t="shared" ca="1" si="1"/>
        <v>Majeur</v>
      </c>
      <c r="N17" s="142" t="s">
        <v>35</v>
      </c>
      <c r="O17" s="143"/>
      <c r="P17" s="144"/>
      <c r="Q17" s="145"/>
      <c r="R17" s="175"/>
      <c r="S17" s="163">
        <v>14</v>
      </c>
      <c r="T17" s="3">
        <v>40</v>
      </c>
    </row>
    <row r="18" spans="1:22" ht="16" customHeight="1">
      <c r="A18" s="163">
        <v>15</v>
      </c>
      <c r="B18" s="268" t="s">
        <v>277</v>
      </c>
      <c r="C18" s="150" t="s">
        <v>100</v>
      </c>
      <c r="D18" s="150" t="s">
        <v>101</v>
      </c>
      <c r="E18" s="150">
        <v>33570</v>
      </c>
      <c r="F18" s="225" t="s">
        <v>102</v>
      </c>
      <c r="G18" s="155">
        <v>9403590</v>
      </c>
      <c r="H18" s="138" t="s">
        <v>55</v>
      </c>
      <c r="I18" s="151"/>
      <c r="J18" s="152" t="s">
        <v>103</v>
      </c>
      <c r="K18" s="156">
        <v>23916</v>
      </c>
      <c r="L18" s="136">
        <f t="shared" ca="1" si="0"/>
        <v>58</v>
      </c>
      <c r="M18" s="136" t="str">
        <f t="shared" ca="1" si="1"/>
        <v>Majeur</v>
      </c>
      <c r="N18" s="142" t="s">
        <v>35</v>
      </c>
      <c r="O18" s="143">
        <v>44548</v>
      </c>
      <c r="P18" s="144">
        <v>40</v>
      </c>
      <c r="Q18" s="145"/>
      <c r="R18" s="175" t="s">
        <v>33</v>
      </c>
      <c r="S18" s="163">
        <v>15</v>
      </c>
    </row>
    <row r="19" spans="1:22" ht="16" customHeight="1">
      <c r="A19" s="163">
        <v>16</v>
      </c>
      <c r="B19" s="268" t="s">
        <v>278</v>
      </c>
      <c r="C19" s="150" t="s">
        <v>100</v>
      </c>
      <c r="D19" s="150" t="s">
        <v>101</v>
      </c>
      <c r="E19" s="150">
        <v>33570</v>
      </c>
      <c r="F19" s="227"/>
      <c r="G19" s="145"/>
      <c r="H19" s="138" t="s">
        <v>55</v>
      </c>
      <c r="I19" s="151"/>
      <c r="J19" s="152"/>
      <c r="K19" s="141"/>
      <c r="L19" s="136" t="str">
        <f t="shared" si="0"/>
        <v/>
      </c>
      <c r="M19" s="136" t="str">
        <f t="shared" si="1"/>
        <v/>
      </c>
      <c r="N19" s="142" t="s">
        <v>35</v>
      </c>
      <c r="O19" s="143">
        <v>44548</v>
      </c>
      <c r="P19" s="144">
        <v>40</v>
      </c>
      <c r="Q19" s="145"/>
      <c r="R19" s="175" t="s">
        <v>33</v>
      </c>
      <c r="S19" s="163">
        <v>16</v>
      </c>
      <c r="V19"/>
    </row>
    <row r="20" spans="1:22" ht="16" customHeight="1">
      <c r="A20" s="163">
        <v>17</v>
      </c>
      <c r="B20" s="268" t="s">
        <v>279</v>
      </c>
      <c r="C20" s="150" t="s">
        <v>104</v>
      </c>
      <c r="D20" s="150" t="s">
        <v>105</v>
      </c>
      <c r="E20" s="150">
        <v>24230</v>
      </c>
      <c r="F20" s="225" t="s">
        <v>106</v>
      </c>
      <c r="G20" s="155">
        <v>601053</v>
      </c>
      <c r="H20" s="138" t="s">
        <v>55</v>
      </c>
      <c r="I20" s="151"/>
      <c r="J20" s="152">
        <v>668475792</v>
      </c>
      <c r="K20" s="156">
        <v>26232</v>
      </c>
      <c r="L20" s="136">
        <f t="shared" ca="1" si="0"/>
        <v>52</v>
      </c>
      <c r="M20" s="136" t="str">
        <f t="shared" ca="1" si="1"/>
        <v>Majeur</v>
      </c>
      <c r="N20" s="142" t="s">
        <v>35</v>
      </c>
      <c r="O20" s="143"/>
      <c r="P20" s="144"/>
      <c r="Q20" s="145"/>
      <c r="R20" s="175"/>
      <c r="S20" s="163">
        <v>17</v>
      </c>
      <c r="T20" s="3">
        <v>40</v>
      </c>
    </row>
    <row r="21" spans="1:22" ht="16" customHeight="1">
      <c r="A21" s="163">
        <v>18</v>
      </c>
      <c r="B21" s="268" t="s">
        <v>280</v>
      </c>
      <c r="C21" s="160" t="s">
        <v>107</v>
      </c>
      <c r="D21" s="150" t="s">
        <v>108</v>
      </c>
      <c r="E21" s="150">
        <v>33670</v>
      </c>
      <c r="F21" s="225" t="s">
        <v>109</v>
      </c>
      <c r="G21" s="155">
        <v>1504344</v>
      </c>
      <c r="H21" s="138" t="s">
        <v>55</v>
      </c>
      <c r="I21" s="151"/>
      <c r="J21" s="152" t="s">
        <v>110</v>
      </c>
      <c r="K21" s="156">
        <v>33657</v>
      </c>
      <c r="L21" s="136">
        <f t="shared" ca="1" si="0"/>
        <v>31</v>
      </c>
      <c r="M21" s="136" t="str">
        <f t="shared" ca="1" si="1"/>
        <v>Majeur</v>
      </c>
      <c r="N21" s="142" t="s">
        <v>35</v>
      </c>
      <c r="O21" s="143"/>
      <c r="P21" s="144"/>
      <c r="Q21" s="145"/>
      <c r="R21" s="175"/>
      <c r="S21" s="163">
        <v>18</v>
      </c>
      <c r="T21" s="3">
        <v>40</v>
      </c>
    </row>
    <row r="22" spans="1:22" ht="16" customHeight="1">
      <c r="A22" s="163">
        <v>19</v>
      </c>
      <c r="B22" s="268" t="s">
        <v>281</v>
      </c>
      <c r="C22" s="148" t="s">
        <v>111</v>
      </c>
      <c r="D22" s="138" t="s">
        <v>112</v>
      </c>
      <c r="E22" s="138">
        <v>33540</v>
      </c>
      <c r="F22" s="224" t="s">
        <v>113</v>
      </c>
      <c r="G22" s="146"/>
      <c r="H22" s="138" t="s">
        <v>55</v>
      </c>
      <c r="I22" s="139"/>
      <c r="J22" s="140" t="s">
        <v>114</v>
      </c>
      <c r="K22" s="141">
        <v>23940</v>
      </c>
      <c r="L22" s="136">
        <f t="shared" ca="1" si="0"/>
        <v>58</v>
      </c>
      <c r="M22" s="136" t="str">
        <f t="shared" ca="1" si="1"/>
        <v>Majeur</v>
      </c>
      <c r="N22" s="142" t="s">
        <v>35</v>
      </c>
      <c r="O22" s="143">
        <v>44527</v>
      </c>
      <c r="P22" s="144">
        <v>40</v>
      </c>
      <c r="Q22" s="145" t="s">
        <v>33</v>
      </c>
      <c r="R22" s="175" t="s">
        <v>33</v>
      </c>
      <c r="S22" s="163">
        <v>19</v>
      </c>
    </row>
    <row r="23" spans="1:22" ht="16" customHeight="1">
      <c r="A23" s="163">
        <v>20</v>
      </c>
      <c r="B23" s="268" t="s">
        <v>282</v>
      </c>
      <c r="C23" s="138" t="s">
        <v>115</v>
      </c>
      <c r="D23" s="138" t="s">
        <v>116</v>
      </c>
      <c r="E23" s="138">
        <v>33190</v>
      </c>
      <c r="F23" s="224" t="s">
        <v>117</v>
      </c>
      <c r="G23" s="145">
        <v>9704330</v>
      </c>
      <c r="H23" s="138" t="s">
        <v>55</v>
      </c>
      <c r="I23" s="139"/>
      <c r="J23" s="140" t="s">
        <v>118</v>
      </c>
      <c r="K23" s="154">
        <v>26361</v>
      </c>
      <c r="L23" s="136">
        <f t="shared" ca="1" si="0"/>
        <v>51</v>
      </c>
      <c r="M23" s="136" t="str">
        <f t="shared" ca="1" si="1"/>
        <v>Majeur</v>
      </c>
      <c r="N23" s="142" t="s">
        <v>35</v>
      </c>
      <c r="O23" s="143">
        <v>44527</v>
      </c>
      <c r="P23" s="144">
        <v>40</v>
      </c>
      <c r="Q23" s="145" t="s">
        <v>33</v>
      </c>
      <c r="R23" s="175" t="s">
        <v>33</v>
      </c>
      <c r="S23" s="163">
        <v>20</v>
      </c>
    </row>
    <row r="24" spans="1:22" ht="16" customHeight="1">
      <c r="A24" s="163">
        <v>21</v>
      </c>
      <c r="B24" s="268" t="s">
        <v>283</v>
      </c>
      <c r="C24" s="145" t="s">
        <v>119</v>
      </c>
      <c r="D24" s="138" t="s">
        <v>120</v>
      </c>
      <c r="E24" s="138">
        <v>33890</v>
      </c>
      <c r="F24" s="224" t="s">
        <v>121</v>
      </c>
      <c r="G24" s="145"/>
      <c r="H24" s="138" t="s">
        <v>55</v>
      </c>
      <c r="I24" s="139" t="s">
        <v>122</v>
      </c>
      <c r="J24" s="140">
        <v>635581140</v>
      </c>
      <c r="K24" s="154">
        <v>18589</v>
      </c>
      <c r="L24" s="136">
        <f t="shared" ca="1" si="0"/>
        <v>73</v>
      </c>
      <c r="M24" s="136" t="str">
        <f t="shared" ca="1" si="1"/>
        <v>Majeur</v>
      </c>
      <c r="N24" s="142" t="s">
        <v>35</v>
      </c>
      <c r="O24" s="143">
        <v>44527</v>
      </c>
      <c r="P24" s="144">
        <v>40</v>
      </c>
      <c r="Q24" s="145" t="s">
        <v>34</v>
      </c>
      <c r="R24" s="175" t="s">
        <v>34</v>
      </c>
      <c r="S24" s="163">
        <v>21</v>
      </c>
    </row>
    <row r="25" spans="1:22" ht="16" customHeight="1">
      <c r="A25" s="163">
        <v>22</v>
      </c>
      <c r="B25" s="268" t="s">
        <v>284</v>
      </c>
      <c r="C25" s="145" t="s">
        <v>123</v>
      </c>
      <c r="D25" s="145" t="s">
        <v>124</v>
      </c>
      <c r="E25" s="145">
        <v>33450</v>
      </c>
      <c r="F25" s="228" t="s">
        <v>262</v>
      </c>
      <c r="G25" s="145">
        <v>601181</v>
      </c>
      <c r="H25" s="138" t="s">
        <v>55</v>
      </c>
      <c r="I25" s="139" t="s">
        <v>125</v>
      </c>
      <c r="J25" s="140" t="s">
        <v>126</v>
      </c>
      <c r="K25" s="154">
        <v>26471</v>
      </c>
      <c r="L25" s="136">
        <f t="shared" ca="1" si="0"/>
        <v>51</v>
      </c>
      <c r="M25" s="136" t="str">
        <f t="shared" ca="1" si="1"/>
        <v>Majeur</v>
      </c>
      <c r="N25" s="142" t="s">
        <v>35</v>
      </c>
      <c r="O25" s="143">
        <v>44548</v>
      </c>
      <c r="P25" s="144">
        <v>40</v>
      </c>
      <c r="Q25" s="145"/>
      <c r="R25" s="175" t="s">
        <v>33</v>
      </c>
      <c r="S25" s="163">
        <v>22</v>
      </c>
    </row>
    <row r="26" spans="1:22" ht="16" customHeight="1">
      <c r="A26" s="163">
        <v>23</v>
      </c>
      <c r="B26" s="268" t="s">
        <v>285</v>
      </c>
      <c r="C26" s="145" t="s">
        <v>127</v>
      </c>
      <c r="D26" s="145" t="s">
        <v>128</v>
      </c>
      <c r="E26" s="145">
        <v>33550</v>
      </c>
      <c r="F26" s="229" t="s">
        <v>129</v>
      </c>
      <c r="G26" s="145"/>
      <c r="H26" s="138" t="s">
        <v>55</v>
      </c>
      <c r="I26" s="139"/>
      <c r="J26" s="140">
        <v>689212932</v>
      </c>
      <c r="K26" s="154">
        <v>34843</v>
      </c>
      <c r="L26" s="136">
        <f t="shared" ca="1" si="0"/>
        <v>28</v>
      </c>
      <c r="M26" s="136" t="str">
        <f t="shared" ca="1" si="1"/>
        <v>Majeur</v>
      </c>
      <c r="N26" s="142" t="s">
        <v>35</v>
      </c>
      <c r="O26" s="143">
        <v>44527</v>
      </c>
      <c r="P26" s="144">
        <v>40</v>
      </c>
      <c r="Q26" s="145" t="s">
        <v>33</v>
      </c>
      <c r="R26" s="175" t="s">
        <v>33</v>
      </c>
      <c r="S26" s="163">
        <v>23</v>
      </c>
    </row>
    <row r="27" spans="1:22" ht="16" customHeight="1">
      <c r="A27" s="163">
        <v>24</v>
      </c>
      <c r="B27" s="268" t="s">
        <v>286</v>
      </c>
      <c r="C27" s="145" t="s">
        <v>127</v>
      </c>
      <c r="D27" s="145" t="s">
        <v>128</v>
      </c>
      <c r="E27" s="145">
        <v>33550</v>
      </c>
      <c r="F27" s="230" t="s">
        <v>130</v>
      </c>
      <c r="G27" s="145"/>
      <c r="H27" s="138" t="s">
        <v>55</v>
      </c>
      <c r="I27" s="139"/>
      <c r="J27" s="140" t="s">
        <v>131</v>
      </c>
      <c r="K27" s="154">
        <v>25313</v>
      </c>
      <c r="L27" s="136">
        <f t="shared" ca="1" si="0"/>
        <v>54</v>
      </c>
      <c r="M27" s="136" t="str">
        <f t="shared" ca="1" si="1"/>
        <v>Majeur</v>
      </c>
      <c r="N27" s="142" t="s">
        <v>35</v>
      </c>
      <c r="O27" s="143">
        <v>44527</v>
      </c>
      <c r="P27" s="144">
        <v>40</v>
      </c>
      <c r="Q27" s="145" t="s">
        <v>33</v>
      </c>
      <c r="R27" s="175" t="s">
        <v>33</v>
      </c>
      <c r="S27" s="163">
        <v>24</v>
      </c>
    </row>
    <row r="28" spans="1:22" ht="16" customHeight="1">
      <c r="A28" s="163">
        <v>25</v>
      </c>
      <c r="B28" s="268" t="s">
        <v>306</v>
      </c>
      <c r="C28" s="145" t="s">
        <v>132</v>
      </c>
      <c r="D28" s="145" t="s">
        <v>133</v>
      </c>
      <c r="E28" s="145">
        <v>33420</v>
      </c>
      <c r="F28" s="230" t="s">
        <v>134</v>
      </c>
      <c r="G28" s="145">
        <v>2001455</v>
      </c>
      <c r="H28" s="138" t="s">
        <v>55</v>
      </c>
      <c r="I28" s="139"/>
      <c r="J28" s="140" t="s">
        <v>135</v>
      </c>
      <c r="K28" s="154">
        <v>27494</v>
      </c>
      <c r="L28" s="136">
        <f t="shared" ca="1" si="0"/>
        <v>48</v>
      </c>
      <c r="M28" s="136" t="str">
        <f t="shared" ca="1" si="1"/>
        <v>Majeur</v>
      </c>
      <c r="N28" s="142" t="s">
        <v>35</v>
      </c>
      <c r="O28" s="143">
        <v>44527</v>
      </c>
      <c r="P28" s="144">
        <v>40</v>
      </c>
      <c r="Q28" s="145" t="s">
        <v>33</v>
      </c>
      <c r="R28" s="175" t="s">
        <v>33</v>
      </c>
      <c r="S28" s="163">
        <v>25</v>
      </c>
    </row>
    <row r="29" spans="1:22" ht="16" customHeight="1">
      <c r="A29" s="163">
        <v>26</v>
      </c>
      <c r="B29" s="268" t="s">
        <v>307</v>
      </c>
      <c r="C29" s="145" t="s">
        <v>136</v>
      </c>
      <c r="D29" s="145" t="s">
        <v>137</v>
      </c>
      <c r="E29" s="145">
        <v>33490</v>
      </c>
      <c r="F29" s="229" t="s">
        <v>138</v>
      </c>
      <c r="G29" s="145">
        <v>1504232</v>
      </c>
      <c r="H29" s="138" t="s">
        <v>55</v>
      </c>
      <c r="I29" s="139"/>
      <c r="J29" s="140" t="s">
        <v>139</v>
      </c>
      <c r="K29" s="154">
        <v>21615</v>
      </c>
      <c r="L29" s="136">
        <f t="shared" ca="1" si="0"/>
        <v>64</v>
      </c>
      <c r="M29" s="136" t="str">
        <f t="shared" ca="1" si="1"/>
        <v>Majeur</v>
      </c>
      <c r="N29" s="142" t="s">
        <v>35</v>
      </c>
      <c r="O29" s="143">
        <v>44527</v>
      </c>
      <c r="P29" s="144">
        <v>40</v>
      </c>
      <c r="Q29" s="145" t="s">
        <v>33</v>
      </c>
      <c r="R29" s="175" t="s">
        <v>33</v>
      </c>
      <c r="S29" s="163">
        <v>26</v>
      </c>
    </row>
    <row r="30" spans="1:22" ht="16" customHeight="1">
      <c r="A30" s="163">
        <v>27</v>
      </c>
      <c r="B30" s="268" t="s">
        <v>287</v>
      </c>
      <c r="C30" s="145" t="s">
        <v>140</v>
      </c>
      <c r="D30" s="145" t="s">
        <v>137</v>
      </c>
      <c r="E30" s="145">
        <v>33490</v>
      </c>
      <c r="F30" s="229" t="s">
        <v>141</v>
      </c>
      <c r="G30" s="145">
        <v>1503424</v>
      </c>
      <c r="H30" s="138" t="s">
        <v>55</v>
      </c>
      <c r="I30" s="139"/>
      <c r="J30" s="140" t="s">
        <v>142</v>
      </c>
      <c r="K30" s="154">
        <v>21963</v>
      </c>
      <c r="L30" s="136">
        <f t="shared" ca="1" si="0"/>
        <v>63</v>
      </c>
      <c r="M30" s="136" t="str">
        <f t="shared" ca="1" si="1"/>
        <v>Majeur</v>
      </c>
      <c r="N30" s="142" t="s">
        <v>35</v>
      </c>
      <c r="O30" s="143">
        <v>44527</v>
      </c>
      <c r="P30" s="144">
        <v>40</v>
      </c>
      <c r="Q30" s="145" t="s">
        <v>33</v>
      </c>
      <c r="R30" s="175" t="s">
        <v>33</v>
      </c>
      <c r="S30" s="163">
        <v>27</v>
      </c>
    </row>
    <row r="31" spans="1:22" ht="16" customHeight="1">
      <c r="A31" s="163">
        <v>28</v>
      </c>
      <c r="B31" s="268" t="s">
        <v>288</v>
      </c>
      <c r="C31" s="145" t="s">
        <v>143</v>
      </c>
      <c r="D31" s="145" t="s">
        <v>137</v>
      </c>
      <c r="E31" s="145">
        <v>33490</v>
      </c>
      <c r="F31" s="229" t="s">
        <v>144</v>
      </c>
      <c r="G31" s="145">
        <v>1601774</v>
      </c>
      <c r="H31" s="138" t="s">
        <v>55</v>
      </c>
      <c r="I31" s="139"/>
      <c r="J31" s="140" t="s">
        <v>145</v>
      </c>
      <c r="K31" s="154">
        <v>30130</v>
      </c>
      <c r="L31" s="136">
        <f t="shared" ca="1" si="0"/>
        <v>41</v>
      </c>
      <c r="M31" s="136" t="str">
        <f t="shared" ca="1" si="1"/>
        <v>Majeur</v>
      </c>
      <c r="N31" s="142" t="s">
        <v>35</v>
      </c>
      <c r="O31" s="143"/>
      <c r="P31" s="144"/>
      <c r="Q31" s="145"/>
      <c r="R31" s="175"/>
      <c r="S31" s="163">
        <v>28</v>
      </c>
      <c r="T31" s="3">
        <v>40</v>
      </c>
    </row>
    <row r="32" spans="1:22" ht="16" customHeight="1">
      <c r="A32" s="163">
        <v>29</v>
      </c>
      <c r="B32" s="268" t="s">
        <v>289</v>
      </c>
      <c r="C32" s="145" t="s">
        <v>146</v>
      </c>
      <c r="D32" s="145" t="s">
        <v>147</v>
      </c>
      <c r="E32" s="145">
        <v>33540</v>
      </c>
      <c r="F32" s="230" t="s">
        <v>148</v>
      </c>
      <c r="G32" s="145">
        <v>1226782</v>
      </c>
      <c r="H32" s="138" t="s">
        <v>55</v>
      </c>
      <c r="I32" s="139"/>
      <c r="J32" s="140">
        <v>682356840</v>
      </c>
      <c r="K32" s="154">
        <v>16697</v>
      </c>
      <c r="L32" s="136">
        <f t="shared" ca="1" si="0"/>
        <v>78</v>
      </c>
      <c r="M32" s="136" t="str">
        <f t="shared" ca="1" si="1"/>
        <v>Majeur</v>
      </c>
      <c r="N32" s="142" t="s">
        <v>35</v>
      </c>
      <c r="O32" s="143"/>
      <c r="P32" s="144"/>
      <c r="Q32" s="145"/>
      <c r="R32" s="175"/>
      <c r="S32" s="163">
        <v>29</v>
      </c>
      <c r="T32" s="3">
        <v>40</v>
      </c>
    </row>
    <row r="33" spans="1:20" ht="16" customHeight="1">
      <c r="A33" s="163">
        <v>30</v>
      </c>
      <c r="B33" s="268" t="s">
        <v>290</v>
      </c>
      <c r="C33" s="145" t="s">
        <v>149</v>
      </c>
      <c r="D33" s="145" t="s">
        <v>150</v>
      </c>
      <c r="E33" s="145">
        <v>33790</v>
      </c>
      <c r="F33" s="230" t="s">
        <v>151</v>
      </c>
      <c r="G33" s="145"/>
      <c r="H33" s="138" t="s">
        <v>55</v>
      </c>
      <c r="I33" s="139" t="s">
        <v>152</v>
      </c>
      <c r="J33" s="140" t="s">
        <v>153</v>
      </c>
      <c r="K33" s="154">
        <v>15665</v>
      </c>
      <c r="L33" s="136">
        <f t="shared" ca="1" si="0"/>
        <v>81</v>
      </c>
      <c r="M33" s="136" t="str">
        <f t="shared" ca="1" si="1"/>
        <v>Majeur</v>
      </c>
      <c r="N33" s="142" t="s">
        <v>35</v>
      </c>
      <c r="O33" s="143">
        <v>44527</v>
      </c>
      <c r="P33" s="144">
        <v>40</v>
      </c>
      <c r="Q33" s="145" t="s">
        <v>33</v>
      </c>
      <c r="R33" s="175" t="s">
        <v>33</v>
      </c>
      <c r="S33" s="163">
        <v>30</v>
      </c>
    </row>
    <row r="34" spans="1:20" ht="16" customHeight="1">
      <c r="A34" s="163">
        <v>31</v>
      </c>
      <c r="B34" s="268" t="s">
        <v>256</v>
      </c>
      <c r="C34" s="145" t="s">
        <v>154</v>
      </c>
      <c r="D34" s="145" t="s">
        <v>155</v>
      </c>
      <c r="E34" s="145">
        <v>33230</v>
      </c>
      <c r="F34" s="229" t="s">
        <v>156</v>
      </c>
      <c r="G34" s="145">
        <v>1401299</v>
      </c>
      <c r="H34" s="138" t="s">
        <v>55</v>
      </c>
      <c r="I34" s="139">
        <v>963687290</v>
      </c>
      <c r="J34" s="140" t="s">
        <v>157</v>
      </c>
      <c r="K34" s="275">
        <v>21512</v>
      </c>
      <c r="L34" s="136">
        <f t="shared" ca="1" si="0"/>
        <v>65</v>
      </c>
      <c r="M34" s="136" t="str">
        <f t="shared" ca="1" si="1"/>
        <v>Majeur</v>
      </c>
      <c r="N34" s="142" t="s">
        <v>35</v>
      </c>
      <c r="O34" s="143">
        <v>44527</v>
      </c>
      <c r="P34" s="144">
        <v>40</v>
      </c>
      <c r="Q34" s="145" t="s">
        <v>33</v>
      </c>
      <c r="R34" s="175" t="s">
        <v>33</v>
      </c>
      <c r="S34" s="163">
        <v>31</v>
      </c>
    </row>
    <row r="35" spans="1:20" ht="16" customHeight="1">
      <c r="A35" s="163">
        <v>32</v>
      </c>
      <c r="B35" s="268" t="s">
        <v>291</v>
      </c>
      <c r="C35" s="145" t="s">
        <v>132</v>
      </c>
      <c r="D35" s="145" t="s">
        <v>133</v>
      </c>
      <c r="E35" s="145">
        <v>33420</v>
      </c>
      <c r="F35" s="230" t="s">
        <v>158</v>
      </c>
      <c r="G35" s="145">
        <v>201074</v>
      </c>
      <c r="H35" s="138" t="s">
        <v>55</v>
      </c>
      <c r="I35" s="139"/>
      <c r="J35" s="158">
        <v>675039224</v>
      </c>
      <c r="K35" s="277">
        <v>27899</v>
      </c>
      <c r="L35" s="164">
        <f t="shared" ca="1" si="0"/>
        <v>47</v>
      </c>
      <c r="M35" s="136" t="str">
        <f t="shared" ca="1" si="1"/>
        <v>Majeur</v>
      </c>
      <c r="N35" s="142" t="s">
        <v>35</v>
      </c>
      <c r="O35" s="143">
        <v>44527</v>
      </c>
      <c r="P35" s="144">
        <v>40</v>
      </c>
      <c r="Q35" s="145" t="s">
        <v>33</v>
      </c>
      <c r="R35" s="175" t="s">
        <v>33</v>
      </c>
      <c r="S35" s="163">
        <v>32</v>
      </c>
    </row>
    <row r="36" spans="1:20" ht="16" customHeight="1">
      <c r="A36" s="163">
        <v>33</v>
      </c>
      <c r="B36" s="268" t="s">
        <v>292</v>
      </c>
      <c r="C36" s="145" t="s">
        <v>159</v>
      </c>
      <c r="D36" s="145" t="s">
        <v>160</v>
      </c>
      <c r="E36" s="145">
        <v>33210</v>
      </c>
      <c r="F36" s="230" t="s">
        <v>161</v>
      </c>
      <c r="G36" s="145">
        <v>9002269</v>
      </c>
      <c r="H36" s="138" t="s">
        <v>55</v>
      </c>
      <c r="I36" s="139"/>
      <c r="J36" s="140" t="s">
        <v>162</v>
      </c>
      <c r="K36" s="276">
        <v>26140</v>
      </c>
      <c r="L36" s="136">
        <f t="shared" ca="1" si="0"/>
        <v>52</v>
      </c>
      <c r="M36" s="136" t="str">
        <f t="shared" ca="1" si="1"/>
        <v>Majeur</v>
      </c>
      <c r="N36" s="142" t="s">
        <v>35</v>
      </c>
      <c r="O36" s="143">
        <v>44527</v>
      </c>
      <c r="P36" s="144">
        <v>40</v>
      </c>
      <c r="Q36" s="145" t="s">
        <v>33</v>
      </c>
      <c r="R36" s="175" t="s">
        <v>33</v>
      </c>
      <c r="S36" s="163">
        <v>33</v>
      </c>
    </row>
    <row r="37" spans="1:20" ht="16" customHeight="1">
      <c r="A37" s="163">
        <v>34</v>
      </c>
      <c r="B37" s="268" t="s">
        <v>293</v>
      </c>
      <c r="C37" s="145" t="s">
        <v>163</v>
      </c>
      <c r="D37" s="145" t="s">
        <v>164</v>
      </c>
      <c r="E37" s="145">
        <v>33350</v>
      </c>
      <c r="F37" s="230" t="s">
        <v>165</v>
      </c>
      <c r="G37" s="145"/>
      <c r="H37" s="138" t="s">
        <v>55</v>
      </c>
      <c r="I37" s="139"/>
      <c r="J37" s="140" t="s">
        <v>166</v>
      </c>
      <c r="K37" s="154">
        <v>18128</v>
      </c>
      <c r="L37" s="136">
        <f t="shared" ca="1" si="0"/>
        <v>74</v>
      </c>
      <c r="M37" s="136" t="str">
        <f t="shared" ca="1" si="1"/>
        <v>Majeur</v>
      </c>
      <c r="N37" s="142" t="s">
        <v>35</v>
      </c>
      <c r="O37" s="143"/>
      <c r="P37" s="144"/>
      <c r="Q37" s="145"/>
      <c r="R37" s="175"/>
      <c r="S37" s="163">
        <v>34</v>
      </c>
      <c r="T37" s="3">
        <v>40</v>
      </c>
    </row>
    <row r="38" spans="1:20" ht="16" customHeight="1">
      <c r="A38" s="163">
        <v>35</v>
      </c>
      <c r="B38" s="268" t="s">
        <v>294</v>
      </c>
      <c r="C38" s="145" t="s">
        <v>167</v>
      </c>
      <c r="D38" s="145" t="s">
        <v>168</v>
      </c>
      <c r="E38" s="145">
        <v>33370</v>
      </c>
      <c r="F38" s="229" t="s">
        <v>169</v>
      </c>
      <c r="G38" s="145">
        <v>300503</v>
      </c>
      <c r="H38" s="138" t="s">
        <v>55</v>
      </c>
      <c r="I38" s="139"/>
      <c r="J38" s="140" t="s">
        <v>170</v>
      </c>
      <c r="K38" s="154">
        <v>21617</v>
      </c>
      <c r="L38" s="136">
        <f t="shared" ca="1" si="0"/>
        <v>64</v>
      </c>
      <c r="M38" s="136" t="str">
        <f t="shared" ca="1" si="1"/>
        <v>Majeur</v>
      </c>
      <c r="N38" s="142" t="s">
        <v>35</v>
      </c>
      <c r="O38" s="143">
        <v>44527</v>
      </c>
      <c r="P38" s="144">
        <v>40</v>
      </c>
      <c r="Q38" s="145" t="s">
        <v>33</v>
      </c>
      <c r="R38" s="175" t="s">
        <v>33</v>
      </c>
      <c r="S38" s="163">
        <v>35</v>
      </c>
    </row>
    <row r="39" spans="1:20" ht="16" customHeight="1">
      <c r="A39" s="163">
        <v>36</v>
      </c>
      <c r="B39" s="268" t="s">
        <v>295</v>
      </c>
      <c r="C39" s="145" t="s">
        <v>171</v>
      </c>
      <c r="D39" s="145" t="s">
        <v>313</v>
      </c>
      <c r="E39" s="145">
        <v>33750</v>
      </c>
      <c r="F39" s="229" t="s">
        <v>172</v>
      </c>
      <c r="G39" s="145">
        <v>500536</v>
      </c>
      <c r="H39" s="138" t="s">
        <v>55</v>
      </c>
      <c r="I39" s="139"/>
      <c r="J39" s="140" t="s">
        <v>173</v>
      </c>
      <c r="K39" s="154">
        <v>23463</v>
      </c>
      <c r="L39" s="136">
        <f t="shared" ca="1" si="0"/>
        <v>59</v>
      </c>
      <c r="M39" s="136" t="str">
        <f t="shared" ca="1" si="1"/>
        <v>Majeur</v>
      </c>
      <c r="N39" s="142" t="s">
        <v>35</v>
      </c>
      <c r="O39" s="143"/>
      <c r="P39" s="144"/>
      <c r="Q39" s="145"/>
      <c r="R39" s="175"/>
      <c r="S39" s="163">
        <v>36</v>
      </c>
      <c r="T39" s="3">
        <v>40</v>
      </c>
    </row>
    <row r="40" spans="1:20" ht="16" customHeight="1">
      <c r="A40" s="163">
        <v>37</v>
      </c>
      <c r="B40" s="268" t="s">
        <v>296</v>
      </c>
      <c r="C40" s="145" t="s">
        <v>174</v>
      </c>
      <c r="D40" s="145" t="s">
        <v>175</v>
      </c>
      <c r="E40" s="145">
        <v>24230</v>
      </c>
      <c r="F40" s="230" t="s">
        <v>176</v>
      </c>
      <c r="G40" s="145">
        <v>1226021</v>
      </c>
      <c r="H40" s="138" t="s">
        <v>55</v>
      </c>
      <c r="I40" s="139" t="s">
        <v>177</v>
      </c>
      <c r="J40" s="140" t="s">
        <v>178</v>
      </c>
      <c r="K40" s="275">
        <v>35171</v>
      </c>
      <c r="L40" s="136">
        <f t="shared" ca="1" si="0"/>
        <v>27</v>
      </c>
      <c r="M40" s="136" t="str">
        <f t="shared" ca="1" si="1"/>
        <v>Majeur</v>
      </c>
      <c r="N40" s="142" t="s">
        <v>35</v>
      </c>
      <c r="O40" s="143"/>
      <c r="P40" s="144"/>
      <c r="Q40" s="145"/>
      <c r="R40" s="175"/>
      <c r="S40" s="163">
        <v>37</v>
      </c>
      <c r="T40" s="3">
        <v>40</v>
      </c>
    </row>
    <row r="41" spans="1:20" ht="16" customHeight="1">
      <c r="A41" s="163">
        <v>38</v>
      </c>
      <c r="B41" s="268" t="s">
        <v>297</v>
      </c>
      <c r="C41" s="161" t="s">
        <v>179</v>
      </c>
      <c r="D41" s="145" t="s">
        <v>312</v>
      </c>
      <c r="E41" s="145">
        <v>33190</v>
      </c>
      <c r="F41" s="230" t="s">
        <v>180</v>
      </c>
      <c r="G41" s="145">
        <v>9805257</v>
      </c>
      <c r="H41" s="138" t="s">
        <v>55</v>
      </c>
      <c r="I41" s="139" t="s">
        <v>181</v>
      </c>
      <c r="J41" s="158" t="s">
        <v>182</v>
      </c>
      <c r="K41" s="277">
        <v>22938</v>
      </c>
      <c r="L41" s="164">
        <f t="shared" ca="1" si="0"/>
        <v>61</v>
      </c>
      <c r="M41" s="136" t="str">
        <f t="shared" ca="1" si="1"/>
        <v>Majeur</v>
      </c>
      <c r="N41" s="142" t="s">
        <v>35</v>
      </c>
      <c r="O41" s="143">
        <v>44549</v>
      </c>
      <c r="P41" s="144">
        <v>40</v>
      </c>
      <c r="Q41" s="145"/>
      <c r="R41" s="175" t="s">
        <v>33</v>
      </c>
      <c r="S41" s="163">
        <v>38</v>
      </c>
    </row>
    <row r="42" spans="1:20" ht="16" customHeight="1">
      <c r="A42" s="163">
        <v>39</v>
      </c>
      <c r="B42" s="268" t="s">
        <v>298</v>
      </c>
      <c r="C42" s="161" t="s">
        <v>183</v>
      </c>
      <c r="D42" s="145" t="s">
        <v>184</v>
      </c>
      <c r="E42" s="145">
        <v>33490</v>
      </c>
      <c r="F42" s="230" t="s">
        <v>185</v>
      </c>
      <c r="G42" s="145">
        <v>1016302</v>
      </c>
      <c r="H42" s="138" t="s">
        <v>55</v>
      </c>
      <c r="I42" s="139"/>
      <c r="J42" s="140">
        <v>630339863</v>
      </c>
      <c r="K42" s="276">
        <v>19014</v>
      </c>
      <c r="L42" s="136">
        <f t="shared" ca="1" si="0"/>
        <v>72</v>
      </c>
      <c r="M42" s="136" t="str">
        <f t="shared" ca="1" si="1"/>
        <v>Majeur</v>
      </c>
      <c r="N42" s="142" t="s">
        <v>35</v>
      </c>
      <c r="O42" s="143"/>
      <c r="P42" s="144"/>
      <c r="Q42" s="145"/>
      <c r="R42" s="175"/>
      <c r="S42" s="163">
        <v>39</v>
      </c>
      <c r="T42" s="3">
        <v>40</v>
      </c>
    </row>
    <row r="43" spans="1:20" ht="16" customHeight="1">
      <c r="A43" s="163">
        <v>40</v>
      </c>
      <c r="B43" s="268" t="s">
        <v>299</v>
      </c>
      <c r="C43" s="145" t="s">
        <v>264</v>
      </c>
      <c r="D43" s="145" t="s">
        <v>265</v>
      </c>
      <c r="E43" s="145">
        <v>33350</v>
      </c>
      <c r="F43" s="229" t="s">
        <v>186</v>
      </c>
      <c r="G43" s="145"/>
      <c r="H43" s="138" t="s">
        <v>55</v>
      </c>
      <c r="I43" s="139">
        <v>557405580</v>
      </c>
      <c r="J43" s="140"/>
      <c r="K43" s="141"/>
      <c r="L43" s="136" t="str">
        <f t="shared" si="0"/>
        <v/>
      </c>
      <c r="M43" s="136" t="str">
        <f t="shared" si="1"/>
        <v/>
      </c>
      <c r="N43" s="142" t="s">
        <v>35</v>
      </c>
      <c r="O43" s="143"/>
      <c r="P43" s="144"/>
      <c r="Q43" s="145"/>
      <c r="R43" s="175"/>
      <c r="S43" s="163">
        <v>40</v>
      </c>
      <c r="T43" s="3">
        <v>40</v>
      </c>
    </row>
    <row r="44" spans="1:20" ht="16" customHeight="1">
      <c r="A44" s="163">
        <v>41</v>
      </c>
      <c r="B44" s="268" t="s">
        <v>300</v>
      </c>
      <c r="C44" s="145" t="s">
        <v>264</v>
      </c>
      <c r="D44" s="145" t="s">
        <v>265</v>
      </c>
      <c r="E44" s="145">
        <v>33351</v>
      </c>
      <c r="F44" s="231" t="s">
        <v>186</v>
      </c>
      <c r="G44" s="155"/>
      <c r="H44" s="138" t="s">
        <v>55</v>
      </c>
      <c r="I44" s="139">
        <v>557405580</v>
      </c>
      <c r="J44" s="152"/>
      <c r="K44" s="141"/>
      <c r="L44" s="136" t="str">
        <f t="shared" si="0"/>
        <v/>
      </c>
      <c r="M44" s="136" t="str">
        <f t="shared" si="1"/>
        <v/>
      </c>
      <c r="N44" s="142" t="s">
        <v>35</v>
      </c>
      <c r="O44" s="143"/>
      <c r="P44" s="144"/>
      <c r="Q44" s="145"/>
      <c r="R44" s="175"/>
      <c r="S44" s="163">
        <v>41</v>
      </c>
      <c r="T44" s="3">
        <v>40</v>
      </c>
    </row>
    <row r="45" spans="1:20" ht="16" customHeight="1">
      <c r="A45" s="163">
        <v>42</v>
      </c>
      <c r="B45" s="268" t="s">
        <v>301</v>
      </c>
      <c r="C45" s="150" t="s">
        <v>187</v>
      </c>
      <c r="D45" s="145" t="s">
        <v>188</v>
      </c>
      <c r="E45" s="145">
        <v>33540</v>
      </c>
      <c r="F45" s="232" t="s">
        <v>189</v>
      </c>
      <c r="G45" s="155"/>
      <c r="H45" s="138" t="s">
        <v>55</v>
      </c>
      <c r="I45" s="151" t="s">
        <v>190</v>
      </c>
      <c r="J45" s="152" t="s">
        <v>191</v>
      </c>
      <c r="K45" s="156">
        <v>26939</v>
      </c>
      <c r="L45" s="136">
        <f t="shared" ca="1" si="0"/>
        <v>50</v>
      </c>
      <c r="M45" s="136" t="str">
        <f t="shared" ca="1" si="1"/>
        <v>Majeur</v>
      </c>
      <c r="N45" s="142" t="s">
        <v>35</v>
      </c>
      <c r="O45" s="143"/>
      <c r="P45" s="144"/>
      <c r="Q45" s="145"/>
      <c r="R45" s="175"/>
      <c r="S45" s="163">
        <v>42</v>
      </c>
      <c r="T45" s="3">
        <v>40</v>
      </c>
    </row>
    <row r="46" spans="1:20" ht="16" customHeight="1">
      <c r="A46" s="163">
        <v>43</v>
      </c>
      <c r="B46" s="268" t="s">
        <v>302</v>
      </c>
      <c r="C46" s="150"/>
      <c r="D46" s="145"/>
      <c r="E46" s="145"/>
      <c r="F46" s="232" t="s">
        <v>192</v>
      </c>
      <c r="G46" s="155"/>
      <c r="H46" s="138" t="s">
        <v>55</v>
      </c>
      <c r="I46" s="151"/>
      <c r="J46" s="152" t="s">
        <v>193</v>
      </c>
      <c r="K46" s="141"/>
      <c r="L46" s="136" t="str">
        <f t="shared" ref="L46:L54" si="2">IF(ISBLANK(K46),"",ROUNDDOWN(($G$1-K46)/365,0))</f>
        <v/>
      </c>
      <c r="M46" s="136" t="str">
        <f t="shared" si="1"/>
        <v/>
      </c>
      <c r="N46" s="142" t="s">
        <v>35</v>
      </c>
      <c r="O46" s="143"/>
      <c r="P46" s="144"/>
      <c r="Q46" s="145"/>
      <c r="R46" s="175"/>
      <c r="S46" s="163">
        <v>43</v>
      </c>
      <c r="T46" s="3">
        <v>40</v>
      </c>
    </row>
    <row r="47" spans="1:20" ht="16" customHeight="1">
      <c r="A47" s="163">
        <v>44</v>
      </c>
      <c r="B47" s="268" t="s">
        <v>303</v>
      </c>
      <c r="C47" s="138"/>
      <c r="D47" s="145"/>
      <c r="E47" s="145"/>
      <c r="F47" s="233" t="s">
        <v>194</v>
      </c>
      <c r="G47" s="146"/>
      <c r="H47" s="138" t="s">
        <v>55</v>
      </c>
      <c r="I47" s="139"/>
      <c r="J47" s="140" t="s">
        <v>195</v>
      </c>
      <c r="K47" s="141"/>
      <c r="L47" s="136" t="str">
        <f t="shared" si="2"/>
        <v/>
      </c>
      <c r="M47" s="136" t="str">
        <f t="shared" si="1"/>
        <v/>
      </c>
      <c r="N47" s="142" t="s">
        <v>36</v>
      </c>
      <c r="O47" s="143"/>
      <c r="P47" s="144"/>
      <c r="Q47" s="145"/>
      <c r="R47" s="175"/>
      <c r="S47" s="163">
        <v>44</v>
      </c>
      <c r="T47" s="3">
        <v>40</v>
      </c>
    </row>
    <row r="48" spans="1:20" ht="16" customHeight="1">
      <c r="A48" s="163">
        <v>45</v>
      </c>
      <c r="B48" s="268" t="s">
        <v>304</v>
      </c>
      <c r="C48" s="138"/>
      <c r="D48" s="145"/>
      <c r="E48" s="145"/>
      <c r="F48" s="224" t="s">
        <v>196</v>
      </c>
      <c r="G48" s="155"/>
      <c r="H48" s="138" t="s">
        <v>55</v>
      </c>
      <c r="I48" s="139"/>
      <c r="J48" s="140"/>
      <c r="K48" s="141"/>
      <c r="L48" s="136" t="str">
        <f t="shared" si="2"/>
        <v/>
      </c>
      <c r="M48" s="136" t="str">
        <f t="shared" si="1"/>
        <v/>
      </c>
      <c r="N48" s="142" t="s">
        <v>35</v>
      </c>
      <c r="O48" s="143"/>
      <c r="P48" s="144"/>
      <c r="Q48" s="145"/>
      <c r="R48" s="175"/>
      <c r="S48" s="163">
        <v>45</v>
      </c>
      <c r="T48" s="3">
        <v>40</v>
      </c>
    </row>
    <row r="49" spans="1:21" ht="16" customHeight="1">
      <c r="A49" s="163">
        <v>46</v>
      </c>
      <c r="B49" s="268" t="s">
        <v>316</v>
      </c>
      <c r="C49" s="145" t="s">
        <v>154</v>
      </c>
      <c r="D49" s="145" t="s">
        <v>155</v>
      </c>
      <c r="E49" s="145">
        <v>33230</v>
      </c>
      <c r="F49" s="281" t="s">
        <v>317</v>
      </c>
      <c r="G49" s="145"/>
      <c r="H49" s="145" t="s">
        <v>55</v>
      </c>
      <c r="I49" s="139"/>
      <c r="J49" s="139">
        <v>777201937</v>
      </c>
      <c r="K49" s="154">
        <v>34751</v>
      </c>
      <c r="L49" s="136">
        <f t="shared" ca="1" si="2"/>
        <v>28</v>
      </c>
      <c r="M49" s="136" t="str">
        <f t="shared" ca="1" si="1"/>
        <v>Majeur</v>
      </c>
      <c r="N49" s="142" t="s">
        <v>35</v>
      </c>
      <c r="O49" s="143"/>
      <c r="P49" s="144"/>
      <c r="Q49" s="145"/>
      <c r="R49" s="175"/>
      <c r="S49" s="163">
        <v>46</v>
      </c>
      <c r="T49" s="3">
        <v>40</v>
      </c>
    </row>
    <row r="50" spans="1:21" ht="16" customHeight="1">
      <c r="B50" s="287"/>
      <c r="C50" s="145"/>
      <c r="D50" s="145"/>
      <c r="E50" s="145"/>
      <c r="F50" s="234"/>
      <c r="G50" s="145"/>
      <c r="H50" s="145"/>
      <c r="I50" s="139"/>
      <c r="J50" s="139"/>
      <c r="K50" s="162"/>
      <c r="L50" s="136" t="str">
        <f t="shared" si="2"/>
        <v/>
      </c>
      <c r="M50" s="136" t="str">
        <f t="shared" si="1"/>
        <v/>
      </c>
      <c r="N50" s="142"/>
      <c r="O50" s="143"/>
      <c r="P50" s="144"/>
      <c r="Q50" s="145"/>
      <c r="R50" s="175"/>
      <c r="S50" s="163">
        <v>47</v>
      </c>
    </row>
    <row r="51" spans="1:21" ht="16" customHeight="1">
      <c r="A51" s="163"/>
      <c r="B51" s="271" t="s">
        <v>255</v>
      </c>
      <c r="C51" s="145"/>
      <c r="D51" s="145"/>
      <c r="E51" s="145"/>
      <c r="F51" s="234"/>
      <c r="G51" s="145"/>
      <c r="H51" s="145"/>
      <c r="I51" s="139"/>
      <c r="J51" s="139"/>
      <c r="K51" s="162"/>
      <c r="L51" s="136" t="str">
        <f t="shared" si="2"/>
        <v/>
      </c>
      <c r="M51" s="136" t="str">
        <f t="shared" si="1"/>
        <v/>
      </c>
      <c r="N51" s="142"/>
      <c r="O51" s="143"/>
      <c r="P51" s="144"/>
      <c r="Q51" s="145"/>
      <c r="R51" s="175"/>
      <c r="S51" s="163">
        <v>48</v>
      </c>
    </row>
    <row r="52" spans="1:21" ht="16" customHeight="1">
      <c r="A52" s="163"/>
      <c r="B52" s="271" t="s">
        <v>255</v>
      </c>
      <c r="C52" s="145"/>
      <c r="D52" s="145"/>
      <c r="E52" s="145"/>
      <c r="F52" s="234"/>
      <c r="G52" s="145"/>
      <c r="H52" s="145"/>
      <c r="I52" s="139"/>
      <c r="J52" s="139"/>
      <c r="K52" s="162"/>
      <c r="L52" s="136" t="str">
        <f t="shared" si="2"/>
        <v/>
      </c>
      <c r="M52" s="136" t="str">
        <f t="shared" si="1"/>
        <v/>
      </c>
      <c r="N52" s="142"/>
      <c r="O52" s="143"/>
      <c r="P52" s="144"/>
      <c r="Q52" s="145"/>
      <c r="R52" s="175"/>
      <c r="S52" s="163">
        <v>49</v>
      </c>
    </row>
    <row r="53" spans="1:21" ht="16" customHeight="1">
      <c r="A53" s="163"/>
      <c r="B53" s="271" t="s">
        <v>255</v>
      </c>
      <c r="C53" s="145"/>
      <c r="D53" s="145"/>
      <c r="E53" s="145"/>
      <c r="F53" s="234"/>
      <c r="G53" s="145"/>
      <c r="H53" s="145"/>
      <c r="I53" s="139"/>
      <c r="J53" s="139"/>
      <c r="K53" s="162"/>
      <c r="L53" s="136" t="str">
        <f t="shared" si="2"/>
        <v/>
      </c>
      <c r="M53" s="136" t="str">
        <f t="shared" si="1"/>
        <v/>
      </c>
      <c r="N53" s="142"/>
      <c r="O53" s="143"/>
      <c r="P53" s="144"/>
      <c r="Q53" s="145"/>
      <c r="R53" s="175"/>
      <c r="S53" s="163">
        <v>50</v>
      </c>
    </row>
    <row r="54" spans="1:21" ht="16" customHeight="1">
      <c r="A54" s="163"/>
      <c r="B54" s="271" t="s">
        <v>255</v>
      </c>
      <c r="C54" s="145"/>
      <c r="D54" s="145"/>
      <c r="E54" s="145"/>
      <c r="F54" s="234"/>
      <c r="G54" s="145"/>
      <c r="H54" s="145"/>
      <c r="I54" s="139"/>
      <c r="J54" s="139"/>
      <c r="K54" s="162"/>
      <c r="L54" s="136" t="str">
        <f t="shared" si="2"/>
        <v/>
      </c>
      <c r="M54" s="136" t="str">
        <f t="shared" si="1"/>
        <v/>
      </c>
      <c r="N54" s="142"/>
      <c r="O54" s="143"/>
      <c r="P54" s="144"/>
      <c r="Q54" s="145"/>
      <c r="R54" s="175"/>
      <c r="S54" s="163">
        <v>51</v>
      </c>
    </row>
    <row r="55" spans="1:21" ht="16" customHeight="1">
      <c r="A55" s="163"/>
      <c r="B55" s="272" t="s">
        <v>255</v>
      </c>
      <c r="C55" s="145"/>
      <c r="D55" s="145"/>
      <c r="E55" s="145"/>
      <c r="F55" s="234"/>
      <c r="G55" s="145"/>
      <c r="H55" s="139"/>
      <c r="I55" s="139"/>
      <c r="J55" s="162"/>
      <c r="K55" s="136" t="str">
        <f>IF(ISBLANK(J55),"",ROUNDDOWN(($G$1-J55)/365,0))</f>
        <v/>
      </c>
      <c r="L55" s="136"/>
      <c r="M55" s="136"/>
      <c r="N55" s="142"/>
      <c r="O55" s="143"/>
      <c r="P55" s="144"/>
      <c r="Q55" s="145"/>
      <c r="R55" s="175"/>
    </row>
    <row r="56" spans="1:21" ht="16" customHeight="1">
      <c r="A56" s="163"/>
      <c r="B56" s="272"/>
      <c r="C56" s="145" t="s">
        <v>59</v>
      </c>
      <c r="D56" s="145" t="s">
        <v>59</v>
      </c>
      <c r="E56" s="145" t="s">
        <v>59</v>
      </c>
      <c r="F56" s="234" t="s">
        <v>59</v>
      </c>
      <c r="G56" s="145" t="s">
        <v>59</v>
      </c>
      <c r="H56" s="139" t="s">
        <v>59</v>
      </c>
      <c r="I56" s="139" t="s">
        <v>59</v>
      </c>
      <c r="J56" s="162" t="s">
        <v>59</v>
      </c>
      <c r="K56" s="136" t="s">
        <v>59</v>
      </c>
      <c r="L56" s="136"/>
      <c r="M56" s="136"/>
      <c r="N56" s="142" t="s">
        <v>59</v>
      </c>
      <c r="O56" s="143"/>
      <c r="P56" s="144"/>
      <c r="Q56" s="145"/>
      <c r="R56" s="175"/>
    </row>
    <row r="57" spans="1:21" ht="16" customHeight="1">
      <c r="A57" s="288"/>
      <c r="B57" s="288"/>
      <c r="C57" s="178"/>
      <c r="D57" s="178"/>
      <c r="E57" s="178"/>
      <c r="F57" s="289"/>
      <c r="G57" s="178"/>
      <c r="H57" s="178"/>
      <c r="I57" s="178"/>
      <c r="J57" s="290"/>
      <c r="K57" s="290"/>
      <c r="L57" s="290"/>
      <c r="M57" s="290"/>
      <c r="N57" s="291"/>
      <c r="O57" s="178" t="s">
        <v>197</v>
      </c>
      <c r="P57" s="292">
        <f>SUM(P4:P56)</f>
        <v>940</v>
      </c>
      <c r="Q57" s="178"/>
      <c r="R57" s="178"/>
      <c r="T57" s="3">
        <f>SUM(T4:T56)</f>
        <v>820</v>
      </c>
      <c r="U57" s="293"/>
    </row>
    <row r="58" spans="1:21">
      <c r="A58" s="3" t="s">
        <v>59</v>
      </c>
      <c r="C58" s="3" t="s">
        <v>59</v>
      </c>
      <c r="D58" s="3" t="s">
        <v>59</v>
      </c>
      <c r="E58" s="3" t="s">
        <v>59</v>
      </c>
      <c r="F58" s="55" t="s">
        <v>59</v>
      </c>
      <c r="G58" s="3" t="s">
        <v>59</v>
      </c>
      <c r="H58" s="3" t="s">
        <v>59</v>
      </c>
      <c r="I58" s="3" t="s">
        <v>59</v>
      </c>
      <c r="J58" s="3" t="s">
        <v>59</v>
      </c>
      <c r="K58" s="3" t="s">
        <v>59</v>
      </c>
      <c r="N58" s="3" t="s">
        <v>59</v>
      </c>
    </row>
    <row r="59" spans="1:21">
      <c r="C59" s="3" t="s">
        <v>59</v>
      </c>
      <c r="D59" s="3" t="s">
        <v>59</v>
      </c>
      <c r="E59" s="3" t="s">
        <v>59</v>
      </c>
      <c r="F59" s="55" t="s">
        <v>59</v>
      </c>
      <c r="G59" s="3" t="s">
        <v>59</v>
      </c>
      <c r="H59" s="3" t="s">
        <v>59</v>
      </c>
      <c r="I59" s="3" t="s">
        <v>59</v>
      </c>
      <c r="J59" s="3" t="s">
        <v>59</v>
      </c>
      <c r="K59" s="3" t="s">
        <v>59</v>
      </c>
      <c r="N59" s="3" t="s">
        <v>59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D2:F2"/>
  </mergeCells>
  <conditionalFormatting sqref="R4:R56">
    <cfRule type="expression" dxfId="72" priority="1">
      <formula>MOD(ROW(),2)</formula>
    </cfRule>
  </conditionalFormatting>
  <dataValidations count="4">
    <dataValidation type="list" allowBlank="1" showInputMessage="1" showErrorMessage="1" sqref="Q4:Q56">
      <formula1>$A$1:$B$1</formula1>
    </dataValidation>
    <dataValidation type="list" allowBlank="1" showInputMessage="1" showErrorMessage="1" sqref="P4:P56">
      <formula1>$O$1:$Q$1</formula1>
    </dataValidation>
    <dataValidation type="list" allowBlank="1" showInputMessage="1" showErrorMessage="1" sqref="R4:R56">
      <formula1>$A$1:$C$1</formula1>
    </dataValidation>
    <dataValidation type="list" allowBlank="1" showInputMessage="1" showErrorMessage="1" sqref="O55:O56 N4:N56">
      <formula1>$D$1:$E$1</formula1>
    </dataValidation>
  </dataValidations>
  <hyperlinks>
    <hyperlink ref="F31" r:id="rId1"/>
    <hyperlink ref="F48" r:id="rId2"/>
    <hyperlink ref="F47" r:id="rId3"/>
    <hyperlink ref="F46" r:id="rId4"/>
    <hyperlink ref="F45" r:id="rId5"/>
    <hyperlink ref="F42" r:id="rId6" display="funboost33@orange,fr"/>
    <hyperlink ref="F41" r:id="rId7"/>
    <hyperlink ref="F40" r:id="rId8"/>
    <hyperlink ref="F39" r:id="rId9"/>
    <hyperlink ref="F38" r:id="rId10"/>
    <hyperlink ref="F37" r:id="rId11"/>
    <hyperlink ref="F36" r:id="rId12"/>
    <hyperlink ref="F35" r:id="rId13" display="nicolaslain499@gmail,com"/>
    <hyperlink ref="F34" r:id="rId14"/>
    <hyperlink ref="F32" r:id="rId15"/>
    <hyperlink ref="F30" r:id="rId16"/>
    <hyperlink ref="F29" r:id="rId17"/>
    <hyperlink ref="F26" r:id="rId18"/>
    <hyperlink ref="F27" r:id="rId19"/>
    <hyperlink ref="F21" r:id="rId20"/>
    <hyperlink ref="F20" r:id="rId21"/>
    <hyperlink ref="F18" r:id="rId22"/>
    <hyperlink ref="F12" r:id="rId23"/>
    <hyperlink ref="F23" r:id="rId24" display="yann.goalvoueden@free,fr"/>
    <hyperlink ref="F24" r:id="rId25"/>
    <hyperlink ref="F11" r:id="rId26"/>
    <hyperlink ref="F22" r:id="rId27"/>
    <hyperlink ref="F16" r:id="rId28"/>
    <hyperlink ref="F6" r:id="rId29"/>
    <hyperlink ref="F10" r:id="rId30"/>
    <hyperlink ref="F15" r:id="rId31"/>
    <hyperlink ref="F17" r:id="rId32"/>
    <hyperlink ref="F13" r:id="rId33"/>
    <hyperlink ref="F8" r:id="rId34"/>
    <hyperlink ref="F7" r:id="rId35"/>
    <hyperlink ref="F4" r:id="rId36"/>
    <hyperlink ref="F25" r:id="rId37"/>
    <hyperlink ref="F43" r:id="rId38"/>
    <hyperlink ref="F49" r:id="rId39"/>
  </hyperlinks>
  <pageMargins left="0.7" right="0.7" top="0.75" bottom="0.75" header="0.3" footer="0.3"/>
  <pageSetup paperSize="9" orientation="portrait" r:id="rId40"/>
  <drawing r:id="rId41"/>
  <legacyDrawing r:id="rId4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3" name="Button 1">
              <controlPr defaultSize="0" print="0" autoFill="0" autoPict="0" macro="[0]!FORMULAIRE">
                <anchor moveWithCells="1" sizeWithCells="1">
                  <from>
                    <xdr:col>0</xdr:col>
                    <xdr:colOff>69850</xdr:colOff>
                    <xdr:row>1</xdr:row>
                    <xdr:rowOff>76200</xdr:rowOff>
                  </from>
                  <to>
                    <xdr:col>0</xdr:col>
                    <xdr:colOff>742950</xdr:colOff>
                    <xdr:row>1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FF00"/>
  </sheetPr>
  <dimension ref="A1:W66"/>
  <sheetViews>
    <sheetView zoomScaleNormal="100" workbookViewId="0">
      <pane ySplit="3" topLeftCell="A4" activePane="bottomLeft" state="frozen"/>
      <selection activeCell="L15" activeCellId="1" sqref="G43 L15"/>
      <selection pane="bottomLeft" activeCell="O2" sqref="O2"/>
    </sheetView>
  </sheetViews>
  <sheetFormatPr baseColWidth="10" defaultRowHeight="14.5"/>
  <cols>
    <col min="1" max="1" width="10.7265625" style="55" customWidth="1"/>
    <col min="2" max="2" width="26.54296875" style="382" bestFit="1" customWidth="1"/>
    <col min="3" max="3" width="30.453125" style="55" bestFit="1" customWidth="1"/>
    <col min="4" max="4" width="24" style="55" bestFit="1" customWidth="1"/>
    <col min="5" max="5" width="6.1796875" style="55" bestFit="1" customWidth="1"/>
    <col min="6" max="6" width="34.1796875" style="55" bestFit="1" customWidth="1"/>
    <col min="7" max="7" width="10" style="55" bestFit="1" customWidth="1"/>
    <col min="8" max="8" width="4.453125" style="55" bestFit="1" customWidth="1"/>
    <col min="9" max="10" width="13.1796875" style="55" bestFit="1" customWidth="1"/>
    <col min="11" max="11" width="10.7265625" style="55" bestFit="1" customWidth="1"/>
    <col min="12" max="12" width="7.7265625" style="55" bestFit="1" customWidth="1"/>
    <col min="13" max="13" width="6.7265625" style="55" bestFit="1" customWidth="1"/>
    <col min="14" max="14" width="8.81640625" style="55" bestFit="1" customWidth="1"/>
    <col min="15" max="15" width="10.453125" style="55" bestFit="1" customWidth="1"/>
    <col min="16" max="16" width="8.81640625" style="55" bestFit="1" customWidth="1"/>
    <col min="17" max="17" width="9.54296875" style="55" bestFit="1" customWidth="1"/>
    <col min="18" max="18" width="8.54296875" style="55" hidden="1" customWidth="1"/>
    <col min="19" max="19" width="10.7265625" style="55" hidden="1" customWidth="1"/>
    <col min="20" max="20" width="5" style="3" bestFit="1" customWidth="1"/>
    <col min="21" max="21" width="4.81640625" style="3" customWidth="1"/>
    <col min="22" max="22" width="30.7265625" style="166" bestFit="1" customWidth="1"/>
    <col min="23" max="23" width="34.1796875" customWidth="1"/>
  </cols>
  <sheetData>
    <row r="1" spans="1:23" s="3" customFormat="1" ht="3.75" customHeight="1">
      <c r="A1" s="1"/>
      <c r="B1" s="174"/>
      <c r="C1" s="1"/>
      <c r="D1" s="1"/>
      <c r="E1" s="1"/>
      <c r="F1" s="1"/>
      <c r="G1" s="295"/>
      <c r="H1" s="1"/>
      <c r="I1" s="1"/>
      <c r="J1" s="1"/>
      <c r="K1" s="1"/>
      <c r="L1" s="296"/>
      <c r="M1" s="296"/>
      <c r="N1" s="1"/>
      <c r="O1" s="1"/>
      <c r="P1" s="1"/>
      <c r="Q1" s="1"/>
      <c r="R1" s="1"/>
      <c r="S1" s="55"/>
      <c r="U1" s="410"/>
    </row>
    <row r="2" spans="1:23" s="3" customFormat="1" ht="30" customHeight="1">
      <c r="A2" s="55"/>
      <c r="B2" s="269"/>
      <c r="C2" s="297" t="s">
        <v>59</v>
      </c>
      <c r="D2" s="558" t="s">
        <v>311</v>
      </c>
      <c r="E2" s="558"/>
      <c r="F2" s="558"/>
      <c r="G2" s="298" t="s">
        <v>59</v>
      </c>
      <c r="H2" s="298" t="s">
        <v>59</v>
      </c>
      <c r="I2" s="298" t="s">
        <v>59</v>
      </c>
      <c r="J2" s="298" t="s">
        <v>59</v>
      </c>
      <c r="K2" s="372" t="s">
        <v>59</v>
      </c>
      <c r="L2" s="55"/>
      <c r="M2" s="55"/>
      <c r="N2" s="55" t="s">
        <v>59</v>
      </c>
      <c r="O2" s="55"/>
      <c r="P2" s="55"/>
      <c r="Q2" s="55"/>
      <c r="R2" s="55"/>
      <c r="S2" s="55"/>
      <c r="U2" s="280"/>
      <c r="V2" s="166"/>
    </row>
    <row r="3" spans="1:23" s="3" customFormat="1" ht="25.5" customHeight="1">
      <c r="A3" s="5" t="s">
        <v>37</v>
      </c>
      <c r="B3" s="267" t="s">
        <v>260</v>
      </c>
      <c r="C3" s="5" t="s">
        <v>38</v>
      </c>
      <c r="D3" s="5" t="s">
        <v>39</v>
      </c>
      <c r="E3" s="5" t="s">
        <v>40</v>
      </c>
      <c r="F3" s="5" t="s">
        <v>41</v>
      </c>
      <c r="G3" s="6" t="s">
        <v>369</v>
      </c>
      <c r="H3" s="7" t="s">
        <v>43</v>
      </c>
      <c r="I3" s="5" t="s">
        <v>44</v>
      </c>
      <c r="J3" s="5" t="s">
        <v>45</v>
      </c>
      <c r="K3" s="8" t="s">
        <v>46</v>
      </c>
      <c r="L3" s="8" t="s">
        <v>200</v>
      </c>
      <c r="M3" s="8" t="s">
        <v>253</v>
      </c>
      <c r="N3" s="8" t="s">
        <v>47</v>
      </c>
      <c r="O3" s="10" t="s">
        <v>48</v>
      </c>
      <c r="P3" s="299" t="s">
        <v>49</v>
      </c>
      <c r="Q3" s="5" t="s">
        <v>318</v>
      </c>
      <c r="R3" s="5" t="s">
        <v>318</v>
      </c>
      <c r="S3" s="5" t="s">
        <v>37</v>
      </c>
      <c r="T3" s="55"/>
      <c r="U3" s="336"/>
      <c r="V3" s="347"/>
    </row>
    <row r="4" spans="1:23" ht="15" customHeight="1">
      <c r="A4" s="373" t="s">
        <v>319</v>
      </c>
      <c r="B4" s="374"/>
      <c r="C4" s="175"/>
      <c r="D4" s="175"/>
      <c r="E4" s="175"/>
      <c r="F4" s="375"/>
      <c r="G4" s="376"/>
      <c r="H4" s="175"/>
      <c r="I4" s="175"/>
      <c r="J4" s="175"/>
      <c r="K4" s="400"/>
      <c r="L4" s="175"/>
      <c r="M4" s="175"/>
      <c r="N4" s="142"/>
      <c r="O4" s="143"/>
      <c r="P4" s="144"/>
      <c r="Q4" s="145"/>
      <c r="R4" s="175" t="str">
        <f t="shared" ref="R4:R35" si="0">IF(ISBLANK(Q4),"",Q4)</f>
        <v/>
      </c>
      <c r="S4" s="163">
        <v>1</v>
      </c>
      <c r="T4" s="55"/>
      <c r="U4" s="336"/>
      <c r="V4" s="347"/>
      <c r="W4" s="336"/>
    </row>
    <row r="5" spans="1:23" ht="15" customHeight="1">
      <c r="A5" s="294">
        <v>2</v>
      </c>
      <c r="B5" s="268"/>
      <c r="C5" s="138"/>
      <c r="D5" s="138"/>
      <c r="E5" s="138"/>
      <c r="G5" s="367"/>
      <c r="H5" s="138"/>
      <c r="I5" s="139"/>
      <c r="J5" s="140"/>
      <c r="K5" s="384"/>
      <c r="L5" s="175"/>
      <c r="M5" s="175"/>
      <c r="N5" s="142"/>
      <c r="O5" s="143"/>
      <c r="P5" s="144"/>
      <c r="Q5" s="145"/>
      <c r="R5" s="175" t="str">
        <f t="shared" si="0"/>
        <v/>
      </c>
      <c r="S5" s="163">
        <v>2</v>
      </c>
      <c r="T5" s="55"/>
      <c r="U5" s="336"/>
      <c r="V5" s="347"/>
      <c r="W5" s="336"/>
    </row>
    <row r="6" spans="1:23" ht="15" customHeight="1">
      <c r="A6" s="294">
        <v>3</v>
      </c>
      <c r="B6" s="268"/>
      <c r="C6" s="138"/>
      <c r="D6" s="138"/>
      <c r="E6" s="138"/>
      <c r="F6" s="337"/>
      <c r="G6" s="368"/>
      <c r="H6" s="138"/>
      <c r="I6" s="139"/>
      <c r="J6" s="140"/>
      <c r="K6" s="384"/>
      <c r="L6" s="136"/>
      <c r="M6" s="175"/>
      <c r="N6" s="142"/>
      <c r="O6" s="143"/>
      <c r="P6" s="144"/>
      <c r="Q6" s="145"/>
      <c r="R6" s="175" t="str">
        <f t="shared" si="0"/>
        <v/>
      </c>
      <c r="S6" s="163">
        <v>3</v>
      </c>
      <c r="T6" s="55"/>
      <c r="U6" s="336"/>
      <c r="V6" s="347"/>
      <c r="W6" s="336"/>
    </row>
    <row r="7" spans="1:23" ht="15" customHeight="1">
      <c r="A7" s="294">
        <v>4</v>
      </c>
      <c r="B7" s="268"/>
      <c r="C7" s="148"/>
      <c r="D7" s="138"/>
      <c r="E7" s="138"/>
      <c r="F7" s="337"/>
      <c r="G7" s="367"/>
      <c r="H7" s="138"/>
      <c r="I7" s="149"/>
      <c r="J7" s="158"/>
      <c r="K7" s="383"/>
      <c r="L7" s="164"/>
      <c r="M7" s="175"/>
      <c r="N7" s="142"/>
      <c r="O7" s="143"/>
      <c r="P7" s="144"/>
      <c r="Q7" s="145"/>
      <c r="R7" s="175" t="str">
        <f t="shared" si="0"/>
        <v/>
      </c>
      <c r="S7" s="163">
        <v>4</v>
      </c>
      <c r="T7" s="55"/>
      <c r="U7" s="336"/>
      <c r="V7" s="347"/>
      <c r="W7" s="336"/>
    </row>
    <row r="8" spans="1:23" ht="15" customHeight="1">
      <c r="A8" s="294">
        <v>5</v>
      </c>
      <c r="B8" s="268"/>
      <c r="C8" s="138"/>
      <c r="D8" s="138"/>
      <c r="E8" s="138"/>
      <c r="F8" s="337"/>
      <c r="G8" s="369"/>
      <c r="H8" s="138"/>
      <c r="I8" s="139"/>
      <c r="J8" s="158"/>
      <c r="K8" s="383"/>
      <c r="L8" s="164"/>
      <c r="M8" s="175"/>
      <c r="N8" s="142"/>
      <c r="O8" s="143"/>
      <c r="P8" s="144"/>
      <c r="Q8" s="145"/>
      <c r="R8" s="175" t="str">
        <f t="shared" si="0"/>
        <v/>
      </c>
      <c r="S8" s="163">
        <v>5</v>
      </c>
      <c r="T8" s="55"/>
      <c r="U8" s="336"/>
      <c r="V8" s="347"/>
      <c r="W8" s="336"/>
    </row>
    <row r="9" spans="1:23" ht="15" customHeight="1">
      <c r="A9" s="294">
        <v>6</v>
      </c>
      <c r="B9" s="268"/>
      <c r="C9" s="150"/>
      <c r="D9" s="150"/>
      <c r="E9" s="150"/>
      <c r="F9" s="340"/>
      <c r="G9" s="369"/>
      <c r="H9" s="138"/>
      <c r="I9" s="151"/>
      <c r="J9" s="349"/>
      <c r="K9" s="370"/>
      <c r="L9" s="164"/>
      <c r="M9" s="175"/>
      <c r="N9" s="142"/>
      <c r="O9" s="143"/>
      <c r="P9" s="144"/>
      <c r="Q9" s="145"/>
      <c r="R9" s="175" t="str">
        <f t="shared" si="0"/>
        <v/>
      </c>
      <c r="S9" s="163">
        <v>6</v>
      </c>
      <c r="T9" s="55"/>
      <c r="U9" s="336"/>
      <c r="V9" s="347"/>
      <c r="W9" s="336"/>
    </row>
    <row r="10" spans="1:23" ht="15" customHeight="1">
      <c r="A10" s="294">
        <v>7</v>
      </c>
      <c r="B10" s="268"/>
      <c r="C10" s="138"/>
      <c r="D10" s="145"/>
      <c r="E10" s="145"/>
      <c r="F10" s="337"/>
      <c r="G10" s="369"/>
      <c r="H10" s="138"/>
      <c r="I10" s="139"/>
      <c r="J10" s="158"/>
      <c r="K10" s="383"/>
      <c r="L10" s="164"/>
      <c r="M10" s="175"/>
      <c r="N10" s="142"/>
      <c r="O10" s="143"/>
      <c r="P10" s="144"/>
      <c r="Q10" s="145"/>
      <c r="R10" s="175" t="str">
        <f t="shared" si="0"/>
        <v/>
      </c>
      <c r="S10" s="163">
        <v>7</v>
      </c>
      <c r="T10" s="55"/>
      <c r="U10" s="336"/>
      <c r="V10" s="347"/>
      <c r="W10" s="336"/>
    </row>
    <row r="11" spans="1:23" ht="15" customHeight="1">
      <c r="A11" s="294">
        <v>8</v>
      </c>
      <c r="B11" s="268"/>
      <c r="C11" s="138"/>
      <c r="D11" s="145"/>
      <c r="E11" s="145"/>
      <c r="F11" s="339"/>
      <c r="G11" s="369"/>
      <c r="H11" s="138"/>
      <c r="I11" s="139"/>
      <c r="J11" s="158"/>
      <c r="K11" s="383"/>
      <c r="L11" s="164"/>
      <c r="M11" s="175"/>
      <c r="N11" s="142"/>
      <c r="O11" s="143"/>
      <c r="P11" s="144"/>
      <c r="Q11" s="145"/>
      <c r="R11" s="175" t="str">
        <f t="shared" si="0"/>
        <v/>
      </c>
      <c r="S11" s="163">
        <v>8</v>
      </c>
      <c r="T11" s="55"/>
      <c r="U11" s="336"/>
      <c r="V11" s="347"/>
      <c r="W11" s="336"/>
    </row>
    <row r="12" spans="1:23" ht="15" customHeight="1">
      <c r="A12" s="294">
        <v>9</v>
      </c>
      <c r="B12" s="268"/>
      <c r="C12" s="150"/>
      <c r="D12" s="150"/>
      <c r="E12" s="150"/>
      <c r="F12" s="338"/>
      <c r="G12" s="367"/>
      <c r="H12" s="138"/>
      <c r="I12" s="151"/>
      <c r="J12" s="349"/>
      <c r="K12" s="370"/>
      <c r="L12" s="164"/>
      <c r="M12" s="175"/>
      <c r="N12" s="142"/>
      <c r="O12" s="143"/>
      <c r="P12" s="144"/>
      <c r="Q12" s="145"/>
      <c r="R12" s="175" t="str">
        <f t="shared" si="0"/>
        <v/>
      </c>
      <c r="S12" s="163">
        <v>9</v>
      </c>
      <c r="T12" s="55"/>
      <c r="U12" s="336"/>
      <c r="V12" s="347"/>
      <c r="W12" s="336"/>
    </row>
    <row r="13" spans="1:23" ht="15" customHeight="1">
      <c r="A13" s="294">
        <v>10</v>
      </c>
      <c r="B13" s="268"/>
      <c r="C13" s="138"/>
      <c r="D13" s="138"/>
      <c r="E13" s="138"/>
      <c r="F13" s="337"/>
      <c r="G13" s="367"/>
      <c r="H13" s="138"/>
      <c r="I13" s="139"/>
      <c r="J13" s="158"/>
      <c r="K13" s="383"/>
      <c r="L13" s="164"/>
      <c r="M13" s="175"/>
      <c r="N13" s="142"/>
      <c r="O13" s="143"/>
      <c r="P13" s="144"/>
      <c r="Q13" s="145"/>
      <c r="R13" s="175" t="str">
        <f t="shared" si="0"/>
        <v/>
      </c>
      <c r="S13" s="163">
        <v>10</v>
      </c>
      <c r="T13" s="55"/>
      <c r="U13" s="336"/>
      <c r="V13" s="347"/>
      <c r="W13" s="336"/>
    </row>
    <row r="14" spans="1:23" ht="15" customHeight="1">
      <c r="A14" s="294">
        <v>11</v>
      </c>
      <c r="B14" s="268"/>
      <c r="C14" s="138"/>
      <c r="D14" s="138"/>
      <c r="E14" s="138"/>
      <c r="F14" s="337"/>
      <c r="G14" s="367"/>
      <c r="H14" s="138"/>
      <c r="I14" s="139"/>
      <c r="J14" s="158"/>
      <c r="K14" s="383"/>
      <c r="L14" s="164"/>
      <c r="M14" s="175"/>
      <c r="N14" s="142"/>
      <c r="O14" s="143"/>
      <c r="P14" s="144"/>
      <c r="Q14" s="145"/>
      <c r="R14" s="175" t="str">
        <f t="shared" si="0"/>
        <v/>
      </c>
      <c r="S14" s="163">
        <v>11</v>
      </c>
      <c r="T14" s="55"/>
      <c r="U14" s="336"/>
      <c r="V14" s="347"/>
      <c r="W14" s="336"/>
    </row>
    <row r="15" spans="1:23" ht="15" customHeight="1">
      <c r="A15" s="294">
        <v>12</v>
      </c>
      <c r="B15" s="268"/>
      <c r="C15" s="138"/>
      <c r="D15" s="138"/>
      <c r="E15" s="138"/>
      <c r="F15" s="337"/>
      <c r="G15" s="367"/>
      <c r="H15" s="138"/>
      <c r="I15" s="139"/>
      <c r="J15" s="158"/>
      <c r="K15" s="383"/>
      <c r="L15" s="164"/>
      <c r="M15" s="175"/>
      <c r="N15" s="142"/>
      <c r="O15" s="541"/>
      <c r="P15" s="144"/>
      <c r="Q15" s="145"/>
      <c r="R15" s="175" t="str">
        <f t="shared" si="0"/>
        <v/>
      </c>
      <c r="S15" s="163">
        <v>12</v>
      </c>
      <c r="T15" s="55"/>
      <c r="U15" s="336"/>
      <c r="V15" s="347"/>
      <c r="W15" s="336"/>
    </row>
    <row r="16" spans="1:23" ht="15" customHeight="1">
      <c r="A16" s="294">
        <v>13</v>
      </c>
      <c r="B16" s="268"/>
      <c r="C16" s="138"/>
      <c r="D16" s="138"/>
      <c r="E16" s="138"/>
      <c r="F16" s="337"/>
      <c r="G16" s="367"/>
      <c r="H16" s="138"/>
      <c r="I16" s="139"/>
      <c r="J16" s="158"/>
      <c r="K16" s="383"/>
      <c r="L16" s="164"/>
      <c r="M16" s="175"/>
      <c r="N16" s="142"/>
      <c r="O16" s="143"/>
      <c r="P16" s="144"/>
      <c r="Q16" s="145"/>
      <c r="R16" s="175" t="str">
        <f t="shared" si="0"/>
        <v/>
      </c>
      <c r="S16" s="163">
        <v>13</v>
      </c>
      <c r="T16" s="55"/>
      <c r="U16" s="336"/>
      <c r="V16" s="347"/>
      <c r="W16" s="336"/>
    </row>
    <row r="17" spans="1:23" ht="15" customHeight="1">
      <c r="A17" s="294">
        <v>14</v>
      </c>
      <c r="B17" s="268"/>
      <c r="C17" s="138"/>
      <c r="D17" s="138"/>
      <c r="E17" s="138"/>
      <c r="F17" s="337"/>
      <c r="G17" s="369"/>
      <c r="H17" s="138"/>
      <c r="I17" s="139"/>
      <c r="J17" s="158"/>
      <c r="K17" s="383"/>
      <c r="L17" s="164"/>
      <c r="M17" s="175"/>
      <c r="N17" s="142"/>
      <c r="O17" s="143"/>
      <c r="P17" s="144"/>
      <c r="Q17" s="145"/>
      <c r="R17" s="175" t="str">
        <f t="shared" si="0"/>
        <v/>
      </c>
      <c r="S17" s="163">
        <v>14</v>
      </c>
      <c r="T17" s="55"/>
      <c r="U17" s="336"/>
      <c r="V17" s="347"/>
      <c r="W17" s="336"/>
    </row>
    <row r="18" spans="1:23" ht="15" customHeight="1">
      <c r="A18" s="294">
        <v>15</v>
      </c>
      <c r="B18" s="268"/>
      <c r="C18" s="150"/>
      <c r="D18" s="150"/>
      <c r="E18" s="150"/>
      <c r="F18" s="338"/>
      <c r="G18" s="367"/>
      <c r="H18" s="138"/>
      <c r="I18" s="151"/>
      <c r="J18" s="349"/>
      <c r="K18" s="370"/>
      <c r="L18" s="164"/>
      <c r="M18" s="175"/>
      <c r="N18" s="142"/>
      <c r="O18" s="143"/>
      <c r="P18" s="144"/>
      <c r="Q18" s="145"/>
      <c r="R18" s="175" t="str">
        <f t="shared" si="0"/>
        <v/>
      </c>
      <c r="S18" s="163">
        <v>15</v>
      </c>
      <c r="T18" s="55"/>
      <c r="U18" s="336"/>
      <c r="V18" s="347"/>
      <c r="W18" s="336"/>
    </row>
    <row r="19" spans="1:23" ht="15" customHeight="1">
      <c r="A19" s="294">
        <v>16</v>
      </c>
      <c r="B19" s="268"/>
      <c r="C19" s="150"/>
      <c r="D19" s="150"/>
      <c r="E19" s="150"/>
      <c r="F19" s="340"/>
      <c r="G19" s="369"/>
      <c r="H19" s="138"/>
      <c r="I19" s="151"/>
      <c r="J19" s="349"/>
      <c r="K19" s="383"/>
      <c r="L19" s="164"/>
      <c r="M19" s="175"/>
      <c r="N19" s="142"/>
      <c r="O19" s="143"/>
      <c r="P19" s="144"/>
      <c r="Q19" s="145"/>
      <c r="R19" s="175" t="str">
        <f t="shared" si="0"/>
        <v/>
      </c>
      <c r="S19" s="163">
        <v>16</v>
      </c>
      <c r="T19" s="55"/>
      <c r="U19" s="336"/>
      <c r="V19" s="347"/>
      <c r="W19" s="336"/>
    </row>
    <row r="20" spans="1:23" ht="15" customHeight="1">
      <c r="A20" s="294">
        <v>17</v>
      </c>
      <c r="B20" s="268"/>
      <c r="C20" s="150"/>
      <c r="D20" s="150"/>
      <c r="E20" s="150"/>
      <c r="F20" s="338"/>
      <c r="G20" s="367"/>
      <c r="H20" s="138"/>
      <c r="I20" s="151"/>
      <c r="J20" s="349"/>
      <c r="K20" s="370"/>
      <c r="L20" s="164"/>
      <c r="M20" s="175"/>
      <c r="N20" s="142"/>
      <c r="O20" s="143"/>
      <c r="P20" s="144"/>
      <c r="Q20" s="145"/>
      <c r="R20" s="175" t="str">
        <f t="shared" si="0"/>
        <v/>
      </c>
      <c r="S20" s="163">
        <v>17</v>
      </c>
      <c r="T20" s="55"/>
      <c r="U20" s="336"/>
      <c r="V20" s="347"/>
      <c r="W20" s="336"/>
    </row>
    <row r="21" spans="1:23" ht="15" customHeight="1">
      <c r="A21" s="294">
        <v>18</v>
      </c>
      <c r="B21" s="268"/>
      <c r="C21" s="160"/>
      <c r="D21" s="150"/>
      <c r="E21" s="150"/>
      <c r="F21" s="338"/>
      <c r="G21" s="367"/>
      <c r="H21" s="138"/>
      <c r="I21" s="151"/>
      <c r="J21" s="349"/>
      <c r="K21" s="370"/>
      <c r="L21" s="164"/>
      <c r="M21" s="175"/>
      <c r="N21" s="142"/>
      <c r="O21" s="143"/>
      <c r="P21" s="144"/>
      <c r="Q21" s="145"/>
      <c r="R21" s="175" t="str">
        <f t="shared" si="0"/>
        <v/>
      </c>
      <c r="S21" s="163">
        <v>18</v>
      </c>
      <c r="T21" s="55"/>
      <c r="U21" s="336"/>
      <c r="V21" s="347"/>
      <c r="W21" s="336"/>
    </row>
    <row r="22" spans="1:23" ht="15" customHeight="1">
      <c r="A22" s="294">
        <v>19</v>
      </c>
      <c r="B22" s="268"/>
      <c r="C22" s="148"/>
      <c r="D22" s="138"/>
      <c r="E22" s="138"/>
      <c r="F22" s="337"/>
      <c r="G22" s="367"/>
      <c r="H22" s="138"/>
      <c r="I22" s="139"/>
      <c r="J22" s="158"/>
      <c r="K22" s="383"/>
      <c r="L22" s="164"/>
      <c r="M22" s="175"/>
      <c r="N22" s="142"/>
      <c r="O22" s="143"/>
      <c r="P22" s="144"/>
      <c r="Q22" s="145"/>
      <c r="R22" s="175" t="str">
        <f t="shared" si="0"/>
        <v/>
      </c>
      <c r="S22" s="163">
        <v>19</v>
      </c>
      <c r="T22" s="55"/>
      <c r="U22" s="336"/>
      <c r="V22" s="347"/>
      <c r="W22" s="336"/>
    </row>
    <row r="23" spans="1:23" ht="15" customHeight="1">
      <c r="A23" s="294">
        <v>20</v>
      </c>
      <c r="B23" s="268"/>
      <c r="C23" s="138"/>
      <c r="D23" s="138"/>
      <c r="E23" s="138"/>
      <c r="F23" s="421"/>
      <c r="G23" s="369"/>
      <c r="H23" s="138"/>
      <c r="I23" s="139"/>
      <c r="J23" s="158"/>
      <c r="K23" s="383"/>
      <c r="L23" s="164"/>
      <c r="M23" s="175"/>
      <c r="N23" s="142"/>
      <c r="O23" s="143"/>
      <c r="P23" s="144"/>
      <c r="Q23" s="145"/>
      <c r="R23" s="175" t="str">
        <f t="shared" si="0"/>
        <v/>
      </c>
      <c r="S23" s="163">
        <v>20</v>
      </c>
      <c r="T23" s="55"/>
      <c r="U23" s="336"/>
      <c r="V23" s="347"/>
      <c r="W23" s="336"/>
    </row>
    <row r="24" spans="1:23" ht="15" customHeight="1">
      <c r="A24" s="294">
        <v>21</v>
      </c>
      <c r="B24" s="268"/>
      <c r="C24" s="145"/>
      <c r="D24" s="138"/>
      <c r="E24" s="138"/>
      <c r="F24" s="337"/>
      <c r="G24" s="369"/>
      <c r="H24" s="138"/>
      <c r="I24" s="139"/>
      <c r="J24" s="158"/>
      <c r="K24" s="383"/>
      <c r="L24" s="164"/>
      <c r="M24" s="175"/>
      <c r="N24" s="142"/>
      <c r="O24" s="143"/>
      <c r="P24" s="144"/>
      <c r="Q24" s="145"/>
      <c r="R24" s="175" t="str">
        <f t="shared" si="0"/>
        <v/>
      </c>
      <c r="S24" s="163">
        <v>21</v>
      </c>
      <c r="T24" s="55"/>
      <c r="U24" s="336"/>
      <c r="V24" s="347"/>
      <c r="W24" s="336"/>
    </row>
    <row r="25" spans="1:23" ht="15" customHeight="1">
      <c r="A25" s="294">
        <v>22</v>
      </c>
      <c r="B25" s="268"/>
      <c r="C25" s="145"/>
      <c r="D25" s="145"/>
      <c r="E25" s="145"/>
      <c r="F25" s="420"/>
      <c r="G25" s="369"/>
      <c r="H25" s="138"/>
      <c r="I25" s="139"/>
      <c r="J25" s="158"/>
      <c r="K25" s="383"/>
      <c r="L25" s="164"/>
      <c r="M25" s="175"/>
      <c r="N25" s="142"/>
      <c r="O25" s="143"/>
      <c r="P25" s="144"/>
      <c r="Q25" s="145"/>
      <c r="R25" s="175" t="str">
        <f t="shared" si="0"/>
        <v/>
      </c>
      <c r="S25" s="163">
        <v>22</v>
      </c>
      <c r="T25" s="55"/>
      <c r="U25" s="336"/>
      <c r="V25" s="347"/>
      <c r="W25" s="336"/>
    </row>
    <row r="26" spans="1:23" ht="15" customHeight="1">
      <c r="A26" s="294">
        <v>23</v>
      </c>
      <c r="B26" s="268"/>
      <c r="C26" s="145"/>
      <c r="D26" s="145"/>
      <c r="E26" s="145"/>
      <c r="F26" s="341"/>
      <c r="G26" s="369"/>
      <c r="H26" s="138"/>
      <c r="I26" s="139"/>
      <c r="J26" s="158"/>
      <c r="K26" s="383"/>
      <c r="L26" s="164"/>
      <c r="M26" s="175"/>
      <c r="N26" s="142"/>
      <c r="O26" s="143"/>
      <c r="P26" s="144"/>
      <c r="Q26" s="145"/>
      <c r="R26" s="175" t="str">
        <f t="shared" si="0"/>
        <v/>
      </c>
      <c r="S26" s="163">
        <v>23</v>
      </c>
      <c r="T26" s="55"/>
      <c r="U26" s="336"/>
      <c r="V26" s="347"/>
      <c r="W26" s="336"/>
    </row>
    <row r="27" spans="1:23" ht="15" customHeight="1">
      <c r="A27" s="294">
        <v>24</v>
      </c>
      <c r="B27" s="268"/>
      <c r="C27" s="145"/>
      <c r="D27" s="145"/>
      <c r="E27" s="145"/>
      <c r="F27" s="342"/>
      <c r="G27" s="369"/>
      <c r="H27" s="138"/>
      <c r="I27" s="139"/>
      <c r="J27" s="158"/>
      <c r="K27" s="383"/>
      <c r="L27" s="164"/>
      <c r="M27" s="175"/>
      <c r="N27" s="142"/>
      <c r="O27" s="143"/>
      <c r="P27" s="144"/>
      <c r="Q27" s="145"/>
      <c r="R27" s="175" t="str">
        <f t="shared" si="0"/>
        <v/>
      </c>
      <c r="S27" s="163">
        <v>24</v>
      </c>
      <c r="T27" s="55"/>
      <c r="U27" s="336"/>
      <c r="V27" s="347"/>
      <c r="W27" s="336"/>
    </row>
    <row r="28" spans="1:23" ht="15" customHeight="1">
      <c r="A28" s="294">
        <v>25</v>
      </c>
      <c r="B28" s="268"/>
      <c r="C28" s="175"/>
      <c r="D28" s="175"/>
      <c r="E28" s="175"/>
      <c r="F28" s="342"/>
      <c r="G28" s="369"/>
      <c r="H28" s="138"/>
      <c r="I28" s="139"/>
      <c r="J28" s="158"/>
      <c r="K28" s="383"/>
      <c r="L28" s="164"/>
      <c r="M28" s="175"/>
      <c r="N28" s="142"/>
      <c r="O28" s="143"/>
      <c r="P28" s="144"/>
      <c r="Q28" s="145"/>
      <c r="R28" s="175" t="str">
        <f t="shared" si="0"/>
        <v/>
      </c>
      <c r="S28" s="163">
        <v>25</v>
      </c>
      <c r="T28" s="55"/>
      <c r="U28" s="336"/>
      <c r="V28" s="347"/>
      <c r="W28" s="336"/>
    </row>
    <row r="29" spans="1:23" ht="15" customHeight="1">
      <c r="A29" s="294">
        <v>26</v>
      </c>
      <c r="B29" s="268"/>
      <c r="C29" s="145"/>
      <c r="D29" s="145"/>
      <c r="E29" s="145"/>
      <c r="F29" s="341"/>
      <c r="G29" s="369"/>
      <c r="H29" s="138"/>
      <c r="I29" s="139"/>
      <c r="J29" s="158"/>
      <c r="K29" s="383"/>
      <c r="L29" s="164"/>
      <c r="M29" s="175"/>
      <c r="N29" s="142"/>
      <c r="O29" s="143"/>
      <c r="P29" s="144"/>
      <c r="Q29" s="145"/>
      <c r="R29" s="175" t="str">
        <f t="shared" si="0"/>
        <v/>
      </c>
      <c r="S29" s="163">
        <v>26</v>
      </c>
      <c r="T29" s="55"/>
      <c r="U29" s="336"/>
      <c r="V29" s="347"/>
      <c r="W29" s="336"/>
    </row>
    <row r="30" spans="1:23" ht="15" customHeight="1">
      <c r="A30" s="294">
        <v>27</v>
      </c>
      <c r="B30" s="268"/>
      <c r="C30" s="145"/>
      <c r="D30" s="145"/>
      <c r="E30" s="145"/>
      <c r="F30" s="341"/>
      <c r="G30" s="369"/>
      <c r="H30" s="138"/>
      <c r="I30" s="139"/>
      <c r="J30" s="158"/>
      <c r="K30" s="383"/>
      <c r="L30" s="164"/>
      <c r="M30" s="175"/>
      <c r="N30" s="142"/>
      <c r="O30" s="143"/>
      <c r="P30" s="144"/>
      <c r="Q30" s="145"/>
      <c r="R30" s="175" t="str">
        <f t="shared" si="0"/>
        <v/>
      </c>
      <c r="S30" s="163">
        <v>27</v>
      </c>
      <c r="T30" s="55"/>
      <c r="U30" s="336"/>
      <c r="V30" s="347"/>
      <c r="W30" s="336"/>
    </row>
    <row r="31" spans="1:23" ht="15" customHeight="1">
      <c r="A31" s="294">
        <v>28</v>
      </c>
      <c r="B31" s="268"/>
      <c r="C31" s="145"/>
      <c r="D31" s="145"/>
      <c r="E31" s="145"/>
      <c r="F31" s="341"/>
      <c r="G31" s="369"/>
      <c r="H31" s="138"/>
      <c r="I31" s="139"/>
      <c r="J31" s="158"/>
      <c r="K31" s="383"/>
      <c r="L31" s="164"/>
      <c r="M31" s="175"/>
      <c r="N31" s="142"/>
      <c r="O31" s="143"/>
      <c r="P31" s="144"/>
      <c r="Q31" s="145"/>
      <c r="R31" s="175" t="str">
        <f t="shared" si="0"/>
        <v/>
      </c>
      <c r="S31" s="163">
        <v>28</v>
      </c>
      <c r="T31" s="55"/>
      <c r="U31" s="336"/>
      <c r="V31" s="347"/>
      <c r="W31" s="336"/>
    </row>
    <row r="32" spans="1:23" ht="15" customHeight="1">
      <c r="A32" s="294">
        <v>29</v>
      </c>
      <c r="B32" s="268"/>
      <c r="C32" s="145"/>
      <c r="D32" s="145"/>
      <c r="E32" s="145"/>
      <c r="F32" s="169"/>
      <c r="G32" s="369"/>
      <c r="H32" s="138"/>
      <c r="I32" s="139"/>
      <c r="J32" s="158"/>
      <c r="K32" s="383"/>
      <c r="L32" s="164"/>
      <c r="M32" s="175"/>
      <c r="N32" s="142"/>
      <c r="O32" s="143"/>
      <c r="P32" s="144"/>
      <c r="Q32" s="145"/>
      <c r="R32" s="175" t="str">
        <f t="shared" si="0"/>
        <v/>
      </c>
      <c r="S32" s="163">
        <v>29</v>
      </c>
      <c r="T32" s="55"/>
      <c r="U32" s="336"/>
      <c r="V32" s="347"/>
      <c r="W32" s="336"/>
    </row>
    <row r="33" spans="1:23" ht="15" customHeight="1">
      <c r="A33" s="294">
        <v>30</v>
      </c>
      <c r="B33" s="268"/>
      <c r="C33" s="145"/>
      <c r="D33" s="145"/>
      <c r="E33" s="145"/>
      <c r="F33" s="342"/>
      <c r="G33" s="369"/>
      <c r="H33" s="138"/>
      <c r="I33" s="139"/>
      <c r="J33" s="158"/>
      <c r="K33" s="383"/>
      <c r="L33" s="164"/>
      <c r="M33" s="175"/>
      <c r="N33" s="142"/>
      <c r="O33" s="143"/>
      <c r="P33" s="144"/>
      <c r="Q33" s="145"/>
      <c r="R33" s="175" t="str">
        <f t="shared" si="0"/>
        <v/>
      </c>
      <c r="S33" s="163">
        <v>30</v>
      </c>
      <c r="T33" s="55"/>
      <c r="U33" s="336"/>
      <c r="V33" s="347"/>
      <c r="W33" s="336"/>
    </row>
    <row r="34" spans="1:23" ht="15" customHeight="1">
      <c r="A34" s="294">
        <v>31</v>
      </c>
      <c r="B34" s="268"/>
      <c r="C34" s="145"/>
      <c r="D34" s="145"/>
      <c r="E34" s="145"/>
      <c r="F34" s="341"/>
      <c r="G34" s="369"/>
      <c r="H34" s="138"/>
      <c r="I34" s="139"/>
      <c r="J34" s="158"/>
      <c r="K34" s="383"/>
      <c r="L34" s="164"/>
      <c r="M34" s="175"/>
      <c r="N34" s="142"/>
      <c r="O34" s="143"/>
      <c r="P34" s="144"/>
      <c r="Q34" s="145"/>
      <c r="R34" s="175" t="str">
        <f t="shared" si="0"/>
        <v/>
      </c>
      <c r="S34" s="163">
        <v>31</v>
      </c>
      <c r="T34" s="55"/>
      <c r="U34" s="336"/>
      <c r="V34" s="347"/>
      <c r="W34" s="336"/>
    </row>
    <row r="35" spans="1:23" ht="15" customHeight="1">
      <c r="A35" s="294">
        <v>32</v>
      </c>
      <c r="B35" s="268"/>
      <c r="C35" s="145"/>
      <c r="D35" s="145"/>
      <c r="E35" s="145"/>
      <c r="F35" s="342"/>
      <c r="G35" s="369"/>
      <c r="H35" s="138"/>
      <c r="I35" s="139"/>
      <c r="J35" s="158"/>
      <c r="K35" s="383"/>
      <c r="L35" s="164"/>
      <c r="M35" s="175"/>
      <c r="N35" s="142"/>
      <c r="O35" s="143"/>
      <c r="P35" s="144"/>
      <c r="Q35" s="145"/>
      <c r="R35" s="175" t="str">
        <f t="shared" si="0"/>
        <v/>
      </c>
      <c r="S35" s="163">
        <v>32</v>
      </c>
      <c r="T35" s="55"/>
      <c r="U35" s="336"/>
      <c r="V35" s="347"/>
      <c r="W35" s="336"/>
    </row>
    <row r="36" spans="1:23" ht="15" customHeight="1">
      <c r="A36" s="294">
        <v>33</v>
      </c>
      <c r="B36" s="268"/>
      <c r="C36" s="145"/>
      <c r="D36" s="145"/>
      <c r="E36" s="145"/>
      <c r="F36" s="342"/>
      <c r="G36" s="369"/>
      <c r="H36" s="138"/>
      <c r="I36" s="139"/>
      <c r="J36" s="140"/>
      <c r="K36" s="415"/>
      <c r="L36" s="136"/>
      <c r="M36" s="175"/>
      <c r="N36" s="142"/>
      <c r="O36" s="143"/>
      <c r="P36" s="144"/>
      <c r="Q36" s="145"/>
      <c r="R36" s="175" t="str">
        <f t="shared" ref="R36:R54" si="1">IF(ISBLANK(Q36),"",Q36)</f>
        <v/>
      </c>
      <c r="S36" s="163">
        <v>33</v>
      </c>
      <c r="T36" s="55"/>
      <c r="U36" s="336"/>
      <c r="V36" s="347"/>
      <c r="W36" s="336"/>
    </row>
    <row r="37" spans="1:23" ht="15" customHeight="1">
      <c r="A37" s="294">
        <v>34</v>
      </c>
      <c r="B37" s="268"/>
      <c r="C37" s="145"/>
      <c r="D37" s="145"/>
      <c r="E37" s="145"/>
      <c r="F37" s="342"/>
      <c r="G37" s="369"/>
      <c r="H37" s="138"/>
      <c r="I37" s="139"/>
      <c r="J37" s="140"/>
      <c r="K37" s="384"/>
      <c r="L37" s="136"/>
      <c r="M37" s="175"/>
      <c r="N37" s="142"/>
      <c r="O37" s="143"/>
      <c r="P37" s="144"/>
      <c r="Q37" s="145"/>
      <c r="R37" s="175" t="str">
        <f t="shared" si="1"/>
        <v/>
      </c>
      <c r="S37" s="163">
        <v>34</v>
      </c>
      <c r="T37" s="55"/>
      <c r="U37" s="336"/>
      <c r="V37" s="347"/>
      <c r="W37" s="336"/>
    </row>
    <row r="38" spans="1:23" ht="15" customHeight="1">
      <c r="A38" s="294">
        <v>35</v>
      </c>
      <c r="B38" s="268"/>
      <c r="C38" s="145"/>
      <c r="D38" s="145"/>
      <c r="E38" s="145"/>
      <c r="F38" s="341"/>
      <c r="G38" s="369"/>
      <c r="H38" s="138"/>
      <c r="I38" s="139"/>
      <c r="J38" s="140"/>
      <c r="K38" s="384"/>
      <c r="L38" s="136"/>
      <c r="M38" s="175"/>
      <c r="N38" s="142"/>
      <c r="O38" s="143"/>
      <c r="P38" s="144"/>
      <c r="Q38" s="145"/>
      <c r="R38" s="175" t="str">
        <f t="shared" si="1"/>
        <v/>
      </c>
      <c r="S38" s="163">
        <v>35</v>
      </c>
      <c r="T38" s="55"/>
      <c r="U38" s="336"/>
      <c r="V38" s="347"/>
      <c r="W38" s="336"/>
    </row>
    <row r="39" spans="1:23" ht="15" customHeight="1">
      <c r="A39" s="294">
        <v>36</v>
      </c>
      <c r="B39" s="268"/>
      <c r="C39" s="145"/>
      <c r="D39" s="145"/>
      <c r="E39" s="145"/>
      <c r="F39" s="341"/>
      <c r="G39" s="369"/>
      <c r="H39" s="138"/>
      <c r="I39" s="139"/>
      <c r="J39" s="140"/>
      <c r="K39" s="384"/>
      <c r="L39" s="136"/>
      <c r="M39" s="175"/>
      <c r="N39" s="142"/>
      <c r="O39" s="143"/>
      <c r="P39" s="144"/>
      <c r="Q39" s="145"/>
      <c r="R39" s="175" t="str">
        <f t="shared" si="1"/>
        <v/>
      </c>
      <c r="S39" s="163">
        <v>36</v>
      </c>
      <c r="T39" s="55"/>
      <c r="U39" s="336"/>
      <c r="V39" s="347"/>
      <c r="W39" s="336"/>
    </row>
    <row r="40" spans="1:23" ht="15" customHeight="1">
      <c r="A40" s="294">
        <v>37</v>
      </c>
      <c r="B40" s="268"/>
      <c r="C40" s="145"/>
      <c r="D40" s="145"/>
      <c r="E40" s="145"/>
      <c r="F40" s="419"/>
      <c r="G40" s="369"/>
      <c r="H40" s="138"/>
      <c r="I40" s="139"/>
      <c r="J40" s="140"/>
      <c r="K40" s="409"/>
      <c r="L40" s="136"/>
      <c r="M40" s="175"/>
      <c r="N40" s="142"/>
      <c r="O40" s="143"/>
      <c r="P40" s="144"/>
      <c r="Q40" s="145"/>
      <c r="R40" s="175" t="str">
        <f t="shared" si="1"/>
        <v/>
      </c>
      <c r="S40" s="163">
        <v>37</v>
      </c>
      <c r="T40" s="55"/>
      <c r="U40" s="336"/>
      <c r="V40" s="347"/>
      <c r="W40" s="336"/>
    </row>
    <row r="41" spans="1:23" ht="15" customHeight="1">
      <c r="A41" s="294">
        <v>38</v>
      </c>
      <c r="B41" s="268"/>
      <c r="C41" s="161"/>
      <c r="D41" s="145"/>
      <c r="E41" s="145"/>
      <c r="F41" s="342"/>
      <c r="G41" s="369"/>
      <c r="H41" s="138"/>
      <c r="I41" s="139"/>
      <c r="J41" s="158"/>
      <c r="K41" s="383"/>
      <c r="L41" s="164"/>
      <c r="M41" s="175"/>
      <c r="N41" s="142"/>
      <c r="O41" s="143"/>
      <c r="P41" s="144"/>
      <c r="Q41" s="145"/>
      <c r="R41" s="175" t="str">
        <f t="shared" si="1"/>
        <v/>
      </c>
      <c r="S41" s="163">
        <v>38</v>
      </c>
      <c r="T41" s="55"/>
      <c r="U41" s="336"/>
      <c r="V41" s="347"/>
      <c r="W41" s="336"/>
    </row>
    <row r="42" spans="1:23" ht="15" customHeight="1">
      <c r="A42" s="294">
        <v>39</v>
      </c>
      <c r="B42" s="268"/>
      <c r="C42" s="161"/>
      <c r="D42" s="145"/>
      <c r="E42" s="145"/>
      <c r="F42" s="169"/>
      <c r="G42" s="369"/>
      <c r="H42" s="138"/>
      <c r="I42" s="139"/>
      <c r="J42" s="140"/>
      <c r="K42" s="415"/>
      <c r="L42" s="136"/>
      <c r="M42" s="175"/>
      <c r="N42" s="142"/>
      <c r="O42" s="143"/>
      <c r="P42" s="144"/>
      <c r="Q42" s="145"/>
      <c r="R42" s="175" t="str">
        <f t="shared" si="1"/>
        <v/>
      </c>
      <c r="S42" s="163">
        <v>39</v>
      </c>
      <c r="T42" s="55"/>
      <c r="U42" s="336"/>
      <c r="V42" s="347"/>
      <c r="W42" s="336"/>
    </row>
    <row r="43" spans="1:23" ht="15" customHeight="1">
      <c r="A43" s="294">
        <v>40</v>
      </c>
      <c r="B43" s="268"/>
      <c r="C43" s="145"/>
      <c r="D43" s="145"/>
      <c r="E43" s="145"/>
      <c r="F43" s="341"/>
      <c r="G43" s="369"/>
      <c r="H43" s="138"/>
      <c r="I43" s="139"/>
      <c r="J43" s="158"/>
      <c r="K43" s="383"/>
      <c r="L43" s="164"/>
      <c r="M43" s="175"/>
      <c r="N43" s="142"/>
      <c r="O43" s="143"/>
      <c r="P43" s="144"/>
      <c r="Q43" s="145"/>
      <c r="R43" s="175" t="str">
        <f t="shared" si="1"/>
        <v/>
      </c>
      <c r="S43" s="163">
        <v>40</v>
      </c>
      <c r="T43" s="55"/>
      <c r="U43" s="336"/>
      <c r="V43" s="347"/>
      <c r="W43" s="336"/>
    </row>
    <row r="44" spans="1:23" ht="15" customHeight="1">
      <c r="A44" s="294">
        <v>41</v>
      </c>
      <c r="B44" s="268"/>
      <c r="C44" s="145"/>
      <c r="D44" s="145"/>
      <c r="E44" s="145"/>
      <c r="F44" s="343"/>
      <c r="G44" s="367"/>
      <c r="H44" s="138"/>
      <c r="I44" s="139"/>
      <c r="J44" s="158"/>
      <c r="K44" s="383"/>
      <c r="L44" s="164"/>
      <c r="M44" s="175"/>
      <c r="N44" s="142"/>
      <c r="O44" s="143"/>
      <c r="P44" s="144"/>
      <c r="Q44" s="145"/>
      <c r="R44" s="175" t="str">
        <f t="shared" si="1"/>
        <v/>
      </c>
      <c r="S44" s="163">
        <v>41</v>
      </c>
      <c r="T44" s="55"/>
      <c r="U44" s="336"/>
      <c r="V44" s="347"/>
      <c r="W44" s="336"/>
    </row>
    <row r="45" spans="1:23" ht="15" customHeight="1">
      <c r="A45" s="294">
        <v>42</v>
      </c>
      <c r="B45" s="268"/>
      <c r="C45" s="150"/>
      <c r="D45" s="145"/>
      <c r="E45" s="145"/>
      <c r="F45" s="340"/>
      <c r="G45" s="367"/>
      <c r="H45" s="138"/>
      <c r="I45" s="151"/>
      <c r="J45" s="349"/>
      <c r="K45" s="370"/>
      <c r="L45" s="164"/>
      <c r="M45" s="175"/>
      <c r="N45" s="142"/>
      <c r="O45" s="143"/>
      <c r="P45" s="144"/>
      <c r="Q45" s="145"/>
      <c r="R45" s="175" t="str">
        <f t="shared" si="1"/>
        <v/>
      </c>
      <c r="S45" s="163">
        <v>42</v>
      </c>
      <c r="T45" s="55"/>
      <c r="U45" s="336"/>
      <c r="V45" s="347"/>
      <c r="W45" s="336"/>
    </row>
    <row r="46" spans="1:23" ht="15" customHeight="1">
      <c r="A46" s="294">
        <v>43</v>
      </c>
      <c r="B46" s="268"/>
      <c r="C46" s="150"/>
      <c r="D46" s="145"/>
      <c r="E46" s="145"/>
      <c r="F46" s="340"/>
      <c r="G46" s="367"/>
      <c r="H46" s="138"/>
      <c r="I46" s="151"/>
      <c r="J46" s="349"/>
      <c r="K46" s="383"/>
      <c r="L46" s="164"/>
      <c r="M46" s="175"/>
      <c r="N46" s="142"/>
      <c r="O46" s="143"/>
      <c r="P46" s="144"/>
      <c r="Q46" s="145"/>
      <c r="R46" s="175" t="str">
        <f t="shared" si="1"/>
        <v/>
      </c>
      <c r="S46" s="163">
        <v>43</v>
      </c>
      <c r="T46" s="55"/>
      <c r="U46" s="336"/>
      <c r="V46" s="347"/>
      <c r="W46" s="336"/>
    </row>
    <row r="47" spans="1:23" ht="15" customHeight="1">
      <c r="A47" s="294">
        <v>44</v>
      </c>
      <c r="B47" s="268"/>
      <c r="C47" s="138"/>
      <c r="D47" s="145"/>
      <c r="E47" s="145"/>
      <c r="F47" s="344"/>
      <c r="G47" s="367"/>
      <c r="H47" s="138"/>
      <c r="I47" s="139"/>
      <c r="J47" s="158"/>
      <c r="K47" s="383"/>
      <c r="L47" s="164"/>
      <c r="M47" s="175"/>
      <c r="N47" s="142"/>
      <c r="O47" s="143"/>
      <c r="P47" s="144"/>
      <c r="Q47" s="145"/>
      <c r="R47" s="175" t="str">
        <f t="shared" si="1"/>
        <v/>
      </c>
      <c r="S47" s="163">
        <v>44</v>
      </c>
      <c r="T47" s="55"/>
      <c r="U47" s="336"/>
      <c r="V47" s="347"/>
      <c r="W47" s="336"/>
    </row>
    <row r="48" spans="1:23" ht="15" customHeight="1">
      <c r="A48" s="294">
        <v>45</v>
      </c>
      <c r="B48" s="268"/>
      <c r="C48" s="138"/>
      <c r="D48" s="145"/>
      <c r="E48" s="145"/>
      <c r="F48" s="337"/>
      <c r="G48" s="367"/>
      <c r="H48" s="138"/>
      <c r="I48" s="139"/>
      <c r="J48" s="158"/>
      <c r="K48" s="383"/>
      <c r="L48" s="164"/>
      <c r="M48" s="175"/>
      <c r="N48" s="142"/>
      <c r="O48" s="143"/>
      <c r="P48" s="144"/>
      <c r="Q48" s="145"/>
      <c r="R48" s="175" t="str">
        <f t="shared" si="1"/>
        <v/>
      </c>
      <c r="S48" s="163">
        <v>45</v>
      </c>
      <c r="T48" s="55"/>
      <c r="U48" s="336"/>
      <c r="V48" s="347"/>
      <c r="W48" s="336"/>
    </row>
    <row r="49" spans="1:23" ht="15" customHeight="1">
      <c r="A49" s="294">
        <v>46</v>
      </c>
      <c r="B49" s="268"/>
      <c r="C49" s="145"/>
      <c r="D49" s="145"/>
      <c r="E49" s="145"/>
      <c r="F49" s="344"/>
      <c r="G49" s="369"/>
      <c r="H49" s="145"/>
      <c r="I49" s="139"/>
      <c r="J49" s="350"/>
      <c r="K49" s="383"/>
      <c r="L49" s="164"/>
      <c r="M49" s="175"/>
      <c r="N49" s="142"/>
      <c r="O49" s="143"/>
      <c r="P49" s="144"/>
      <c r="Q49" s="145"/>
      <c r="R49" s="175" t="str">
        <f t="shared" si="1"/>
        <v/>
      </c>
      <c r="S49" s="163">
        <v>46</v>
      </c>
      <c r="T49" s="55"/>
      <c r="U49" s="336"/>
      <c r="V49" s="347"/>
      <c r="W49" s="336"/>
    </row>
    <row r="50" spans="1:23" ht="15" customHeight="1">
      <c r="A50" s="294">
        <v>47</v>
      </c>
      <c r="B50" s="378"/>
      <c r="C50" s="175"/>
      <c r="D50" s="175"/>
      <c r="E50" s="175"/>
      <c r="F50" s="175"/>
      <c r="G50" s="376"/>
      <c r="H50" s="145"/>
      <c r="I50" s="175"/>
      <c r="J50" s="175"/>
      <c r="K50" s="540"/>
      <c r="L50" s="136"/>
      <c r="M50" s="175"/>
      <c r="N50" s="142"/>
      <c r="O50" s="143"/>
      <c r="P50" s="144"/>
      <c r="Q50" s="145"/>
      <c r="R50" s="175" t="str">
        <f t="shared" si="1"/>
        <v/>
      </c>
      <c r="S50" s="163">
        <v>47</v>
      </c>
      <c r="T50" s="55"/>
      <c r="U50" s="336"/>
      <c r="V50" s="347"/>
      <c r="W50" s="336"/>
    </row>
    <row r="51" spans="1:23">
      <c r="A51" s="294">
        <v>48</v>
      </c>
      <c r="B51" s="374"/>
      <c r="C51" s="175"/>
      <c r="D51" s="175"/>
      <c r="E51" s="175"/>
      <c r="F51" s="379"/>
      <c r="G51" s="376"/>
      <c r="H51" s="175"/>
      <c r="I51" s="175"/>
      <c r="J51" s="380"/>
      <c r="K51" s="400"/>
      <c r="L51" s="175"/>
      <c r="M51" s="175"/>
      <c r="N51" s="142"/>
      <c r="O51" s="143"/>
      <c r="P51" s="144"/>
      <c r="Q51" s="145"/>
      <c r="R51" s="175" t="str">
        <f t="shared" si="1"/>
        <v/>
      </c>
      <c r="S51" s="163">
        <v>48</v>
      </c>
      <c r="T51" s="55"/>
      <c r="U51" s="336"/>
      <c r="V51" s="347"/>
      <c r="W51" s="336"/>
    </row>
    <row r="52" spans="1:23">
      <c r="A52" s="294">
        <v>49</v>
      </c>
      <c r="B52" s="374"/>
      <c r="C52" s="175"/>
      <c r="D52" s="175"/>
      <c r="E52" s="175"/>
      <c r="F52" s="175"/>
      <c r="G52" s="376"/>
      <c r="H52" s="175"/>
      <c r="I52" s="175"/>
      <c r="J52" s="380"/>
      <c r="K52" s="400"/>
      <c r="L52" s="175"/>
      <c r="M52" s="175"/>
      <c r="N52" s="142"/>
      <c r="O52" s="143"/>
      <c r="P52" s="144"/>
      <c r="Q52" s="145"/>
      <c r="R52" s="175" t="str">
        <f t="shared" si="1"/>
        <v/>
      </c>
      <c r="S52" s="163">
        <v>49</v>
      </c>
      <c r="T52" s="55"/>
      <c r="U52" s="336"/>
      <c r="V52" s="347"/>
      <c r="W52" s="336"/>
    </row>
    <row r="53" spans="1:23">
      <c r="A53" s="294">
        <v>50</v>
      </c>
      <c r="B53" s="374"/>
      <c r="C53" s="145"/>
      <c r="D53" s="145"/>
      <c r="E53" s="145"/>
      <c r="F53" s="379"/>
      <c r="G53" s="376"/>
      <c r="H53" s="175"/>
      <c r="I53" s="175"/>
      <c r="J53" s="380"/>
      <c r="K53" s="400"/>
      <c r="L53" s="175"/>
      <c r="M53" s="175"/>
      <c r="N53" s="142"/>
      <c r="O53" s="143"/>
      <c r="P53" s="144"/>
      <c r="Q53" s="145"/>
      <c r="R53" s="175" t="str">
        <f t="shared" si="1"/>
        <v/>
      </c>
      <c r="S53" s="163">
        <v>50</v>
      </c>
      <c r="T53" s="55"/>
      <c r="U53" s="336"/>
      <c r="V53" s="347"/>
      <c r="W53" s="336"/>
    </row>
    <row r="54" spans="1:23">
      <c r="A54" s="294">
        <v>51</v>
      </c>
      <c r="B54" s="374"/>
      <c r="C54" s="175"/>
      <c r="D54" s="175"/>
      <c r="E54" s="175"/>
      <c r="F54" s="379"/>
      <c r="G54" s="376"/>
      <c r="H54" s="175"/>
      <c r="I54" s="175"/>
      <c r="J54" s="380"/>
      <c r="K54" s="400"/>
      <c r="L54" s="175"/>
      <c r="M54" s="175"/>
      <c r="N54" s="142"/>
      <c r="O54" s="143"/>
      <c r="P54" s="144"/>
      <c r="Q54" s="145"/>
      <c r="R54" s="175" t="str">
        <f t="shared" si="1"/>
        <v/>
      </c>
      <c r="S54" s="163">
        <v>51</v>
      </c>
      <c r="T54" s="55"/>
      <c r="U54" s="336"/>
      <c r="V54" s="347"/>
      <c r="W54" s="336"/>
    </row>
    <row r="55" spans="1:23">
      <c r="A55" s="294">
        <v>52</v>
      </c>
      <c r="B55" s="374"/>
      <c r="C55" s="175"/>
      <c r="D55" s="175"/>
      <c r="E55" s="175"/>
      <c r="F55" s="379"/>
      <c r="G55" s="376"/>
      <c r="H55" s="175"/>
      <c r="I55" s="175"/>
      <c r="J55" s="380"/>
      <c r="K55" s="400"/>
      <c r="L55" s="175"/>
      <c r="M55" s="175"/>
      <c r="N55" s="142"/>
      <c r="O55" s="331"/>
      <c r="P55" s="332"/>
      <c r="Q55" s="333"/>
      <c r="R55" s="175"/>
      <c r="S55" s="163">
        <v>52</v>
      </c>
      <c r="T55" s="55"/>
      <c r="U55" s="336"/>
      <c r="V55" s="347"/>
      <c r="W55" s="336"/>
    </row>
    <row r="56" spans="1:23">
      <c r="A56" s="294">
        <v>53</v>
      </c>
      <c r="B56" s="374"/>
      <c r="C56" s="175"/>
      <c r="D56" s="175"/>
      <c r="E56" s="175"/>
      <c r="F56" s="379"/>
      <c r="G56" s="376"/>
      <c r="H56" s="175"/>
      <c r="I56" s="175"/>
      <c r="J56" s="380"/>
      <c r="K56" s="400"/>
      <c r="L56" s="175"/>
      <c r="M56" s="175"/>
      <c r="N56" s="142"/>
      <c r="O56" s="331"/>
      <c r="P56" s="332"/>
      <c r="Q56" s="333"/>
      <c r="R56" s="175"/>
      <c r="S56" s="163">
        <v>53</v>
      </c>
      <c r="T56" s="55"/>
      <c r="U56" s="336"/>
      <c r="V56" s="347"/>
      <c r="W56" s="336"/>
    </row>
    <row r="57" spans="1:23">
      <c r="A57" s="294">
        <v>54</v>
      </c>
      <c r="B57" s="374"/>
      <c r="C57" s="175"/>
      <c r="D57" s="175"/>
      <c r="E57" s="175"/>
      <c r="F57" s="379"/>
      <c r="G57" s="376"/>
      <c r="H57" s="175"/>
      <c r="I57" s="175"/>
      <c r="J57" s="380"/>
      <c r="K57" s="377"/>
      <c r="L57" s="175"/>
      <c r="M57" s="175"/>
      <c r="N57" s="142"/>
      <c r="O57" s="331"/>
      <c r="P57" s="332"/>
      <c r="Q57" s="333"/>
      <c r="R57" s="175"/>
      <c r="S57" s="163">
        <v>54</v>
      </c>
      <c r="T57" s="55"/>
      <c r="U57" s="336"/>
      <c r="V57" s="347"/>
      <c r="W57" s="336"/>
    </row>
    <row r="58" spans="1:23">
      <c r="A58" s="294"/>
      <c r="B58" s="374"/>
      <c r="C58" s="175"/>
      <c r="D58" s="175"/>
      <c r="E58" s="175"/>
      <c r="F58" s="379"/>
      <c r="G58" s="376"/>
      <c r="H58" s="175"/>
      <c r="I58" s="175"/>
      <c r="J58" s="380"/>
      <c r="K58" s="377"/>
      <c r="L58" s="175"/>
      <c r="M58" s="175"/>
      <c r="N58" s="142"/>
      <c r="O58" s="331"/>
      <c r="P58" s="332"/>
      <c r="Q58" s="333"/>
      <c r="R58" s="175"/>
      <c r="S58" s="163">
        <v>55</v>
      </c>
      <c r="T58" s="55"/>
      <c r="U58" s="336"/>
      <c r="V58" s="347"/>
      <c r="W58" s="336"/>
    </row>
    <row r="59" spans="1:23">
      <c r="A59" s="294"/>
      <c r="B59" s="374"/>
      <c r="C59" s="175"/>
      <c r="D59" s="175"/>
      <c r="E59" s="175"/>
      <c r="F59" s="379"/>
      <c r="G59" s="376"/>
      <c r="H59" s="175"/>
      <c r="I59" s="175"/>
      <c r="J59" s="380"/>
      <c r="K59" s="377"/>
      <c r="L59" s="175"/>
      <c r="M59" s="175"/>
      <c r="N59" s="142"/>
      <c r="O59" s="331"/>
      <c r="P59" s="332"/>
      <c r="Q59" s="333"/>
      <c r="R59" s="175"/>
      <c r="S59" s="163">
        <v>56</v>
      </c>
      <c r="T59" s="55"/>
      <c r="U59" s="336"/>
      <c r="V59" s="347"/>
      <c r="W59" s="336"/>
    </row>
    <row r="60" spans="1:23">
      <c r="A60" s="294"/>
      <c r="B60" s="374"/>
      <c r="C60" s="175"/>
      <c r="D60" s="175"/>
      <c r="E60" s="175"/>
      <c r="F60" s="379"/>
      <c r="G60" s="376"/>
      <c r="H60" s="175"/>
      <c r="I60" s="175"/>
      <c r="J60" s="380"/>
      <c r="K60" s="377"/>
      <c r="L60" s="175"/>
      <c r="M60" s="175"/>
      <c r="N60" s="142"/>
      <c r="O60" s="331"/>
      <c r="P60" s="332"/>
      <c r="Q60" s="333"/>
      <c r="R60" s="175"/>
      <c r="S60" s="163">
        <v>57</v>
      </c>
      <c r="T60" s="55"/>
      <c r="U60" s="336"/>
      <c r="V60" s="347"/>
      <c r="W60" s="336"/>
    </row>
    <row r="61" spans="1:23">
      <c r="A61" s="294"/>
      <c r="B61" s="374"/>
      <c r="C61" s="175"/>
      <c r="D61" s="175"/>
      <c r="E61" s="175"/>
      <c r="F61" s="175"/>
      <c r="G61" s="376"/>
      <c r="H61" s="175"/>
      <c r="I61" s="175"/>
      <c r="J61" s="380"/>
      <c r="K61" s="377"/>
      <c r="L61" s="175"/>
      <c r="M61" s="175"/>
      <c r="N61" s="142"/>
      <c r="O61" s="331"/>
      <c r="P61" s="332"/>
      <c r="Q61" s="333"/>
      <c r="R61" s="175"/>
      <c r="S61" s="163">
        <v>58</v>
      </c>
      <c r="T61" s="55"/>
      <c r="U61" s="336"/>
      <c r="V61" s="347"/>
      <c r="W61" s="336"/>
    </row>
    <row r="62" spans="1:23" ht="15" thickBot="1">
      <c r="A62" s="294"/>
      <c r="B62" s="374"/>
      <c r="C62" s="175"/>
      <c r="D62" s="175"/>
      <c r="E62" s="175"/>
      <c r="F62" s="175"/>
      <c r="G62" s="376"/>
      <c r="H62" s="175"/>
      <c r="I62" s="175"/>
      <c r="J62" s="380"/>
      <c r="K62" s="377"/>
      <c r="L62" s="175"/>
      <c r="M62" s="175"/>
      <c r="N62" s="142"/>
      <c r="O62" s="331"/>
      <c r="P62" s="332"/>
      <c r="Q62" s="333"/>
      <c r="R62" s="175" t="str">
        <f>IF(ISBLANK(Q62),"",Q62)</f>
        <v/>
      </c>
      <c r="S62" s="163">
        <v>59</v>
      </c>
      <c r="T62" s="55"/>
      <c r="U62" s="336"/>
      <c r="V62" s="347"/>
      <c r="W62" s="336"/>
    </row>
    <row r="63" spans="1:23" ht="15" thickBot="1">
      <c r="A63" s="381"/>
      <c r="B63" s="381"/>
      <c r="C63" s="381"/>
      <c r="D63" s="381"/>
      <c r="E63" s="381"/>
      <c r="F63" s="381"/>
      <c r="G63" s="381"/>
      <c r="H63" s="381"/>
      <c r="I63" s="381"/>
      <c r="J63" s="381"/>
      <c r="K63" s="381"/>
      <c r="L63" s="381"/>
      <c r="M63" s="381"/>
      <c r="N63" s="542">
        <f>SUBTOTAL(103,N4:N62)</f>
        <v>0</v>
      </c>
      <c r="O63" s="345" t="s">
        <v>197</v>
      </c>
      <c r="P63" s="559">
        <f>SUM(P4:P62)</f>
        <v>0</v>
      </c>
      <c r="Q63" s="560"/>
      <c r="R63" s="346"/>
      <c r="T63" s="55"/>
      <c r="U63" s="336"/>
      <c r="V63" s="3"/>
    </row>
    <row r="64" spans="1:23">
      <c r="O64" s="411" t="s">
        <v>34</v>
      </c>
      <c r="P64" s="412">
        <f>COUNTIF(Q4:Q62,"Espèces")</f>
        <v>0</v>
      </c>
      <c r="Q64" s="413">
        <f>SUMIF(Q4:Q62,"Espèces",P4:P62)</f>
        <v>0</v>
      </c>
    </row>
    <row r="65" spans="3:17" ht="17.5">
      <c r="C65" s="334"/>
      <c r="O65" s="175" t="s">
        <v>331</v>
      </c>
      <c r="P65" s="287">
        <f>COUNTIF(Q4:Q62,"Chèque")</f>
        <v>0</v>
      </c>
      <c r="Q65" s="414">
        <f>SUMIF(Q4:Q62,"Chèque",P4:P62)</f>
        <v>0</v>
      </c>
    </row>
    <row r="66" spans="3:17">
      <c r="D66" s="335"/>
      <c r="E66" s="335"/>
      <c r="F66" s="335"/>
      <c r="O66" s="175" t="s">
        <v>332</v>
      </c>
      <c r="P66" s="287">
        <f>COUNTIF(Q4:Q62,"Virement")</f>
        <v>0</v>
      </c>
      <c r="Q66" s="414">
        <f>SUMIF(Q4:Q62,"Virement",P4:P62)</f>
        <v>0</v>
      </c>
    </row>
  </sheetData>
  <mergeCells count="2">
    <mergeCell ref="D2:F2"/>
    <mergeCell ref="P63:Q63"/>
  </mergeCells>
  <conditionalFormatting sqref="A4:Q62">
    <cfRule type="expression" dxfId="71" priority="4">
      <formula>MOD(ROW(),2)</formula>
    </cfRule>
  </conditionalFormatting>
  <dataValidations count="6">
    <dataValidation type="list" allowBlank="1" showInputMessage="1" showErrorMessage="1" sqref="O62">
      <formula1>$D$1:$E$1</formula1>
    </dataValidation>
    <dataValidation type="list" allowBlank="1" showInputMessage="1" showErrorMessage="1" sqref="Q5:Q14 Q16:Q62">
      <formula1>$A$1:$C$1</formula1>
    </dataValidation>
    <dataValidation type="list" allowBlank="1" showInputMessage="1" showErrorMessage="1" sqref="P4:P62">
      <formula1>$O$1:$Q$1</formula1>
    </dataValidation>
    <dataValidation type="list" allowBlank="1" showInputMessage="1" showErrorMessage="1" sqref="N5:N62">
      <formula1>$D$1:$F$1</formula1>
    </dataValidation>
    <dataValidation type="list" allowBlank="1" showInputMessage="1" showErrorMessage="1" sqref="N4">
      <formula1>$E$1:$F$1</formula1>
    </dataValidation>
    <dataValidation type="list" allowBlank="1" showInputMessage="1" showErrorMessage="1" sqref="Q4 Q15">
      <formula1>$A$1:$D$1</formula1>
    </dataValidation>
  </dataValidations>
  <pageMargins left="0.37" right="0.21" top="0.44" bottom="0.4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42"/>
  <sheetViews>
    <sheetView showGridLines="0" topLeftCell="A4" zoomScaleNormal="100" workbookViewId="0">
      <selection activeCell="B7" sqref="B7"/>
    </sheetView>
  </sheetViews>
  <sheetFormatPr baseColWidth="10" defaultColWidth="11.453125" defaultRowHeight="15.5"/>
  <cols>
    <col min="1" max="1" width="11.81640625" style="181" bestFit="1" customWidth="1"/>
    <col min="2" max="2" width="12.1796875" style="182" bestFit="1" customWidth="1"/>
    <col min="3" max="3" width="39.1796875" style="172" bestFit="1" customWidth="1"/>
    <col min="4" max="4" width="39.26953125" style="172" bestFit="1" customWidth="1"/>
    <col min="5" max="8" width="10.7265625" style="182" customWidth="1"/>
    <col min="9" max="19" width="13.7265625" style="182" customWidth="1"/>
    <col min="20" max="16384" width="11.453125" style="171"/>
  </cols>
  <sheetData>
    <row r="1" spans="1:19">
      <c r="A1" s="235"/>
      <c r="B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</row>
    <row r="2" spans="1:19" ht="18.5">
      <c r="A2" s="235"/>
      <c r="B2" s="236" t="s">
        <v>18</v>
      </c>
      <c r="C2" s="237" t="str">
        <f ca="1">MID(CELL("filename",A1),FIND("]",CELL("filename",A1))+1,32)</f>
        <v>Novembre 2022</v>
      </c>
      <c r="D2" s="238"/>
      <c r="E2" s="238"/>
      <c r="F2" s="238"/>
      <c r="G2" s="239"/>
      <c r="H2" s="239"/>
      <c r="I2" s="239"/>
      <c r="J2" s="239"/>
      <c r="K2" s="239"/>
      <c r="L2" s="239"/>
      <c r="M2" s="239"/>
      <c r="N2" s="239"/>
      <c r="O2" s="172"/>
      <c r="P2" s="172"/>
      <c r="Q2" s="172"/>
      <c r="R2" s="172"/>
      <c r="S2" s="172"/>
    </row>
    <row r="3" spans="1:19" ht="16" thickBot="1">
      <c r="A3" s="235"/>
      <c r="B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2"/>
      <c r="P3" s="172"/>
      <c r="Q3" s="172"/>
      <c r="R3" s="172"/>
      <c r="S3" s="172"/>
    </row>
    <row r="4" spans="1:19" ht="17.25" customHeight="1" thickBot="1">
      <c r="A4" s="572" t="s">
        <v>22</v>
      </c>
      <c r="B4" s="572" t="s">
        <v>0</v>
      </c>
      <c r="C4" s="570" t="s">
        <v>23</v>
      </c>
      <c r="D4" s="570" t="s">
        <v>251</v>
      </c>
      <c r="E4" s="581" t="s">
        <v>19</v>
      </c>
      <c r="F4" s="582"/>
      <c r="G4" s="582"/>
      <c r="H4" s="583"/>
      <c r="I4" s="240"/>
      <c r="J4" s="241" t="s">
        <v>20</v>
      </c>
      <c r="K4" s="579"/>
      <c r="L4" s="580"/>
      <c r="M4" s="561" t="s">
        <v>21</v>
      </c>
      <c r="N4" s="562"/>
      <c r="O4" s="562"/>
      <c r="P4" s="562"/>
      <c r="Q4" s="562"/>
      <c r="R4" s="562"/>
      <c r="S4" s="563"/>
    </row>
    <row r="5" spans="1:19" s="173" customFormat="1" ht="29.5" thickBot="1">
      <c r="A5" s="573"/>
      <c r="B5" s="573"/>
      <c r="C5" s="571"/>
      <c r="D5" s="571"/>
      <c r="E5" s="574" t="s">
        <v>24</v>
      </c>
      <c r="F5" s="575"/>
      <c r="G5" s="574" t="s">
        <v>25</v>
      </c>
      <c r="H5" s="578"/>
      <c r="I5" s="242" t="s">
        <v>26</v>
      </c>
      <c r="J5" s="243" t="s">
        <v>27</v>
      </c>
      <c r="K5" s="244" t="s">
        <v>28</v>
      </c>
      <c r="L5" s="245" t="s">
        <v>235</v>
      </c>
      <c r="M5" s="246" t="s">
        <v>29</v>
      </c>
      <c r="N5" s="247" t="s">
        <v>12</v>
      </c>
      <c r="O5" s="248" t="s">
        <v>254</v>
      </c>
      <c r="P5" s="249" t="s">
        <v>11</v>
      </c>
      <c r="Q5" s="250" t="s">
        <v>6</v>
      </c>
      <c r="R5" s="251" t="s">
        <v>9</v>
      </c>
      <c r="S5" s="247" t="s">
        <v>16</v>
      </c>
    </row>
    <row r="6" spans="1:19" ht="16" customHeight="1" thickBot="1">
      <c r="A6" s="300"/>
      <c r="B6" s="301"/>
      <c r="C6" s="188"/>
      <c r="D6" s="188"/>
      <c r="E6" s="576">
        <v>1098.29</v>
      </c>
      <c r="F6" s="577"/>
      <c r="G6" s="576">
        <v>321.75</v>
      </c>
      <c r="H6" s="577"/>
      <c r="I6" s="302"/>
      <c r="J6" s="303"/>
      <c r="K6" s="304"/>
      <c r="L6" s="305"/>
      <c r="M6" s="302"/>
      <c r="N6" s="303"/>
      <c r="O6" s="304"/>
      <c r="P6" s="303"/>
      <c r="Q6" s="304"/>
      <c r="R6" s="303"/>
      <c r="S6" s="535"/>
    </row>
    <row r="7" spans="1:19" ht="16" customHeight="1">
      <c r="A7" s="351">
        <v>44819</v>
      </c>
      <c r="B7" s="352">
        <f>IFERROR(INDEX(t_Comptes[CODES],MATCH(C7,t_Comptes[LIBELLES],0)),"")</f>
        <v>7561</v>
      </c>
      <c r="C7" s="353" t="s">
        <v>310</v>
      </c>
      <c r="D7" s="353" t="s">
        <v>360</v>
      </c>
      <c r="E7" s="307"/>
      <c r="F7" s="543"/>
      <c r="G7" s="308">
        <v>40</v>
      </c>
      <c r="H7" s="309"/>
      <c r="I7" s="310"/>
      <c r="J7" s="307"/>
      <c r="K7" s="311"/>
      <c r="L7" s="312"/>
      <c r="M7" s="313"/>
      <c r="N7" s="314"/>
      <c r="O7" s="315"/>
      <c r="P7" s="314"/>
      <c r="Q7" s="315"/>
      <c r="R7" s="314"/>
      <c r="S7" s="536"/>
    </row>
    <row r="8" spans="1:19" ht="16" customHeight="1">
      <c r="A8" s="354">
        <v>44820</v>
      </c>
      <c r="B8" s="217">
        <f>IFERROR(INDEX(t_Comptes[CODES],MATCH(C8,t_Comptes[LIBELLES],0)),"")</f>
        <v>6160</v>
      </c>
      <c r="C8" s="326" t="s">
        <v>11</v>
      </c>
      <c r="D8" s="326" t="s">
        <v>361</v>
      </c>
      <c r="E8" s="307"/>
      <c r="F8" s="543">
        <v>165.5</v>
      </c>
      <c r="G8" s="316"/>
      <c r="H8" s="309"/>
      <c r="I8" s="310"/>
      <c r="J8" s="307"/>
      <c r="K8" s="311"/>
      <c r="L8" s="312"/>
      <c r="M8" s="313"/>
      <c r="N8" s="314"/>
      <c r="O8" s="315"/>
      <c r="P8" s="314"/>
      <c r="Q8" s="315"/>
      <c r="R8" s="314"/>
      <c r="S8" s="536"/>
    </row>
    <row r="9" spans="1:19" ht="16" customHeight="1">
      <c r="A9" s="354">
        <v>44859</v>
      </c>
      <c r="B9" s="217">
        <f>IFERROR(INDEX(t_Comptes[CODES],MATCH(C9,t_Comptes[LIBELLES],0)),"")</f>
        <v>7560</v>
      </c>
      <c r="C9" s="326" t="s">
        <v>321</v>
      </c>
      <c r="D9" s="326" t="s">
        <v>365</v>
      </c>
      <c r="E9" s="307">
        <v>40</v>
      </c>
      <c r="F9" s="543"/>
      <c r="G9" s="316"/>
      <c r="H9" s="309"/>
      <c r="I9" s="310"/>
      <c r="J9" s="307"/>
      <c r="K9" s="311"/>
      <c r="L9" s="312"/>
      <c r="M9" s="313"/>
      <c r="N9" s="314"/>
      <c r="O9" s="315"/>
      <c r="P9" s="314"/>
      <c r="Q9" s="315"/>
      <c r="R9" s="314"/>
      <c r="S9" s="536"/>
    </row>
    <row r="10" spans="1:19" ht="16" customHeight="1">
      <c r="A10" s="354"/>
      <c r="B10" s="217" t="str">
        <f>IFERROR(INDEX(t_Comptes[CODES],MATCH(C10,t_Comptes[LIBELLES],0)),"")</f>
        <v/>
      </c>
      <c r="C10" s="326"/>
      <c r="D10" s="326"/>
      <c r="E10" s="317"/>
      <c r="F10" s="544"/>
      <c r="G10" s="316"/>
      <c r="H10" s="309"/>
      <c r="I10" s="310"/>
      <c r="J10" s="307"/>
      <c r="K10" s="311"/>
      <c r="L10" s="312"/>
      <c r="M10" s="313"/>
      <c r="N10" s="314"/>
      <c r="O10" s="315"/>
      <c r="P10" s="314"/>
      <c r="Q10" s="315"/>
      <c r="R10" s="314"/>
      <c r="S10" s="536"/>
    </row>
    <row r="11" spans="1:19" ht="16" customHeight="1">
      <c r="A11" s="354"/>
      <c r="B11" s="217" t="str">
        <f>IFERROR(INDEX(t_Comptes[CODES],MATCH(C11,t_Comptes[LIBELLES],0)),"")</f>
        <v/>
      </c>
      <c r="C11" s="326"/>
      <c r="D11" s="326"/>
      <c r="E11" s="317"/>
      <c r="F11" s="544"/>
      <c r="G11" s="316"/>
      <c r="H11" s="309"/>
      <c r="I11" s="310"/>
      <c r="J11" s="307"/>
      <c r="K11" s="311"/>
      <c r="L11" s="312"/>
      <c r="M11" s="313"/>
      <c r="N11" s="314"/>
      <c r="O11" s="315"/>
      <c r="P11" s="314"/>
      <c r="Q11" s="315"/>
      <c r="R11" s="314"/>
      <c r="S11" s="536"/>
    </row>
    <row r="12" spans="1:19" ht="16" customHeight="1">
      <c r="A12" s="354"/>
      <c r="B12" s="217" t="str">
        <f>IFERROR(INDEX(t_Comptes[CODES],MATCH(C12,t_Comptes[LIBELLES],0)),"")</f>
        <v/>
      </c>
      <c r="C12" s="326"/>
      <c r="D12" s="326"/>
      <c r="E12" s="317"/>
      <c r="F12" s="544"/>
      <c r="G12" s="316"/>
      <c r="H12" s="309"/>
      <c r="I12" s="310"/>
      <c r="J12" s="307"/>
      <c r="K12" s="311"/>
      <c r="L12" s="312"/>
      <c r="M12" s="313"/>
      <c r="N12" s="314"/>
      <c r="O12" s="315"/>
      <c r="P12" s="314"/>
      <c r="Q12" s="315"/>
      <c r="R12" s="314"/>
      <c r="S12" s="536"/>
    </row>
    <row r="13" spans="1:19" ht="16" customHeight="1">
      <c r="A13" s="354"/>
      <c r="B13" s="217" t="str">
        <f>IFERROR(INDEX(t_Comptes[CODES],MATCH(C13,t_Comptes[LIBELLES],0)),"")</f>
        <v/>
      </c>
      <c r="C13" s="326"/>
      <c r="D13" s="326"/>
      <c r="E13" s="317"/>
      <c r="F13" s="544"/>
      <c r="G13" s="316"/>
      <c r="H13" s="309"/>
      <c r="I13" s="310"/>
      <c r="J13" s="307"/>
      <c r="K13" s="311"/>
      <c r="L13" s="312"/>
      <c r="M13" s="313"/>
      <c r="N13" s="314"/>
      <c r="O13" s="315"/>
      <c r="P13" s="314"/>
      <c r="Q13" s="315"/>
      <c r="R13" s="314"/>
      <c r="S13" s="536"/>
    </row>
    <row r="14" spans="1:19" ht="16" customHeight="1">
      <c r="A14" s="354"/>
      <c r="B14" s="217" t="str">
        <f>IFERROR(INDEX(t_Comptes[CODES],MATCH(C14,t_Comptes[LIBELLES],0)),"")</f>
        <v/>
      </c>
      <c r="C14" s="326"/>
      <c r="D14" s="326"/>
      <c r="E14" s="317"/>
      <c r="F14" s="544"/>
      <c r="G14" s="316"/>
      <c r="H14" s="309"/>
      <c r="I14" s="310"/>
      <c r="J14" s="307"/>
      <c r="K14" s="311"/>
      <c r="L14" s="312"/>
      <c r="M14" s="313"/>
      <c r="N14" s="314"/>
      <c r="O14" s="315"/>
      <c r="P14" s="314"/>
      <c r="Q14" s="315"/>
      <c r="R14" s="314"/>
      <c r="S14" s="536"/>
    </row>
    <row r="15" spans="1:19" ht="16" customHeight="1">
      <c r="A15" s="354"/>
      <c r="B15" s="217" t="str">
        <f>IFERROR(INDEX(t_Comptes[CODES],MATCH(C15,t_Comptes[LIBELLES],0)),"")</f>
        <v/>
      </c>
      <c r="C15" s="326"/>
      <c r="D15" s="326"/>
      <c r="E15" s="317"/>
      <c r="F15" s="544"/>
      <c r="G15" s="316"/>
      <c r="H15" s="309"/>
      <c r="I15" s="310"/>
      <c r="J15" s="307"/>
      <c r="K15" s="311"/>
      <c r="L15" s="312"/>
      <c r="M15" s="313"/>
      <c r="N15" s="314"/>
      <c r="O15" s="315"/>
      <c r="P15" s="314"/>
      <c r="Q15" s="315"/>
      <c r="R15" s="314"/>
      <c r="S15" s="536"/>
    </row>
    <row r="16" spans="1:19" ht="16" customHeight="1">
      <c r="A16" s="354"/>
      <c r="B16" s="217" t="str">
        <f>IFERROR(INDEX(t_Comptes[CODES],MATCH(C16,t_Comptes[LIBELLES],0)),"")</f>
        <v/>
      </c>
      <c r="C16" s="326"/>
      <c r="D16" s="326"/>
      <c r="E16" s="317"/>
      <c r="F16" s="544"/>
      <c r="G16" s="316"/>
      <c r="H16" s="309"/>
      <c r="I16" s="310"/>
      <c r="J16" s="307"/>
      <c r="K16" s="311"/>
      <c r="L16" s="312"/>
      <c r="M16" s="313"/>
      <c r="N16" s="314"/>
      <c r="O16" s="315"/>
      <c r="P16" s="314"/>
      <c r="Q16" s="315"/>
      <c r="R16" s="314"/>
      <c r="S16" s="536"/>
    </row>
    <row r="17" spans="1:19" ht="16" customHeight="1">
      <c r="A17" s="354"/>
      <c r="B17" s="217" t="str">
        <f>IFERROR(INDEX(t_Comptes[CODES],MATCH(C17,t_Comptes[LIBELLES],0)),"")</f>
        <v/>
      </c>
      <c r="C17" s="326"/>
      <c r="D17" s="326"/>
      <c r="E17" s="317"/>
      <c r="F17" s="544"/>
      <c r="G17" s="316"/>
      <c r="H17" s="309"/>
      <c r="I17" s="310"/>
      <c r="J17" s="307"/>
      <c r="K17" s="311"/>
      <c r="L17" s="312"/>
      <c r="M17" s="313"/>
      <c r="N17" s="314"/>
      <c r="O17" s="315"/>
      <c r="P17" s="314"/>
      <c r="Q17" s="315"/>
      <c r="R17" s="314"/>
      <c r="S17" s="536"/>
    </row>
    <row r="18" spans="1:19" ht="16" customHeight="1">
      <c r="A18" s="354"/>
      <c r="B18" s="217" t="str">
        <f>IFERROR(INDEX(t_Comptes[CODES],MATCH(C18,t_Comptes[LIBELLES],0)),"")</f>
        <v/>
      </c>
      <c r="C18" s="326"/>
      <c r="D18" s="326"/>
      <c r="E18" s="317"/>
      <c r="F18" s="544"/>
      <c r="G18" s="316"/>
      <c r="H18" s="309"/>
      <c r="I18" s="310"/>
      <c r="J18" s="307"/>
      <c r="K18" s="311"/>
      <c r="L18" s="312"/>
      <c r="M18" s="313"/>
      <c r="N18" s="314"/>
      <c r="O18" s="315"/>
      <c r="P18" s="314"/>
      <c r="Q18" s="315"/>
      <c r="R18" s="314"/>
      <c r="S18" s="536"/>
    </row>
    <row r="19" spans="1:19" ht="16" customHeight="1">
      <c r="A19" s="354"/>
      <c r="B19" s="217" t="str">
        <f>IFERROR(INDEX(t_Comptes[CODES],MATCH(C19,t_Comptes[LIBELLES],0)),"")</f>
        <v/>
      </c>
      <c r="C19" s="326"/>
      <c r="D19" s="326"/>
      <c r="E19" s="317"/>
      <c r="F19" s="544"/>
      <c r="G19" s="316"/>
      <c r="H19" s="309"/>
      <c r="I19" s="310"/>
      <c r="J19" s="307"/>
      <c r="K19" s="311"/>
      <c r="L19" s="312"/>
      <c r="M19" s="313"/>
      <c r="N19" s="314"/>
      <c r="O19" s="315"/>
      <c r="P19" s="314"/>
      <c r="Q19" s="315"/>
      <c r="R19" s="314"/>
      <c r="S19" s="536"/>
    </row>
    <row r="20" spans="1:19" ht="16" customHeight="1">
      <c r="A20" s="354"/>
      <c r="B20" s="217" t="str">
        <f>IFERROR(INDEX(t_Comptes[CODES],MATCH(C20,t_Comptes[LIBELLES],0)),"")</f>
        <v/>
      </c>
      <c r="C20" s="326"/>
      <c r="D20" s="326"/>
      <c r="E20" s="317"/>
      <c r="F20" s="544"/>
      <c r="G20" s="316"/>
      <c r="H20" s="309"/>
      <c r="I20" s="310"/>
      <c r="J20" s="307"/>
      <c r="K20" s="311"/>
      <c r="L20" s="312"/>
      <c r="M20" s="313"/>
      <c r="N20" s="314"/>
      <c r="O20" s="315"/>
      <c r="P20" s="314"/>
      <c r="Q20" s="315"/>
      <c r="R20" s="314"/>
      <c r="S20" s="536"/>
    </row>
    <row r="21" spans="1:19" ht="16" customHeight="1">
      <c r="A21" s="354"/>
      <c r="B21" s="217" t="str">
        <f>IFERROR(INDEX(t_Comptes[CODES],MATCH(C21,t_Comptes[LIBELLES],0)),"")</f>
        <v/>
      </c>
      <c r="C21" s="326"/>
      <c r="D21" s="326"/>
      <c r="E21" s="317"/>
      <c r="F21" s="544"/>
      <c r="G21" s="316"/>
      <c r="H21" s="309"/>
      <c r="I21" s="310"/>
      <c r="J21" s="307"/>
      <c r="K21" s="311"/>
      <c r="L21" s="312"/>
      <c r="M21" s="313"/>
      <c r="N21" s="314"/>
      <c r="O21" s="315"/>
      <c r="P21" s="314"/>
      <c r="Q21" s="315"/>
      <c r="R21" s="314"/>
      <c r="S21" s="536"/>
    </row>
    <row r="22" spans="1:19" ht="16" customHeight="1">
      <c r="A22" s="354"/>
      <c r="B22" s="217" t="str">
        <f>IFERROR(INDEX(t_Comptes[CODES],MATCH(C22,t_Comptes[LIBELLES],0)),"")</f>
        <v/>
      </c>
      <c r="C22" s="326"/>
      <c r="D22" s="326"/>
      <c r="E22" s="317"/>
      <c r="F22" s="544"/>
      <c r="G22" s="316"/>
      <c r="H22" s="309"/>
      <c r="I22" s="310"/>
      <c r="J22" s="307"/>
      <c r="K22" s="311"/>
      <c r="L22" s="312"/>
      <c r="M22" s="313"/>
      <c r="N22" s="314"/>
      <c r="O22" s="315"/>
      <c r="P22" s="314"/>
      <c r="Q22" s="315"/>
      <c r="R22" s="314"/>
      <c r="S22" s="536"/>
    </row>
    <row r="23" spans="1:19" ht="16" customHeight="1">
      <c r="A23" s="354"/>
      <c r="B23" s="217" t="str">
        <f>IFERROR(INDEX(t_Comptes[CODES],MATCH(C23,t_Comptes[LIBELLES],0)),"")</f>
        <v/>
      </c>
      <c r="C23" s="326"/>
      <c r="D23" s="326"/>
      <c r="E23" s="317"/>
      <c r="F23" s="544"/>
      <c r="G23" s="316"/>
      <c r="H23" s="309"/>
      <c r="I23" s="310"/>
      <c r="J23" s="307"/>
      <c r="K23" s="311"/>
      <c r="L23" s="312"/>
      <c r="M23" s="313"/>
      <c r="N23" s="314"/>
      <c r="O23" s="315"/>
      <c r="P23" s="314"/>
      <c r="Q23" s="315"/>
      <c r="R23" s="314"/>
      <c r="S23" s="536"/>
    </row>
    <row r="24" spans="1:19" ht="16" customHeight="1">
      <c r="A24" s="354"/>
      <c r="B24" s="217" t="str">
        <f>IFERROR(INDEX(t_Comptes[CODES],MATCH(C24,t_Comptes[LIBELLES],0)),"")</f>
        <v/>
      </c>
      <c r="C24" s="326"/>
      <c r="D24" s="326"/>
      <c r="E24" s="317"/>
      <c r="F24" s="544"/>
      <c r="G24" s="316"/>
      <c r="H24" s="309"/>
      <c r="I24" s="310"/>
      <c r="J24" s="307"/>
      <c r="K24" s="311"/>
      <c r="L24" s="312"/>
      <c r="M24" s="313"/>
      <c r="N24" s="314"/>
      <c r="O24" s="315"/>
      <c r="P24" s="314"/>
      <c r="Q24" s="315"/>
      <c r="R24" s="314"/>
      <c r="S24" s="536"/>
    </row>
    <row r="25" spans="1:19" ht="16" customHeight="1">
      <c r="A25" s="354"/>
      <c r="B25" s="217" t="str">
        <f>IFERROR(INDEX(t_Comptes[CODES],MATCH(C25,t_Comptes[LIBELLES],0)),"")</f>
        <v/>
      </c>
      <c r="C25" s="326"/>
      <c r="D25" s="326"/>
      <c r="E25" s="317"/>
      <c r="F25" s="544"/>
      <c r="G25" s="316"/>
      <c r="H25" s="309"/>
      <c r="I25" s="310"/>
      <c r="J25" s="307"/>
      <c r="K25" s="311"/>
      <c r="L25" s="312"/>
      <c r="M25" s="313"/>
      <c r="N25" s="314"/>
      <c r="O25" s="315"/>
      <c r="P25" s="314"/>
      <c r="Q25" s="315"/>
      <c r="R25" s="314"/>
      <c r="S25" s="536"/>
    </row>
    <row r="26" spans="1:19" ht="16" customHeight="1">
      <c r="A26" s="354"/>
      <c r="B26" s="217" t="str">
        <f>IFERROR(INDEX(t_Comptes[CODES],MATCH(C26,t_Comptes[LIBELLES],0)),"")</f>
        <v/>
      </c>
      <c r="C26" s="326"/>
      <c r="D26" s="326"/>
      <c r="E26" s="317"/>
      <c r="F26" s="544"/>
      <c r="G26" s="316"/>
      <c r="H26" s="309"/>
      <c r="I26" s="310"/>
      <c r="J26" s="307"/>
      <c r="K26" s="311"/>
      <c r="L26" s="312"/>
      <c r="M26" s="313"/>
      <c r="N26" s="314"/>
      <c r="O26" s="315"/>
      <c r="P26" s="314"/>
      <c r="Q26" s="315"/>
      <c r="R26" s="314"/>
      <c r="S26" s="536"/>
    </row>
    <row r="27" spans="1:19" ht="16" customHeight="1">
      <c r="A27" s="354"/>
      <c r="B27" s="217" t="str">
        <f>IFERROR(INDEX(t_Comptes[CODES],MATCH(C27,t_Comptes[LIBELLES],0)),"")</f>
        <v/>
      </c>
      <c r="C27" s="326"/>
      <c r="D27" s="326"/>
      <c r="E27" s="317"/>
      <c r="F27" s="544"/>
      <c r="G27" s="316"/>
      <c r="H27" s="309"/>
      <c r="I27" s="310"/>
      <c r="J27" s="307"/>
      <c r="K27" s="311"/>
      <c r="L27" s="312"/>
      <c r="M27" s="313"/>
      <c r="N27" s="314"/>
      <c r="O27" s="315"/>
      <c r="P27" s="314"/>
      <c r="Q27" s="315"/>
      <c r="R27" s="314"/>
      <c r="S27" s="536"/>
    </row>
    <row r="28" spans="1:19" ht="16" customHeight="1">
      <c r="A28" s="354"/>
      <c r="B28" s="217" t="str">
        <f>IFERROR(INDEX(t_Comptes[CODES],MATCH(C28,t_Comptes[LIBELLES],0)),"")</f>
        <v/>
      </c>
      <c r="C28" s="326"/>
      <c r="D28" s="326"/>
      <c r="E28" s="317"/>
      <c r="F28" s="544"/>
      <c r="G28" s="316"/>
      <c r="H28" s="309"/>
      <c r="I28" s="310"/>
      <c r="J28" s="307"/>
      <c r="K28" s="311"/>
      <c r="L28" s="312"/>
      <c r="M28" s="313"/>
      <c r="N28" s="314"/>
      <c r="O28" s="315"/>
      <c r="P28" s="314"/>
      <c r="Q28" s="315"/>
      <c r="R28" s="314"/>
      <c r="S28" s="536"/>
    </row>
    <row r="29" spans="1:19" ht="16" customHeight="1">
      <c r="A29" s="354"/>
      <c r="B29" s="217" t="str">
        <f>IFERROR(INDEX(t_Comptes[CODES],MATCH(C29,t_Comptes[LIBELLES],0)),"")</f>
        <v/>
      </c>
      <c r="C29" s="326"/>
      <c r="D29" s="326"/>
      <c r="E29" s="317"/>
      <c r="F29" s="544"/>
      <c r="G29" s="316"/>
      <c r="H29" s="309"/>
      <c r="I29" s="310"/>
      <c r="J29" s="307"/>
      <c r="K29" s="311"/>
      <c r="L29" s="312"/>
      <c r="M29" s="313"/>
      <c r="N29" s="314"/>
      <c r="O29" s="315"/>
      <c r="P29" s="314"/>
      <c r="Q29" s="315"/>
      <c r="R29" s="314"/>
      <c r="S29" s="536"/>
    </row>
    <row r="30" spans="1:19" ht="16" customHeight="1">
      <c r="A30" s="354"/>
      <c r="B30" s="217" t="str">
        <f>IFERROR(INDEX(t_Comptes[CODES],MATCH(C30,t_Comptes[LIBELLES],0)),"")</f>
        <v/>
      </c>
      <c r="C30" s="326"/>
      <c r="D30" s="326"/>
      <c r="E30" s="317"/>
      <c r="F30" s="544"/>
      <c r="G30" s="316"/>
      <c r="H30" s="309"/>
      <c r="I30" s="310"/>
      <c r="J30" s="307"/>
      <c r="K30" s="311"/>
      <c r="L30" s="312"/>
      <c r="M30" s="313"/>
      <c r="N30" s="314"/>
      <c r="O30" s="315"/>
      <c r="P30" s="314"/>
      <c r="Q30" s="315"/>
      <c r="R30" s="314"/>
      <c r="S30" s="536"/>
    </row>
    <row r="31" spans="1:19" ht="16" customHeight="1">
      <c r="A31" s="354"/>
      <c r="B31" s="217" t="str">
        <f>IFERROR(INDEX(t_Comptes[CODES],MATCH(C31,t_Comptes[LIBELLES],0)),"")</f>
        <v/>
      </c>
      <c r="C31" s="326"/>
      <c r="D31" s="326"/>
      <c r="E31" s="317"/>
      <c r="F31" s="544"/>
      <c r="G31" s="316"/>
      <c r="H31" s="309"/>
      <c r="I31" s="310"/>
      <c r="J31" s="307"/>
      <c r="K31" s="311"/>
      <c r="L31" s="312"/>
      <c r="M31" s="313"/>
      <c r="N31" s="314"/>
      <c r="O31" s="315"/>
      <c r="P31" s="314"/>
      <c r="Q31" s="315"/>
      <c r="R31" s="314"/>
      <c r="S31" s="536"/>
    </row>
    <row r="32" spans="1:19" ht="16" customHeight="1">
      <c r="A32" s="354"/>
      <c r="B32" s="217"/>
      <c r="C32" s="326"/>
      <c r="D32" s="326"/>
      <c r="E32" s="317"/>
      <c r="F32" s="544"/>
      <c r="G32" s="316"/>
      <c r="H32" s="309"/>
      <c r="I32" s="310"/>
      <c r="J32" s="307"/>
      <c r="K32" s="311"/>
      <c r="L32" s="312"/>
      <c r="M32" s="313"/>
      <c r="N32" s="314"/>
      <c r="O32" s="315"/>
      <c r="P32" s="314"/>
      <c r="Q32" s="315"/>
      <c r="R32" s="314"/>
      <c r="S32" s="536"/>
    </row>
    <row r="33" spans="1:19" ht="16" customHeight="1">
      <c r="A33" s="354"/>
      <c r="B33" s="217"/>
      <c r="C33" s="326"/>
      <c r="D33" s="326"/>
      <c r="E33" s="317"/>
      <c r="F33" s="544"/>
      <c r="G33" s="316"/>
      <c r="H33" s="309"/>
      <c r="I33" s="310"/>
      <c r="J33" s="307"/>
      <c r="K33" s="311"/>
      <c r="L33" s="312"/>
      <c r="M33" s="313"/>
      <c r="N33" s="314"/>
      <c r="O33" s="315"/>
      <c r="P33" s="314"/>
      <c r="Q33" s="315"/>
      <c r="R33" s="314"/>
      <c r="S33" s="536"/>
    </row>
    <row r="34" spans="1:19" ht="16" customHeight="1">
      <c r="A34" s="354"/>
      <c r="B34" s="217"/>
      <c r="C34" s="326"/>
      <c r="D34" s="326"/>
      <c r="E34" s="317"/>
      <c r="F34" s="544"/>
      <c r="G34" s="316"/>
      <c r="H34" s="309"/>
      <c r="I34" s="310"/>
      <c r="J34" s="307"/>
      <c r="K34" s="311"/>
      <c r="L34" s="312"/>
      <c r="M34" s="313"/>
      <c r="N34" s="314"/>
      <c r="O34" s="315"/>
      <c r="P34" s="314"/>
      <c r="Q34" s="315"/>
      <c r="R34" s="314"/>
      <c r="S34" s="536"/>
    </row>
    <row r="35" spans="1:19" ht="16" customHeight="1">
      <c r="A35" s="355"/>
      <c r="B35" s="218" t="str">
        <f>IFERROR(INDEX(t_Comptes[CODES],MATCH(C35,t_Comptes[LIBELLES],0)),"")</f>
        <v/>
      </c>
      <c r="C35" s="328"/>
      <c r="D35" s="328"/>
      <c r="E35" s="317"/>
      <c r="F35" s="544"/>
      <c r="G35" s="316"/>
      <c r="H35" s="319"/>
      <c r="I35" s="310"/>
      <c r="J35" s="307"/>
      <c r="K35" s="311"/>
      <c r="L35" s="312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40</v>
      </c>
      <c r="F36" s="204">
        <f>SUM(F7:F35)</f>
        <v>165.5</v>
      </c>
      <c r="G36" s="203">
        <f>SUM(G7:G35)</f>
        <v>40</v>
      </c>
      <c r="H36" s="205">
        <f>SUM(H7:H35)</f>
        <v>0</v>
      </c>
      <c r="I36" s="320"/>
      <c r="J36" s="321"/>
      <c r="K36" s="322"/>
      <c r="L36" s="323"/>
      <c r="M36" s="537"/>
      <c r="N36" s="538"/>
      <c r="O36" s="538"/>
      <c r="P36" s="538"/>
      <c r="Q36" s="538"/>
      <c r="R36" s="538"/>
      <c r="S36" s="538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52">
        <f t="shared" ref="I37:S37" si="0">SUM(I8:I35)</f>
        <v>0</v>
      </c>
      <c r="J37" s="253">
        <f t="shared" si="0"/>
        <v>0</v>
      </c>
      <c r="K37" s="253">
        <f t="shared" si="0"/>
        <v>0</v>
      </c>
      <c r="L37" s="253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254">
        <f t="shared" si="0"/>
        <v>0</v>
      </c>
    </row>
    <row r="38" spans="1:19" ht="16" customHeight="1">
      <c r="E38" s="172"/>
      <c r="F38" s="172"/>
      <c r="G38" s="172"/>
      <c r="H38" s="172"/>
      <c r="I38" s="212"/>
    </row>
    <row r="39" spans="1:19" ht="16" customHeight="1"/>
    <row r="40" spans="1:19" ht="16" customHeight="1"/>
    <row r="41" spans="1:19" ht="16" customHeight="1"/>
    <row r="42" spans="1:19" ht="16" customHeight="1"/>
  </sheetData>
  <sheetProtection formatCells="0" formatColumns="0" formatRows="0" insertColumns="0" insertRows="0" insertHyperlinks="0" deleteColumns="0" deleteRows="0" sort="0" autoFilter="0" pivotTables="0"/>
  <sortState ref="A7:W32">
    <sortCondition ref="A7:A32"/>
  </sortState>
  <mergeCells count="15">
    <mergeCell ref="M4:S4"/>
    <mergeCell ref="A37:C37"/>
    <mergeCell ref="A36:C36"/>
    <mergeCell ref="C4:C5"/>
    <mergeCell ref="B4:B5"/>
    <mergeCell ref="A4:A5"/>
    <mergeCell ref="D4:D5"/>
    <mergeCell ref="E5:F5"/>
    <mergeCell ref="E6:F6"/>
    <mergeCell ref="G5:H5"/>
    <mergeCell ref="G6:H6"/>
    <mergeCell ref="K4:L4"/>
    <mergeCell ref="E4:H4"/>
    <mergeCell ref="E37:F37"/>
    <mergeCell ref="G37:H37"/>
  </mergeCells>
  <conditionalFormatting sqref="A8:S8 A7:C7 E7:S7 A10:S35 A9:C9 E9:S9">
    <cfRule type="expression" dxfId="70" priority="3">
      <formula>MOD(ROW(),2)</formula>
    </cfRule>
  </conditionalFormatting>
  <conditionalFormatting sqref="D7">
    <cfRule type="expression" dxfId="69" priority="2">
      <formula>MOD(ROW(),2)</formula>
    </cfRule>
  </conditionalFormatting>
  <conditionalFormatting sqref="D9">
    <cfRule type="expression" dxfId="68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scale="4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S42"/>
  <sheetViews>
    <sheetView topLeftCell="A4" zoomScaleNormal="100" workbookViewId="0">
      <selection activeCell="X34" sqref="X34"/>
    </sheetView>
  </sheetViews>
  <sheetFormatPr baseColWidth="10" defaultColWidth="11.453125" defaultRowHeight="15.5"/>
  <cols>
    <col min="1" max="1" width="11.81640625" style="235" bestFit="1" customWidth="1"/>
    <col min="2" max="2" width="10.1796875" style="172" bestFit="1" customWidth="1"/>
    <col min="3" max="3" width="39.1796875" style="172" bestFit="1" customWidth="1"/>
    <col min="4" max="4" width="41.54296875" style="172" bestFit="1" customWidth="1"/>
    <col min="5" max="8" width="10.7265625" style="172" customWidth="1"/>
    <col min="9" max="12" width="11.7265625" style="172" bestFit="1" customWidth="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16384" width="11.453125" style="221"/>
  </cols>
  <sheetData>
    <row r="2" spans="1:19" ht="18.5">
      <c r="B2" s="236" t="s">
        <v>18</v>
      </c>
      <c r="C2" s="237" t="str">
        <f ca="1">MID(CELL("filename",A1),FIND("]",CELL("filename",A1))+1,32)</f>
        <v>Décembre 2022</v>
      </c>
      <c r="D2" s="255"/>
      <c r="E2" s="255"/>
      <c r="F2" s="255"/>
      <c r="G2" s="256"/>
      <c r="H2" s="256"/>
      <c r="I2" s="256"/>
      <c r="J2" s="256"/>
      <c r="K2" s="256"/>
      <c r="L2" s="256"/>
      <c r="M2" s="256"/>
      <c r="N2" s="256"/>
    </row>
    <row r="3" spans="1:19" ht="16" thickBot="1"/>
    <row r="4" spans="1:19" ht="17.25" customHeight="1" thickBot="1">
      <c r="A4" s="572" t="s">
        <v>22</v>
      </c>
      <c r="B4" s="572" t="s">
        <v>0</v>
      </c>
      <c r="C4" s="570" t="s">
        <v>23</v>
      </c>
      <c r="D4" s="570" t="s">
        <v>251</v>
      </c>
      <c r="E4" s="581" t="s">
        <v>19</v>
      </c>
      <c r="F4" s="582"/>
      <c r="G4" s="582"/>
      <c r="H4" s="583"/>
      <c r="I4" s="581" t="s">
        <v>20</v>
      </c>
      <c r="J4" s="582"/>
      <c r="K4" s="582"/>
      <c r="L4" s="583"/>
      <c r="M4" s="581" t="s">
        <v>21</v>
      </c>
      <c r="N4" s="582"/>
      <c r="O4" s="582"/>
      <c r="P4" s="582"/>
      <c r="Q4" s="582"/>
      <c r="R4" s="582"/>
      <c r="S4" s="587"/>
    </row>
    <row r="5" spans="1:19" s="172" customFormat="1" ht="31.5" thickBot="1">
      <c r="A5" s="573"/>
      <c r="B5" s="573"/>
      <c r="C5" s="571"/>
      <c r="D5" s="571"/>
      <c r="E5" s="574" t="s">
        <v>24</v>
      </c>
      <c r="F5" s="575"/>
      <c r="G5" s="574" t="s">
        <v>25</v>
      </c>
      <c r="H5" s="578"/>
      <c r="I5" s="257" t="s">
        <v>258</v>
      </c>
      <c r="J5" s="258" t="s">
        <v>259</v>
      </c>
      <c r="K5" s="259" t="s">
        <v>3</v>
      </c>
      <c r="L5" s="260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</row>
    <row r="6" spans="1:19" ht="16" customHeight="1" thickBot="1">
      <c r="A6" s="300"/>
      <c r="B6" s="324"/>
      <c r="C6" s="215"/>
      <c r="D6" s="215"/>
      <c r="E6" s="585">
        <f>'Novembre 2022'!E37:F37</f>
        <v>972.79</v>
      </c>
      <c r="F6" s="586"/>
      <c r="G6" s="588">
        <f>'Novembre 2022'!G37:H37</f>
        <v>361.75</v>
      </c>
      <c r="H6" s="589"/>
      <c r="I6" s="302"/>
      <c r="J6" s="303"/>
      <c r="K6" s="304"/>
      <c r="L6" s="325"/>
      <c r="M6" s="302"/>
      <c r="N6" s="303"/>
      <c r="O6" s="304"/>
      <c r="P6" s="303"/>
      <c r="Q6" s="304"/>
      <c r="R6" s="303"/>
      <c r="S6" s="535"/>
    </row>
    <row r="7" spans="1:19" ht="16" customHeight="1">
      <c r="A7" s="306"/>
      <c r="B7" s="217" t="str">
        <f>IFERROR(INDEX(t_Comptes[CODES],MATCH(C7,t_Comptes[LIBELLES],0)),"")</f>
        <v/>
      </c>
      <c r="C7" s="326"/>
      <c r="D7" s="326"/>
      <c r="E7" s="327"/>
      <c r="F7" s="318"/>
      <c r="G7" s="308"/>
      <c r="H7" s="309"/>
      <c r="I7" s="310"/>
      <c r="J7" s="307"/>
      <c r="K7" s="311"/>
      <c r="L7" s="312"/>
      <c r="M7" s="313"/>
      <c r="N7" s="314"/>
      <c r="O7" s="315"/>
      <c r="P7" s="314"/>
      <c r="Q7" s="315"/>
      <c r="R7" s="314"/>
      <c r="S7" s="536"/>
    </row>
    <row r="8" spans="1:19" ht="16" customHeight="1">
      <c r="A8" s="306"/>
      <c r="B8" s="217" t="str">
        <f>IFERROR(INDEX(t_Comptes[CODES],MATCH(C8,t_Comptes[LIBELLES],0)),"")</f>
        <v/>
      </c>
      <c r="C8" s="326"/>
      <c r="D8" s="326"/>
      <c r="E8" s="327"/>
      <c r="F8" s="318"/>
      <c r="G8" s="316"/>
      <c r="H8" s="309"/>
      <c r="I8" s="310"/>
      <c r="J8" s="307"/>
      <c r="K8" s="311"/>
      <c r="L8" s="312"/>
      <c r="M8" s="313"/>
      <c r="N8" s="314"/>
      <c r="O8" s="315"/>
      <c r="P8" s="314"/>
      <c r="Q8" s="315"/>
      <c r="R8" s="314"/>
      <c r="S8" s="536"/>
    </row>
    <row r="9" spans="1:19" ht="16" customHeight="1">
      <c r="A9" s="306"/>
      <c r="B9" s="217" t="str">
        <f>IFERROR(INDEX(t_Comptes[CODES],MATCH(C9,t_Comptes[LIBELLES],0)),"")</f>
        <v/>
      </c>
      <c r="C9" s="326"/>
      <c r="D9" s="326"/>
      <c r="E9" s="327"/>
      <c r="F9" s="318"/>
      <c r="G9" s="316"/>
      <c r="H9" s="309"/>
      <c r="I9" s="310"/>
      <c r="J9" s="307"/>
      <c r="K9" s="311"/>
      <c r="L9" s="312"/>
      <c r="M9" s="313"/>
      <c r="N9" s="314"/>
      <c r="O9" s="315"/>
      <c r="P9" s="314"/>
      <c r="Q9" s="315"/>
      <c r="R9" s="314"/>
      <c r="S9" s="536"/>
    </row>
    <row r="10" spans="1:19" ht="16" customHeight="1">
      <c r="A10" s="306"/>
      <c r="B10" s="217" t="str">
        <f>IFERROR(INDEX(t_Comptes[CODES],MATCH(C10,t_Comptes[LIBELLES],0)),"")</f>
        <v/>
      </c>
      <c r="C10" s="326"/>
      <c r="D10" s="326"/>
      <c r="E10" s="327"/>
      <c r="F10" s="318"/>
      <c r="G10" s="316"/>
      <c r="H10" s="309"/>
      <c r="I10" s="310"/>
      <c r="J10" s="307"/>
      <c r="K10" s="311"/>
      <c r="L10" s="312"/>
      <c r="M10" s="313"/>
      <c r="N10" s="314"/>
      <c r="O10" s="315"/>
      <c r="P10" s="314"/>
      <c r="Q10" s="315"/>
      <c r="R10" s="314"/>
      <c r="S10" s="536"/>
    </row>
    <row r="11" spans="1:19" ht="16" customHeight="1">
      <c r="A11" s="306"/>
      <c r="B11" s="217" t="str">
        <f>IFERROR(INDEX(t_Comptes[CODES],MATCH(C11,t_Comptes[LIBELLES],0)),"")</f>
        <v/>
      </c>
      <c r="C11" s="326"/>
      <c r="D11" s="326"/>
      <c r="E11" s="327"/>
      <c r="F11" s="309"/>
      <c r="G11" s="316"/>
      <c r="H11" s="309"/>
      <c r="I11" s="310"/>
      <c r="J11" s="307"/>
      <c r="K11" s="311"/>
      <c r="L11" s="312"/>
      <c r="M11" s="313"/>
      <c r="N11" s="314"/>
      <c r="O11" s="315"/>
      <c r="P11" s="314"/>
      <c r="Q11" s="315"/>
      <c r="R11" s="314"/>
      <c r="S11" s="536"/>
    </row>
    <row r="12" spans="1:19" ht="16" customHeight="1">
      <c r="A12" s="306"/>
      <c r="B12" s="217" t="str">
        <f>IFERROR(INDEX(t_Comptes[CODES],MATCH(C12,t_Comptes[LIBELLES],0)),"")</f>
        <v/>
      </c>
      <c r="C12" s="326"/>
      <c r="D12" s="326"/>
      <c r="E12" s="327"/>
      <c r="F12" s="309"/>
      <c r="G12" s="316"/>
      <c r="H12" s="309"/>
      <c r="I12" s="310"/>
      <c r="J12" s="307"/>
      <c r="K12" s="311"/>
      <c r="L12" s="312"/>
      <c r="M12" s="313"/>
      <c r="N12" s="314"/>
      <c r="O12" s="315"/>
      <c r="P12" s="314"/>
      <c r="Q12" s="315"/>
      <c r="R12" s="314"/>
      <c r="S12" s="536"/>
    </row>
    <row r="13" spans="1:19" ht="16" customHeight="1">
      <c r="A13" s="306"/>
      <c r="B13" s="217" t="str">
        <f>IFERROR(INDEX(t_Comptes[CODES],MATCH(C13,t_Comptes[LIBELLES],0)),"")</f>
        <v/>
      </c>
      <c r="C13" s="326"/>
      <c r="D13" s="326"/>
      <c r="E13" s="327"/>
      <c r="F13" s="318"/>
      <c r="G13" s="316"/>
      <c r="H13" s="309"/>
      <c r="I13" s="310"/>
      <c r="J13" s="307"/>
      <c r="K13" s="311"/>
      <c r="L13" s="312"/>
      <c r="M13" s="313"/>
      <c r="N13" s="314"/>
      <c r="O13" s="315"/>
      <c r="P13" s="314"/>
      <c r="Q13" s="315"/>
      <c r="R13" s="314"/>
      <c r="S13" s="536"/>
    </row>
    <row r="14" spans="1:19" ht="16" customHeight="1">
      <c r="A14" s="306"/>
      <c r="B14" s="217" t="str">
        <f>IFERROR(INDEX(t_Comptes[CODES],MATCH(C14,t_Comptes[LIBELLES],0)),"")</f>
        <v/>
      </c>
      <c r="C14" s="326"/>
      <c r="D14" s="326"/>
      <c r="E14" s="327"/>
      <c r="F14" s="318"/>
      <c r="G14" s="316"/>
      <c r="H14" s="309"/>
      <c r="I14" s="310"/>
      <c r="J14" s="307"/>
      <c r="K14" s="311"/>
      <c r="L14" s="312"/>
      <c r="M14" s="313"/>
      <c r="N14" s="314"/>
      <c r="O14" s="315"/>
      <c r="P14" s="314"/>
      <c r="Q14" s="315"/>
      <c r="R14" s="314"/>
      <c r="S14" s="536"/>
    </row>
    <row r="15" spans="1:19" ht="16" customHeight="1">
      <c r="A15" s="306"/>
      <c r="B15" s="217" t="str">
        <f>IFERROR(INDEX(t_Comptes[CODES],MATCH(C15,t_Comptes[LIBELLES],0)),"")</f>
        <v/>
      </c>
      <c r="C15" s="326"/>
      <c r="D15" s="326"/>
      <c r="E15" s="327"/>
      <c r="F15" s="318"/>
      <c r="G15" s="316"/>
      <c r="H15" s="309"/>
      <c r="I15" s="310"/>
      <c r="J15" s="307"/>
      <c r="K15" s="311"/>
      <c r="L15" s="312"/>
      <c r="M15" s="313"/>
      <c r="N15" s="314"/>
      <c r="O15" s="315"/>
      <c r="P15" s="314"/>
      <c r="Q15" s="315"/>
      <c r="R15" s="314"/>
      <c r="S15" s="536"/>
    </row>
    <row r="16" spans="1:19" ht="16" customHeight="1">
      <c r="A16" s="306"/>
      <c r="B16" s="217" t="str">
        <f>IFERROR(INDEX(t_Comptes[CODES],MATCH(C16,t_Comptes[LIBELLES],0)),"")</f>
        <v/>
      </c>
      <c r="C16" s="326"/>
      <c r="D16" s="326"/>
      <c r="E16" s="327"/>
      <c r="F16" s="318"/>
      <c r="G16" s="316"/>
      <c r="H16" s="309"/>
      <c r="I16" s="310"/>
      <c r="J16" s="307"/>
      <c r="K16" s="311"/>
      <c r="L16" s="312"/>
      <c r="M16" s="313"/>
      <c r="N16" s="314"/>
      <c r="O16" s="315"/>
      <c r="P16" s="314"/>
      <c r="Q16" s="315"/>
      <c r="R16" s="314"/>
      <c r="S16" s="536"/>
    </row>
    <row r="17" spans="1:19" ht="16" customHeight="1">
      <c r="A17" s="306"/>
      <c r="B17" s="217" t="str">
        <f>IFERROR(INDEX(t_Comptes[CODES],MATCH(C17,t_Comptes[LIBELLES],0)),"")</f>
        <v/>
      </c>
      <c r="C17" s="326"/>
      <c r="D17" s="326"/>
      <c r="E17" s="327"/>
      <c r="F17" s="318"/>
      <c r="G17" s="316"/>
      <c r="H17" s="309"/>
      <c r="I17" s="310"/>
      <c r="J17" s="307"/>
      <c r="K17" s="311"/>
      <c r="L17" s="312"/>
      <c r="M17" s="313"/>
      <c r="N17" s="314"/>
      <c r="O17" s="315"/>
      <c r="P17" s="314"/>
      <c r="Q17" s="315"/>
      <c r="R17" s="314"/>
      <c r="S17" s="536"/>
    </row>
    <row r="18" spans="1:19" ht="16" customHeight="1">
      <c r="A18" s="306"/>
      <c r="B18" s="217" t="str">
        <f>IFERROR(INDEX(t_Comptes[CODES],MATCH(C18,t_Comptes[LIBELLES],0)),"")</f>
        <v/>
      </c>
      <c r="C18" s="326"/>
      <c r="D18" s="326"/>
      <c r="E18" s="327"/>
      <c r="F18" s="318"/>
      <c r="G18" s="316"/>
      <c r="H18" s="309"/>
      <c r="I18" s="310"/>
      <c r="J18" s="307"/>
      <c r="K18" s="311"/>
      <c r="L18" s="312"/>
      <c r="M18" s="313"/>
      <c r="N18" s="314"/>
      <c r="O18" s="315"/>
      <c r="P18" s="314"/>
      <c r="Q18" s="315"/>
      <c r="R18" s="314"/>
      <c r="S18" s="536"/>
    </row>
    <row r="19" spans="1:19" ht="16" customHeight="1">
      <c r="A19" s="306"/>
      <c r="B19" s="217" t="str">
        <f>IFERROR(INDEX(t_Comptes[CODES],MATCH(C19,t_Comptes[LIBELLES],0)),"")</f>
        <v/>
      </c>
      <c r="C19" s="326"/>
      <c r="D19" s="326"/>
      <c r="E19" s="327"/>
      <c r="F19" s="318"/>
      <c r="G19" s="316"/>
      <c r="H19" s="309"/>
      <c r="I19" s="310"/>
      <c r="J19" s="307"/>
      <c r="K19" s="311"/>
      <c r="L19" s="312"/>
      <c r="M19" s="313"/>
      <c r="N19" s="314"/>
      <c r="O19" s="315"/>
      <c r="P19" s="314"/>
      <c r="Q19" s="315"/>
      <c r="R19" s="314"/>
      <c r="S19" s="536"/>
    </row>
    <row r="20" spans="1:19" ht="16" customHeight="1">
      <c r="A20" s="306"/>
      <c r="B20" s="217" t="str">
        <f>IFERROR(INDEX(t_Comptes[CODES],MATCH(C20,t_Comptes[LIBELLES],0)),"")</f>
        <v/>
      </c>
      <c r="C20" s="326"/>
      <c r="D20" s="326"/>
      <c r="E20" s="327"/>
      <c r="F20" s="318"/>
      <c r="G20" s="316"/>
      <c r="H20" s="309"/>
      <c r="I20" s="310"/>
      <c r="J20" s="307"/>
      <c r="K20" s="311"/>
      <c r="L20" s="312"/>
      <c r="M20" s="313"/>
      <c r="N20" s="314"/>
      <c r="O20" s="315"/>
      <c r="P20" s="314"/>
      <c r="Q20" s="315"/>
      <c r="R20" s="314"/>
      <c r="S20" s="536"/>
    </row>
    <row r="21" spans="1:19" ht="16" customHeight="1">
      <c r="A21" s="306"/>
      <c r="B21" s="217" t="str">
        <f>IFERROR(INDEX(t_Comptes[CODES],MATCH(C21,t_Comptes[LIBELLES],0)),"")</f>
        <v/>
      </c>
      <c r="C21" s="326"/>
      <c r="D21" s="326"/>
      <c r="E21" s="327"/>
      <c r="F21" s="318"/>
      <c r="G21" s="316"/>
      <c r="H21" s="309"/>
      <c r="I21" s="310"/>
      <c r="J21" s="307"/>
      <c r="K21" s="311"/>
      <c r="L21" s="312"/>
      <c r="M21" s="313"/>
      <c r="N21" s="314"/>
      <c r="O21" s="315"/>
      <c r="P21" s="314"/>
      <c r="Q21" s="315"/>
      <c r="R21" s="314"/>
      <c r="S21" s="536"/>
    </row>
    <row r="22" spans="1:19" ht="16" customHeight="1">
      <c r="A22" s="306"/>
      <c r="B22" s="217" t="str">
        <f>IFERROR(INDEX(t_Comptes[CODES],MATCH(C22,t_Comptes[LIBELLES],0)),"")</f>
        <v/>
      </c>
      <c r="C22" s="326"/>
      <c r="D22" s="326"/>
      <c r="E22" s="327"/>
      <c r="F22" s="318"/>
      <c r="G22" s="316"/>
      <c r="H22" s="309"/>
      <c r="I22" s="310"/>
      <c r="J22" s="307"/>
      <c r="K22" s="311"/>
      <c r="L22" s="312"/>
      <c r="M22" s="313"/>
      <c r="N22" s="314"/>
      <c r="O22" s="315"/>
      <c r="P22" s="314"/>
      <c r="Q22" s="315"/>
      <c r="R22" s="314"/>
      <c r="S22" s="536"/>
    </row>
    <row r="23" spans="1:19" ht="16" customHeight="1">
      <c r="A23" s="306"/>
      <c r="B23" s="217" t="str">
        <f>IFERROR(INDEX(t_Comptes[CODES],MATCH(C23,t_Comptes[LIBELLES],0)),"")</f>
        <v/>
      </c>
      <c r="C23" s="326"/>
      <c r="D23" s="326"/>
      <c r="E23" s="327"/>
      <c r="F23" s="318"/>
      <c r="G23" s="316"/>
      <c r="H23" s="309"/>
      <c r="I23" s="310"/>
      <c r="J23" s="307"/>
      <c r="K23" s="311"/>
      <c r="L23" s="312"/>
      <c r="M23" s="313"/>
      <c r="N23" s="314"/>
      <c r="O23" s="315"/>
      <c r="P23" s="314"/>
      <c r="Q23" s="315"/>
      <c r="R23" s="314"/>
      <c r="S23" s="536"/>
    </row>
    <row r="24" spans="1:19" ht="16" customHeight="1">
      <c r="A24" s="306"/>
      <c r="B24" s="217" t="str">
        <f>IFERROR(INDEX(t_Comptes[CODES],MATCH(C24,t_Comptes[LIBELLES],0)),"")</f>
        <v/>
      </c>
      <c r="C24" s="326"/>
      <c r="D24" s="326"/>
      <c r="E24" s="327"/>
      <c r="F24" s="318"/>
      <c r="G24" s="316"/>
      <c r="H24" s="309"/>
      <c r="I24" s="310"/>
      <c r="J24" s="307"/>
      <c r="K24" s="311"/>
      <c r="L24" s="312"/>
      <c r="M24" s="313"/>
      <c r="N24" s="314"/>
      <c r="O24" s="315"/>
      <c r="P24" s="314"/>
      <c r="Q24" s="315"/>
      <c r="R24" s="314"/>
      <c r="S24" s="536"/>
    </row>
    <row r="25" spans="1:19" ht="16" customHeight="1">
      <c r="A25" s="306"/>
      <c r="B25" s="217" t="str">
        <f>IFERROR(INDEX(t_Comptes[CODES],MATCH(C25,t_Comptes[LIBELLES],0)),"")</f>
        <v/>
      </c>
      <c r="C25" s="326"/>
      <c r="D25" s="326"/>
      <c r="E25" s="327"/>
      <c r="F25" s="318"/>
      <c r="G25" s="316"/>
      <c r="H25" s="309"/>
      <c r="I25" s="310"/>
      <c r="J25" s="307"/>
      <c r="K25" s="311"/>
      <c r="L25" s="312"/>
      <c r="M25" s="313"/>
      <c r="N25" s="314"/>
      <c r="O25" s="315"/>
      <c r="P25" s="314"/>
      <c r="Q25" s="315"/>
      <c r="R25" s="314"/>
      <c r="S25" s="536"/>
    </row>
    <row r="26" spans="1:19" ht="16" customHeight="1">
      <c r="A26" s="306"/>
      <c r="B26" s="217" t="str">
        <f>IFERROR(INDEX(t_Comptes[CODES],MATCH(C26,t_Comptes[LIBELLES],0)),"")</f>
        <v/>
      </c>
      <c r="C26" s="326"/>
      <c r="D26" s="326"/>
      <c r="E26" s="327"/>
      <c r="F26" s="318"/>
      <c r="G26" s="316"/>
      <c r="H26" s="309"/>
      <c r="I26" s="310"/>
      <c r="J26" s="307"/>
      <c r="K26" s="311"/>
      <c r="L26" s="312"/>
      <c r="M26" s="313"/>
      <c r="N26" s="314"/>
      <c r="O26" s="315"/>
      <c r="P26" s="314"/>
      <c r="Q26" s="315"/>
      <c r="R26" s="314"/>
      <c r="S26" s="536"/>
    </row>
    <row r="27" spans="1:19" ht="16" customHeight="1">
      <c r="A27" s="306"/>
      <c r="B27" s="217" t="str">
        <f>IFERROR(INDEX(t_Comptes[CODES],MATCH(C27,t_Comptes[LIBELLES],0)),"")</f>
        <v/>
      </c>
      <c r="C27" s="326"/>
      <c r="D27" s="326"/>
      <c r="E27" s="327"/>
      <c r="F27" s="318"/>
      <c r="G27" s="316"/>
      <c r="H27" s="309"/>
      <c r="I27" s="310"/>
      <c r="J27" s="307"/>
      <c r="K27" s="311"/>
      <c r="L27" s="312"/>
      <c r="M27" s="313"/>
      <c r="N27" s="314"/>
      <c r="O27" s="315"/>
      <c r="P27" s="314"/>
      <c r="Q27" s="315"/>
      <c r="R27" s="314"/>
      <c r="S27" s="536"/>
    </row>
    <row r="28" spans="1:19" ht="16" customHeight="1">
      <c r="A28" s="306"/>
      <c r="B28" s="217" t="str">
        <f>IFERROR(INDEX(t_Comptes[CODES],MATCH(C28,t_Comptes[LIBELLES],0)),"")</f>
        <v/>
      </c>
      <c r="C28" s="326"/>
      <c r="D28" s="326"/>
      <c r="E28" s="327"/>
      <c r="F28" s="318"/>
      <c r="G28" s="316"/>
      <c r="H28" s="309"/>
      <c r="I28" s="310"/>
      <c r="J28" s="307"/>
      <c r="K28" s="311"/>
      <c r="L28" s="312"/>
      <c r="M28" s="313"/>
      <c r="N28" s="314"/>
      <c r="O28" s="315"/>
      <c r="P28" s="314"/>
      <c r="Q28" s="315"/>
      <c r="R28" s="314"/>
      <c r="S28" s="536"/>
    </row>
    <row r="29" spans="1:19" ht="16" customHeight="1">
      <c r="A29" s="306"/>
      <c r="B29" s="217" t="str">
        <f>IFERROR(INDEX(t_Comptes[CODES],MATCH(C29,t_Comptes[LIBELLES],0)),"")</f>
        <v/>
      </c>
      <c r="C29" s="326"/>
      <c r="D29" s="326"/>
      <c r="E29" s="327"/>
      <c r="F29" s="318"/>
      <c r="G29" s="316"/>
      <c r="H29" s="309"/>
      <c r="I29" s="310"/>
      <c r="J29" s="307"/>
      <c r="K29" s="311"/>
      <c r="L29" s="312"/>
      <c r="M29" s="313"/>
      <c r="N29" s="314"/>
      <c r="O29" s="315"/>
      <c r="P29" s="314"/>
      <c r="Q29" s="315"/>
      <c r="R29" s="314"/>
      <c r="S29" s="536"/>
    </row>
    <row r="30" spans="1:19" ht="16" customHeight="1">
      <c r="A30" s="306"/>
      <c r="B30" s="217" t="str">
        <f>IFERROR(INDEX(t_Comptes[CODES],MATCH(C30,t_Comptes[LIBELLES],0)),"")</f>
        <v/>
      </c>
      <c r="C30" s="326"/>
      <c r="D30" s="326"/>
      <c r="E30" s="327"/>
      <c r="F30" s="318"/>
      <c r="G30" s="316"/>
      <c r="H30" s="309"/>
      <c r="I30" s="310"/>
      <c r="J30" s="307"/>
      <c r="K30" s="311"/>
      <c r="L30" s="312"/>
      <c r="M30" s="313"/>
      <c r="N30" s="314"/>
      <c r="O30" s="315"/>
      <c r="P30" s="314"/>
      <c r="Q30" s="315"/>
      <c r="R30" s="314"/>
      <c r="S30" s="536"/>
    </row>
    <row r="31" spans="1:19" ht="16" customHeight="1">
      <c r="A31" s="306"/>
      <c r="B31" s="217" t="str">
        <f>IFERROR(INDEX(t_Comptes[CODES],MATCH(C31,t_Comptes[LIBELLES],0)),"")</f>
        <v/>
      </c>
      <c r="C31" s="326"/>
      <c r="D31" s="326"/>
      <c r="E31" s="327"/>
      <c r="F31" s="318"/>
      <c r="G31" s="316"/>
      <c r="H31" s="309"/>
      <c r="I31" s="310"/>
      <c r="J31" s="307"/>
      <c r="K31" s="311"/>
      <c r="L31" s="312"/>
      <c r="M31" s="313"/>
      <c r="N31" s="314"/>
      <c r="O31" s="315"/>
      <c r="P31" s="314"/>
      <c r="Q31" s="315"/>
      <c r="R31" s="314"/>
      <c r="S31" s="536"/>
    </row>
    <row r="32" spans="1:19" ht="16" customHeight="1">
      <c r="A32" s="306"/>
      <c r="B32" s="217" t="str">
        <f>IFERROR(INDEX(t_Comptes[CODES],MATCH(C32,t_Comptes[LIBELLES],0)),"")</f>
        <v/>
      </c>
      <c r="C32" s="326"/>
      <c r="D32" s="326"/>
      <c r="E32" s="327"/>
      <c r="F32" s="318"/>
      <c r="G32" s="316"/>
      <c r="H32" s="309"/>
      <c r="I32" s="310"/>
      <c r="J32" s="307"/>
      <c r="K32" s="311"/>
      <c r="L32" s="312"/>
      <c r="M32" s="313"/>
      <c r="N32" s="314"/>
      <c r="O32" s="315"/>
      <c r="P32" s="314"/>
      <c r="Q32" s="315"/>
      <c r="R32" s="314"/>
      <c r="S32" s="536"/>
    </row>
    <row r="33" spans="1:19" ht="16" customHeight="1">
      <c r="A33" s="306"/>
      <c r="B33" s="217" t="str">
        <f>IFERROR(INDEX(t_Comptes[CODES],MATCH(C33,t_Comptes[LIBELLES],0)),"")</f>
        <v/>
      </c>
      <c r="C33" s="326"/>
      <c r="D33" s="326"/>
      <c r="E33" s="327"/>
      <c r="F33" s="318"/>
      <c r="G33" s="316"/>
      <c r="H33" s="309"/>
      <c r="I33" s="310"/>
      <c r="J33" s="307"/>
      <c r="K33" s="311"/>
      <c r="L33" s="312"/>
      <c r="M33" s="313"/>
      <c r="N33" s="314"/>
      <c r="O33" s="315"/>
      <c r="P33" s="314"/>
      <c r="Q33" s="315"/>
      <c r="R33" s="314"/>
      <c r="S33" s="536"/>
    </row>
    <row r="34" spans="1:19" ht="16" customHeight="1">
      <c r="A34" s="306"/>
      <c r="B34" s="217"/>
      <c r="C34" s="326"/>
      <c r="D34" s="326"/>
      <c r="E34" s="327"/>
      <c r="F34" s="318"/>
      <c r="G34" s="316"/>
      <c r="H34" s="309"/>
      <c r="I34" s="310"/>
      <c r="J34" s="307"/>
      <c r="K34" s="311"/>
      <c r="L34" s="312"/>
      <c r="M34" s="313"/>
      <c r="N34" s="314"/>
      <c r="O34" s="315"/>
      <c r="P34" s="314"/>
      <c r="Q34" s="315"/>
      <c r="R34" s="314"/>
      <c r="S34" s="536"/>
    </row>
    <row r="35" spans="1:19" ht="16" customHeight="1">
      <c r="A35" s="306"/>
      <c r="B35" s="218" t="str">
        <f>IFERROR(INDEX(t_Comptes[CODES],MATCH(C35,t_Comptes[LIBELLES],0)),"")</f>
        <v/>
      </c>
      <c r="C35" s="328"/>
      <c r="D35" s="328"/>
      <c r="E35" s="327"/>
      <c r="F35" s="318"/>
      <c r="G35" s="316"/>
      <c r="H35" s="319"/>
      <c r="I35" s="310"/>
      <c r="J35" s="307"/>
      <c r="K35" s="311"/>
      <c r="L35" s="312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320"/>
      <c r="J36" s="321"/>
      <c r="K36" s="322"/>
      <c r="L36" s="323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53">
        <f t="shared" ref="I37:S37" si="0">SUM(I7:I35)</f>
        <v>0</v>
      </c>
      <c r="J37" s="253">
        <f t="shared" si="0"/>
        <v>0</v>
      </c>
      <c r="K37" s="253">
        <f t="shared" si="0"/>
        <v>0</v>
      </c>
      <c r="L37" s="253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>
      <c r="D40" s="278"/>
    </row>
    <row r="41" spans="1:19" ht="16" customHeight="1"/>
    <row r="42" spans="1:19" ht="16" customHeight="1"/>
  </sheetData>
  <sheetProtection formatCells="0" formatColumns="0" formatRows="0" insertColumns="0" insertRows="0" insertHyperlinks="0" deleteColumns="0" deleteRows="0" sort="0" autoFilter="0" pivotTables="0"/>
  <sortState ref="A7:W14">
    <sortCondition ref="A7:A14"/>
  </sortState>
  <mergeCells count="15">
    <mergeCell ref="A36:C36"/>
    <mergeCell ref="A37:C37"/>
    <mergeCell ref="M4:S4"/>
    <mergeCell ref="E5:F5"/>
    <mergeCell ref="G5:H5"/>
    <mergeCell ref="E6:F6"/>
    <mergeCell ref="G6:H6"/>
    <mergeCell ref="C4:C5"/>
    <mergeCell ref="B4:B5"/>
    <mergeCell ref="A4:A5"/>
    <mergeCell ref="D4:D5"/>
    <mergeCell ref="E4:H4"/>
    <mergeCell ref="E37:F37"/>
    <mergeCell ref="G37:H37"/>
    <mergeCell ref="I4:L4"/>
  </mergeCells>
  <conditionalFormatting sqref="A7:S7 A8:C9 E8:S9 A10:S11 A13:S35">
    <cfRule type="expression" dxfId="67" priority="5">
      <formula>MOD(ROW(),2)</formula>
    </cfRule>
  </conditionalFormatting>
  <conditionalFormatting sqref="D8">
    <cfRule type="expression" dxfId="66" priority="4">
      <formula>MOD(ROW(),2)</formula>
    </cfRule>
  </conditionalFormatting>
  <conditionalFormatting sqref="D9">
    <cfRule type="expression" dxfId="65" priority="2">
      <formula>MOD(ROW(),2)</formula>
    </cfRule>
  </conditionalFormatting>
  <conditionalFormatting sqref="A12:S12">
    <cfRule type="expression" dxfId="64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scale="4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41"/>
  <sheetViews>
    <sheetView workbookViewId="0">
      <selection activeCell="E37" sqref="E37:F37"/>
    </sheetView>
  </sheetViews>
  <sheetFormatPr baseColWidth="10" defaultColWidth="11.453125" defaultRowHeight="15.5"/>
  <cols>
    <col min="1" max="1" width="11.81640625" style="220" bestFit="1" customWidth="1"/>
    <col min="2" max="2" width="11.81640625" style="171" bestFit="1" customWidth="1"/>
    <col min="3" max="3" width="39.1796875" style="221" bestFit="1" customWidth="1"/>
    <col min="4" max="4" width="40.5429687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Janvier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1.5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365"/>
      <c r="B6" s="324"/>
      <c r="C6" s="215"/>
      <c r="D6" s="215"/>
      <c r="E6" s="600">
        <f>'Décembre 2022'!E37:F37</f>
        <v>972.79</v>
      </c>
      <c r="F6" s="601"/>
      <c r="G6" s="602">
        <f>'Décembre 2022'!G37:H37</f>
        <v>361.75</v>
      </c>
      <c r="H6" s="603"/>
      <c r="I6" s="302"/>
      <c r="J6" s="303"/>
      <c r="K6" s="304"/>
      <c r="L6" s="325"/>
      <c r="M6" s="302"/>
      <c r="N6" s="303"/>
      <c r="O6" s="304"/>
      <c r="P6" s="303"/>
      <c r="Q6" s="304"/>
      <c r="R6" s="303"/>
      <c r="S6" s="535"/>
    </row>
    <row r="7" spans="1:24" ht="16" customHeight="1">
      <c r="A7" s="354"/>
      <c r="B7" s="217" t="str">
        <f>IFERROR(INDEX(t_Comptes[CODES],MATCH(C7,t_Comptes[LIBELLES],0)),"")</f>
        <v/>
      </c>
      <c r="C7" s="366"/>
      <c r="D7" s="366"/>
      <c r="E7" s="317"/>
      <c r="F7" s="318"/>
      <c r="G7" s="308"/>
      <c r="H7" s="309"/>
      <c r="I7" s="310"/>
      <c r="J7" s="307"/>
      <c r="K7" s="311"/>
      <c r="L7" s="312"/>
      <c r="M7" s="313"/>
      <c r="N7" s="314"/>
      <c r="O7" s="315"/>
      <c r="P7" s="314"/>
      <c r="Q7" s="315"/>
      <c r="R7" s="314"/>
      <c r="S7" s="536"/>
    </row>
    <row r="8" spans="1:24" ht="16" customHeight="1">
      <c r="A8" s="354"/>
      <c r="B8" s="217" t="str">
        <f>IFERROR(INDEX(t_Comptes[CODES],MATCH(C8,t_Comptes[LIBELLES],0)),"")</f>
        <v/>
      </c>
      <c r="C8" s="366"/>
      <c r="D8" s="366"/>
      <c r="E8" s="317"/>
      <c r="F8" s="318"/>
      <c r="G8" s="316"/>
      <c r="H8" s="309"/>
      <c r="I8" s="310"/>
      <c r="J8" s="307"/>
      <c r="K8" s="311"/>
      <c r="L8" s="312"/>
      <c r="M8" s="313"/>
      <c r="N8" s="314"/>
      <c r="O8" s="315"/>
      <c r="P8" s="314"/>
      <c r="Q8" s="315"/>
      <c r="R8" s="314"/>
      <c r="S8" s="536"/>
    </row>
    <row r="9" spans="1:24" ht="16" customHeight="1">
      <c r="A9" s="354"/>
      <c r="B9" s="217" t="str">
        <f>IFERROR(INDEX(t_Comptes[CODES],MATCH(C9,t_Comptes[LIBELLES],0)),"")</f>
        <v/>
      </c>
      <c r="C9" s="366"/>
      <c r="D9" s="326"/>
      <c r="E9" s="317"/>
      <c r="F9" s="318"/>
      <c r="G9" s="316"/>
      <c r="H9" s="309"/>
      <c r="I9" s="310"/>
      <c r="J9" s="307"/>
      <c r="K9" s="311"/>
      <c r="L9" s="312"/>
      <c r="M9" s="313"/>
      <c r="N9" s="314"/>
      <c r="O9" s="315"/>
      <c r="P9" s="314"/>
      <c r="Q9" s="315"/>
      <c r="R9" s="314"/>
      <c r="S9" s="536"/>
    </row>
    <row r="10" spans="1:24" ht="16" customHeight="1">
      <c r="A10" s="354"/>
      <c r="B10" s="217" t="str">
        <f>IFERROR(INDEX(t_Comptes[CODES],MATCH(C10,t_Comptes[LIBELLES],0)),"")</f>
        <v/>
      </c>
      <c r="C10" s="366"/>
      <c r="D10" s="366"/>
      <c r="E10" s="317"/>
      <c r="F10" s="318"/>
      <c r="G10" s="316"/>
      <c r="H10" s="318"/>
      <c r="I10" s="310"/>
      <c r="J10" s="307"/>
      <c r="K10" s="311"/>
      <c r="L10" s="312"/>
      <c r="M10" s="313"/>
      <c r="N10" s="314"/>
      <c r="O10" s="315"/>
      <c r="P10" s="314"/>
      <c r="Q10" s="315"/>
      <c r="R10" s="314"/>
      <c r="S10" s="536"/>
    </row>
    <row r="11" spans="1:24" ht="16" customHeight="1">
      <c r="A11" s="354"/>
      <c r="B11" s="217" t="str">
        <f>IFERROR(INDEX(t_Comptes[CODES],MATCH(C11,t_Comptes[LIBELLES],0)),"")</f>
        <v/>
      </c>
      <c r="C11" s="366"/>
      <c r="D11" s="366"/>
      <c r="E11" s="317"/>
      <c r="F11" s="318"/>
      <c r="G11" s="316"/>
      <c r="H11" s="309"/>
      <c r="I11" s="310"/>
      <c r="J11" s="307"/>
      <c r="K11" s="311"/>
      <c r="L11" s="312"/>
      <c r="M11" s="313"/>
      <c r="N11" s="314"/>
      <c r="O11" s="315"/>
      <c r="P11" s="314"/>
      <c r="Q11" s="315"/>
      <c r="R11" s="314"/>
      <c r="S11" s="536"/>
    </row>
    <row r="12" spans="1:24" ht="16" customHeight="1">
      <c r="A12" s="354"/>
      <c r="B12" s="217" t="str">
        <f>IFERROR(INDEX(t_Comptes[CODES],MATCH(C12,t_Comptes[LIBELLES],0)),"")</f>
        <v/>
      </c>
      <c r="C12" s="366"/>
      <c r="D12" s="326"/>
      <c r="E12" s="317"/>
      <c r="F12" s="318"/>
      <c r="G12" s="316"/>
      <c r="H12" s="309"/>
      <c r="I12" s="310"/>
      <c r="J12" s="307"/>
      <c r="K12" s="311"/>
      <c r="L12" s="312"/>
      <c r="M12" s="313"/>
      <c r="N12" s="314"/>
      <c r="O12" s="315"/>
      <c r="P12" s="314"/>
      <c r="Q12" s="315"/>
      <c r="R12" s="314"/>
      <c r="S12" s="536"/>
    </row>
    <row r="13" spans="1:24" ht="16" customHeight="1">
      <c r="A13" s="354"/>
      <c r="B13" s="217" t="str">
        <f>IFERROR(INDEX(t_Comptes[CODES],MATCH(C13,t_Comptes[LIBELLES],0)),"")</f>
        <v/>
      </c>
      <c r="C13" s="366"/>
      <c r="D13" s="366"/>
      <c r="E13" s="317"/>
      <c r="F13" s="318"/>
      <c r="G13" s="316"/>
      <c r="H13" s="309"/>
      <c r="I13" s="310"/>
      <c r="J13" s="307"/>
      <c r="K13" s="311"/>
      <c r="L13" s="312"/>
      <c r="M13" s="313"/>
      <c r="N13" s="314"/>
      <c r="O13" s="315"/>
      <c r="P13" s="314"/>
      <c r="Q13" s="315"/>
      <c r="R13" s="314"/>
      <c r="S13" s="536"/>
    </row>
    <row r="14" spans="1:24" ht="16" customHeight="1">
      <c r="A14" s="354"/>
      <c r="B14" s="217" t="str">
        <f>IFERROR(INDEX(t_Comptes[CODES],MATCH(C14,t_Comptes[LIBELLES],0)),"")</f>
        <v/>
      </c>
      <c r="C14" s="366"/>
      <c r="D14" s="366"/>
      <c r="E14" s="317"/>
      <c r="F14" s="318"/>
      <c r="G14" s="316"/>
      <c r="H14" s="309"/>
      <c r="I14" s="310"/>
      <c r="J14" s="307"/>
      <c r="K14" s="311"/>
      <c r="L14" s="312"/>
      <c r="M14" s="313"/>
      <c r="N14" s="314"/>
      <c r="O14" s="315"/>
      <c r="P14" s="314"/>
      <c r="Q14" s="315"/>
      <c r="R14" s="314"/>
      <c r="S14" s="536"/>
    </row>
    <row r="15" spans="1:24" ht="16" customHeight="1">
      <c r="A15" s="354"/>
      <c r="B15" s="217" t="str">
        <f>IFERROR(INDEX(t_Comptes[CODES],MATCH(C15,t_Comptes[LIBELLES],0)),"")</f>
        <v/>
      </c>
      <c r="C15" s="366"/>
      <c r="D15" s="366"/>
      <c r="E15" s="317"/>
      <c r="F15" s="318"/>
      <c r="G15" s="316"/>
      <c r="H15" s="309"/>
      <c r="I15" s="310"/>
      <c r="J15" s="307"/>
      <c r="K15" s="311"/>
      <c r="L15" s="312"/>
      <c r="M15" s="313"/>
      <c r="N15" s="314"/>
      <c r="O15" s="315"/>
      <c r="P15" s="314"/>
      <c r="Q15" s="315"/>
      <c r="R15" s="314"/>
      <c r="S15" s="536"/>
    </row>
    <row r="16" spans="1:24" ht="16" customHeight="1">
      <c r="A16" s="354"/>
      <c r="B16" s="217" t="str">
        <f>IFERROR(INDEX(t_Comptes[CODES],MATCH(C16,t_Comptes[LIBELLES],0)),"")</f>
        <v/>
      </c>
      <c r="C16" s="366"/>
      <c r="D16" s="366"/>
      <c r="E16" s="317"/>
      <c r="F16" s="318"/>
      <c r="G16" s="316"/>
      <c r="H16" s="309"/>
      <c r="I16" s="310"/>
      <c r="J16" s="307"/>
      <c r="K16" s="311"/>
      <c r="L16" s="312"/>
      <c r="M16" s="313"/>
      <c r="N16" s="314"/>
      <c r="O16" s="315"/>
      <c r="P16" s="314"/>
      <c r="Q16" s="315"/>
      <c r="R16" s="314"/>
      <c r="S16" s="536"/>
    </row>
    <row r="17" spans="1:19" ht="16" customHeight="1">
      <c r="A17" s="354"/>
      <c r="B17" s="217" t="str">
        <f>IFERROR(INDEX(t_Comptes[CODES],MATCH(C17,t_Comptes[LIBELLES],0)),"")</f>
        <v/>
      </c>
      <c r="C17" s="366"/>
      <c r="D17" s="366"/>
      <c r="E17" s="317"/>
      <c r="F17" s="318"/>
      <c r="G17" s="316"/>
      <c r="H17" s="309"/>
      <c r="I17" s="310"/>
      <c r="J17" s="307"/>
      <c r="K17" s="311"/>
      <c r="L17" s="312"/>
      <c r="M17" s="313"/>
      <c r="N17" s="314"/>
      <c r="O17" s="315"/>
      <c r="P17" s="314"/>
      <c r="Q17" s="315"/>
      <c r="R17" s="314"/>
      <c r="S17" s="536"/>
    </row>
    <row r="18" spans="1:19" ht="16" customHeight="1">
      <c r="A18" s="354"/>
      <c r="B18" s="217" t="str">
        <f>IFERROR(INDEX(t_Comptes[CODES],MATCH(C18,t_Comptes[LIBELLES],0)),"")</f>
        <v/>
      </c>
      <c r="C18" s="366"/>
      <c r="D18" s="366"/>
      <c r="E18" s="317"/>
      <c r="F18" s="318"/>
      <c r="G18" s="316"/>
      <c r="H18" s="309"/>
      <c r="I18" s="310"/>
      <c r="J18" s="307"/>
      <c r="K18" s="311"/>
      <c r="L18" s="312"/>
      <c r="M18" s="313"/>
      <c r="N18" s="314"/>
      <c r="O18" s="315"/>
      <c r="P18" s="314"/>
      <c r="Q18" s="315"/>
      <c r="R18" s="314"/>
      <c r="S18" s="536"/>
    </row>
    <row r="19" spans="1:19" ht="16" customHeight="1">
      <c r="A19" s="354"/>
      <c r="B19" s="217" t="str">
        <f>IFERROR(INDEX(t_Comptes[CODES],MATCH(C19,t_Comptes[LIBELLES],0)),"")</f>
        <v/>
      </c>
      <c r="C19" s="366"/>
      <c r="D19" s="366"/>
      <c r="E19" s="317"/>
      <c r="F19" s="318"/>
      <c r="G19" s="316"/>
      <c r="H19" s="309"/>
      <c r="I19" s="310"/>
      <c r="J19" s="307"/>
      <c r="K19" s="311"/>
      <c r="L19" s="312"/>
      <c r="M19" s="313"/>
      <c r="N19" s="314"/>
      <c r="O19" s="315"/>
      <c r="P19" s="314"/>
      <c r="Q19" s="315"/>
      <c r="R19" s="314"/>
      <c r="S19" s="536"/>
    </row>
    <row r="20" spans="1:19" ht="16" customHeight="1">
      <c r="A20" s="354"/>
      <c r="B20" s="217" t="str">
        <f>IFERROR(INDEX(t_Comptes[CODES],MATCH(C20,t_Comptes[LIBELLES],0)),"")</f>
        <v/>
      </c>
      <c r="C20" s="366"/>
      <c r="D20" s="366"/>
      <c r="E20" s="317"/>
      <c r="F20" s="318"/>
      <c r="G20" s="316"/>
      <c r="H20" s="309"/>
      <c r="I20" s="310"/>
      <c r="J20" s="307"/>
      <c r="K20" s="311"/>
      <c r="L20" s="312"/>
      <c r="M20" s="313"/>
      <c r="N20" s="314"/>
      <c r="O20" s="315"/>
      <c r="P20" s="314"/>
      <c r="Q20" s="315"/>
      <c r="R20" s="314"/>
      <c r="S20" s="536"/>
    </row>
    <row r="21" spans="1:19" ht="16" customHeight="1">
      <c r="A21" s="354"/>
      <c r="B21" s="217" t="str">
        <f>IFERROR(INDEX(t_Comptes[CODES],MATCH(C21,t_Comptes[LIBELLES],0)),"")</f>
        <v/>
      </c>
      <c r="C21" s="366"/>
      <c r="D21" s="366"/>
      <c r="E21" s="317"/>
      <c r="F21" s="318"/>
      <c r="G21" s="316"/>
      <c r="H21" s="309"/>
      <c r="I21" s="310"/>
      <c r="J21" s="307"/>
      <c r="K21" s="311"/>
      <c r="L21" s="312"/>
      <c r="M21" s="313"/>
      <c r="N21" s="314"/>
      <c r="O21" s="315"/>
      <c r="P21" s="314"/>
      <c r="Q21" s="315"/>
      <c r="R21" s="314"/>
      <c r="S21" s="536"/>
    </row>
    <row r="22" spans="1:19" ht="16" customHeight="1">
      <c r="A22" s="354"/>
      <c r="B22" s="217" t="str">
        <f>IFERROR(INDEX(t_Comptes[CODES],MATCH(C22,t_Comptes[LIBELLES],0)),"")</f>
        <v/>
      </c>
      <c r="C22" s="366"/>
      <c r="D22" s="366"/>
      <c r="E22" s="317"/>
      <c r="F22" s="318"/>
      <c r="G22" s="316"/>
      <c r="H22" s="309"/>
      <c r="I22" s="310"/>
      <c r="J22" s="307"/>
      <c r="K22" s="311"/>
      <c r="L22" s="312"/>
      <c r="M22" s="313"/>
      <c r="N22" s="314"/>
      <c r="O22" s="315"/>
      <c r="P22" s="314"/>
      <c r="Q22" s="315"/>
      <c r="R22" s="314"/>
      <c r="S22" s="536"/>
    </row>
    <row r="23" spans="1:19" ht="16" customHeight="1">
      <c r="A23" s="354"/>
      <c r="B23" s="217" t="str">
        <f>IFERROR(INDEX(t_Comptes[CODES],MATCH(C23,t_Comptes[LIBELLES],0)),"")</f>
        <v/>
      </c>
      <c r="C23" s="366"/>
      <c r="D23" s="366"/>
      <c r="E23" s="317"/>
      <c r="F23" s="318"/>
      <c r="G23" s="316"/>
      <c r="H23" s="309"/>
      <c r="I23" s="310"/>
      <c r="J23" s="307"/>
      <c r="K23" s="311"/>
      <c r="L23" s="312"/>
      <c r="M23" s="313"/>
      <c r="N23" s="314"/>
      <c r="O23" s="315"/>
      <c r="P23" s="314"/>
      <c r="Q23" s="315"/>
      <c r="R23" s="314"/>
      <c r="S23" s="536"/>
    </row>
    <row r="24" spans="1:19" ht="16" customHeight="1">
      <c r="A24" s="354"/>
      <c r="B24" s="217" t="str">
        <f>IFERROR(INDEX(t_Comptes[CODES],MATCH(C24,t_Comptes[LIBELLES],0)),"")</f>
        <v/>
      </c>
      <c r="C24" s="366"/>
      <c r="D24" s="366"/>
      <c r="E24" s="317"/>
      <c r="F24" s="318"/>
      <c r="G24" s="316"/>
      <c r="H24" s="309"/>
      <c r="I24" s="310"/>
      <c r="J24" s="307"/>
      <c r="K24" s="311"/>
      <c r="L24" s="312"/>
      <c r="M24" s="313"/>
      <c r="N24" s="314"/>
      <c r="O24" s="315"/>
      <c r="P24" s="314"/>
      <c r="Q24" s="315"/>
      <c r="R24" s="314"/>
      <c r="S24" s="536"/>
    </row>
    <row r="25" spans="1:19" ht="16" customHeight="1">
      <c r="A25" s="354"/>
      <c r="B25" s="217" t="str">
        <f>IFERROR(INDEX(t_Comptes[CODES],MATCH(C25,t_Comptes[LIBELLES],0)),"")</f>
        <v/>
      </c>
      <c r="C25" s="366"/>
      <c r="D25" s="366"/>
      <c r="E25" s="317"/>
      <c r="F25" s="318"/>
      <c r="G25" s="316"/>
      <c r="H25" s="309"/>
      <c r="I25" s="310"/>
      <c r="J25" s="307"/>
      <c r="K25" s="311"/>
      <c r="L25" s="312"/>
      <c r="M25" s="313"/>
      <c r="N25" s="314"/>
      <c r="O25" s="315"/>
      <c r="P25" s="314"/>
      <c r="Q25" s="315"/>
      <c r="R25" s="314"/>
      <c r="S25" s="536"/>
    </row>
    <row r="26" spans="1:19" ht="16" customHeight="1">
      <c r="A26" s="354"/>
      <c r="B26" s="217" t="str">
        <f>IFERROR(INDEX(t_Comptes[CODES],MATCH(C26,t_Comptes[LIBELLES],0)),"")</f>
        <v/>
      </c>
      <c r="C26" s="366"/>
      <c r="D26" s="366"/>
      <c r="E26" s="317"/>
      <c r="F26" s="318"/>
      <c r="G26" s="316"/>
      <c r="H26" s="309"/>
      <c r="I26" s="310"/>
      <c r="J26" s="307"/>
      <c r="K26" s="311"/>
      <c r="L26" s="312"/>
      <c r="M26" s="313"/>
      <c r="N26" s="314"/>
      <c r="O26" s="315"/>
      <c r="P26" s="314"/>
      <c r="Q26" s="315"/>
      <c r="R26" s="314"/>
      <c r="S26" s="536"/>
    </row>
    <row r="27" spans="1:19" ht="16" customHeight="1">
      <c r="A27" s="354"/>
      <c r="B27" s="217" t="str">
        <f>IFERROR(INDEX(t_Comptes[CODES],MATCH(C27,t_Comptes[LIBELLES],0)),"")</f>
        <v/>
      </c>
      <c r="C27" s="366"/>
      <c r="D27" s="366"/>
      <c r="E27" s="317"/>
      <c r="F27" s="318"/>
      <c r="G27" s="316"/>
      <c r="H27" s="309"/>
      <c r="I27" s="310"/>
      <c r="J27" s="307"/>
      <c r="K27" s="311"/>
      <c r="L27" s="312"/>
      <c r="M27" s="313"/>
      <c r="N27" s="314"/>
      <c r="O27" s="315"/>
      <c r="P27" s="314"/>
      <c r="Q27" s="315"/>
      <c r="R27" s="314"/>
      <c r="S27" s="536"/>
    </row>
    <row r="28" spans="1:19" ht="16" customHeight="1">
      <c r="A28" s="354"/>
      <c r="B28" s="217" t="str">
        <f>IFERROR(INDEX(t_Comptes[CODES],MATCH(C28,t_Comptes[LIBELLES],0)),"")</f>
        <v/>
      </c>
      <c r="C28" s="366"/>
      <c r="D28" s="366"/>
      <c r="E28" s="317"/>
      <c r="F28" s="318"/>
      <c r="G28" s="316"/>
      <c r="H28" s="309"/>
      <c r="I28" s="310"/>
      <c r="J28" s="307"/>
      <c r="K28" s="311"/>
      <c r="L28" s="312"/>
      <c r="M28" s="313"/>
      <c r="N28" s="314"/>
      <c r="O28" s="315"/>
      <c r="P28" s="314"/>
      <c r="Q28" s="315"/>
      <c r="R28" s="314"/>
      <c r="S28" s="536"/>
    </row>
    <row r="29" spans="1:19" ht="16" customHeight="1">
      <c r="A29" s="354"/>
      <c r="B29" s="217" t="str">
        <f>IFERROR(INDEX(t_Comptes[CODES],MATCH(C29,t_Comptes[LIBELLES],0)),"")</f>
        <v/>
      </c>
      <c r="C29" s="366"/>
      <c r="D29" s="366"/>
      <c r="E29" s="317"/>
      <c r="F29" s="318"/>
      <c r="G29" s="316"/>
      <c r="H29" s="309"/>
      <c r="I29" s="310"/>
      <c r="J29" s="307"/>
      <c r="K29" s="311"/>
      <c r="L29" s="312"/>
      <c r="M29" s="313"/>
      <c r="N29" s="314"/>
      <c r="O29" s="315"/>
      <c r="P29" s="314"/>
      <c r="Q29" s="315"/>
      <c r="R29" s="314"/>
      <c r="S29" s="536"/>
    </row>
    <row r="30" spans="1:19" ht="16" customHeight="1">
      <c r="A30" s="354"/>
      <c r="B30" s="217" t="str">
        <f>IFERROR(INDEX(t_Comptes[CODES],MATCH(C30,t_Comptes[LIBELLES],0)),"")</f>
        <v/>
      </c>
      <c r="C30" s="366"/>
      <c r="D30" s="366"/>
      <c r="E30" s="317"/>
      <c r="F30" s="318"/>
      <c r="G30" s="316"/>
      <c r="H30" s="309"/>
      <c r="I30" s="310"/>
      <c r="J30" s="307"/>
      <c r="K30" s="311"/>
      <c r="L30" s="312"/>
      <c r="M30" s="313"/>
      <c r="N30" s="314"/>
      <c r="O30" s="315"/>
      <c r="P30" s="314"/>
      <c r="Q30" s="315"/>
      <c r="R30" s="314"/>
      <c r="S30" s="536"/>
    </row>
    <row r="31" spans="1:19" ht="16" customHeight="1">
      <c r="A31" s="354"/>
      <c r="B31" s="217" t="str">
        <f>IFERROR(INDEX(t_Comptes[CODES],MATCH(C31,t_Comptes[LIBELLES],0)),"")</f>
        <v/>
      </c>
      <c r="C31" s="366"/>
      <c r="D31" s="366"/>
      <c r="E31" s="317"/>
      <c r="F31" s="318"/>
      <c r="G31" s="316"/>
      <c r="H31" s="309"/>
      <c r="I31" s="310"/>
      <c r="J31" s="307"/>
      <c r="K31" s="311"/>
      <c r="L31" s="312"/>
      <c r="M31" s="313"/>
      <c r="N31" s="314"/>
      <c r="O31" s="315"/>
      <c r="P31" s="314"/>
      <c r="Q31" s="315"/>
      <c r="R31" s="314"/>
      <c r="S31" s="536"/>
    </row>
    <row r="32" spans="1:19" ht="16" customHeight="1">
      <c r="A32" s="354"/>
      <c r="B32" s="217" t="str">
        <f>IFERROR(INDEX(t_Comptes[CODES],MATCH(C32,t_Comptes[LIBELLES],0)),"")</f>
        <v/>
      </c>
      <c r="C32" s="366"/>
      <c r="D32" s="366"/>
      <c r="E32" s="317"/>
      <c r="F32" s="318"/>
      <c r="G32" s="316"/>
      <c r="H32" s="309"/>
      <c r="I32" s="310"/>
      <c r="J32" s="307"/>
      <c r="K32" s="311"/>
      <c r="L32" s="312"/>
      <c r="M32" s="313"/>
      <c r="N32" s="314"/>
      <c r="O32" s="315"/>
      <c r="P32" s="314"/>
      <c r="Q32" s="315"/>
      <c r="R32" s="314"/>
      <c r="S32" s="536"/>
    </row>
    <row r="33" spans="1:19" ht="16" customHeight="1">
      <c r="A33" s="354"/>
      <c r="B33" s="217" t="str">
        <f>IFERROR(INDEX(t_Comptes[CODES],MATCH(C33,t_Comptes[LIBELLES],0)),"")</f>
        <v/>
      </c>
      <c r="C33" s="366"/>
      <c r="D33" s="366"/>
      <c r="E33" s="317"/>
      <c r="F33" s="318"/>
      <c r="G33" s="316"/>
      <c r="H33" s="309"/>
      <c r="I33" s="310"/>
      <c r="J33" s="307"/>
      <c r="K33" s="311"/>
      <c r="L33" s="312"/>
      <c r="M33" s="313"/>
      <c r="N33" s="314"/>
      <c r="O33" s="315"/>
      <c r="P33" s="314"/>
      <c r="Q33" s="315"/>
      <c r="R33" s="314"/>
      <c r="S33" s="536"/>
    </row>
    <row r="34" spans="1:19" ht="16" customHeight="1">
      <c r="A34" s="354"/>
      <c r="B34" s="217" t="str">
        <f>IFERROR(INDEX(t_Comptes[CODES],MATCH(C34,t_Comptes[LIBELLES],0)),"")</f>
        <v/>
      </c>
      <c r="C34" s="366"/>
      <c r="D34" s="366"/>
      <c r="E34" s="317"/>
      <c r="F34" s="318"/>
      <c r="G34" s="316"/>
      <c r="H34" s="309"/>
      <c r="I34" s="310"/>
      <c r="J34" s="307"/>
      <c r="K34" s="311"/>
      <c r="L34" s="312"/>
      <c r="M34" s="313"/>
      <c r="N34" s="314"/>
      <c r="O34" s="315"/>
      <c r="P34" s="314"/>
      <c r="Q34" s="315"/>
      <c r="R34" s="314"/>
      <c r="S34" s="536"/>
    </row>
    <row r="35" spans="1:19" ht="16" customHeight="1">
      <c r="A35" s="354"/>
      <c r="B35" s="217" t="str">
        <f>IFERROR(INDEX(t_Comptes[CODES],MATCH(C35,t_Comptes[LIBELLES],0)),"")</f>
        <v/>
      </c>
      <c r="C35" s="366"/>
      <c r="D35" s="366"/>
      <c r="E35" s="317"/>
      <c r="F35" s="318"/>
      <c r="G35" s="316"/>
      <c r="H35" s="309"/>
      <c r="I35" s="310"/>
      <c r="J35" s="307"/>
      <c r="K35" s="311"/>
      <c r="L35" s="312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SUM(E7:E34)</f>
        <v>0</v>
      </c>
      <c r="F36" s="204">
        <f>SUM(F7:F34)</f>
        <v>0</v>
      </c>
      <c r="G36" s="203">
        <f>SUM(G7:G34)</f>
        <v>0</v>
      </c>
      <c r="H36" s="205">
        <f>SUM(H7:H34)</f>
        <v>0</v>
      </c>
      <c r="I36" s="320"/>
      <c r="J36" s="321"/>
      <c r="K36" s="322"/>
      <c r="L36" s="323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32"/>
      <c r="B37" s="533"/>
      <c r="C37" s="534"/>
      <c r="D37" s="210" t="s">
        <v>31</v>
      </c>
      <c r="E37" s="584">
        <f>SUM(E6+E36-F36)</f>
        <v>972.79</v>
      </c>
      <c r="F37" s="586"/>
      <c r="G37" s="584">
        <f>SUM(G6+G36-H36)</f>
        <v>361.75</v>
      </c>
      <c r="H37" s="586"/>
      <c r="I37" s="211">
        <f>SUM(I7:I34)</f>
        <v>0</v>
      </c>
      <c r="J37" s="211">
        <f>SUM(J7:J34)</f>
        <v>0</v>
      </c>
      <c r="K37" s="211">
        <f>SUM(K7:K34)</f>
        <v>0</v>
      </c>
      <c r="L37" s="211">
        <f>SUM(L7:L34)</f>
        <v>0</v>
      </c>
      <c r="M37" s="254">
        <f t="shared" ref="M37:S37" si="0">SUM(M7:M35)</f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</sheetData>
  <sheetProtection formatCells="0" formatColumns="0" formatRows="0" insertColumns="0" insertRows="0" insertHyperlinks="0" deleteColumns="0" deleteRows="0" sort="0" autoFilter="0" pivotTables="0"/>
  <sortState ref="A7:X13">
    <sortCondition ref="A7:A13"/>
  </sortState>
  <mergeCells count="14">
    <mergeCell ref="M4:S4"/>
    <mergeCell ref="G37:H37"/>
    <mergeCell ref="E37:F37"/>
    <mergeCell ref="A36:C36"/>
    <mergeCell ref="J4:L4"/>
    <mergeCell ref="A4:A5"/>
    <mergeCell ref="B4:B5"/>
    <mergeCell ref="C4:C5"/>
    <mergeCell ref="D4:D5"/>
    <mergeCell ref="E4:H4"/>
    <mergeCell ref="E5:F5"/>
    <mergeCell ref="G5:H5"/>
    <mergeCell ref="E6:F6"/>
    <mergeCell ref="G6:H6"/>
  </mergeCells>
  <conditionalFormatting sqref="E8:L8 A8:C8 A7:L7 A12:C12 E12:L12 A9:L11 A13:L35">
    <cfRule type="expression" dxfId="63" priority="8">
      <formula>MOD(ROW(),2)</formula>
    </cfRule>
  </conditionalFormatting>
  <conditionalFormatting sqref="D8">
    <cfRule type="expression" dxfId="62" priority="6">
      <formula>MOD(ROW(),2)</formula>
    </cfRule>
  </conditionalFormatting>
  <conditionalFormatting sqref="D12">
    <cfRule type="expression" dxfId="61" priority="5">
      <formula>MOD(ROW(),2)</formula>
    </cfRule>
  </conditionalFormatting>
  <conditionalFormatting sqref="M7:S11 M13:S35">
    <cfRule type="expression" dxfId="60" priority="2">
      <formula>MOD(ROW(),2)</formula>
    </cfRule>
  </conditionalFormatting>
  <conditionalFormatting sqref="M12:S12">
    <cfRule type="expression" dxfId="59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41"/>
  <sheetViews>
    <sheetView workbookViewId="0">
      <selection activeCell="G37" sqref="G37:H37"/>
    </sheetView>
  </sheetViews>
  <sheetFormatPr baseColWidth="10" defaultColWidth="11.453125" defaultRowHeight="15.5"/>
  <cols>
    <col min="1" max="1" width="11.81640625" style="220" customWidth="1"/>
    <col min="2" max="2" width="11.81640625" style="171" bestFit="1" customWidth="1"/>
    <col min="3" max="3" width="39.1796875" style="221" bestFit="1" customWidth="1"/>
    <col min="4" max="4" width="40.54296875" style="171" customWidth="1"/>
    <col min="5" max="8" width="10.7265625" style="171" customWidth="1"/>
    <col min="9" max="9" width="11.453125" style="171"/>
    <col min="10" max="10" width="12.1796875" style="171" bestFit="1" customWidth="1"/>
    <col min="11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Février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1.5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'Janvier 2023'!E37:F37</f>
        <v>972.79</v>
      </c>
      <c r="F6" s="601"/>
      <c r="G6" s="602">
        <f>'Janvier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 t="str">
        <f>IFERROR(INDEX(t_Comptes[CODES],MATCH(C7,t_Comptes[LIBELLES],0)),"")</f>
        <v/>
      </c>
      <c r="C7" s="284"/>
      <c r="D7" s="366"/>
      <c r="E7" s="357"/>
      <c r="F7" s="360"/>
      <c r="G7" s="193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366"/>
      <c r="E8" s="359"/>
      <c r="F8" s="200"/>
      <c r="G8" s="198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326"/>
      <c r="E9" s="359"/>
      <c r="F9" s="200"/>
      <c r="G9" s="198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359"/>
      <c r="F10" s="200"/>
      <c r="G10" s="198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326"/>
      <c r="E11" s="359"/>
      <c r="F11" s="200"/>
      <c r="G11" s="198"/>
      <c r="H11" s="194"/>
      <c r="I11" s="371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359"/>
      <c r="G12" s="198"/>
      <c r="H12" s="200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366"/>
      <c r="E13" s="359"/>
      <c r="F13" s="200"/>
      <c r="G13" s="198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/>
      <c r="C14" s="284"/>
      <c r="D14" s="326"/>
      <c r="E14" s="359"/>
      <c r="F14" s="200"/>
      <c r="G14" s="198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359"/>
      <c r="F15" s="200"/>
      <c r="G15" s="198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359"/>
      <c r="F16" s="200"/>
      <c r="G16" s="198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359"/>
      <c r="F17" s="200"/>
      <c r="G17" s="198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359"/>
      <c r="F18" s="200"/>
      <c r="G18" s="198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359"/>
      <c r="F19" s="200"/>
      <c r="G19" s="198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359"/>
      <c r="F20" s="200"/>
      <c r="G20" s="198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359"/>
      <c r="F21" s="200"/>
      <c r="G21" s="198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359"/>
      <c r="F22" s="200"/>
      <c r="G22" s="198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359"/>
      <c r="F23" s="200"/>
      <c r="G23" s="198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359"/>
      <c r="F24" s="200"/>
      <c r="G24" s="198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359"/>
      <c r="F25" s="200"/>
      <c r="G25" s="198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359"/>
      <c r="F26" s="200"/>
      <c r="G26" s="198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359"/>
      <c r="F27" s="200"/>
      <c r="G27" s="198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359"/>
      <c r="F28" s="200"/>
      <c r="G28" s="198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359"/>
      <c r="F29" s="200"/>
      <c r="G29" s="198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359"/>
      <c r="F30" s="200"/>
      <c r="G30" s="198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359"/>
      <c r="F31" s="200"/>
      <c r="G31" s="198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359"/>
      <c r="F32" s="200"/>
      <c r="G32" s="198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359"/>
      <c r="F33" s="200"/>
      <c r="G33" s="198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354"/>
      <c r="B34" s="217" t="str">
        <f>IFERROR(INDEX(t_Comptes[CODES],MATCH(C34,t_Comptes[LIBELLES],0)),"")</f>
        <v/>
      </c>
      <c r="C34" s="366"/>
      <c r="D34" s="366"/>
      <c r="E34" s="317"/>
      <c r="F34" s="318"/>
      <c r="G34" s="316"/>
      <c r="H34" s="309"/>
      <c r="I34" s="310"/>
      <c r="J34" s="307"/>
      <c r="K34" s="311"/>
      <c r="L34" s="312"/>
      <c r="M34" s="313"/>
      <c r="N34" s="314"/>
      <c r="O34" s="315"/>
      <c r="P34" s="314"/>
      <c r="Q34" s="315"/>
      <c r="R34" s="314"/>
      <c r="S34" s="536"/>
    </row>
    <row r="35" spans="1:19" ht="16" customHeight="1">
      <c r="A35" s="354"/>
      <c r="B35" s="217" t="str">
        <f>IFERROR(INDEX(t_Comptes[CODES],MATCH(C35,t_Comptes[LIBELLES],0)),"")</f>
        <v/>
      </c>
      <c r="C35" s="366"/>
      <c r="D35" s="366"/>
      <c r="E35" s="317"/>
      <c r="F35" s="318"/>
      <c r="G35" s="316"/>
      <c r="H35" s="309"/>
      <c r="I35" s="310"/>
      <c r="J35" s="307"/>
      <c r="K35" s="311"/>
      <c r="L35" s="312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SUM(E7:E34)</f>
        <v>0</v>
      </c>
      <c r="F36" s="204">
        <f>SUM(F7:F34)</f>
        <v>0</v>
      </c>
      <c r="G36" s="203">
        <f>SUM(G7:G34)</f>
        <v>0</v>
      </c>
      <c r="H36" s="205">
        <f>SUM(H7:H34)</f>
        <v>0</v>
      </c>
      <c r="I36" s="320"/>
      <c r="J36" s="321"/>
      <c r="K36" s="322"/>
      <c r="L36" s="323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32"/>
      <c r="B37" s="533"/>
      <c r="C37" s="534"/>
      <c r="D37" s="210" t="s">
        <v>31</v>
      </c>
      <c r="E37" s="584">
        <f>SUM(E6+E36-F36)</f>
        <v>972.79</v>
      </c>
      <c r="F37" s="586"/>
      <c r="G37" s="584">
        <f>SUM(G6+G36-H36)</f>
        <v>361.75</v>
      </c>
      <c r="H37" s="586"/>
      <c r="I37" s="211">
        <f>SUM(I7:I34)</f>
        <v>0</v>
      </c>
      <c r="J37" s="211">
        <f>SUM(J7:J34)</f>
        <v>0</v>
      </c>
      <c r="K37" s="211">
        <f>SUM(K7:K34)</f>
        <v>0</v>
      </c>
      <c r="L37" s="211">
        <f>SUM(L7:L34)</f>
        <v>0</v>
      </c>
      <c r="M37" s="254">
        <f t="shared" ref="M37:S37" si="0">SUM(M7:M35)</f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</sheetData>
  <mergeCells count="14">
    <mergeCell ref="M4:S4"/>
    <mergeCell ref="G37:H37"/>
    <mergeCell ref="E37:F37"/>
    <mergeCell ref="A36:C36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A10:F10 A7:C9 E7:F9 A11:C11 E11:F11 A15:F33 A13:C14 E13:F14 A12:E12 G7:L33">
    <cfRule type="expression" dxfId="58" priority="17">
      <formula>MOD(ROW(),2)</formula>
    </cfRule>
  </conditionalFormatting>
  <conditionalFormatting sqref="D7">
    <cfRule type="expression" dxfId="57" priority="14">
      <formula>MOD(ROW(),2)</formula>
    </cfRule>
  </conditionalFormatting>
  <conditionalFormatting sqref="D8">
    <cfRule type="expression" dxfId="56" priority="13">
      <formula>MOD(ROW(),2)</formula>
    </cfRule>
  </conditionalFormatting>
  <conditionalFormatting sqref="D9">
    <cfRule type="expression" dxfId="55" priority="12">
      <formula>MOD(ROW(),2)</formula>
    </cfRule>
  </conditionalFormatting>
  <conditionalFormatting sqref="D11">
    <cfRule type="expression" dxfId="54" priority="11">
      <formula>MOD(ROW(),2)</formula>
    </cfRule>
  </conditionalFormatting>
  <conditionalFormatting sqref="D13">
    <cfRule type="expression" dxfId="53" priority="6">
      <formula>MOD(ROW(),2)</formula>
    </cfRule>
  </conditionalFormatting>
  <conditionalFormatting sqref="D14">
    <cfRule type="expression" dxfId="52" priority="5">
      <formula>MOD(ROW(),2)</formula>
    </cfRule>
  </conditionalFormatting>
  <conditionalFormatting sqref="M7:S11 M13:S33">
    <cfRule type="expression" dxfId="51" priority="4">
      <formula>MOD(ROW(),2)</formula>
    </cfRule>
  </conditionalFormatting>
  <conditionalFormatting sqref="M12:S12">
    <cfRule type="expression" dxfId="50" priority="3">
      <formula>MOD(ROW(),2)</formula>
    </cfRule>
  </conditionalFormatting>
  <conditionalFormatting sqref="A34:L35">
    <cfRule type="expression" dxfId="49" priority="2">
      <formula>MOD(ROW(),2)</formula>
    </cfRule>
  </conditionalFormatting>
  <conditionalFormatting sqref="M34:S35">
    <cfRule type="expression" dxfId="48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40"/>
  <sheetViews>
    <sheetView workbookViewId="0">
      <selection activeCell="E6" sqref="E6:F6"/>
    </sheetView>
  </sheetViews>
  <sheetFormatPr baseColWidth="10" defaultColWidth="11.453125" defaultRowHeight="15.5"/>
  <cols>
    <col min="1" max="1" width="11.81640625" style="220" bestFit="1" customWidth="1"/>
    <col min="2" max="2" width="10.1796875" style="171" bestFit="1" customWidth="1"/>
    <col min="3" max="3" width="39.1796875" style="221" bestFit="1" customWidth="1"/>
    <col min="4" max="4" width="39.1796875" style="171" bestFit="1" customWidth="1"/>
    <col min="5" max="8" width="10.7265625" style="171" customWidth="1"/>
    <col min="9" max="9" width="11.453125" style="171"/>
    <col min="10" max="10" width="11.81640625" style="171" customWidth="1"/>
    <col min="11" max="11" width="9.81640625" style="171" customWidth="1"/>
    <col min="12" max="12" width="10.453125" style="171" bestFit="1" customWidth="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Mars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2.25" customHeight="1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'Février 2023'!E37:F37</f>
        <v>972.79</v>
      </c>
      <c r="F6" s="601"/>
      <c r="G6" s="602">
        <f>'Février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 t="str">
        <f>IFERROR(INDEX(t_Comptes[CODES],MATCH(C7,t_Comptes[LIBELLES],0)),"")</f>
        <v/>
      </c>
      <c r="C7" s="284"/>
      <c r="D7" s="284"/>
      <c r="E7" s="199"/>
      <c r="F7" s="194"/>
      <c r="G7" s="195"/>
      <c r="H7" s="194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5"/>
      <c r="B33" s="218" t="str">
        <f>IFERROR(INDEX(t_Comptes[CODES],MATCH(C33,t_Comptes[LIBELLES],0)),"")</f>
        <v/>
      </c>
      <c r="C33" s="286"/>
      <c r="D33" s="286"/>
      <c r="E33" s="361"/>
      <c r="F33" s="201"/>
      <c r="G33" s="363"/>
      <c r="H33" s="201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354"/>
      <c r="B34" s="217" t="str">
        <f>IFERROR(INDEX(t_Comptes[CODES],MATCH(C34,t_Comptes[LIBELLES],0)),"")</f>
        <v/>
      </c>
      <c r="C34" s="366"/>
      <c r="D34" s="366"/>
      <c r="E34" s="317"/>
      <c r="F34" s="318"/>
      <c r="G34" s="316"/>
      <c r="H34" s="309"/>
      <c r="I34" s="310"/>
      <c r="J34" s="307"/>
      <c r="K34" s="311"/>
      <c r="L34" s="312"/>
      <c r="M34" s="313"/>
      <c r="N34" s="314"/>
      <c r="O34" s="315"/>
      <c r="P34" s="314"/>
      <c r="Q34" s="315"/>
      <c r="R34" s="314"/>
      <c r="S34" s="536"/>
    </row>
    <row r="35" spans="1:19" ht="16" customHeight="1">
      <c r="A35" s="354"/>
      <c r="B35" s="217" t="str">
        <f>IFERROR(INDEX(t_Comptes[CODES],MATCH(C35,t_Comptes[LIBELLES],0)),"")</f>
        <v/>
      </c>
      <c r="C35" s="366"/>
      <c r="D35" s="366"/>
      <c r="E35" s="317"/>
      <c r="F35" s="318"/>
      <c r="G35" s="316"/>
      <c r="H35" s="309"/>
      <c r="I35" s="310"/>
      <c r="J35" s="307"/>
      <c r="K35" s="311"/>
      <c r="L35" s="312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SUM(E7:E34)</f>
        <v>0</v>
      </c>
      <c r="F36" s="204">
        <f>SUM(F7:F34)</f>
        <v>0</v>
      </c>
      <c r="G36" s="203">
        <f>SUM(G7:G34)</f>
        <v>0</v>
      </c>
      <c r="H36" s="205">
        <f>SUM(H7:H34)</f>
        <v>0</v>
      </c>
      <c r="I36" s="320"/>
      <c r="J36" s="321"/>
      <c r="K36" s="322"/>
      <c r="L36" s="323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32"/>
      <c r="B37" s="533"/>
      <c r="C37" s="534"/>
      <c r="D37" s="210" t="s">
        <v>31</v>
      </c>
      <c r="E37" s="584">
        <f>SUM(E6+E36-F36)</f>
        <v>972.79</v>
      </c>
      <c r="F37" s="586"/>
      <c r="G37" s="584">
        <f>SUM(G6+G36-H36)</f>
        <v>361.75</v>
      </c>
      <c r="H37" s="586"/>
      <c r="I37" s="211">
        <f>SUM(I7:I34)</f>
        <v>0</v>
      </c>
      <c r="J37" s="211">
        <f>SUM(J7:J34)</f>
        <v>0</v>
      </c>
      <c r="K37" s="211">
        <f>SUM(K7:K34)</f>
        <v>0</v>
      </c>
      <c r="L37" s="211">
        <f>SUM(L7:L34)</f>
        <v>0</v>
      </c>
      <c r="M37" s="254">
        <f t="shared" ref="M37:S37" si="0">SUM(M7:M35)</f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</sheetData>
  <mergeCells count="14">
    <mergeCell ref="M4:S4"/>
    <mergeCell ref="A36:C36"/>
    <mergeCell ref="G37:H37"/>
    <mergeCell ref="E37:F37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A7:L33">
    <cfRule type="expression" dxfId="47" priority="9">
      <formula>MOD(ROW(),2)</formula>
    </cfRule>
  </conditionalFormatting>
  <conditionalFormatting sqref="M7:S11 M13:S33">
    <cfRule type="expression" dxfId="46" priority="4">
      <formula>MOD(ROW(),2)</formula>
    </cfRule>
  </conditionalFormatting>
  <conditionalFormatting sqref="M12:S12">
    <cfRule type="expression" dxfId="45" priority="3">
      <formula>MOD(ROW(),2)</formula>
    </cfRule>
  </conditionalFormatting>
  <conditionalFormatting sqref="A34:L35">
    <cfRule type="expression" dxfId="44" priority="2">
      <formula>MOD(ROW(),2)</formula>
    </cfRule>
  </conditionalFormatting>
  <conditionalFormatting sqref="M34:S35">
    <cfRule type="expression" dxfId="43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42"/>
  <sheetViews>
    <sheetView workbookViewId="0">
      <selection activeCell="E6" sqref="E6:F6"/>
    </sheetView>
  </sheetViews>
  <sheetFormatPr baseColWidth="10" defaultColWidth="11.453125" defaultRowHeight="15.5"/>
  <cols>
    <col min="1" max="1" width="11.81640625" style="220" bestFit="1" customWidth="1"/>
    <col min="2" max="2" width="11.81640625" style="171" bestFit="1" customWidth="1"/>
    <col min="3" max="3" width="49.54296875" style="221" bestFit="1" customWidth="1"/>
    <col min="4" max="4" width="39.179687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Avril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1.5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'Mars 2023'!E37:F37</f>
        <v>972.79</v>
      </c>
      <c r="F6" s="601"/>
      <c r="G6" s="602">
        <f>'Mars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 t="str">
        <f>IFERROR(INDEX(t_Comptes[CODES],MATCH(C7,t_Comptes[LIBELLES],0)),"")</f>
        <v/>
      </c>
      <c r="C7" s="284"/>
      <c r="D7" s="284"/>
      <c r="E7" s="199"/>
      <c r="F7" s="358"/>
      <c r="G7" s="362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326"/>
      <c r="E12" s="35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354"/>
      <c r="B34" s="217" t="str">
        <f>IFERROR(INDEX(t_Comptes[CODES],MATCH(C34,t_Comptes[LIBELLES],0)),"")</f>
        <v/>
      </c>
      <c r="C34" s="366"/>
      <c r="D34" s="366"/>
      <c r="E34" s="317"/>
      <c r="F34" s="318"/>
      <c r="G34" s="316"/>
      <c r="H34" s="309"/>
      <c r="I34" s="310"/>
      <c r="J34" s="307"/>
      <c r="K34" s="311"/>
      <c r="L34" s="312"/>
      <c r="M34" s="313"/>
      <c r="N34" s="314"/>
      <c r="O34" s="315"/>
      <c r="P34" s="314"/>
      <c r="Q34" s="315"/>
      <c r="R34" s="314"/>
      <c r="S34" s="536"/>
    </row>
    <row r="35" spans="1:19" ht="16" customHeight="1">
      <c r="A35" s="354"/>
      <c r="B35" s="217" t="str">
        <f>IFERROR(INDEX(t_Comptes[CODES],MATCH(C35,t_Comptes[LIBELLES],0)),"")</f>
        <v/>
      </c>
      <c r="C35" s="366"/>
      <c r="D35" s="366"/>
      <c r="E35" s="317"/>
      <c r="F35" s="318"/>
      <c r="G35" s="316"/>
      <c r="H35" s="309"/>
      <c r="I35" s="310"/>
      <c r="J35" s="307"/>
      <c r="K35" s="311"/>
      <c r="L35" s="312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SUM(E7:E34)</f>
        <v>0</v>
      </c>
      <c r="F36" s="204">
        <f>SUM(F7:F34)</f>
        <v>0</v>
      </c>
      <c r="G36" s="203">
        <f>SUM(G7:G34)</f>
        <v>0</v>
      </c>
      <c r="H36" s="205">
        <f>SUM(H7:H34)</f>
        <v>0</v>
      </c>
      <c r="I36" s="320"/>
      <c r="J36" s="321"/>
      <c r="K36" s="322"/>
      <c r="L36" s="323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32"/>
      <c r="B37" s="533"/>
      <c r="C37" s="534"/>
      <c r="D37" s="210" t="s">
        <v>31</v>
      </c>
      <c r="E37" s="584">
        <f>SUM(E6+E36-F36)</f>
        <v>972.79</v>
      </c>
      <c r="F37" s="586"/>
      <c r="G37" s="584">
        <f>SUM(G6+G36-H36)</f>
        <v>361.75</v>
      </c>
      <c r="H37" s="586"/>
      <c r="I37" s="211">
        <f>SUM(I7:I34)</f>
        <v>0</v>
      </c>
      <c r="J37" s="211">
        <f>SUM(J7:J34)</f>
        <v>0</v>
      </c>
      <c r="K37" s="211">
        <f>SUM(K7:K34)</f>
        <v>0</v>
      </c>
      <c r="L37" s="211">
        <f>SUM(L7:L34)</f>
        <v>0</v>
      </c>
      <c r="M37" s="254">
        <f t="shared" ref="M37:S37" si="0">SUM(M7:M35)</f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  <row r="42" spans="1:19" ht="16" customHeight="1"/>
  </sheetData>
  <mergeCells count="14">
    <mergeCell ref="M4:S4"/>
    <mergeCell ref="A36:C36"/>
    <mergeCell ref="G37:H37"/>
    <mergeCell ref="E37:F37"/>
    <mergeCell ref="E5:F5"/>
    <mergeCell ref="G5:H5"/>
    <mergeCell ref="E6:F6"/>
    <mergeCell ref="G6:H6"/>
    <mergeCell ref="J4:L4"/>
    <mergeCell ref="A4:A5"/>
    <mergeCell ref="B4:B5"/>
    <mergeCell ref="C4:C5"/>
    <mergeCell ref="D4:D5"/>
    <mergeCell ref="E4:H4"/>
  </mergeCells>
  <conditionalFormatting sqref="E8:F8 A7:F7 F12 A13:L33 G7:L12 C9:F11 C8 A8:B12">
    <cfRule type="expression" dxfId="42" priority="9">
      <formula>MOD(ROW(),2)</formula>
    </cfRule>
  </conditionalFormatting>
  <conditionalFormatting sqref="D8">
    <cfRule type="expression" dxfId="41" priority="8">
      <formula>MOD(ROW(),2)</formula>
    </cfRule>
  </conditionalFormatting>
  <conditionalFormatting sqref="C12 E12">
    <cfRule type="expression" dxfId="40" priority="6">
      <formula>MOD(ROW(),2)</formula>
    </cfRule>
  </conditionalFormatting>
  <conditionalFormatting sqref="D12">
    <cfRule type="expression" dxfId="39" priority="5">
      <formula>MOD(ROW(),2)</formula>
    </cfRule>
  </conditionalFormatting>
  <conditionalFormatting sqref="M7:S11 M13:S33">
    <cfRule type="expression" dxfId="38" priority="4">
      <formula>MOD(ROW(),2)</formula>
    </cfRule>
  </conditionalFormatting>
  <conditionalFormatting sqref="M12:S12">
    <cfRule type="expression" dxfId="37" priority="3">
      <formula>MOD(ROW(),2)</formula>
    </cfRule>
  </conditionalFormatting>
  <conditionalFormatting sqref="A34:L35">
    <cfRule type="expression" dxfId="36" priority="2">
      <formula>MOD(ROW(),2)</formula>
    </cfRule>
  </conditionalFormatting>
  <conditionalFormatting sqref="M34:S35">
    <cfRule type="expression" dxfId="35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X42"/>
  <sheetViews>
    <sheetView workbookViewId="0">
      <selection activeCell="G6" sqref="G6:H6"/>
    </sheetView>
  </sheetViews>
  <sheetFormatPr baseColWidth="10" defaultColWidth="11.453125" defaultRowHeight="15.5"/>
  <cols>
    <col min="1" max="1" width="11.81640625" style="220" bestFit="1" customWidth="1"/>
    <col min="2" max="2" width="11.81640625" style="171" bestFit="1" customWidth="1"/>
    <col min="3" max="3" width="39.1796875" style="221" bestFit="1" customWidth="1"/>
    <col min="4" max="4" width="39.2695312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Mai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2.25" customHeight="1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'Avril 2023'!E37:F37</f>
        <v>972.79</v>
      </c>
      <c r="F6" s="601"/>
      <c r="G6" s="602">
        <f>'Avril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 t="str">
        <f>IFERROR(INDEX(t_Comptes[CODES],MATCH(C7,t_Comptes[LIBELLES],0)),"")</f>
        <v/>
      </c>
      <c r="C7" s="284"/>
      <c r="D7" s="366"/>
      <c r="E7" s="199"/>
      <c r="F7" s="358"/>
      <c r="G7" s="362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326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326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283"/>
      <c r="B34" s="217" t="str">
        <f>IFERROR(INDEX(t_Comptes[CODES],MATCH(C34,t_Comptes[LIBELLES],0)),"")</f>
        <v/>
      </c>
      <c r="C34" s="284"/>
      <c r="D34" s="284"/>
      <c r="E34" s="199"/>
      <c r="F34" s="194"/>
      <c r="G34" s="195"/>
      <c r="H34" s="194"/>
      <c r="I34" s="195"/>
      <c r="J34" s="192"/>
      <c r="K34" s="196"/>
      <c r="L34" s="197"/>
      <c r="M34" s="313"/>
      <c r="N34" s="314"/>
      <c r="O34" s="315"/>
      <c r="P34" s="314"/>
      <c r="Q34" s="315"/>
      <c r="R34" s="314"/>
      <c r="S34" s="536"/>
    </row>
    <row r="35" spans="1:19" ht="16" customHeight="1">
      <c r="A35" s="285"/>
      <c r="B35" s="218" t="str">
        <f>IFERROR(INDEX(t_Comptes[CODES],MATCH(C35,t_Comptes[LIBELLES],0)),"")</f>
        <v/>
      </c>
      <c r="C35" s="286"/>
      <c r="D35" s="286"/>
      <c r="E35" s="361"/>
      <c r="F35" s="201"/>
      <c r="G35" s="363"/>
      <c r="H35" s="201"/>
      <c r="I35" s="195"/>
      <c r="J35" s="192"/>
      <c r="K35" s="196"/>
      <c r="L35" s="197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206"/>
      <c r="J36" s="207"/>
      <c r="K36" s="208"/>
      <c r="L36" s="209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11">
        <f t="shared" ref="I37:S37" si="0">SUM(I7:I35)</f>
        <v>0</v>
      </c>
      <c r="J37" s="211">
        <f t="shared" si="0"/>
        <v>0</v>
      </c>
      <c r="K37" s="211">
        <f t="shared" si="0"/>
        <v>0</v>
      </c>
      <c r="L37" s="211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  <row r="42" spans="1:19" ht="16" customHeight="1"/>
  </sheetData>
  <mergeCells count="15">
    <mergeCell ref="M4:S4"/>
    <mergeCell ref="A36:C36"/>
    <mergeCell ref="A37:C37"/>
    <mergeCell ref="E37:F37"/>
    <mergeCell ref="G37:H37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A11:F35 G7:L35 A7:C10 E7:F10">
    <cfRule type="expression" dxfId="34" priority="9">
      <formula>MOD(ROW(),2)</formula>
    </cfRule>
  </conditionalFormatting>
  <conditionalFormatting sqref="D7">
    <cfRule type="expression" dxfId="33" priority="6">
      <formula>MOD(ROW(),2)</formula>
    </cfRule>
  </conditionalFormatting>
  <conditionalFormatting sqref="D8">
    <cfRule type="expression" dxfId="32" priority="5">
      <formula>MOD(ROW(),2)</formula>
    </cfRule>
  </conditionalFormatting>
  <conditionalFormatting sqref="D9">
    <cfRule type="expression" dxfId="31" priority="4">
      <formula>MOD(ROW(),2)</formula>
    </cfRule>
  </conditionalFormatting>
  <conditionalFormatting sqref="D10">
    <cfRule type="expression" dxfId="30" priority="3">
      <formula>MOD(ROW(),2)</formula>
    </cfRule>
  </conditionalFormatting>
  <conditionalFormatting sqref="M7:S11 M13:S35">
    <cfRule type="expression" dxfId="29" priority="2">
      <formula>MOD(ROW(),2)</formula>
    </cfRule>
  </conditionalFormatting>
  <conditionalFormatting sqref="M12:S12">
    <cfRule type="expression" dxfId="28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42"/>
  <sheetViews>
    <sheetView workbookViewId="0">
      <selection activeCell="P41" sqref="P41"/>
    </sheetView>
  </sheetViews>
  <sheetFormatPr baseColWidth="10" defaultColWidth="11.453125" defaultRowHeight="15.5"/>
  <cols>
    <col min="1" max="1" width="11.26953125" style="220" customWidth="1"/>
    <col min="2" max="2" width="11.81640625" style="171" bestFit="1" customWidth="1"/>
    <col min="3" max="3" width="25.26953125" style="221" customWidth="1"/>
    <col min="4" max="4" width="32.8164062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Juin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2.25" customHeight="1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364"/>
      <c r="E6" s="600">
        <f>'Mai 2023'!E37:F37</f>
        <v>972.79</v>
      </c>
      <c r="F6" s="601"/>
      <c r="G6" s="602">
        <f>'Mai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 t="str">
        <f>IFERROR(INDEX(t_Comptes[CODES],MATCH(C7,t_Comptes[LIBELLES],0)),"")</f>
        <v/>
      </c>
      <c r="C7" s="284"/>
      <c r="D7" s="284"/>
      <c r="E7" s="199"/>
      <c r="F7" s="358"/>
      <c r="G7" s="362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283"/>
      <c r="B34" s="217" t="str">
        <f>IFERROR(INDEX(t_Comptes[CODES],MATCH(C34,t_Comptes[LIBELLES],0)),"")</f>
        <v/>
      </c>
      <c r="C34" s="284"/>
      <c r="D34" s="284"/>
      <c r="E34" s="199"/>
      <c r="F34" s="194"/>
      <c r="G34" s="195"/>
      <c r="H34" s="194"/>
      <c r="I34" s="195"/>
      <c r="J34" s="192"/>
      <c r="K34" s="196"/>
      <c r="L34" s="197"/>
      <c r="M34" s="313"/>
      <c r="N34" s="314"/>
      <c r="O34" s="315"/>
      <c r="P34" s="314"/>
      <c r="Q34" s="315"/>
      <c r="R34" s="314"/>
      <c r="S34" s="536"/>
    </row>
    <row r="35" spans="1:19" ht="16" customHeight="1">
      <c r="A35" s="285"/>
      <c r="B35" s="218" t="str">
        <f>IFERROR(INDEX(t_Comptes[CODES],MATCH(C35,t_Comptes[LIBELLES],0)),"")</f>
        <v/>
      </c>
      <c r="C35" s="286"/>
      <c r="D35" s="286"/>
      <c r="E35" s="361"/>
      <c r="F35" s="201"/>
      <c r="G35" s="363"/>
      <c r="H35" s="201"/>
      <c r="I35" s="195"/>
      <c r="J35" s="192"/>
      <c r="K35" s="196"/>
      <c r="L35" s="197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206"/>
      <c r="J36" s="207"/>
      <c r="K36" s="208"/>
      <c r="L36" s="209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11">
        <f t="shared" ref="I37:S37" si="0">SUM(I7:I35)</f>
        <v>0</v>
      </c>
      <c r="J37" s="211">
        <f t="shared" si="0"/>
        <v>0</v>
      </c>
      <c r="K37" s="211">
        <f t="shared" si="0"/>
        <v>0</v>
      </c>
      <c r="L37" s="211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  <row r="42" spans="1:19" ht="16" customHeight="1"/>
  </sheetData>
  <mergeCells count="15">
    <mergeCell ref="M4:S4"/>
    <mergeCell ref="A36:C36"/>
    <mergeCell ref="A37:C37"/>
    <mergeCell ref="E37:F37"/>
    <mergeCell ref="G37:H37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E8:F8 A8:C8 A7:F7 A9:F35 G7:L35">
    <cfRule type="expression" dxfId="27" priority="5">
      <formula>MOD(ROW(),2)</formula>
    </cfRule>
  </conditionalFormatting>
  <conditionalFormatting sqref="D8">
    <cfRule type="expression" dxfId="26" priority="4">
      <formula>MOD(ROW(),2)</formula>
    </cfRule>
  </conditionalFormatting>
  <conditionalFormatting sqref="M7:S11 M13:S35">
    <cfRule type="expression" dxfId="25" priority="2">
      <formula>MOD(ROW(),2)</formula>
    </cfRule>
  </conditionalFormatting>
  <conditionalFormatting sqref="M12:S12">
    <cfRule type="expression" dxfId="24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X42"/>
  <sheetViews>
    <sheetView workbookViewId="0">
      <selection activeCell="X47" sqref="X47"/>
    </sheetView>
  </sheetViews>
  <sheetFormatPr baseColWidth="10" defaultColWidth="11.453125" defaultRowHeight="15.5"/>
  <cols>
    <col min="1" max="1" width="11.81640625" style="220" bestFit="1" customWidth="1"/>
    <col min="2" max="2" width="11.81640625" style="171" bestFit="1" customWidth="1"/>
    <col min="3" max="3" width="29.54296875" style="221" bestFit="1" customWidth="1"/>
    <col min="4" max="4" width="32.8164062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Juillet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2.25" customHeight="1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364"/>
      <c r="E6" s="600">
        <f>'Juin 2023'!E37:F37</f>
        <v>972.79</v>
      </c>
      <c r="F6" s="601"/>
      <c r="G6" s="602">
        <f>'Juin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 t="str">
        <f>IFERROR(INDEX(t_Comptes[CODES],MATCH(C7,t_Comptes[LIBELLES],0)),"")</f>
        <v/>
      </c>
      <c r="C7" s="284"/>
      <c r="D7" s="284"/>
      <c r="E7" s="199"/>
      <c r="F7" s="358"/>
      <c r="G7" s="362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283"/>
      <c r="B34" s="217" t="str">
        <f>IFERROR(INDEX(t_Comptes[CODES],MATCH(C34,t_Comptes[LIBELLES],0)),"")</f>
        <v/>
      </c>
      <c r="C34" s="284"/>
      <c r="D34" s="284"/>
      <c r="E34" s="199"/>
      <c r="F34" s="194"/>
      <c r="G34" s="195"/>
      <c r="H34" s="194"/>
      <c r="I34" s="195"/>
      <c r="J34" s="192"/>
      <c r="K34" s="196"/>
      <c r="L34" s="197"/>
      <c r="M34" s="313"/>
      <c r="N34" s="314"/>
      <c r="O34" s="315"/>
      <c r="P34" s="314"/>
      <c r="Q34" s="315"/>
      <c r="R34" s="314"/>
      <c r="S34" s="536"/>
    </row>
    <row r="35" spans="1:19" ht="16" customHeight="1">
      <c r="A35" s="285"/>
      <c r="B35" s="218" t="str">
        <f>IFERROR(INDEX(t_Comptes[CODES],MATCH(C35,t_Comptes[LIBELLES],0)),"")</f>
        <v/>
      </c>
      <c r="C35" s="286"/>
      <c r="D35" s="286"/>
      <c r="E35" s="361"/>
      <c r="F35" s="201"/>
      <c r="G35" s="363"/>
      <c r="H35" s="201"/>
      <c r="I35" s="195"/>
      <c r="J35" s="192"/>
      <c r="K35" s="196"/>
      <c r="L35" s="197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206"/>
      <c r="J36" s="207"/>
      <c r="K36" s="208"/>
      <c r="L36" s="209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11">
        <f t="shared" ref="I37:S37" si="0">SUM(I7:I35)</f>
        <v>0</v>
      </c>
      <c r="J37" s="211">
        <f t="shared" si="0"/>
        <v>0</v>
      </c>
      <c r="K37" s="211">
        <f t="shared" si="0"/>
        <v>0</v>
      </c>
      <c r="L37" s="211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  <row r="42" spans="1:19" ht="16" customHeight="1"/>
  </sheetData>
  <mergeCells count="15">
    <mergeCell ref="M4:S4"/>
    <mergeCell ref="A36:C36"/>
    <mergeCell ref="A37:C37"/>
    <mergeCell ref="E37:F37"/>
    <mergeCell ref="G37:H37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E8:F8 A8:C8 A7:F7 A9:F35 G7:L35">
    <cfRule type="expression" dxfId="23" priority="5">
      <formula>MOD(ROW(),2)</formula>
    </cfRule>
  </conditionalFormatting>
  <conditionalFormatting sqref="D8">
    <cfRule type="expression" dxfId="22" priority="4">
      <formula>MOD(ROW(),2)</formula>
    </cfRule>
  </conditionalFormatting>
  <conditionalFormatting sqref="M7:S11 M13:S35">
    <cfRule type="expression" dxfId="21" priority="2">
      <formula>MOD(ROW(),2)</formula>
    </cfRule>
  </conditionalFormatting>
  <conditionalFormatting sqref="M12:S12">
    <cfRule type="expression" dxfId="20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X42"/>
  <sheetViews>
    <sheetView workbookViewId="0">
      <selection activeCell="B7" sqref="B7"/>
    </sheetView>
  </sheetViews>
  <sheetFormatPr baseColWidth="10" defaultColWidth="11.453125" defaultRowHeight="15.5"/>
  <cols>
    <col min="1" max="1" width="13" style="220" bestFit="1" customWidth="1"/>
    <col min="2" max="2" width="11.81640625" style="171" bestFit="1" customWidth="1"/>
    <col min="3" max="3" width="50.453125" style="221" bestFit="1" customWidth="1"/>
    <col min="4" max="4" width="36.726562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Août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2.25" customHeight="1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'Juillet 2023'!E37:F37</f>
        <v>972.79</v>
      </c>
      <c r="F6" s="601"/>
      <c r="G6" s="602">
        <f>'Juillet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/>
      <c r="C7" s="284"/>
      <c r="D7" s="284"/>
      <c r="E7" s="199"/>
      <c r="F7" s="358"/>
      <c r="G7" s="362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283"/>
      <c r="B34" s="217" t="str">
        <f>IFERROR(INDEX(t_Comptes[CODES],MATCH(C34,t_Comptes[LIBELLES],0)),"")</f>
        <v/>
      </c>
      <c r="C34" s="284"/>
      <c r="D34" s="284"/>
      <c r="E34" s="199"/>
      <c r="F34" s="194"/>
      <c r="G34" s="195"/>
      <c r="H34" s="194"/>
      <c r="I34" s="195"/>
      <c r="J34" s="192"/>
      <c r="K34" s="196"/>
      <c r="L34" s="197"/>
      <c r="M34" s="313"/>
      <c r="N34" s="314"/>
      <c r="O34" s="315"/>
      <c r="P34" s="314"/>
      <c r="Q34" s="315"/>
      <c r="R34" s="314"/>
      <c r="S34" s="536"/>
    </row>
    <row r="35" spans="1:19" ht="16" customHeight="1">
      <c r="A35" s="285"/>
      <c r="B35" s="218" t="str">
        <f>IFERROR(INDEX(t_Comptes[CODES],MATCH(C35,t_Comptes[LIBELLES],0)),"")</f>
        <v/>
      </c>
      <c r="C35" s="286"/>
      <c r="D35" s="286"/>
      <c r="E35" s="361"/>
      <c r="F35" s="201"/>
      <c r="G35" s="363"/>
      <c r="H35" s="201"/>
      <c r="I35" s="195"/>
      <c r="J35" s="192"/>
      <c r="K35" s="196"/>
      <c r="L35" s="197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206"/>
      <c r="J36" s="207"/>
      <c r="K36" s="208"/>
      <c r="L36" s="209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11">
        <f t="shared" ref="I37:S37" si="0">SUM(I7:I35)</f>
        <v>0</v>
      </c>
      <c r="J37" s="211">
        <f t="shared" si="0"/>
        <v>0</v>
      </c>
      <c r="K37" s="211">
        <f t="shared" si="0"/>
        <v>0</v>
      </c>
      <c r="L37" s="211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  <row r="42" spans="1:19" ht="16" customHeight="1"/>
  </sheetData>
  <mergeCells count="15">
    <mergeCell ref="M4:S4"/>
    <mergeCell ref="A36:C36"/>
    <mergeCell ref="A37:C37"/>
    <mergeCell ref="E37:F37"/>
    <mergeCell ref="G37:H37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E8:F8 A8:C8 A7:F7 G7:L35 A9:F35">
    <cfRule type="expression" dxfId="19" priority="5">
      <formula>MOD(ROW(),2)</formula>
    </cfRule>
  </conditionalFormatting>
  <conditionalFormatting sqref="D8">
    <cfRule type="expression" dxfId="18" priority="4">
      <formula>MOD(ROW(),2)</formula>
    </cfRule>
  </conditionalFormatting>
  <conditionalFormatting sqref="M7:S11 M13:S35">
    <cfRule type="expression" dxfId="17" priority="2">
      <formula>MOD(ROW(),2)</formula>
    </cfRule>
  </conditionalFormatting>
  <conditionalFormatting sqref="M12:S12">
    <cfRule type="expression" dxfId="16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X42"/>
  <sheetViews>
    <sheetView workbookViewId="0">
      <selection activeCell="B7" sqref="B7"/>
    </sheetView>
  </sheetViews>
  <sheetFormatPr baseColWidth="10" defaultColWidth="11.453125" defaultRowHeight="15.5"/>
  <cols>
    <col min="1" max="1" width="11.81640625" style="220" bestFit="1" customWidth="1"/>
    <col min="2" max="2" width="11.81640625" style="171" bestFit="1" customWidth="1"/>
    <col min="3" max="3" width="25.26953125" style="221" customWidth="1"/>
    <col min="4" max="4" width="32.8164062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Septembre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2.25" customHeight="1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'Août 2023'!E37:F37</f>
        <v>972.79</v>
      </c>
      <c r="F6" s="601"/>
      <c r="G6" s="602">
        <f>'Août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/>
      <c r="C7" s="284"/>
      <c r="D7" s="284"/>
      <c r="E7" s="199"/>
      <c r="F7" s="358"/>
      <c r="G7" s="362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/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283"/>
      <c r="B34" s="217" t="str">
        <f>IFERROR(INDEX(t_Comptes[CODES],MATCH(C34,t_Comptes[LIBELLES],0)),"")</f>
        <v/>
      </c>
      <c r="C34" s="284"/>
      <c r="D34" s="284"/>
      <c r="E34" s="199"/>
      <c r="F34" s="194"/>
      <c r="G34" s="195"/>
      <c r="H34" s="194"/>
      <c r="I34" s="195"/>
      <c r="J34" s="192"/>
      <c r="K34" s="196"/>
      <c r="L34" s="197"/>
      <c r="M34" s="313"/>
      <c r="N34" s="314"/>
      <c r="O34" s="315"/>
      <c r="P34" s="314"/>
      <c r="Q34" s="315"/>
      <c r="R34" s="314"/>
      <c r="S34" s="536"/>
    </row>
    <row r="35" spans="1:19" ht="16" customHeight="1">
      <c r="A35" s="285"/>
      <c r="B35" s="218" t="str">
        <f>IFERROR(INDEX(t_Comptes[CODES],MATCH(C35,t_Comptes[LIBELLES],0)),"")</f>
        <v/>
      </c>
      <c r="C35" s="286"/>
      <c r="D35" s="286"/>
      <c r="E35" s="361"/>
      <c r="F35" s="201"/>
      <c r="G35" s="363"/>
      <c r="H35" s="201"/>
      <c r="I35" s="195"/>
      <c r="J35" s="192"/>
      <c r="K35" s="196"/>
      <c r="L35" s="197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206"/>
      <c r="J36" s="207"/>
      <c r="K36" s="208"/>
      <c r="L36" s="209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11">
        <f t="shared" ref="I37:S37" si="0">SUM(I7:I35)</f>
        <v>0</v>
      </c>
      <c r="J37" s="211">
        <f t="shared" si="0"/>
        <v>0</v>
      </c>
      <c r="K37" s="211">
        <f t="shared" si="0"/>
        <v>0</v>
      </c>
      <c r="L37" s="211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  <row r="42" spans="1:19" ht="16" customHeight="1"/>
  </sheetData>
  <mergeCells count="15">
    <mergeCell ref="M4:S4"/>
    <mergeCell ref="A36:C36"/>
    <mergeCell ref="A37:C37"/>
    <mergeCell ref="E37:F37"/>
    <mergeCell ref="G37:H37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E8:F8 A8:C8 A7:F7 A9:F35 G7:L35">
    <cfRule type="expression" dxfId="15" priority="5">
      <formula>MOD(ROW(),2)</formula>
    </cfRule>
  </conditionalFormatting>
  <conditionalFormatting sqref="D8">
    <cfRule type="expression" dxfId="14" priority="4">
      <formula>MOD(ROW(),2)</formula>
    </cfRule>
  </conditionalFormatting>
  <conditionalFormatting sqref="M7:S11 M13:S35">
    <cfRule type="expression" dxfId="13" priority="2">
      <formula>MOD(ROW(),2)</formula>
    </cfRule>
  </conditionalFormatting>
  <conditionalFormatting sqref="M12:S12">
    <cfRule type="expression" dxfId="12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X42"/>
  <sheetViews>
    <sheetView workbookViewId="0">
      <selection activeCell="B7" sqref="B7"/>
    </sheetView>
  </sheetViews>
  <sheetFormatPr baseColWidth="10" defaultColWidth="11.453125" defaultRowHeight="15.5"/>
  <cols>
    <col min="1" max="1" width="11.81640625" style="220" bestFit="1" customWidth="1"/>
    <col min="2" max="2" width="11.81640625" style="171" bestFit="1" customWidth="1"/>
    <col min="3" max="3" width="25.26953125" style="221" customWidth="1"/>
    <col min="4" max="4" width="32.8164062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Octobre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1.5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'Septembre 2023'!E37:F37</f>
        <v>972.79</v>
      </c>
      <c r="F6" s="601"/>
      <c r="G6" s="602">
        <f>'Septembre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/>
      <c r="C7" s="284"/>
      <c r="D7" s="284"/>
      <c r="E7" s="199"/>
      <c r="F7" s="194"/>
      <c r="G7" s="362"/>
      <c r="H7" s="194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 t="str">
        <f>IFERROR(INDEX(t_Comptes[CODES],MATCH(C8,t_Comptes[LIBELLES],0)),"")</f>
        <v/>
      </c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283"/>
      <c r="B34" s="217" t="str">
        <f>IFERROR(INDEX(t_Comptes[CODES],MATCH(C34,t_Comptes[LIBELLES],0)),"")</f>
        <v/>
      </c>
      <c r="C34" s="284"/>
      <c r="D34" s="284"/>
      <c r="E34" s="199"/>
      <c r="F34" s="194"/>
      <c r="G34" s="195"/>
      <c r="H34" s="194"/>
      <c r="I34" s="195"/>
      <c r="J34" s="192"/>
      <c r="K34" s="196"/>
      <c r="L34" s="197"/>
      <c r="M34" s="313"/>
      <c r="N34" s="314"/>
      <c r="O34" s="315"/>
      <c r="P34" s="314"/>
      <c r="Q34" s="315"/>
      <c r="R34" s="314"/>
      <c r="S34" s="536"/>
    </row>
    <row r="35" spans="1:19" ht="16" customHeight="1">
      <c r="A35" s="285"/>
      <c r="B35" s="218" t="str">
        <f>IFERROR(INDEX(t_Comptes[CODES],MATCH(C35,t_Comptes[LIBELLES],0)),"")</f>
        <v/>
      </c>
      <c r="C35" s="286"/>
      <c r="D35" s="286"/>
      <c r="E35" s="361"/>
      <c r="F35" s="201"/>
      <c r="G35" s="363"/>
      <c r="H35" s="201"/>
      <c r="I35" s="195"/>
      <c r="J35" s="192"/>
      <c r="K35" s="196"/>
      <c r="L35" s="197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206"/>
      <c r="J36" s="207"/>
      <c r="K36" s="208"/>
      <c r="L36" s="209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64"/>
      <c r="B37" s="565"/>
      <c r="C37" s="566"/>
      <c r="D37" s="210" t="s">
        <v>31</v>
      </c>
      <c r="E37" s="584">
        <f>SUM(E6+E36-F36)</f>
        <v>972.79</v>
      </c>
      <c r="F37" s="585"/>
      <c r="G37" s="584">
        <f>SUM(G6+G36-H36)</f>
        <v>361.75</v>
      </c>
      <c r="H37" s="586"/>
      <c r="I37" s="211">
        <f t="shared" ref="I37:S37" si="0">SUM(I7:I35)</f>
        <v>0</v>
      </c>
      <c r="J37" s="211">
        <f t="shared" si="0"/>
        <v>0</v>
      </c>
      <c r="K37" s="211">
        <f t="shared" si="0"/>
        <v>0</v>
      </c>
      <c r="L37" s="211">
        <f t="shared" si="0"/>
        <v>0</v>
      </c>
      <c r="M37" s="254">
        <f t="shared" si="0"/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  <row r="41" spans="1:19" ht="16" customHeight="1"/>
    <row r="42" spans="1:19" ht="16" customHeight="1"/>
  </sheetData>
  <mergeCells count="15">
    <mergeCell ref="M4:S4"/>
    <mergeCell ref="A36:C36"/>
    <mergeCell ref="A37:C37"/>
    <mergeCell ref="E37:F37"/>
    <mergeCell ref="G37:H37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E8:F8 A8:C8 A7:F7 A9:F35 G7:L35">
    <cfRule type="expression" dxfId="11" priority="5">
      <formula>MOD(ROW(),2)</formula>
    </cfRule>
  </conditionalFormatting>
  <conditionalFormatting sqref="D8">
    <cfRule type="expression" dxfId="10" priority="4">
      <formula>MOD(ROW(),2)</formula>
    </cfRule>
  </conditionalFormatting>
  <conditionalFormatting sqref="M7:S11 M13:S35">
    <cfRule type="expression" dxfId="9" priority="2">
      <formula>MOD(ROW(),2)</formula>
    </cfRule>
  </conditionalFormatting>
  <conditionalFormatting sqref="M12:S12">
    <cfRule type="expression" dxfId="8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X40"/>
  <sheetViews>
    <sheetView topLeftCell="A4" workbookViewId="0">
      <selection activeCell="B7" sqref="B7"/>
    </sheetView>
  </sheetViews>
  <sheetFormatPr baseColWidth="10" defaultColWidth="11.453125" defaultRowHeight="15.5"/>
  <cols>
    <col min="1" max="1" width="11.81640625" style="220" bestFit="1" customWidth="1"/>
    <col min="2" max="2" width="11.81640625" style="171" bestFit="1" customWidth="1"/>
    <col min="3" max="3" width="25.26953125" style="221" customWidth="1"/>
    <col min="4" max="4" width="32.81640625" style="171" bestFit="1" customWidth="1"/>
    <col min="5" max="8" width="10.7265625" style="171" customWidth="1"/>
    <col min="9" max="12" width="11.453125" style="171"/>
    <col min="13" max="14" width="10.7265625" style="172" customWidth="1"/>
    <col min="15" max="15" width="14.26953125" style="172" bestFit="1" customWidth="1"/>
    <col min="16" max="16" width="11.54296875" style="172" bestFit="1" customWidth="1"/>
    <col min="17" max="17" width="10.7265625" style="172" customWidth="1"/>
    <col min="18" max="18" width="9.7265625" style="172" customWidth="1"/>
    <col min="19" max="19" width="10.26953125" style="172" bestFit="1" customWidth="1"/>
    <col min="20" max="24" width="11.453125" style="221"/>
    <col min="25" max="16384" width="11.453125" style="171"/>
  </cols>
  <sheetData>
    <row r="1" spans="1:24">
      <c r="A1" s="181"/>
      <c r="B1" s="182"/>
      <c r="C1" s="172"/>
      <c r="D1" s="172"/>
      <c r="E1" s="182"/>
      <c r="F1" s="182"/>
      <c r="G1" s="182"/>
      <c r="H1" s="182"/>
      <c r="I1" s="182"/>
      <c r="J1" s="182"/>
      <c r="K1" s="182"/>
      <c r="L1" s="182"/>
    </row>
    <row r="2" spans="1:24" ht="18.5">
      <c r="A2" s="181"/>
      <c r="B2" s="183" t="s">
        <v>18</v>
      </c>
      <c r="C2" s="180" t="str">
        <f ca="1">MID(CELL("filename",A1),FIND("]",CELL("filename",A1))+1,32)</f>
        <v>Novembre 2023</v>
      </c>
      <c r="D2" s="170"/>
      <c r="E2" s="170"/>
      <c r="F2" s="170"/>
      <c r="G2" s="213"/>
      <c r="H2" s="213"/>
      <c r="I2" s="213"/>
      <c r="J2" s="213"/>
      <c r="K2" s="213"/>
      <c r="L2" s="213"/>
      <c r="M2" s="256"/>
      <c r="N2" s="256"/>
    </row>
    <row r="3" spans="1:24" ht="16" thickBot="1">
      <c r="A3" s="181"/>
      <c r="B3" s="182"/>
      <c r="C3" s="172"/>
      <c r="D3" s="172"/>
      <c r="E3" s="182"/>
      <c r="F3" s="182"/>
      <c r="G3" s="182"/>
      <c r="H3" s="182"/>
      <c r="I3" s="182"/>
      <c r="J3" s="182"/>
      <c r="K3" s="182"/>
      <c r="L3" s="182"/>
    </row>
    <row r="4" spans="1:24" ht="16" thickBot="1">
      <c r="A4" s="592" t="s">
        <v>22</v>
      </c>
      <c r="B4" s="592" t="s">
        <v>0</v>
      </c>
      <c r="C4" s="570" t="s">
        <v>23</v>
      </c>
      <c r="D4" s="570" t="s">
        <v>251</v>
      </c>
      <c r="E4" s="594" t="s">
        <v>19</v>
      </c>
      <c r="F4" s="595"/>
      <c r="G4" s="595"/>
      <c r="H4" s="596"/>
      <c r="I4" s="219"/>
      <c r="J4" s="590" t="s">
        <v>20</v>
      </c>
      <c r="K4" s="590"/>
      <c r="L4" s="591"/>
      <c r="M4" s="581" t="s">
        <v>21</v>
      </c>
      <c r="N4" s="582"/>
      <c r="O4" s="582"/>
      <c r="P4" s="582"/>
      <c r="Q4" s="582"/>
      <c r="R4" s="582"/>
      <c r="S4" s="587"/>
    </row>
    <row r="5" spans="1:24" s="173" customFormat="1" ht="31.5" thickBot="1">
      <c r="A5" s="593"/>
      <c r="B5" s="593"/>
      <c r="C5" s="571"/>
      <c r="D5" s="571"/>
      <c r="E5" s="597" t="s">
        <v>24</v>
      </c>
      <c r="F5" s="598"/>
      <c r="G5" s="597" t="s">
        <v>25</v>
      </c>
      <c r="H5" s="599"/>
      <c r="I5" s="184" t="s">
        <v>258</v>
      </c>
      <c r="J5" s="185" t="s">
        <v>259</v>
      </c>
      <c r="K5" s="186" t="s">
        <v>3</v>
      </c>
      <c r="L5" s="187" t="s">
        <v>235</v>
      </c>
      <c r="M5" s="261" t="s">
        <v>29</v>
      </c>
      <c r="N5" s="262" t="s">
        <v>12</v>
      </c>
      <c r="O5" s="263" t="s">
        <v>254</v>
      </c>
      <c r="P5" s="264" t="s">
        <v>11</v>
      </c>
      <c r="Q5" s="265" t="s">
        <v>6</v>
      </c>
      <c r="R5" s="266" t="s">
        <v>9</v>
      </c>
      <c r="S5" s="262" t="s">
        <v>16</v>
      </c>
      <c r="T5" s="172"/>
      <c r="U5" s="172"/>
      <c r="V5" s="172"/>
      <c r="W5" s="172"/>
      <c r="X5" s="172"/>
    </row>
    <row r="6" spans="1:24" ht="16" customHeight="1" thickBot="1">
      <c r="A6" s="282"/>
      <c r="B6" s="214"/>
      <c r="C6" s="215"/>
      <c r="D6" s="215"/>
      <c r="E6" s="600">
        <f>'Octobre 2023'!E37:F37</f>
        <v>972.79</v>
      </c>
      <c r="F6" s="601"/>
      <c r="G6" s="602">
        <f>'Octobre 2023'!G37:H37</f>
        <v>361.75</v>
      </c>
      <c r="H6" s="603"/>
      <c r="I6" s="189"/>
      <c r="J6" s="190"/>
      <c r="K6" s="191"/>
      <c r="L6" s="216"/>
      <c r="M6" s="302"/>
      <c r="N6" s="303"/>
      <c r="O6" s="304"/>
      <c r="P6" s="303"/>
      <c r="Q6" s="304"/>
      <c r="R6" s="303"/>
      <c r="S6" s="535"/>
    </row>
    <row r="7" spans="1:24" ht="16" customHeight="1">
      <c r="A7" s="283"/>
      <c r="B7" s="217"/>
      <c r="C7" s="284"/>
      <c r="D7" s="284"/>
      <c r="E7" s="199"/>
      <c r="F7" s="358"/>
      <c r="G7" s="362"/>
      <c r="H7" s="358"/>
      <c r="I7" s="195"/>
      <c r="J7" s="192"/>
      <c r="K7" s="196"/>
      <c r="L7" s="197"/>
      <c r="M7" s="313"/>
      <c r="N7" s="314"/>
      <c r="O7" s="315"/>
      <c r="P7" s="314"/>
      <c r="Q7" s="315"/>
      <c r="R7" s="314"/>
      <c r="S7" s="536"/>
    </row>
    <row r="8" spans="1:24" ht="16" customHeight="1">
      <c r="A8" s="283"/>
      <c r="B8" s="217"/>
      <c r="C8" s="284"/>
      <c r="D8" s="284"/>
      <c r="E8" s="199"/>
      <c r="F8" s="194"/>
      <c r="G8" s="195"/>
      <c r="H8" s="194"/>
      <c r="I8" s="195"/>
      <c r="J8" s="192"/>
      <c r="K8" s="196"/>
      <c r="L8" s="197"/>
      <c r="M8" s="313"/>
      <c r="N8" s="314"/>
      <c r="O8" s="315"/>
      <c r="P8" s="314"/>
      <c r="Q8" s="315"/>
      <c r="R8" s="314"/>
      <c r="S8" s="536"/>
    </row>
    <row r="9" spans="1:24" ht="16" customHeight="1">
      <c r="A9" s="283"/>
      <c r="B9" s="217" t="str">
        <f>IFERROR(INDEX(t_Comptes[CODES],MATCH(C9,t_Comptes[LIBELLES],0)),"")</f>
        <v/>
      </c>
      <c r="C9" s="284"/>
      <c r="D9" s="284"/>
      <c r="E9" s="199"/>
      <c r="F9" s="194"/>
      <c r="G9" s="195"/>
      <c r="H9" s="194"/>
      <c r="I9" s="195"/>
      <c r="J9" s="192"/>
      <c r="K9" s="196"/>
      <c r="L9" s="197"/>
      <c r="M9" s="313"/>
      <c r="N9" s="314"/>
      <c r="O9" s="315"/>
      <c r="P9" s="314"/>
      <c r="Q9" s="315"/>
      <c r="R9" s="314"/>
      <c r="S9" s="536"/>
    </row>
    <row r="10" spans="1:24" ht="16" customHeight="1">
      <c r="A10" s="283"/>
      <c r="B10" s="217" t="str">
        <f>IFERROR(INDEX(t_Comptes[CODES],MATCH(C10,t_Comptes[LIBELLES],0)),"")</f>
        <v/>
      </c>
      <c r="C10" s="284"/>
      <c r="D10" s="284"/>
      <c r="E10" s="199"/>
      <c r="F10" s="194"/>
      <c r="G10" s="195"/>
      <c r="H10" s="194"/>
      <c r="I10" s="195"/>
      <c r="J10" s="192"/>
      <c r="K10" s="196"/>
      <c r="L10" s="197"/>
      <c r="M10" s="313"/>
      <c r="N10" s="314"/>
      <c r="O10" s="315"/>
      <c r="P10" s="314"/>
      <c r="Q10" s="315"/>
      <c r="R10" s="314"/>
      <c r="S10" s="536"/>
    </row>
    <row r="11" spans="1:24" ht="16" customHeight="1">
      <c r="A11" s="283"/>
      <c r="B11" s="217" t="str">
        <f>IFERROR(INDEX(t_Comptes[CODES],MATCH(C11,t_Comptes[LIBELLES],0)),"")</f>
        <v/>
      </c>
      <c r="C11" s="284"/>
      <c r="D11" s="284"/>
      <c r="E11" s="199"/>
      <c r="F11" s="194"/>
      <c r="G11" s="195"/>
      <c r="H11" s="194"/>
      <c r="I11" s="195"/>
      <c r="J11" s="192"/>
      <c r="K11" s="196"/>
      <c r="L11" s="197"/>
      <c r="M11" s="313"/>
      <c r="N11" s="314"/>
      <c r="O11" s="315"/>
      <c r="P11" s="314"/>
      <c r="Q11" s="315"/>
      <c r="R11" s="314"/>
      <c r="S11" s="536"/>
    </row>
    <row r="12" spans="1:24" ht="16" customHeight="1">
      <c r="A12" s="283"/>
      <c r="B12" s="217" t="str">
        <f>IFERROR(INDEX(t_Comptes[CODES],MATCH(C12,t_Comptes[LIBELLES],0)),"")</f>
        <v/>
      </c>
      <c r="C12" s="284"/>
      <c r="D12" s="284"/>
      <c r="E12" s="199"/>
      <c r="F12" s="194"/>
      <c r="G12" s="195"/>
      <c r="H12" s="194"/>
      <c r="I12" s="195"/>
      <c r="J12" s="192"/>
      <c r="K12" s="196"/>
      <c r="L12" s="197"/>
      <c r="M12" s="313"/>
      <c r="N12" s="314"/>
      <c r="O12" s="315"/>
      <c r="P12" s="314"/>
      <c r="Q12" s="315"/>
      <c r="R12" s="314"/>
      <c r="S12" s="536"/>
    </row>
    <row r="13" spans="1:24" ht="16" customHeight="1">
      <c r="A13" s="283"/>
      <c r="B13" s="217" t="str">
        <f>IFERROR(INDEX(t_Comptes[CODES],MATCH(C13,t_Comptes[LIBELLES],0)),"")</f>
        <v/>
      </c>
      <c r="C13" s="284"/>
      <c r="D13" s="284"/>
      <c r="E13" s="199"/>
      <c r="F13" s="194"/>
      <c r="G13" s="195"/>
      <c r="H13" s="194"/>
      <c r="I13" s="195"/>
      <c r="J13" s="192"/>
      <c r="K13" s="196"/>
      <c r="L13" s="197"/>
      <c r="M13" s="313"/>
      <c r="N13" s="314"/>
      <c r="O13" s="315"/>
      <c r="P13" s="314"/>
      <c r="Q13" s="315"/>
      <c r="R13" s="314"/>
      <c r="S13" s="536"/>
    </row>
    <row r="14" spans="1:24" ht="16" customHeight="1">
      <c r="A14" s="283"/>
      <c r="B14" s="217" t="str">
        <f>IFERROR(INDEX(t_Comptes[CODES],MATCH(C14,t_Comptes[LIBELLES],0)),"")</f>
        <v/>
      </c>
      <c r="C14" s="284"/>
      <c r="D14" s="284"/>
      <c r="E14" s="199"/>
      <c r="F14" s="194"/>
      <c r="G14" s="195"/>
      <c r="H14" s="194"/>
      <c r="I14" s="195"/>
      <c r="J14" s="192"/>
      <c r="K14" s="196"/>
      <c r="L14" s="197"/>
      <c r="M14" s="313"/>
      <c r="N14" s="314"/>
      <c r="O14" s="315"/>
      <c r="P14" s="314"/>
      <c r="Q14" s="315"/>
      <c r="R14" s="314"/>
      <c r="S14" s="536"/>
    </row>
    <row r="15" spans="1:24" ht="16" customHeight="1">
      <c r="A15" s="283"/>
      <c r="B15" s="217" t="str">
        <f>IFERROR(INDEX(t_Comptes[CODES],MATCH(C15,t_Comptes[LIBELLES],0)),"")</f>
        <v/>
      </c>
      <c r="C15" s="284"/>
      <c r="D15" s="284"/>
      <c r="E15" s="199"/>
      <c r="F15" s="194"/>
      <c r="G15" s="195"/>
      <c r="H15" s="194"/>
      <c r="I15" s="195"/>
      <c r="J15" s="192"/>
      <c r="K15" s="196"/>
      <c r="L15" s="197"/>
      <c r="M15" s="313"/>
      <c r="N15" s="314"/>
      <c r="O15" s="315"/>
      <c r="P15" s="314"/>
      <c r="Q15" s="315"/>
      <c r="R15" s="314"/>
      <c r="S15" s="536"/>
    </row>
    <row r="16" spans="1:24" ht="16" customHeight="1">
      <c r="A16" s="283"/>
      <c r="B16" s="217" t="str">
        <f>IFERROR(INDEX(t_Comptes[CODES],MATCH(C16,t_Comptes[LIBELLES],0)),"")</f>
        <v/>
      </c>
      <c r="C16" s="284"/>
      <c r="D16" s="284"/>
      <c r="E16" s="199"/>
      <c r="F16" s="194"/>
      <c r="G16" s="195"/>
      <c r="H16" s="194"/>
      <c r="I16" s="195"/>
      <c r="J16" s="192"/>
      <c r="K16" s="196"/>
      <c r="L16" s="197"/>
      <c r="M16" s="313"/>
      <c r="N16" s="314"/>
      <c r="O16" s="315"/>
      <c r="P16" s="314"/>
      <c r="Q16" s="315"/>
      <c r="R16" s="314"/>
      <c r="S16" s="536"/>
    </row>
    <row r="17" spans="1:19" ht="16" customHeight="1">
      <c r="A17" s="283"/>
      <c r="B17" s="217" t="str">
        <f>IFERROR(INDEX(t_Comptes[CODES],MATCH(C17,t_Comptes[LIBELLES],0)),"")</f>
        <v/>
      </c>
      <c r="C17" s="284"/>
      <c r="D17" s="284"/>
      <c r="E17" s="199"/>
      <c r="F17" s="194"/>
      <c r="G17" s="195"/>
      <c r="H17" s="194"/>
      <c r="I17" s="195"/>
      <c r="J17" s="192"/>
      <c r="K17" s="196"/>
      <c r="L17" s="197"/>
      <c r="M17" s="313"/>
      <c r="N17" s="314"/>
      <c r="O17" s="315"/>
      <c r="P17" s="314"/>
      <c r="Q17" s="315"/>
      <c r="R17" s="314"/>
      <c r="S17" s="536"/>
    </row>
    <row r="18" spans="1:19" ht="16" customHeight="1">
      <c r="A18" s="283"/>
      <c r="B18" s="217" t="str">
        <f>IFERROR(INDEX(t_Comptes[CODES],MATCH(C18,t_Comptes[LIBELLES],0)),"")</f>
        <v/>
      </c>
      <c r="C18" s="284"/>
      <c r="D18" s="284"/>
      <c r="E18" s="199"/>
      <c r="F18" s="194"/>
      <c r="G18" s="195"/>
      <c r="H18" s="194"/>
      <c r="I18" s="195"/>
      <c r="J18" s="192"/>
      <c r="K18" s="196"/>
      <c r="L18" s="197"/>
      <c r="M18" s="313"/>
      <c r="N18" s="314"/>
      <c r="O18" s="315"/>
      <c r="P18" s="314"/>
      <c r="Q18" s="315"/>
      <c r="R18" s="314"/>
      <c r="S18" s="536"/>
    </row>
    <row r="19" spans="1:19" ht="16" customHeight="1">
      <c r="A19" s="283"/>
      <c r="B19" s="217" t="str">
        <f>IFERROR(INDEX(t_Comptes[CODES],MATCH(C19,t_Comptes[LIBELLES],0)),"")</f>
        <v/>
      </c>
      <c r="C19" s="284"/>
      <c r="D19" s="284"/>
      <c r="E19" s="199"/>
      <c r="F19" s="194"/>
      <c r="G19" s="195"/>
      <c r="H19" s="194"/>
      <c r="I19" s="195"/>
      <c r="J19" s="192"/>
      <c r="K19" s="196"/>
      <c r="L19" s="197"/>
      <c r="M19" s="313"/>
      <c r="N19" s="314"/>
      <c r="O19" s="315"/>
      <c r="P19" s="314"/>
      <c r="Q19" s="315"/>
      <c r="R19" s="314"/>
      <c r="S19" s="536"/>
    </row>
    <row r="20" spans="1:19" ht="16" customHeight="1">
      <c r="A20" s="283"/>
      <c r="B20" s="217" t="str">
        <f>IFERROR(INDEX(t_Comptes[CODES],MATCH(C20,t_Comptes[LIBELLES],0)),"")</f>
        <v/>
      </c>
      <c r="C20" s="284"/>
      <c r="D20" s="284"/>
      <c r="E20" s="199"/>
      <c r="F20" s="194"/>
      <c r="G20" s="195"/>
      <c r="H20" s="194"/>
      <c r="I20" s="195"/>
      <c r="J20" s="192"/>
      <c r="K20" s="196"/>
      <c r="L20" s="197"/>
      <c r="M20" s="313"/>
      <c r="N20" s="314"/>
      <c r="O20" s="315"/>
      <c r="P20" s="314"/>
      <c r="Q20" s="315"/>
      <c r="R20" s="314"/>
      <c r="S20" s="536"/>
    </row>
    <row r="21" spans="1:19" ht="16" customHeight="1">
      <c r="A21" s="283"/>
      <c r="B21" s="217" t="str">
        <f>IFERROR(INDEX(t_Comptes[CODES],MATCH(C21,t_Comptes[LIBELLES],0)),"")</f>
        <v/>
      </c>
      <c r="C21" s="284"/>
      <c r="D21" s="284"/>
      <c r="E21" s="199"/>
      <c r="F21" s="194"/>
      <c r="G21" s="195"/>
      <c r="H21" s="194"/>
      <c r="I21" s="195"/>
      <c r="J21" s="192"/>
      <c r="K21" s="196"/>
      <c r="L21" s="197"/>
      <c r="M21" s="313"/>
      <c r="N21" s="314"/>
      <c r="O21" s="315"/>
      <c r="P21" s="314"/>
      <c r="Q21" s="315"/>
      <c r="R21" s="314"/>
      <c r="S21" s="536"/>
    </row>
    <row r="22" spans="1:19" ht="16" customHeight="1">
      <c r="A22" s="283"/>
      <c r="B22" s="217" t="str">
        <f>IFERROR(INDEX(t_Comptes[CODES],MATCH(C22,t_Comptes[LIBELLES],0)),"")</f>
        <v/>
      </c>
      <c r="C22" s="284"/>
      <c r="D22" s="284"/>
      <c r="E22" s="199"/>
      <c r="F22" s="194"/>
      <c r="G22" s="195"/>
      <c r="H22" s="194"/>
      <c r="I22" s="195"/>
      <c r="J22" s="192"/>
      <c r="K22" s="196"/>
      <c r="L22" s="197"/>
      <c r="M22" s="313"/>
      <c r="N22" s="314"/>
      <c r="O22" s="315"/>
      <c r="P22" s="314"/>
      <c r="Q22" s="315"/>
      <c r="R22" s="314"/>
      <c r="S22" s="536"/>
    </row>
    <row r="23" spans="1:19" ht="16" customHeight="1">
      <c r="A23" s="283"/>
      <c r="B23" s="217" t="str">
        <f>IFERROR(INDEX(t_Comptes[CODES],MATCH(C23,t_Comptes[LIBELLES],0)),"")</f>
        <v/>
      </c>
      <c r="C23" s="284"/>
      <c r="D23" s="284"/>
      <c r="E23" s="199"/>
      <c r="F23" s="194"/>
      <c r="G23" s="195"/>
      <c r="H23" s="194"/>
      <c r="I23" s="195"/>
      <c r="J23" s="192"/>
      <c r="K23" s="196"/>
      <c r="L23" s="197"/>
      <c r="M23" s="313"/>
      <c r="N23" s="314"/>
      <c r="O23" s="315"/>
      <c r="P23" s="314"/>
      <c r="Q23" s="315"/>
      <c r="R23" s="314"/>
      <c r="S23" s="536"/>
    </row>
    <row r="24" spans="1:19" ht="16" customHeight="1">
      <c r="A24" s="283"/>
      <c r="B24" s="217" t="str">
        <f>IFERROR(INDEX(t_Comptes[CODES],MATCH(C24,t_Comptes[LIBELLES],0)),"")</f>
        <v/>
      </c>
      <c r="C24" s="284"/>
      <c r="D24" s="284"/>
      <c r="E24" s="199"/>
      <c r="F24" s="194"/>
      <c r="G24" s="195"/>
      <c r="H24" s="194"/>
      <c r="I24" s="195"/>
      <c r="J24" s="192"/>
      <c r="K24" s="196"/>
      <c r="L24" s="197"/>
      <c r="M24" s="313"/>
      <c r="N24" s="314"/>
      <c r="O24" s="315"/>
      <c r="P24" s="314"/>
      <c r="Q24" s="315"/>
      <c r="R24" s="314"/>
      <c r="S24" s="536"/>
    </row>
    <row r="25" spans="1:19" ht="16" customHeight="1">
      <c r="A25" s="283"/>
      <c r="B25" s="217" t="str">
        <f>IFERROR(INDEX(t_Comptes[CODES],MATCH(C25,t_Comptes[LIBELLES],0)),"")</f>
        <v/>
      </c>
      <c r="C25" s="284"/>
      <c r="D25" s="284"/>
      <c r="E25" s="199"/>
      <c r="F25" s="194"/>
      <c r="G25" s="195"/>
      <c r="H25" s="194"/>
      <c r="I25" s="195"/>
      <c r="J25" s="192"/>
      <c r="K25" s="196"/>
      <c r="L25" s="197"/>
      <c r="M25" s="313"/>
      <c r="N25" s="314"/>
      <c r="O25" s="315"/>
      <c r="P25" s="314"/>
      <c r="Q25" s="315"/>
      <c r="R25" s="314"/>
      <c r="S25" s="536"/>
    </row>
    <row r="26" spans="1:19" ht="16" customHeight="1">
      <c r="A26" s="283"/>
      <c r="B26" s="217" t="str">
        <f>IFERROR(INDEX(t_Comptes[CODES],MATCH(C26,t_Comptes[LIBELLES],0)),"")</f>
        <v/>
      </c>
      <c r="C26" s="284"/>
      <c r="D26" s="284"/>
      <c r="E26" s="199"/>
      <c r="F26" s="194"/>
      <c r="G26" s="195"/>
      <c r="H26" s="194"/>
      <c r="I26" s="195"/>
      <c r="J26" s="192"/>
      <c r="K26" s="196"/>
      <c r="L26" s="197"/>
      <c r="M26" s="313"/>
      <c r="N26" s="314"/>
      <c r="O26" s="315"/>
      <c r="P26" s="314"/>
      <c r="Q26" s="315"/>
      <c r="R26" s="314"/>
      <c r="S26" s="536"/>
    </row>
    <row r="27" spans="1:19" ht="16" customHeight="1">
      <c r="A27" s="283"/>
      <c r="B27" s="217" t="str">
        <f>IFERROR(INDEX(t_Comptes[CODES],MATCH(C27,t_Comptes[LIBELLES],0)),"")</f>
        <v/>
      </c>
      <c r="C27" s="284"/>
      <c r="D27" s="284"/>
      <c r="E27" s="199"/>
      <c r="F27" s="194"/>
      <c r="G27" s="195"/>
      <c r="H27" s="194"/>
      <c r="I27" s="195"/>
      <c r="J27" s="192"/>
      <c r="K27" s="196"/>
      <c r="L27" s="197"/>
      <c r="M27" s="313"/>
      <c r="N27" s="314"/>
      <c r="O27" s="315"/>
      <c r="P27" s="314"/>
      <c r="Q27" s="315"/>
      <c r="R27" s="314"/>
      <c r="S27" s="536"/>
    </row>
    <row r="28" spans="1:19" ht="16" customHeight="1">
      <c r="A28" s="283"/>
      <c r="B28" s="217" t="str">
        <f>IFERROR(INDEX(t_Comptes[CODES],MATCH(C28,t_Comptes[LIBELLES],0)),"")</f>
        <v/>
      </c>
      <c r="C28" s="284"/>
      <c r="D28" s="284"/>
      <c r="E28" s="199"/>
      <c r="F28" s="194"/>
      <c r="G28" s="195"/>
      <c r="H28" s="194"/>
      <c r="I28" s="195"/>
      <c r="J28" s="192"/>
      <c r="K28" s="196"/>
      <c r="L28" s="197"/>
      <c r="M28" s="313"/>
      <c r="N28" s="314"/>
      <c r="O28" s="315"/>
      <c r="P28" s="314"/>
      <c r="Q28" s="315"/>
      <c r="R28" s="314"/>
      <c r="S28" s="536"/>
    </row>
    <row r="29" spans="1:19" ht="16" customHeight="1">
      <c r="A29" s="283"/>
      <c r="B29" s="217" t="str">
        <f>IFERROR(INDEX(t_Comptes[CODES],MATCH(C29,t_Comptes[LIBELLES],0)),"")</f>
        <v/>
      </c>
      <c r="C29" s="284"/>
      <c r="D29" s="284"/>
      <c r="E29" s="199"/>
      <c r="F29" s="194"/>
      <c r="G29" s="195"/>
      <c r="H29" s="194"/>
      <c r="I29" s="195"/>
      <c r="J29" s="192"/>
      <c r="K29" s="196"/>
      <c r="L29" s="197"/>
      <c r="M29" s="313"/>
      <c r="N29" s="314"/>
      <c r="O29" s="315"/>
      <c r="P29" s="314"/>
      <c r="Q29" s="315"/>
      <c r="R29" s="314"/>
      <c r="S29" s="536"/>
    </row>
    <row r="30" spans="1:19" ht="16" customHeight="1">
      <c r="A30" s="283"/>
      <c r="B30" s="217" t="str">
        <f>IFERROR(INDEX(t_Comptes[CODES],MATCH(C30,t_Comptes[LIBELLES],0)),"")</f>
        <v/>
      </c>
      <c r="C30" s="284"/>
      <c r="D30" s="284"/>
      <c r="E30" s="199"/>
      <c r="F30" s="194"/>
      <c r="G30" s="195"/>
      <c r="H30" s="194"/>
      <c r="I30" s="195"/>
      <c r="J30" s="192"/>
      <c r="K30" s="196"/>
      <c r="L30" s="197"/>
      <c r="M30" s="313"/>
      <c r="N30" s="314"/>
      <c r="O30" s="315"/>
      <c r="P30" s="314"/>
      <c r="Q30" s="315"/>
      <c r="R30" s="314"/>
      <c r="S30" s="536"/>
    </row>
    <row r="31" spans="1:19" ht="16" customHeight="1">
      <c r="A31" s="283"/>
      <c r="B31" s="217" t="str">
        <f>IFERROR(INDEX(t_Comptes[CODES],MATCH(C31,t_Comptes[LIBELLES],0)),"")</f>
        <v/>
      </c>
      <c r="C31" s="284"/>
      <c r="D31" s="284"/>
      <c r="E31" s="199"/>
      <c r="F31" s="194"/>
      <c r="G31" s="195"/>
      <c r="H31" s="194"/>
      <c r="I31" s="195"/>
      <c r="J31" s="192"/>
      <c r="K31" s="196"/>
      <c r="L31" s="197"/>
      <c r="M31" s="313"/>
      <c r="N31" s="314"/>
      <c r="O31" s="315"/>
      <c r="P31" s="314"/>
      <c r="Q31" s="315"/>
      <c r="R31" s="314"/>
      <c r="S31" s="536"/>
    </row>
    <row r="32" spans="1:19" ht="16" customHeight="1">
      <c r="A32" s="283"/>
      <c r="B32" s="217" t="str">
        <f>IFERROR(INDEX(t_Comptes[CODES],MATCH(C32,t_Comptes[LIBELLES],0)),"")</f>
        <v/>
      </c>
      <c r="C32" s="284"/>
      <c r="D32" s="284"/>
      <c r="E32" s="199"/>
      <c r="F32" s="194"/>
      <c r="G32" s="195"/>
      <c r="H32" s="194"/>
      <c r="I32" s="195"/>
      <c r="J32" s="192"/>
      <c r="K32" s="196"/>
      <c r="L32" s="197"/>
      <c r="M32" s="313"/>
      <c r="N32" s="314"/>
      <c r="O32" s="315"/>
      <c r="P32" s="314"/>
      <c r="Q32" s="315"/>
      <c r="R32" s="314"/>
      <c r="S32" s="536"/>
    </row>
    <row r="33" spans="1:19" ht="16" customHeight="1">
      <c r="A33" s="283"/>
      <c r="B33" s="217" t="str">
        <f>IFERROR(INDEX(t_Comptes[CODES],MATCH(C33,t_Comptes[LIBELLES],0)),"")</f>
        <v/>
      </c>
      <c r="C33" s="284"/>
      <c r="D33" s="284"/>
      <c r="E33" s="199"/>
      <c r="F33" s="194"/>
      <c r="G33" s="195"/>
      <c r="H33" s="194"/>
      <c r="I33" s="195"/>
      <c r="J33" s="192"/>
      <c r="K33" s="196"/>
      <c r="L33" s="197"/>
      <c r="M33" s="313"/>
      <c r="N33" s="314"/>
      <c r="O33" s="315"/>
      <c r="P33" s="314"/>
      <c r="Q33" s="315"/>
      <c r="R33" s="314"/>
      <c r="S33" s="536"/>
    </row>
    <row r="34" spans="1:19" ht="16" customHeight="1">
      <c r="A34" s="283"/>
      <c r="B34" s="217" t="str">
        <f>IFERROR(INDEX(t_Comptes[CODES],MATCH(C34,t_Comptes[LIBELLES],0)),"")</f>
        <v/>
      </c>
      <c r="C34" s="284"/>
      <c r="D34" s="284"/>
      <c r="E34" s="199"/>
      <c r="F34" s="194"/>
      <c r="G34" s="195"/>
      <c r="H34" s="194"/>
      <c r="I34" s="195"/>
      <c r="J34" s="192"/>
      <c r="K34" s="196"/>
      <c r="L34" s="197"/>
      <c r="M34" s="313"/>
      <c r="N34" s="314"/>
      <c r="O34" s="315"/>
      <c r="P34" s="314"/>
      <c r="Q34" s="315"/>
      <c r="R34" s="314"/>
      <c r="S34" s="536"/>
    </row>
    <row r="35" spans="1:19" ht="16" customHeight="1">
      <c r="A35" s="283"/>
      <c r="B35" s="217" t="str">
        <f>IFERROR(INDEX(t_Comptes[CODES],MATCH(C35,t_Comptes[LIBELLES],0)),"")</f>
        <v/>
      </c>
      <c r="C35" s="284"/>
      <c r="D35" s="284"/>
      <c r="E35" s="199"/>
      <c r="F35" s="201"/>
      <c r="G35" s="195"/>
      <c r="H35" s="201"/>
      <c r="I35" s="195"/>
      <c r="J35" s="192"/>
      <c r="K35" s="196"/>
      <c r="L35" s="197"/>
      <c r="M35" s="313"/>
      <c r="N35" s="314"/>
      <c r="O35" s="315"/>
      <c r="P35" s="314"/>
      <c r="Q35" s="315"/>
      <c r="R35" s="314"/>
      <c r="S35" s="536"/>
    </row>
    <row r="36" spans="1:19" ht="16" customHeight="1" thickBot="1">
      <c r="A36" s="567"/>
      <c r="B36" s="568"/>
      <c r="C36" s="569"/>
      <c r="D36" s="202" t="s">
        <v>30</v>
      </c>
      <c r="E36" s="203">
        <f>SUM(E7:E35)</f>
        <v>0</v>
      </c>
      <c r="F36" s="204">
        <f>SUM(F7:F35)</f>
        <v>0</v>
      </c>
      <c r="G36" s="203">
        <f>SUM(G7:G35)</f>
        <v>0</v>
      </c>
      <c r="H36" s="205">
        <f>SUM(H7:H35)</f>
        <v>0</v>
      </c>
      <c r="I36" s="206"/>
      <c r="J36" s="207"/>
      <c r="K36" s="208"/>
      <c r="L36" s="209"/>
      <c r="M36" s="329"/>
      <c r="N36" s="330"/>
      <c r="O36" s="330"/>
      <c r="P36" s="330"/>
      <c r="Q36" s="330"/>
      <c r="R36" s="330"/>
      <c r="S36" s="330"/>
    </row>
    <row r="37" spans="1:19" ht="16" customHeight="1" thickBot="1">
      <c r="A37" s="532"/>
      <c r="B37" s="533"/>
      <c r="C37" s="534"/>
      <c r="D37" s="210" t="s">
        <v>31</v>
      </c>
      <c r="E37" s="584">
        <f>SUM(E6+E36-F36)</f>
        <v>972.79</v>
      </c>
      <c r="F37" s="586"/>
      <c r="G37" s="584">
        <f>SUM(G6+G36-H36)</f>
        <v>361.75</v>
      </c>
      <c r="H37" s="586"/>
      <c r="I37" s="211">
        <f>SUM(I7:I35)</f>
        <v>0</v>
      </c>
      <c r="J37" s="211">
        <f>SUM(J7:J35)</f>
        <v>0</v>
      </c>
      <c r="K37" s="211">
        <f>SUM(K7:K35)</f>
        <v>0</v>
      </c>
      <c r="L37" s="211">
        <f>SUM(L7:L35)</f>
        <v>0</v>
      </c>
      <c r="M37" s="254">
        <f t="shared" ref="M37:S37" si="0">SUM(M7:M35)</f>
        <v>0</v>
      </c>
      <c r="N37" s="254">
        <f t="shared" si="0"/>
        <v>0</v>
      </c>
      <c r="O37" s="254">
        <f t="shared" si="0"/>
        <v>0</v>
      </c>
      <c r="P37" s="254">
        <f t="shared" si="0"/>
        <v>0</v>
      </c>
      <c r="Q37" s="254">
        <f t="shared" si="0"/>
        <v>0</v>
      </c>
      <c r="R37" s="254">
        <f t="shared" si="0"/>
        <v>0</v>
      </c>
      <c r="S37" s="539">
        <f t="shared" si="0"/>
        <v>0</v>
      </c>
    </row>
    <row r="38" spans="1:19" ht="16" customHeight="1"/>
    <row r="39" spans="1:19" ht="16" customHeight="1"/>
    <row r="40" spans="1:19" ht="16" customHeight="1"/>
  </sheetData>
  <mergeCells count="14">
    <mergeCell ref="M4:S4"/>
    <mergeCell ref="E37:F37"/>
    <mergeCell ref="G37:H37"/>
    <mergeCell ref="A36:C36"/>
    <mergeCell ref="J4:L4"/>
    <mergeCell ref="A4:A5"/>
    <mergeCell ref="B4:B5"/>
    <mergeCell ref="C4:C5"/>
    <mergeCell ref="D4:D5"/>
    <mergeCell ref="E5:F5"/>
    <mergeCell ref="G5:H5"/>
    <mergeCell ref="E6:F6"/>
    <mergeCell ref="G6:H6"/>
    <mergeCell ref="E4:H4"/>
  </mergeCells>
  <conditionalFormatting sqref="A7:C7 E7:L7 A8:L35">
    <cfRule type="expression" dxfId="7" priority="6">
      <formula>MOD(ROW(),2)</formula>
    </cfRule>
  </conditionalFormatting>
  <conditionalFormatting sqref="D7">
    <cfRule type="expression" dxfId="6" priority="5">
      <formula>MOD(ROW(),2)</formula>
    </cfRule>
  </conditionalFormatting>
  <conditionalFormatting sqref="M7:S11 M13:S35">
    <cfRule type="expression" dxfId="5" priority="2">
      <formula>MOD(ROW(),2)</formula>
    </cfRule>
  </conditionalFormatting>
  <conditionalFormatting sqref="M12:S12">
    <cfRule type="expression" dxfId="4" priority="1">
      <formula>MOD(ROW(),2)</formula>
    </cfRule>
  </conditionalFormatting>
  <dataValidations count="1">
    <dataValidation type="list" allowBlank="1" showInputMessage="1" showErrorMessage="1" sqref="C7:C35">
      <formula1>d.comptes</formula1>
    </dataValidation>
  </dataValidation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0000"/>
    <pageSetUpPr fitToPage="1"/>
  </sheetPr>
  <dimension ref="A1:U53"/>
  <sheetViews>
    <sheetView showGridLines="0" topLeftCell="A2" zoomScale="85" zoomScaleNormal="85" workbookViewId="0">
      <selection activeCell="B13" sqref="B13"/>
    </sheetView>
  </sheetViews>
  <sheetFormatPr baseColWidth="10" defaultColWidth="11.453125" defaultRowHeight="14.5"/>
  <cols>
    <col min="1" max="1" width="54.26953125" style="386" bestFit="1" customWidth="1"/>
    <col min="2" max="2" width="15.26953125" style="167" bestFit="1" customWidth="1"/>
    <col min="3" max="3" width="10.7265625" style="167" customWidth="1"/>
    <col min="4" max="4" width="9.453125" style="167" bestFit="1" customWidth="1"/>
    <col min="5" max="5" width="13.453125" style="167" bestFit="1" customWidth="1"/>
    <col min="6" max="6" width="10.54296875" style="167" customWidth="1"/>
    <col min="7" max="7" width="10.7265625" style="167" customWidth="1"/>
    <col min="8" max="8" width="3.26953125" style="167" customWidth="1"/>
    <col min="9" max="9" width="54.26953125" style="386" customWidth="1"/>
    <col min="10" max="10" width="13.26953125" style="167" customWidth="1"/>
    <col min="11" max="11" width="13.7265625" style="167" customWidth="1"/>
    <col min="12" max="12" width="13.26953125" style="167" customWidth="1"/>
    <col min="13" max="13" width="13.7265625" style="167" customWidth="1"/>
    <col min="14" max="16384" width="11.453125" style="386"/>
  </cols>
  <sheetData>
    <row r="1" spans="1:21" ht="25">
      <c r="A1" s="620" t="str">
        <f ca="1">MID(CELL("filename",A1),FIND("]",CELL("filename",A1))+1,32)</f>
        <v>Bilan Financier 2023</v>
      </c>
      <c r="B1" s="620"/>
      <c r="C1" s="620"/>
      <c r="D1" s="620"/>
      <c r="E1" s="620"/>
      <c r="F1" s="620"/>
      <c r="G1" s="385"/>
      <c r="H1" s="385"/>
      <c r="I1" s="620"/>
      <c r="J1" s="620"/>
      <c r="K1" s="620"/>
      <c r="L1" s="620"/>
      <c r="M1" s="620"/>
    </row>
    <row r="2" spans="1:21" ht="15" customHeight="1">
      <c r="A2" s="621"/>
      <c r="B2" s="621"/>
      <c r="C2" s="621"/>
      <c r="D2" s="621"/>
      <c r="E2" s="621"/>
      <c r="F2" s="621"/>
      <c r="G2" s="273"/>
      <c r="H2" s="273"/>
      <c r="I2" s="621"/>
      <c r="J2" s="621"/>
      <c r="K2" s="621"/>
      <c r="L2" s="621"/>
      <c r="M2" s="621"/>
    </row>
    <row r="3" spans="1:21" ht="15" customHeight="1">
      <c r="A3" s="621"/>
      <c r="B3" s="621"/>
      <c r="C3" s="621"/>
      <c r="D3" s="621"/>
      <c r="E3" s="621"/>
      <c r="F3" s="621"/>
      <c r="G3" s="273"/>
      <c r="H3" s="273"/>
      <c r="I3" s="621"/>
      <c r="J3" s="621"/>
      <c r="K3" s="621"/>
      <c r="L3" s="621"/>
      <c r="M3" s="621"/>
    </row>
    <row r="4" spans="1:21" ht="15" customHeight="1">
      <c r="A4" s="621"/>
      <c r="B4" s="621"/>
      <c r="C4" s="621"/>
      <c r="D4" s="621"/>
      <c r="E4" s="621"/>
      <c r="F4" s="621"/>
      <c r="G4" s="273"/>
      <c r="H4" s="273"/>
      <c r="I4" s="621"/>
      <c r="J4" s="621"/>
      <c r="K4" s="621"/>
      <c r="L4" s="621"/>
      <c r="M4" s="621"/>
    </row>
    <row r="5" spans="1:21" ht="15" customHeight="1">
      <c r="A5" s="621"/>
      <c r="B5" s="621"/>
      <c r="C5" s="621"/>
      <c r="D5" s="621"/>
      <c r="E5" s="621"/>
      <c r="F5" s="621"/>
      <c r="G5" s="273"/>
      <c r="H5" s="273"/>
      <c r="I5" s="621"/>
      <c r="J5" s="621"/>
      <c r="K5" s="621"/>
      <c r="L5" s="621"/>
      <c r="M5" s="621"/>
    </row>
    <row r="6" spans="1:21" ht="15.75" customHeight="1" thickBot="1">
      <c r="A6" s="622"/>
      <c r="B6" s="622"/>
      <c r="C6" s="622"/>
      <c r="D6" s="622"/>
      <c r="E6" s="622"/>
      <c r="F6" s="622"/>
      <c r="G6" s="422"/>
      <c r="H6" s="273"/>
      <c r="I6" s="622"/>
      <c r="J6" s="622"/>
      <c r="K6" s="622"/>
      <c r="L6" s="622"/>
      <c r="M6" s="622"/>
    </row>
    <row r="7" spans="1:21" ht="15" thickTop="1">
      <c r="A7" s="387"/>
      <c r="B7" s="388"/>
      <c r="C7" s="388"/>
      <c r="D7" s="388"/>
      <c r="E7" s="388"/>
      <c r="F7" s="388"/>
      <c r="G7" s="394"/>
      <c r="H7" s="390"/>
      <c r="I7" s="387"/>
      <c r="J7" s="388"/>
      <c r="K7" s="388"/>
      <c r="L7" s="388"/>
      <c r="M7" s="389"/>
      <c r="U7" s="386">
        <v>1</v>
      </c>
    </row>
    <row r="8" spans="1:21" ht="23">
      <c r="A8" s="629" t="s">
        <v>345</v>
      </c>
      <c r="B8" s="630"/>
      <c r="C8" s="630"/>
      <c r="D8" s="630"/>
      <c r="E8" s="630"/>
      <c r="F8" s="630"/>
      <c r="G8" s="423"/>
      <c r="H8" s="274"/>
      <c r="I8" s="629" t="s">
        <v>346</v>
      </c>
      <c r="J8" s="630"/>
      <c r="K8" s="630"/>
      <c r="L8" s="630"/>
      <c r="M8" s="631"/>
    </row>
    <row r="9" spans="1:21" ht="15" thickBot="1">
      <c r="A9" s="391"/>
      <c r="B9" s="392"/>
      <c r="C9" s="392"/>
      <c r="D9" s="392"/>
      <c r="E9" s="392"/>
      <c r="F9" s="392"/>
      <c r="G9" s="403"/>
      <c r="H9" s="390"/>
      <c r="I9" s="391"/>
      <c r="J9" s="392"/>
      <c r="K9" s="392"/>
      <c r="L9" s="392"/>
      <c r="M9" s="393"/>
    </row>
    <row r="10" spans="1:21" ht="20.149999999999999" customHeight="1" thickBot="1">
      <c r="A10" s="424" t="s">
        <v>261</v>
      </c>
      <c r="B10" s="425">
        <v>44883</v>
      </c>
      <c r="C10" s="625">
        <v>1098.29</v>
      </c>
      <c r="D10" s="626"/>
      <c r="E10" s="426" t="s">
        <v>263</v>
      </c>
      <c r="F10" s="627">
        <v>321.75</v>
      </c>
      <c r="G10" s="628"/>
      <c r="H10" s="427"/>
      <c r="I10" s="424" t="s">
        <v>261</v>
      </c>
      <c r="J10" s="425">
        <v>45248</v>
      </c>
      <c r="K10" s="428">
        <f ca="1">C49</f>
        <v>3006.79</v>
      </c>
      <c r="L10" s="429" t="s">
        <v>263</v>
      </c>
      <c r="M10" s="430">
        <f ca="1">C50</f>
        <v>2396.75</v>
      </c>
    </row>
    <row r="11" spans="1:21" ht="6.75" customHeight="1" thickBot="1">
      <c r="A11" s="651"/>
      <c r="B11" s="652"/>
      <c r="C11" s="652"/>
      <c r="D11" s="652"/>
      <c r="E11" s="652"/>
      <c r="F11" s="652"/>
      <c r="G11" s="431"/>
      <c r="H11" s="427"/>
      <c r="I11" s="651"/>
      <c r="J11" s="652"/>
      <c r="K11" s="652"/>
      <c r="L11" s="652"/>
      <c r="M11" s="655"/>
    </row>
    <row r="12" spans="1:21" ht="25" customHeight="1" thickBot="1">
      <c r="A12" s="432" t="s">
        <v>204</v>
      </c>
      <c r="B12" s="433" t="s">
        <v>0</v>
      </c>
      <c r="C12" s="623" t="s">
        <v>205</v>
      </c>
      <c r="D12" s="624"/>
      <c r="E12" s="432" t="s">
        <v>0</v>
      </c>
      <c r="F12" s="623" t="s">
        <v>206</v>
      </c>
      <c r="G12" s="624"/>
      <c r="H12" s="434"/>
      <c r="I12" s="435" t="s">
        <v>204</v>
      </c>
      <c r="J12" s="436" t="s">
        <v>0</v>
      </c>
      <c r="K12" s="437" t="s">
        <v>205</v>
      </c>
      <c r="L12" s="432" t="s">
        <v>0</v>
      </c>
      <c r="M12" s="437" t="s">
        <v>206</v>
      </c>
    </row>
    <row r="13" spans="1:21" s="168" customFormat="1" ht="20.149999999999999" customHeight="1">
      <c r="A13" s="506" t="s">
        <v>208</v>
      </c>
      <c r="B13" s="438">
        <v>7020</v>
      </c>
      <c r="C13" s="439"/>
      <c r="D13" s="440">
        <f t="array" aca="1" ref="D13" ca="1">total(B13)</f>
        <v>0</v>
      </c>
      <c r="E13" s="634"/>
      <c r="F13" s="635"/>
      <c r="G13" s="636"/>
      <c r="H13" s="507"/>
      <c r="I13" s="508" t="s">
        <v>208</v>
      </c>
      <c r="J13" s="522">
        <v>7020</v>
      </c>
      <c r="K13" s="518"/>
      <c r="L13" s="643"/>
      <c r="M13" s="644"/>
    </row>
    <row r="14" spans="1:21" s="168" customFormat="1" ht="20.149999999999999" customHeight="1">
      <c r="A14" s="509" t="s">
        <v>209</v>
      </c>
      <c r="B14" s="441">
        <v>7060</v>
      </c>
      <c r="C14" s="439">
        <f t="array" aca="1" ref="C14" ca="1">total(B14)</f>
        <v>0</v>
      </c>
      <c r="D14" s="442"/>
      <c r="E14" s="637"/>
      <c r="F14" s="638"/>
      <c r="G14" s="639"/>
      <c r="H14" s="507"/>
      <c r="I14" s="509" t="s">
        <v>209</v>
      </c>
      <c r="J14" s="523">
        <v>7060</v>
      </c>
      <c r="K14" s="519"/>
      <c r="L14" s="645"/>
      <c r="M14" s="646"/>
    </row>
    <row r="15" spans="1:21" s="168" customFormat="1" ht="20.149999999999999" customHeight="1">
      <c r="A15" s="510" t="s">
        <v>362</v>
      </c>
      <c r="B15" s="441">
        <v>7417</v>
      </c>
      <c r="C15" s="439">
        <f t="array" aca="1" ref="C15" ca="1">total(B15)</f>
        <v>0</v>
      </c>
      <c r="D15" s="442"/>
      <c r="E15" s="637"/>
      <c r="F15" s="638"/>
      <c r="G15" s="639"/>
      <c r="H15" s="507"/>
      <c r="I15" s="509" t="s">
        <v>362</v>
      </c>
      <c r="J15" s="523">
        <v>7417</v>
      </c>
      <c r="K15" s="519"/>
      <c r="L15" s="645"/>
      <c r="M15" s="646"/>
    </row>
    <row r="16" spans="1:21" s="168" customFormat="1" ht="20.149999999999999" customHeight="1">
      <c r="A16" s="509" t="s">
        <v>210</v>
      </c>
      <c r="B16" s="441">
        <v>7441</v>
      </c>
      <c r="C16" s="439">
        <f t="array" aca="1" ref="C16" ca="1">total(B16)</f>
        <v>0</v>
      </c>
      <c r="D16" s="442"/>
      <c r="E16" s="637"/>
      <c r="F16" s="638"/>
      <c r="G16" s="639"/>
      <c r="H16" s="507"/>
      <c r="I16" s="509" t="s">
        <v>210</v>
      </c>
      <c r="J16" s="523">
        <v>7441</v>
      </c>
      <c r="K16" s="519"/>
      <c r="L16" s="645"/>
      <c r="M16" s="646"/>
    </row>
    <row r="17" spans="1:21" s="168" customFormat="1" ht="20.149999999999999" customHeight="1">
      <c r="A17" s="509" t="s">
        <v>211</v>
      </c>
      <c r="B17" s="441">
        <v>7442</v>
      </c>
      <c r="C17" s="439">
        <f t="array" aca="1" ref="C17" ca="1">total(B17)</f>
        <v>0</v>
      </c>
      <c r="D17" s="442"/>
      <c r="E17" s="637"/>
      <c r="F17" s="638"/>
      <c r="G17" s="639"/>
      <c r="H17" s="507"/>
      <c r="I17" s="509" t="s">
        <v>211</v>
      </c>
      <c r="J17" s="523">
        <v>7542</v>
      </c>
      <c r="K17" s="519"/>
      <c r="L17" s="645"/>
      <c r="M17" s="646"/>
    </row>
    <row r="18" spans="1:21" s="168" customFormat="1" ht="20.149999999999999" customHeight="1">
      <c r="A18" s="509" t="s">
        <v>363</v>
      </c>
      <c r="B18" s="441">
        <v>7443</v>
      </c>
      <c r="C18" s="439">
        <f t="array" aca="1" ref="C18" ca="1">total(B18)</f>
        <v>0</v>
      </c>
      <c r="D18" s="442"/>
      <c r="E18" s="637"/>
      <c r="F18" s="638"/>
      <c r="G18" s="639"/>
      <c r="H18" s="511"/>
      <c r="I18" s="509" t="s">
        <v>364</v>
      </c>
      <c r="J18" s="523">
        <v>7443</v>
      </c>
      <c r="K18" s="519"/>
      <c r="L18" s="645"/>
      <c r="M18" s="646"/>
    </row>
    <row r="19" spans="1:21" s="168" customFormat="1" ht="20.149999999999999" customHeight="1">
      <c r="A19" s="509" t="s">
        <v>320</v>
      </c>
      <c r="B19" s="441">
        <v>7560</v>
      </c>
      <c r="C19" s="439">
        <f t="array" aca="1" ref="C19" ca="1">total(B19)</f>
        <v>2069</v>
      </c>
      <c r="D19" s="442"/>
      <c r="E19" s="637"/>
      <c r="F19" s="638"/>
      <c r="G19" s="639"/>
      <c r="H19" s="507"/>
      <c r="I19" s="509" t="s">
        <v>320</v>
      </c>
      <c r="J19" s="523">
        <v>7560</v>
      </c>
      <c r="K19" s="653"/>
      <c r="L19" s="645"/>
      <c r="M19" s="646"/>
    </row>
    <row r="20" spans="1:21" s="168" customFormat="1" ht="20.149999999999999" customHeight="1">
      <c r="A20" s="509" t="s">
        <v>343</v>
      </c>
      <c r="B20" s="441">
        <v>7561</v>
      </c>
      <c r="C20" s="443"/>
      <c r="D20" s="444">
        <f t="array" aca="1" ref="D20" ca="1">total(B20)</f>
        <v>2070</v>
      </c>
      <c r="E20" s="637"/>
      <c r="F20" s="638"/>
      <c r="G20" s="639"/>
      <c r="H20" s="507"/>
      <c r="I20" s="509" t="s">
        <v>344</v>
      </c>
      <c r="J20" s="523">
        <v>7561</v>
      </c>
      <c r="K20" s="654"/>
      <c r="L20" s="645"/>
      <c r="M20" s="646"/>
    </row>
    <row r="21" spans="1:21" s="168" customFormat="1" ht="20.149999999999999" customHeight="1">
      <c r="A21" s="509" t="s">
        <v>347</v>
      </c>
      <c r="B21" s="441">
        <v>7710</v>
      </c>
      <c r="C21" s="445">
        <f t="array" aca="1" ref="C21" ca="1">total(B21)</f>
        <v>0</v>
      </c>
      <c r="D21" s="446"/>
      <c r="E21" s="637"/>
      <c r="F21" s="638"/>
      <c r="G21" s="639"/>
      <c r="H21" s="511"/>
      <c r="I21" s="509" t="s">
        <v>2</v>
      </c>
      <c r="J21" s="523">
        <v>7710</v>
      </c>
      <c r="K21" s="520"/>
      <c r="L21" s="645"/>
      <c r="M21" s="646"/>
    </row>
    <row r="22" spans="1:21" s="168" customFormat="1" ht="20.149999999999999" customHeight="1">
      <c r="A22" s="509" t="s">
        <v>348</v>
      </c>
      <c r="B22" s="441">
        <v>7510</v>
      </c>
      <c r="C22" s="445">
        <f t="array" aca="1" ref="C22" ca="1">total(B22)</f>
        <v>2031</v>
      </c>
      <c r="D22" s="446"/>
      <c r="E22" s="637"/>
      <c r="F22" s="638"/>
      <c r="G22" s="639"/>
      <c r="H22" s="507"/>
      <c r="I22" s="509" t="s">
        <v>322</v>
      </c>
      <c r="J22" s="523">
        <v>7510</v>
      </c>
      <c r="K22" s="520"/>
      <c r="L22" s="645"/>
      <c r="M22" s="646"/>
    </row>
    <row r="23" spans="1:21" s="168" customFormat="1" ht="20.149999999999999" customHeight="1" thickBot="1">
      <c r="A23" s="512" t="s">
        <v>349</v>
      </c>
      <c r="B23" s="447">
        <v>7511</v>
      </c>
      <c r="C23" s="448"/>
      <c r="D23" s="449">
        <f t="array" aca="1" ref="D23" ca="1">total(B23)</f>
        <v>2032</v>
      </c>
      <c r="E23" s="640"/>
      <c r="F23" s="641"/>
      <c r="G23" s="642"/>
      <c r="H23" s="507"/>
      <c r="I23" s="512" t="s">
        <v>342</v>
      </c>
      <c r="J23" s="524">
        <v>7511</v>
      </c>
      <c r="K23" s="521"/>
      <c r="L23" s="647"/>
      <c r="M23" s="648"/>
    </row>
    <row r="24" spans="1:21" s="168" customFormat="1" ht="20.149999999999999" customHeight="1">
      <c r="A24" s="513" t="s">
        <v>350</v>
      </c>
      <c r="B24" s="504"/>
      <c r="C24" s="504"/>
      <c r="D24" s="505"/>
      <c r="E24" s="450">
        <v>6010</v>
      </c>
      <c r="F24" s="417"/>
      <c r="G24" s="451">
        <f t="array" aca="1" ref="G24" ca="1">total(E24)</f>
        <v>0</v>
      </c>
      <c r="H24" s="514"/>
      <c r="I24" s="604" t="s">
        <v>340</v>
      </c>
      <c r="J24" s="605"/>
      <c r="K24" s="605"/>
      <c r="L24" s="452">
        <v>6010</v>
      </c>
      <c r="M24" s="632"/>
    </row>
    <row r="25" spans="1:21" s="168" customFormat="1" ht="20.149999999999999" customHeight="1">
      <c r="A25" s="607" t="s">
        <v>333</v>
      </c>
      <c r="B25" s="608"/>
      <c r="C25" s="608"/>
      <c r="D25" s="609"/>
      <c r="E25" s="450">
        <v>6020</v>
      </c>
      <c r="F25" s="453">
        <f ca="1">total(E25)</f>
        <v>0</v>
      </c>
      <c r="G25" s="454"/>
      <c r="H25" s="514"/>
      <c r="I25" s="604" t="s">
        <v>333</v>
      </c>
      <c r="J25" s="605"/>
      <c r="K25" s="605"/>
      <c r="L25" s="455">
        <v>6020</v>
      </c>
      <c r="M25" s="633"/>
    </row>
    <row r="26" spans="1:21" s="168" customFormat="1" ht="20.149999999999999" customHeight="1">
      <c r="A26" s="607" t="s">
        <v>351</v>
      </c>
      <c r="B26" s="608"/>
      <c r="C26" s="608"/>
      <c r="D26" s="609"/>
      <c r="E26" s="456">
        <v>6050</v>
      </c>
      <c r="F26" s="457">
        <f t="array" aca="1" ref="F26" ca="1">total(E26)</f>
        <v>0</v>
      </c>
      <c r="G26" s="527"/>
      <c r="H26" s="514"/>
      <c r="I26" s="607" t="s">
        <v>216</v>
      </c>
      <c r="J26" s="608"/>
      <c r="K26" s="609"/>
      <c r="L26" s="458">
        <v>6050</v>
      </c>
      <c r="M26" s="356"/>
    </row>
    <row r="27" spans="1:21" s="168" customFormat="1" ht="20.149999999999999" customHeight="1">
      <c r="A27" s="610" t="s">
        <v>339</v>
      </c>
      <c r="B27" s="611"/>
      <c r="C27" s="611"/>
      <c r="D27" s="612"/>
      <c r="E27" s="459">
        <v>6051</v>
      </c>
      <c r="F27" s="528"/>
      <c r="G27" s="461">
        <f t="array" aca="1" ref="G27" ca="1">total(E27)</f>
        <v>2027</v>
      </c>
      <c r="H27" s="514"/>
      <c r="I27" s="610" t="s">
        <v>339</v>
      </c>
      <c r="J27" s="611"/>
      <c r="K27" s="612"/>
      <c r="L27" s="529">
        <v>6051</v>
      </c>
      <c r="M27" s="356"/>
    </row>
    <row r="28" spans="1:21" s="168" customFormat="1" ht="20.149999999999999" customHeight="1">
      <c r="A28" s="604" t="s">
        <v>352</v>
      </c>
      <c r="B28" s="605"/>
      <c r="C28" s="605"/>
      <c r="D28" s="606"/>
      <c r="E28" s="450">
        <v>6064</v>
      </c>
      <c r="F28" s="525"/>
      <c r="G28" s="526">
        <f t="array" aca="1" ref="G28" ca="1">total(E28)</f>
        <v>0</v>
      </c>
      <c r="H28" s="514"/>
      <c r="I28" s="607" t="s">
        <v>8</v>
      </c>
      <c r="J28" s="608"/>
      <c r="K28" s="609"/>
      <c r="L28" s="458">
        <v>6064</v>
      </c>
      <c r="M28" s="356"/>
      <c r="U28" s="168">
        <v>1</v>
      </c>
    </row>
    <row r="29" spans="1:21" s="168" customFormat="1" ht="20.149999999999999" customHeight="1">
      <c r="A29" s="607" t="s">
        <v>325</v>
      </c>
      <c r="B29" s="608"/>
      <c r="C29" s="608"/>
      <c r="D29" s="609"/>
      <c r="E29" s="456">
        <v>6130</v>
      </c>
      <c r="F29" s="457">
        <f t="array" aca="1" ref="F29" ca="1">total(E29)</f>
        <v>0</v>
      </c>
      <c r="G29" s="460"/>
      <c r="H29" s="514"/>
      <c r="I29" s="607" t="s">
        <v>325</v>
      </c>
      <c r="J29" s="608"/>
      <c r="K29" s="609"/>
      <c r="L29" s="458">
        <v>6130</v>
      </c>
      <c r="M29" s="356"/>
    </row>
    <row r="30" spans="1:21" s="168" customFormat="1" ht="20.149999999999999" customHeight="1">
      <c r="A30" s="607" t="s">
        <v>353</v>
      </c>
      <c r="B30" s="608"/>
      <c r="C30" s="608"/>
      <c r="D30" s="609"/>
      <c r="E30" s="459">
        <v>6135</v>
      </c>
      <c r="F30" s="457"/>
      <c r="G30" s="461">
        <f t="array" aca="1" ref="G30" ca="1">total(E30)</f>
        <v>0</v>
      </c>
      <c r="H30" s="514"/>
      <c r="I30" s="607" t="s">
        <v>327</v>
      </c>
      <c r="J30" s="608"/>
      <c r="K30" s="609"/>
      <c r="L30" s="462">
        <v>6135</v>
      </c>
      <c r="M30" s="356"/>
    </row>
    <row r="31" spans="1:21" s="168" customFormat="1" ht="20.149999999999999" customHeight="1">
      <c r="A31" s="607" t="s">
        <v>10</v>
      </c>
      <c r="B31" s="608"/>
      <c r="C31" s="608"/>
      <c r="D31" s="609"/>
      <c r="E31" s="459">
        <v>6150</v>
      </c>
      <c r="F31" s="457">
        <f t="array" aca="1" ref="F31" ca="1">total(E31)</f>
        <v>0</v>
      </c>
      <c r="G31" s="460"/>
      <c r="H31" s="514"/>
      <c r="I31" s="607" t="s">
        <v>10</v>
      </c>
      <c r="J31" s="608"/>
      <c r="K31" s="609"/>
      <c r="L31" s="463">
        <v>6150</v>
      </c>
      <c r="M31" s="356"/>
    </row>
    <row r="32" spans="1:21" s="168" customFormat="1" ht="20.149999999999999" customHeight="1">
      <c r="A32" s="607" t="s">
        <v>328</v>
      </c>
      <c r="B32" s="608"/>
      <c r="C32" s="608"/>
      <c r="D32" s="609"/>
      <c r="E32" s="459">
        <v>6160</v>
      </c>
      <c r="F32" s="457">
        <f t="array" aca="1" ref="F32" ca="1">total(E32)</f>
        <v>165.5</v>
      </c>
      <c r="G32" s="460"/>
      <c r="H32" s="514"/>
      <c r="I32" s="607" t="s">
        <v>328</v>
      </c>
      <c r="J32" s="608"/>
      <c r="K32" s="609"/>
      <c r="L32" s="458">
        <v>6160</v>
      </c>
      <c r="M32" s="356"/>
    </row>
    <row r="33" spans="1:21" s="168" customFormat="1" ht="20.149999999999999" customHeight="1">
      <c r="A33" s="607" t="s">
        <v>354</v>
      </c>
      <c r="B33" s="608"/>
      <c r="C33" s="608"/>
      <c r="D33" s="609"/>
      <c r="E33" s="459">
        <v>6260</v>
      </c>
      <c r="F33" s="418"/>
      <c r="G33" s="454">
        <f t="array" aca="1" ref="G33" ca="1">total(E33)</f>
        <v>0</v>
      </c>
      <c r="H33" s="514"/>
      <c r="I33" s="607" t="s">
        <v>12</v>
      </c>
      <c r="J33" s="608"/>
      <c r="K33" s="609"/>
      <c r="L33" s="458">
        <v>6260</v>
      </c>
      <c r="M33" s="356"/>
    </row>
    <row r="34" spans="1:21" s="168" customFormat="1" ht="20.149999999999999" customHeight="1">
      <c r="A34" s="610" t="s">
        <v>355</v>
      </c>
      <c r="B34" s="611"/>
      <c r="C34" s="611"/>
      <c r="D34" s="612"/>
      <c r="E34" s="456">
        <v>6230</v>
      </c>
      <c r="F34" s="418"/>
      <c r="G34" s="454">
        <f t="array" aca="1" ref="G34" ca="1">total(E34)</f>
        <v>0</v>
      </c>
      <c r="H34" s="514"/>
      <c r="I34" s="607" t="s">
        <v>13</v>
      </c>
      <c r="J34" s="608"/>
      <c r="K34" s="609"/>
      <c r="L34" s="458">
        <v>6230</v>
      </c>
      <c r="M34" s="356"/>
    </row>
    <row r="35" spans="1:21" s="168" customFormat="1" ht="20.149999999999999" customHeight="1">
      <c r="A35" s="607" t="s">
        <v>324</v>
      </c>
      <c r="B35" s="608"/>
      <c r="C35" s="608"/>
      <c r="D35" s="609"/>
      <c r="E35" s="459">
        <v>6234</v>
      </c>
      <c r="F35" s="457">
        <f t="array" aca="1" ref="F35" ca="1">total(E35)</f>
        <v>2026</v>
      </c>
      <c r="G35" s="460"/>
      <c r="H35" s="514"/>
      <c r="I35" s="607" t="s">
        <v>324</v>
      </c>
      <c r="J35" s="608"/>
      <c r="K35" s="609"/>
      <c r="L35" s="458">
        <v>6234</v>
      </c>
      <c r="M35" s="356"/>
    </row>
    <row r="36" spans="1:21" s="168" customFormat="1" ht="20.149999999999999" customHeight="1">
      <c r="A36" s="610" t="s">
        <v>356</v>
      </c>
      <c r="B36" s="611"/>
      <c r="C36" s="611"/>
      <c r="D36" s="612"/>
      <c r="E36" s="459">
        <v>6252</v>
      </c>
      <c r="F36" s="418"/>
      <c r="G36" s="454">
        <f t="array" aca="1" ref="G36" ca="1">total(E36)</f>
        <v>0</v>
      </c>
      <c r="H36" s="514"/>
      <c r="I36" s="610" t="s">
        <v>341</v>
      </c>
      <c r="J36" s="611"/>
      <c r="K36" s="612"/>
      <c r="L36" s="458">
        <v>6252</v>
      </c>
      <c r="M36" s="356"/>
    </row>
    <row r="37" spans="1:21" s="168" customFormat="1" ht="20.149999999999999" customHeight="1">
      <c r="A37" s="610" t="s">
        <v>357</v>
      </c>
      <c r="B37" s="611"/>
      <c r="C37" s="611"/>
      <c r="D37" s="612"/>
      <c r="E37" s="464">
        <v>6254</v>
      </c>
      <c r="F37" s="465">
        <f ca="1">total(E37)</f>
        <v>0</v>
      </c>
      <c r="G37" s="454"/>
      <c r="H37" s="514"/>
      <c r="I37" s="610" t="s">
        <v>336</v>
      </c>
      <c r="J37" s="611"/>
      <c r="K37" s="612"/>
      <c r="L37" s="458">
        <v>6254</v>
      </c>
      <c r="M37" s="356"/>
    </row>
    <row r="38" spans="1:21" s="168" customFormat="1" ht="20.149999999999999" customHeight="1">
      <c r="A38" s="607" t="s">
        <v>329</v>
      </c>
      <c r="B38" s="608"/>
      <c r="C38" s="608"/>
      <c r="D38" s="609"/>
      <c r="E38" s="459">
        <v>6253</v>
      </c>
      <c r="F38" s="418"/>
      <c r="G38" s="454">
        <f t="array" aca="1" ref="G38" ca="1">total(E38)</f>
        <v>0</v>
      </c>
      <c r="H38" s="514"/>
      <c r="I38" s="607" t="s">
        <v>329</v>
      </c>
      <c r="J38" s="608"/>
      <c r="K38" s="609"/>
      <c r="L38" s="458">
        <v>6253</v>
      </c>
      <c r="M38" s="356"/>
      <c r="Q38" s="515"/>
      <c r="U38" s="168">
        <v>1</v>
      </c>
    </row>
    <row r="39" spans="1:21" s="168" customFormat="1" ht="20.149999999999999" customHeight="1">
      <c r="A39" s="607" t="s">
        <v>358</v>
      </c>
      <c r="B39" s="608"/>
      <c r="C39" s="608"/>
      <c r="D39" s="609"/>
      <c r="E39" s="459">
        <v>6270</v>
      </c>
      <c r="F39" s="466">
        <f t="array" aca="1" ref="F39" ca="1">total(E39)</f>
        <v>0</v>
      </c>
      <c r="G39" s="460"/>
      <c r="H39" s="514"/>
      <c r="I39" s="607" t="s">
        <v>15</v>
      </c>
      <c r="J39" s="608"/>
      <c r="K39" s="609"/>
      <c r="L39" s="458">
        <v>6270</v>
      </c>
      <c r="M39" s="356"/>
    </row>
    <row r="40" spans="1:21" s="168" customFormat="1" ht="20.149999999999999" customHeight="1" thickBot="1">
      <c r="A40" s="617" t="s">
        <v>359</v>
      </c>
      <c r="B40" s="618"/>
      <c r="C40" s="618"/>
      <c r="D40" s="619"/>
      <c r="E40" s="459">
        <v>6280</v>
      </c>
      <c r="F40" s="457">
        <f t="array" aca="1" ref="F40" ca="1">total(E40)</f>
        <v>0</v>
      </c>
      <c r="G40" s="460"/>
      <c r="H40" s="514"/>
      <c r="I40" s="617" t="s">
        <v>16</v>
      </c>
      <c r="J40" s="618"/>
      <c r="K40" s="619"/>
      <c r="L40" s="458">
        <v>6280</v>
      </c>
      <c r="M40" s="356"/>
    </row>
    <row r="41" spans="1:21" ht="15" thickBot="1">
      <c r="A41" s="530"/>
      <c r="B41" s="467" t="s">
        <v>31</v>
      </c>
      <c r="C41" s="658">
        <f ca="1">SUM(C13:C23,D13:D23)</f>
        <v>8202</v>
      </c>
      <c r="D41" s="659"/>
      <c r="E41" s="468"/>
      <c r="F41" s="615">
        <f ca="1">SUM((F24:F40,G24:G40))</f>
        <v>4218.5</v>
      </c>
      <c r="G41" s="616"/>
      <c r="H41" s="469"/>
      <c r="I41" s="530"/>
      <c r="J41" s="470" t="s">
        <v>31</v>
      </c>
      <c r="K41" s="406">
        <f ca="1">K10+M10+SUM(K13:K23)</f>
        <v>5403.54</v>
      </c>
      <c r="L41" s="531"/>
      <c r="M41" s="408">
        <f>SUM(M24:M40)</f>
        <v>0</v>
      </c>
      <c r="U41" s="386">
        <v>1</v>
      </c>
    </row>
    <row r="42" spans="1:21">
      <c r="A42" s="471"/>
      <c r="B42" s="472"/>
      <c r="E42" s="473"/>
      <c r="F42" s="613"/>
      <c r="G42" s="614"/>
      <c r="H42" s="469"/>
      <c r="I42" s="471"/>
      <c r="J42" s="472"/>
      <c r="K42" s="407"/>
      <c r="L42" s="469"/>
      <c r="M42" s="474"/>
    </row>
    <row r="43" spans="1:21" ht="15" thickBot="1">
      <c r="A43" s="656"/>
      <c r="B43" s="657"/>
      <c r="C43" s="469"/>
      <c r="D43" s="469"/>
      <c r="E43" s="469"/>
      <c r="F43" s="469"/>
      <c r="G43" s="516"/>
      <c r="H43" s="434"/>
      <c r="I43" s="475"/>
      <c r="J43" s="427"/>
      <c r="K43" s="476"/>
      <c r="L43" s="469"/>
      <c r="M43" s="474"/>
    </row>
    <row r="44" spans="1:21" ht="20.149999999999999" customHeight="1" thickTop="1">
      <c r="A44" s="477" t="s">
        <v>231</v>
      </c>
      <c r="B44" s="478"/>
      <c r="C44" s="479"/>
      <c r="D44" s="480"/>
      <c r="G44" s="481"/>
      <c r="H44" s="482"/>
      <c r="I44" s="475"/>
      <c r="J44" s="427"/>
      <c r="L44" s="469"/>
      <c r="M44" s="474"/>
    </row>
    <row r="45" spans="1:21" ht="20.149999999999999" customHeight="1">
      <c r="A45" s="483" t="s">
        <v>232</v>
      </c>
      <c r="B45" s="484"/>
      <c r="C45" s="485"/>
      <c r="D45" s="486"/>
      <c r="F45" s="434"/>
      <c r="G45" s="481"/>
      <c r="H45" s="482"/>
      <c r="I45" s="475"/>
      <c r="J45" s="427"/>
      <c r="K45" s="476"/>
      <c r="L45" s="469"/>
      <c r="M45" s="474"/>
    </row>
    <row r="46" spans="1:21" ht="20.149999999999999" customHeight="1">
      <c r="A46" s="477" t="s">
        <v>233</v>
      </c>
      <c r="B46" s="487"/>
      <c r="C46" s="488"/>
      <c r="D46" s="489"/>
      <c r="E46" s="490"/>
      <c r="F46" s="491"/>
      <c r="G46" s="481"/>
      <c r="H46" s="434"/>
      <c r="I46" s="475"/>
      <c r="J46" s="427"/>
      <c r="K46" s="476"/>
      <c r="L46" s="469"/>
      <c r="M46" s="474"/>
    </row>
    <row r="47" spans="1:21" ht="20.149999999999999" customHeight="1" thickBot="1">
      <c r="A47" s="477" t="s">
        <v>235</v>
      </c>
      <c r="B47" s="492"/>
      <c r="C47" s="493"/>
      <c r="D47" s="486"/>
      <c r="E47" s="491"/>
      <c r="F47" s="482"/>
      <c r="G47" s="494"/>
      <c r="H47" s="482"/>
      <c r="I47" s="475"/>
      <c r="J47" s="427"/>
      <c r="K47" s="476"/>
      <c r="L47" s="469"/>
      <c r="M47" s="474"/>
    </row>
    <row r="48" spans="1:21" ht="20.149999999999999" customHeight="1" thickBot="1">
      <c r="A48" s="649"/>
      <c r="B48" s="650"/>
      <c r="C48" s="495"/>
      <c r="D48" s="496"/>
      <c r="E48" s="434"/>
      <c r="F48" s="482"/>
      <c r="G48" s="494"/>
      <c r="H48" s="482"/>
      <c r="I48" s="475"/>
      <c r="J48" s="427"/>
      <c r="K48" s="476"/>
      <c r="L48" s="469"/>
      <c r="M48" s="474"/>
    </row>
    <row r="49" spans="1:13" ht="20.149999999999999" customHeight="1" thickTop="1" thickBot="1">
      <c r="A49" s="497" t="s">
        <v>237</v>
      </c>
      <c r="B49" s="498">
        <f ca="1">TODAY()</f>
        <v>45298</v>
      </c>
      <c r="C49" s="499">
        <f ca="1">SUM(C13:C23)-SUM(F24:F40)+C10</f>
        <v>3006.79</v>
      </c>
      <c r="D49" s="469"/>
      <c r="E49" s="500"/>
      <c r="F49" s="434"/>
      <c r="G49" s="481"/>
      <c r="H49" s="434"/>
      <c r="I49" s="475"/>
      <c r="J49" s="427"/>
      <c r="K49" s="476"/>
      <c r="L49" s="469"/>
      <c r="M49" s="474"/>
    </row>
    <row r="50" spans="1:13" ht="20.149999999999999" customHeight="1" thickTop="1" thickBot="1">
      <c r="A50" s="497" t="s">
        <v>263</v>
      </c>
      <c r="B50" s="501">
        <f ca="1">TODAY()</f>
        <v>45298</v>
      </c>
      <c r="C50" s="502">
        <f ca="1">SUM(D13:D23)-SUM(G24:G40)+F10</f>
        <v>2396.75</v>
      </c>
      <c r="D50" s="503"/>
      <c r="E50" s="427"/>
      <c r="F50" s="434"/>
      <c r="G50" s="481"/>
      <c r="H50" s="434"/>
      <c r="I50" s="475"/>
      <c r="J50" s="427"/>
      <c r="K50" s="476"/>
      <c r="L50" s="469"/>
      <c r="M50" s="474"/>
    </row>
    <row r="51" spans="1:13" ht="20.149999999999999" customHeight="1" thickTop="1" thickBot="1">
      <c r="A51" s="395"/>
      <c r="B51" s="390"/>
      <c r="C51" s="390"/>
      <c r="D51" s="390"/>
      <c r="E51" s="390"/>
      <c r="F51" s="390"/>
      <c r="G51" s="394"/>
      <c r="H51" s="390"/>
      <c r="I51" s="396"/>
      <c r="J51" s="390"/>
      <c r="K51" s="390"/>
      <c r="L51" s="390"/>
      <c r="M51" s="394"/>
    </row>
    <row r="52" spans="1:13" ht="20.149999999999999" customHeight="1" thickTop="1" thickBot="1">
      <c r="A52" s="402" t="s">
        <v>330</v>
      </c>
      <c r="B52" s="517">
        <f ca="1">TODAY()</f>
        <v>45298</v>
      </c>
      <c r="C52" s="405">
        <f ca="1">C49+C50</f>
        <v>5403.54</v>
      </c>
      <c r="D52" s="404"/>
      <c r="E52" s="399"/>
      <c r="F52" s="399"/>
      <c r="G52" s="397"/>
      <c r="H52" s="390"/>
      <c r="I52" s="398"/>
      <c r="J52" s="399"/>
      <c r="K52" s="399"/>
      <c r="L52" s="399"/>
      <c r="M52" s="397"/>
    </row>
    <row r="53" spans="1:13" ht="15" thickTop="1"/>
  </sheetData>
  <sheetProtection formatCells="0" formatColumns="0" formatRows="0" insertColumns="0" insertRows="0" insertHyperlinks="0" deleteColumns="0" deleteRows="0" sort="0" autoFilter="0" pivotTables="0"/>
  <mergeCells count="54">
    <mergeCell ref="M24:M25"/>
    <mergeCell ref="E13:G23"/>
    <mergeCell ref="L13:M23"/>
    <mergeCell ref="A48:B48"/>
    <mergeCell ref="A11:F11"/>
    <mergeCell ref="K19:K20"/>
    <mergeCell ref="I11:M11"/>
    <mergeCell ref="I35:K35"/>
    <mergeCell ref="I40:K40"/>
    <mergeCell ref="I39:K39"/>
    <mergeCell ref="I38:K38"/>
    <mergeCell ref="I36:K36"/>
    <mergeCell ref="A43:B43"/>
    <mergeCell ref="C41:D41"/>
    <mergeCell ref="I24:K24"/>
    <mergeCell ref="A25:D25"/>
    <mergeCell ref="I1:M1"/>
    <mergeCell ref="A2:F6"/>
    <mergeCell ref="I2:M6"/>
    <mergeCell ref="C12:D12"/>
    <mergeCell ref="F12:G12"/>
    <mergeCell ref="C10:D10"/>
    <mergeCell ref="F10:G10"/>
    <mergeCell ref="A1:F1"/>
    <mergeCell ref="I8:M8"/>
    <mergeCell ref="A8:F8"/>
    <mergeCell ref="I32:K32"/>
    <mergeCell ref="I31:K31"/>
    <mergeCell ref="I29:K29"/>
    <mergeCell ref="I30:K30"/>
    <mergeCell ref="I28:K28"/>
    <mergeCell ref="A26:D26"/>
    <mergeCell ref="I25:K25"/>
    <mergeCell ref="I37:K37"/>
    <mergeCell ref="F42:G42"/>
    <mergeCell ref="F41:G41"/>
    <mergeCell ref="I34:K34"/>
    <mergeCell ref="I33:K33"/>
    <mergeCell ref="I26:K26"/>
    <mergeCell ref="A40:D40"/>
    <mergeCell ref="A39:D39"/>
    <mergeCell ref="A38:D38"/>
    <mergeCell ref="A37:D37"/>
    <mergeCell ref="A36:D36"/>
    <mergeCell ref="A27:D27"/>
    <mergeCell ref="I27:K27"/>
    <mergeCell ref="A30:D30"/>
    <mergeCell ref="A28:D28"/>
    <mergeCell ref="A29:D29"/>
    <mergeCell ref="A35:D35"/>
    <mergeCell ref="A34:D34"/>
    <mergeCell ref="A33:D33"/>
    <mergeCell ref="A32:D32"/>
    <mergeCell ref="A31:D31"/>
  </mergeCells>
  <pageMargins left="0.41" right="0.34" top="0.75" bottom="0.75" header="0.3" footer="0.3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J62"/>
  <sheetViews>
    <sheetView topLeftCell="A11" workbookViewId="0">
      <selection activeCell="E21" sqref="E21"/>
    </sheetView>
  </sheetViews>
  <sheetFormatPr baseColWidth="10" defaultRowHeight="14.5"/>
  <cols>
    <col min="1" max="1" width="53.81640625" bestFit="1" customWidth="1"/>
    <col min="2" max="3" width="20.1796875" bestFit="1" customWidth="1"/>
    <col min="4" max="4" width="11.81640625" bestFit="1" customWidth="1"/>
    <col min="5" max="5" width="20.1796875" bestFit="1" customWidth="1"/>
    <col min="6" max="6" width="50.453125" bestFit="1" customWidth="1"/>
    <col min="7" max="7" width="11.81640625" bestFit="1" customWidth="1"/>
    <col min="8" max="8" width="20.1796875" bestFit="1" customWidth="1"/>
    <col min="9" max="9" width="11.81640625" bestFit="1" customWidth="1"/>
    <col min="10" max="10" width="20.1796875" bestFit="1" customWidth="1"/>
  </cols>
  <sheetData>
    <row r="1" spans="1:10" ht="26">
      <c r="A1" s="675" t="str">
        <f ca="1">MID(CELL("filename",A1),FIND("]",CELL("filename",A1))+1,32)</f>
        <v>Bilan Financier</v>
      </c>
      <c r="B1" s="675"/>
      <c r="C1" s="675"/>
      <c r="D1" s="675"/>
      <c r="E1" s="675"/>
      <c r="F1" s="675" t="str">
        <f ca="1">MID(CELL("filename",A1),FIND("]",CELL("filename",A1))+1,32)</f>
        <v>Bilan Financier</v>
      </c>
      <c r="G1" s="675"/>
      <c r="H1" s="675"/>
      <c r="I1" s="675"/>
      <c r="J1" s="675"/>
    </row>
    <row r="2" spans="1:10" ht="15" customHeight="1">
      <c r="A2" s="664" t="s">
        <v>201</v>
      </c>
      <c r="B2" s="664"/>
      <c r="C2" s="664"/>
      <c r="D2" s="664"/>
      <c r="E2" s="664"/>
      <c r="F2" s="664" t="s">
        <v>201</v>
      </c>
      <c r="G2" s="664"/>
      <c r="H2" s="664"/>
      <c r="I2" s="664"/>
      <c r="J2" s="664"/>
    </row>
    <row r="3" spans="1:10" ht="15" customHeight="1">
      <c r="A3" s="664"/>
      <c r="B3" s="664"/>
      <c r="C3" s="664"/>
      <c r="D3" s="664"/>
      <c r="E3" s="664"/>
      <c r="F3" s="664"/>
      <c r="G3" s="664"/>
      <c r="H3" s="664"/>
      <c r="I3" s="664"/>
      <c r="J3" s="664"/>
    </row>
    <row r="4" spans="1:10" ht="15" customHeight="1">
      <c r="A4" s="664"/>
      <c r="B4" s="664"/>
      <c r="C4" s="664"/>
      <c r="D4" s="664"/>
      <c r="E4" s="664"/>
      <c r="F4" s="664"/>
      <c r="G4" s="664"/>
      <c r="H4" s="664"/>
      <c r="I4" s="664"/>
      <c r="J4" s="664"/>
    </row>
    <row r="5" spans="1:10" ht="15" customHeight="1">
      <c r="A5" s="664"/>
      <c r="B5" s="664"/>
      <c r="C5" s="664"/>
      <c r="D5" s="664"/>
      <c r="E5" s="664"/>
      <c r="F5" s="664"/>
      <c r="G5" s="664"/>
      <c r="H5" s="664"/>
      <c r="I5" s="664"/>
      <c r="J5" s="664"/>
    </row>
    <row r="6" spans="1:10" ht="15" thickBot="1">
      <c r="A6" s="665"/>
      <c r="B6" s="665"/>
      <c r="C6" s="665"/>
      <c r="D6" s="665"/>
      <c r="E6" s="665"/>
      <c r="F6" s="665"/>
      <c r="G6" s="665"/>
      <c r="H6" s="665"/>
      <c r="I6" s="665"/>
      <c r="J6" s="665"/>
    </row>
    <row r="7" spans="1:10" ht="15" thickTop="1">
      <c r="A7" s="16"/>
      <c r="B7" s="17"/>
      <c r="C7" s="17"/>
      <c r="D7" s="17"/>
      <c r="E7" s="18"/>
      <c r="F7" s="16"/>
      <c r="G7" s="17"/>
      <c r="H7" s="19"/>
      <c r="I7" s="17"/>
      <c r="J7" s="18"/>
    </row>
    <row r="8" spans="1:10">
      <c r="A8" s="676" t="s">
        <v>257</v>
      </c>
      <c r="B8" s="677"/>
      <c r="C8" s="677"/>
      <c r="D8" s="677"/>
      <c r="E8" s="678"/>
      <c r="F8" s="676" t="s">
        <v>202</v>
      </c>
      <c r="G8" s="677"/>
      <c r="H8" s="677"/>
      <c r="I8" s="677"/>
      <c r="J8" s="678"/>
    </row>
    <row r="9" spans="1:10">
      <c r="A9" s="676"/>
      <c r="B9" s="677"/>
      <c r="C9" s="677"/>
      <c r="D9" s="677"/>
      <c r="E9" s="678"/>
      <c r="F9" s="676"/>
      <c r="G9" s="677"/>
      <c r="H9" s="677"/>
      <c r="I9" s="677"/>
      <c r="J9" s="678"/>
    </row>
    <row r="10" spans="1:10">
      <c r="A10" s="666"/>
      <c r="B10" s="667"/>
      <c r="C10" s="20"/>
      <c r="D10" s="14"/>
      <c r="E10" s="21"/>
      <c r="F10" s="22"/>
      <c r="G10" s="14"/>
      <c r="H10" s="15"/>
      <c r="I10" s="14"/>
      <c r="J10" s="21"/>
    </row>
    <row r="11" spans="1:10">
      <c r="A11" s="666"/>
      <c r="B11" s="667"/>
      <c r="C11" s="20"/>
      <c r="D11" s="23"/>
      <c r="E11" s="21"/>
      <c r="F11" s="668" t="s">
        <v>203</v>
      </c>
      <c r="G11" s="669"/>
      <c r="H11" s="24">
        <v>753.59</v>
      </c>
      <c r="I11" s="23"/>
      <c r="J11" s="21"/>
    </row>
    <row r="12" spans="1:10" ht="15" thickBot="1">
      <c r="A12" s="22"/>
      <c r="B12" s="14"/>
      <c r="C12" s="25"/>
      <c r="D12" s="25"/>
      <c r="E12" s="21"/>
      <c r="F12" s="22"/>
      <c r="G12" s="14"/>
      <c r="H12" s="26"/>
      <c r="I12" s="25"/>
      <c r="J12" s="21"/>
    </row>
    <row r="13" spans="1:10" ht="15" thickBot="1">
      <c r="A13" s="27" t="s">
        <v>204</v>
      </c>
      <c r="B13" s="28" t="s">
        <v>0</v>
      </c>
      <c r="C13" s="29" t="s">
        <v>205</v>
      </c>
      <c r="D13" s="27" t="s">
        <v>0</v>
      </c>
      <c r="E13" s="30" t="s">
        <v>206</v>
      </c>
      <c r="F13" s="31" t="s">
        <v>204</v>
      </c>
      <c r="G13" s="32" t="s">
        <v>0</v>
      </c>
      <c r="H13" s="29" t="s">
        <v>205</v>
      </c>
      <c r="I13" s="27" t="s">
        <v>0</v>
      </c>
      <c r="J13" s="29" t="s">
        <v>206</v>
      </c>
    </row>
    <row r="14" spans="1:10" ht="15" thickBot="1">
      <c r="A14" s="33"/>
      <c r="B14" s="14"/>
      <c r="C14" s="34"/>
      <c r="D14" s="35"/>
      <c r="E14" s="21"/>
      <c r="F14" s="22"/>
      <c r="G14" s="36"/>
      <c r="H14" s="37"/>
      <c r="I14" s="35"/>
      <c r="J14" s="38"/>
    </row>
    <row r="15" spans="1:10">
      <c r="A15" s="39" t="s">
        <v>207</v>
      </c>
      <c r="B15" s="40">
        <v>7020</v>
      </c>
      <c r="C15" s="134"/>
      <c r="D15" s="42"/>
      <c r="E15" s="38"/>
      <c r="F15" s="39" t="s">
        <v>208</v>
      </c>
      <c r="G15" s="43">
        <v>7020</v>
      </c>
      <c r="H15" s="44"/>
      <c r="I15" s="35"/>
      <c r="J15" s="45">
        <v>400</v>
      </c>
    </row>
    <row r="16" spans="1:10">
      <c r="A16" s="39" t="s">
        <v>209</v>
      </c>
      <c r="B16" s="40">
        <v>7060</v>
      </c>
      <c r="C16" s="133"/>
      <c r="D16" s="35"/>
      <c r="E16" s="38"/>
      <c r="F16" s="39" t="s">
        <v>209</v>
      </c>
      <c r="G16" s="43">
        <v>7060</v>
      </c>
      <c r="H16" s="44"/>
      <c r="I16" s="35"/>
      <c r="J16" s="38"/>
    </row>
    <row r="17" spans="1:10">
      <c r="A17" s="47" t="s">
        <v>243</v>
      </c>
      <c r="B17" s="40">
        <v>7417</v>
      </c>
      <c r="C17" s="46"/>
      <c r="D17" s="35"/>
      <c r="E17" s="38"/>
      <c r="F17" s="39" t="s">
        <v>244</v>
      </c>
      <c r="G17" s="43">
        <v>7417</v>
      </c>
      <c r="H17" s="44">
        <v>90</v>
      </c>
      <c r="I17" s="35"/>
      <c r="J17" s="38"/>
    </row>
    <row r="18" spans="1:10">
      <c r="A18" s="39" t="s">
        <v>210</v>
      </c>
      <c r="B18" s="40">
        <v>7441</v>
      </c>
      <c r="C18" s="46"/>
      <c r="D18" s="35"/>
      <c r="E18" s="38"/>
      <c r="F18" s="39" t="s">
        <v>210</v>
      </c>
      <c r="G18" s="43">
        <v>7441</v>
      </c>
      <c r="H18" s="44"/>
      <c r="I18" s="35"/>
      <c r="J18" s="38"/>
    </row>
    <row r="19" spans="1:10">
      <c r="A19" s="39" t="s">
        <v>211</v>
      </c>
      <c r="B19" s="48">
        <v>7542</v>
      </c>
      <c r="C19" s="46"/>
      <c r="D19" s="35"/>
      <c r="E19" s="38"/>
      <c r="F19" s="39" t="s">
        <v>211</v>
      </c>
      <c r="G19" s="43">
        <v>7542</v>
      </c>
      <c r="H19" s="44"/>
      <c r="I19" s="35"/>
      <c r="J19" s="38"/>
    </row>
    <row r="20" spans="1:10">
      <c r="A20" s="39" t="s">
        <v>245</v>
      </c>
      <c r="B20" s="49">
        <v>7443</v>
      </c>
      <c r="C20" s="46"/>
      <c r="D20" s="35"/>
      <c r="E20" s="50"/>
      <c r="F20" s="39" t="s">
        <v>212</v>
      </c>
      <c r="G20" s="43">
        <v>7443</v>
      </c>
      <c r="H20" s="44">
        <v>350</v>
      </c>
      <c r="I20" s="35"/>
      <c r="J20" s="50"/>
    </row>
    <row r="21" spans="1:10">
      <c r="A21" s="39" t="s">
        <v>32</v>
      </c>
      <c r="B21" s="48">
        <v>7460</v>
      </c>
      <c r="C21" s="46"/>
      <c r="D21" s="35"/>
      <c r="E21" s="38"/>
      <c r="F21" s="39" t="s">
        <v>32</v>
      </c>
      <c r="G21" s="43">
        <v>7460</v>
      </c>
      <c r="H21" s="44"/>
      <c r="I21" s="35"/>
      <c r="J21" s="38"/>
    </row>
    <row r="22" spans="1:10">
      <c r="A22" s="39" t="s">
        <v>213</v>
      </c>
      <c r="B22" s="40">
        <v>7560</v>
      </c>
      <c r="C22" s="46"/>
      <c r="D22" s="35"/>
      <c r="E22" s="38"/>
      <c r="F22" s="39" t="s">
        <v>213</v>
      </c>
      <c r="G22" s="43">
        <v>7560</v>
      </c>
      <c r="H22" s="51"/>
      <c r="I22" s="35"/>
      <c r="J22" s="38"/>
    </row>
    <row r="23" spans="1:10">
      <c r="A23" s="39" t="s">
        <v>250</v>
      </c>
      <c r="B23" s="48">
        <v>7560</v>
      </c>
      <c r="C23" s="46"/>
      <c r="D23" s="35"/>
      <c r="E23" s="38"/>
      <c r="F23" s="39" t="s">
        <v>214</v>
      </c>
      <c r="G23" s="43">
        <v>7560</v>
      </c>
      <c r="H23" s="51">
        <v>1760</v>
      </c>
      <c r="I23" s="35"/>
      <c r="J23" s="38"/>
    </row>
    <row r="24" spans="1:10">
      <c r="A24" s="39" t="s">
        <v>2</v>
      </c>
      <c r="B24" s="49">
        <v>7710</v>
      </c>
      <c r="C24" s="46">
        <v>4.9000000000000004</v>
      </c>
      <c r="D24" s="35"/>
      <c r="E24" s="50"/>
      <c r="F24" s="39" t="s">
        <v>2</v>
      </c>
      <c r="G24" s="43">
        <v>7710</v>
      </c>
      <c r="H24" s="51"/>
      <c r="I24" s="35"/>
      <c r="J24" s="50"/>
    </row>
    <row r="25" spans="1:10">
      <c r="A25" s="39" t="s">
        <v>3</v>
      </c>
      <c r="B25" s="48">
        <v>7510</v>
      </c>
      <c r="C25" s="46"/>
      <c r="D25" s="35"/>
      <c r="E25" s="38"/>
      <c r="F25" s="22" t="s">
        <v>3</v>
      </c>
      <c r="G25" s="43">
        <v>7510</v>
      </c>
      <c r="H25" s="52">
        <v>300</v>
      </c>
      <c r="I25" s="35"/>
      <c r="J25" s="50"/>
    </row>
    <row r="26" spans="1:10">
      <c r="A26" s="39" t="s">
        <v>4</v>
      </c>
      <c r="B26" s="48">
        <v>7610</v>
      </c>
      <c r="C26" s="46"/>
      <c r="D26" s="35"/>
      <c r="E26" s="53"/>
      <c r="F26" s="39" t="s">
        <v>4</v>
      </c>
      <c r="G26" s="43">
        <v>7610</v>
      </c>
      <c r="H26" s="52"/>
      <c r="I26" s="35"/>
      <c r="J26" s="53"/>
    </row>
    <row r="27" spans="1:10">
      <c r="A27" s="54" t="s">
        <v>215</v>
      </c>
      <c r="B27" s="55"/>
      <c r="C27" s="56"/>
      <c r="D27" s="57">
        <v>6010</v>
      </c>
      <c r="E27" s="38"/>
      <c r="F27" s="58" t="s">
        <v>246</v>
      </c>
      <c r="G27" s="55"/>
      <c r="H27" s="59"/>
      <c r="I27" s="60">
        <v>6010</v>
      </c>
      <c r="J27" s="61">
        <v>70</v>
      </c>
    </row>
    <row r="28" spans="1:10">
      <c r="A28" s="47" t="s">
        <v>216</v>
      </c>
      <c r="B28" s="15"/>
      <c r="C28" s="50"/>
      <c r="D28" s="62">
        <v>6050</v>
      </c>
      <c r="E28" s="38"/>
      <c r="F28" s="39" t="s">
        <v>216</v>
      </c>
      <c r="G28" s="15"/>
      <c r="H28" s="64"/>
      <c r="I28" s="65">
        <v>6050</v>
      </c>
      <c r="J28" s="66"/>
    </row>
    <row r="29" spans="1:10">
      <c r="A29" s="39" t="s">
        <v>217</v>
      </c>
      <c r="B29" s="15"/>
      <c r="C29" s="50"/>
      <c r="D29" s="67">
        <v>6063</v>
      </c>
      <c r="E29" s="38"/>
      <c r="F29" s="39" t="s">
        <v>218</v>
      </c>
      <c r="G29" s="15"/>
      <c r="H29" s="64"/>
      <c r="I29" s="65">
        <v>6063</v>
      </c>
      <c r="J29" s="66"/>
    </row>
    <row r="30" spans="1:10">
      <c r="A30" s="39" t="s">
        <v>8</v>
      </c>
      <c r="B30" s="15"/>
      <c r="C30" s="50"/>
      <c r="D30" s="67">
        <v>6064</v>
      </c>
      <c r="E30" s="38"/>
      <c r="F30" s="179" t="s">
        <v>8</v>
      </c>
      <c r="G30" s="15"/>
      <c r="H30" s="64"/>
      <c r="I30" s="65">
        <v>6064</v>
      </c>
      <c r="J30" s="66">
        <v>70</v>
      </c>
    </row>
    <row r="31" spans="1:10">
      <c r="A31" s="39" t="s">
        <v>219</v>
      </c>
      <c r="B31" s="15"/>
      <c r="C31" s="50"/>
      <c r="D31" s="67">
        <v>6110</v>
      </c>
      <c r="E31" s="38"/>
      <c r="F31" s="39" t="s">
        <v>219</v>
      </c>
      <c r="G31" s="15"/>
      <c r="H31" s="64"/>
      <c r="I31" s="68">
        <v>6110</v>
      </c>
      <c r="J31" s="66"/>
    </row>
    <row r="32" spans="1:10">
      <c r="A32" s="39" t="s">
        <v>220</v>
      </c>
      <c r="B32" s="15"/>
      <c r="C32" s="50"/>
      <c r="D32" s="62">
        <v>6130</v>
      </c>
      <c r="E32" s="63"/>
      <c r="F32" s="39" t="s">
        <v>9</v>
      </c>
      <c r="G32" s="15"/>
      <c r="H32" s="64"/>
      <c r="I32" s="65">
        <v>6130</v>
      </c>
      <c r="J32" s="66">
        <v>300</v>
      </c>
    </row>
    <row r="33" spans="1:10">
      <c r="A33" s="39" t="s">
        <v>247</v>
      </c>
      <c r="B33" s="15"/>
      <c r="C33" s="50"/>
      <c r="D33" s="67">
        <v>6150</v>
      </c>
      <c r="E33" s="69"/>
      <c r="F33" s="39" t="s">
        <v>221</v>
      </c>
      <c r="G33" s="15"/>
      <c r="H33" s="64"/>
      <c r="I33" s="70">
        <v>6150</v>
      </c>
      <c r="J33" s="66">
        <v>100</v>
      </c>
    </row>
    <row r="34" spans="1:10">
      <c r="A34" s="39" t="s">
        <v>222</v>
      </c>
      <c r="B34" s="15"/>
      <c r="C34" s="50"/>
      <c r="D34" s="67">
        <v>6160</v>
      </c>
      <c r="E34" s="63"/>
      <c r="F34" s="39" t="s">
        <v>223</v>
      </c>
      <c r="G34" s="15"/>
      <c r="H34" s="64"/>
      <c r="I34" s="65">
        <v>6160</v>
      </c>
      <c r="J34" s="66">
        <v>150</v>
      </c>
    </row>
    <row r="35" spans="1:10">
      <c r="A35" s="39" t="s">
        <v>12</v>
      </c>
      <c r="B35" s="15"/>
      <c r="C35" s="50"/>
      <c r="D35" s="67">
        <v>6260</v>
      </c>
      <c r="E35" s="38"/>
      <c r="F35" s="39" t="s">
        <v>12</v>
      </c>
      <c r="G35" s="15"/>
      <c r="H35" s="64"/>
      <c r="I35" s="65">
        <v>6260</v>
      </c>
      <c r="J35" s="66"/>
    </row>
    <row r="36" spans="1:10">
      <c r="A36" s="47" t="s">
        <v>13</v>
      </c>
      <c r="B36" s="15"/>
      <c r="C36" s="50"/>
      <c r="D36" s="62">
        <v>6230</v>
      </c>
      <c r="E36" s="63"/>
      <c r="F36" s="39" t="s">
        <v>13</v>
      </c>
      <c r="G36" s="15"/>
      <c r="H36" s="64"/>
      <c r="I36" s="65">
        <v>6230</v>
      </c>
      <c r="J36" s="66"/>
    </row>
    <row r="37" spans="1:10">
      <c r="A37" s="39" t="s">
        <v>248</v>
      </c>
      <c r="B37" s="15"/>
      <c r="C37" s="50"/>
      <c r="D37" s="71">
        <v>6234</v>
      </c>
      <c r="E37" s="72"/>
      <c r="F37" s="39" t="s">
        <v>224</v>
      </c>
      <c r="G37" s="15"/>
      <c r="H37" s="64"/>
      <c r="I37" s="65">
        <v>6234</v>
      </c>
      <c r="J37" s="66"/>
    </row>
    <row r="38" spans="1:10">
      <c r="A38" s="73" t="s">
        <v>225</v>
      </c>
      <c r="B38" s="55"/>
      <c r="C38" s="50"/>
      <c r="D38" s="74">
        <v>6252</v>
      </c>
      <c r="E38" s="63"/>
      <c r="F38" s="73" t="s">
        <v>249</v>
      </c>
      <c r="G38" s="55"/>
      <c r="H38" s="59"/>
      <c r="I38" s="60">
        <v>6252</v>
      </c>
      <c r="J38" s="75">
        <v>130</v>
      </c>
    </row>
    <row r="39" spans="1:10">
      <c r="A39" s="39" t="s">
        <v>226</v>
      </c>
      <c r="B39" s="15"/>
      <c r="C39" s="50"/>
      <c r="D39" s="71">
        <v>6253</v>
      </c>
      <c r="E39" s="63"/>
      <c r="F39" s="39" t="s">
        <v>14</v>
      </c>
      <c r="G39" s="15"/>
      <c r="H39" s="64"/>
      <c r="I39" s="65">
        <v>6253</v>
      </c>
      <c r="J39" s="66"/>
    </row>
    <row r="40" spans="1:10">
      <c r="A40" s="39" t="s">
        <v>15</v>
      </c>
      <c r="B40" s="15"/>
      <c r="C40" s="50"/>
      <c r="D40" s="76">
        <v>6270</v>
      </c>
      <c r="E40" s="77"/>
      <c r="F40" s="39" t="s">
        <v>15</v>
      </c>
      <c r="G40" s="15"/>
      <c r="H40" s="64"/>
      <c r="I40" s="65">
        <v>6270</v>
      </c>
      <c r="J40" s="66"/>
    </row>
    <row r="41" spans="1:10">
      <c r="A41" s="39" t="s">
        <v>16</v>
      </c>
      <c r="B41" s="15"/>
      <c r="C41" s="50"/>
      <c r="D41" s="67">
        <v>6280</v>
      </c>
      <c r="E41" s="78"/>
      <c r="F41" s="39" t="s">
        <v>16</v>
      </c>
      <c r="G41" s="15"/>
      <c r="H41" s="64"/>
      <c r="I41" s="65">
        <v>6280</v>
      </c>
      <c r="J41" s="66"/>
    </row>
    <row r="42" spans="1:10">
      <c r="A42" s="39" t="s">
        <v>17</v>
      </c>
      <c r="B42" s="15"/>
      <c r="C42" s="50"/>
      <c r="D42" s="71">
        <v>6581</v>
      </c>
      <c r="E42" s="77"/>
      <c r="F42" s="39" t="s">
        <v>17</v>
      </c>
      <c r="G42" s="15"/>
      <c r="H42" s="64"/>
      <c r="I42" s="65">
        <v>6581</v>
      </c>
      <c r="J42" s="66"/>
    </row>
    <row r="43" spans="1:10">
      <c r="A43" s="39" t="s">
        <v>227</v>
      </c>
      <c r="B43" s="15"/>
      <c r="C43" s="50"/>
      <c r="D43" s="71">
        <v>6584</v>
      </c>
      <c r="E43" s="77"/>
      <c r="F43" s="39" t="s">
        <v>227</v>
      </c>
      <c r="G43" s="15"/>
      <c r="H43" s="64"/>
      <c r="I43" s="65">
        <v>6584</v>
      </c>
      <c r="J43" s="66"/>
    </row>
    <row r="44" spans="1:10">
      <c r="A44" s="47" t="s">
        <v>228</v>
      </c>
      <c r="B44" s="15"/>
      <c r="C44" s="50"/>
      <c r="D44" s="71">
        <v>6788</v>
      </c>
      <c r="E44" s="79"/>
      <c r="F44" s="39" t="s">
        <v>229</v>
      </c>
      <c r="G44" s="80"/>
      <c r="H44" s="64"/>
      <c r="I44" s="65">
        <v>6788</v>
      </c>
      <c r="J44" s="81"/>
    </row>
    <row r="45" spans="1:10">
      <c r="A45" s="39"/>
      <c r="B45" s="15"/>
      <c r="C45" s="50"/>
      <c r="D45" s="35"/>
      <c r="E45" s="82"/>
      <c r="F45" s="22" t="s">
        <v>230</v>
      </c>
      <c r="G45" s="36"/>
      <c r="H45" s="83"/>
      <c r="I45" s="68"/>
      <c r="J45" s="82"/>
    </row>
    <row r="46" spans="1:10" ht="15" thickBot="1">
      <c r="A46" s="84"/>
      <c r="B46" s="15"/>
      <c r="C46" s="50"/>
      <c r="D46" s="35"/>
      <c r="E46" s="85"/>
      <c r="F46" s="22"/>
      <c r="G46" s="86"/>
      <c r="H46" s="87"/>
      <c r="I46" s="35"/>
      <c r="J46" s="88"/>
    </row>
    <row r="47" spans="1:10" ht="15" thickBot="1">
      <c r="A47" s="89" t="s">
        <v>31</v>
      </c>
      <c r="B47" s="90"/>
      <c r="C47" s="41">
        <f>SUM(C15:C46)</f>
        <v>4.9000000000000004</v>
      </c>
      <c r="D47" s="91"/>
      <c r="E47" s="92">
        <f>SUM(E15:E46)</f>
        <v>0</v>
      </c>
      <c r="F47" s="89" t="s">
        <v>31</v>
      </c>
      <c r="G47" s="90"/>
      <c r="H47" s="93">
        <f>SUM(H14:H46)</f>
        <v>2500</v>
      </c>
      <c r="I47" s="94"/>
      <c r="J47" s="95">
        <f>SUM(J15:J46)</f>
        <v>1220</v>
      </c>
    </row>
    <row r="48" spans="1:10" ht="15" thickBot="1">
      <c r="A48" s="670"/>
      <c r="B48" s="671"/>
      <c r="C48" s="96"/>
      <c r="D48" s="97"/>
      <c r="E48" s="98"/>
      <c r="F48" s="99"/>
      <c r="G48" s="97"/>
      <c r="H48" s="100"/>
      <c r="I48" s="101"/>
      <c r="J48" s="102"/>
    </row>
    <row r="49" spans="1:10" ht="15" thickBot="1">
      <c r="A49" s="672">
        <v>44499</v>
      </c>
      <c r="B49" s="673"/>
      <c r="C49" s="103">
        <f>C47-E47</f>
        <v>4.9000000000000004</v>
      </c>
      <c r="D49" s="97"/>
      <c r="E49" s="104"/>
      <c r="F49" s="99"/>
      <c r="G49" s="97"/>
      <c r="H49" s="105"/>
      <c r="I49" s="101"/>
      <c r="J49" s="104"/>
    </row>
    <row r="50" spans="1:10">
      <c r="A50" s="106" t="s">
        <v>231</v>
      </c>
      <c r="B50" s="107"/>
      <c r="C50" s="108"/>
      <c r="D50" s="22"/>
      <c r="E50" s="21"/>
      <c r="F50" s="99"/>
      <c r="G50" s="97"/>
      <c r="H50" s="105"/>
      <c r="I50" s="101"/>
      <c r="J50" s="104"/>
    </row>
    <row r="51" spans="1:10">
      <c r="A51" s="109" t="s">
        <v>232</v>
      </c>
      <c r="B51" s="110"/>
      <c r="C51" s="111"/>
      <c r="D51" s="14"/>
      <c r="E51" s="21"/>
      <c r="F51" s="99"/>
      <c r="G51" s="97"/>
      <c r="H51" s="105"/>
      <c r="I51" s="101"/>
      <c r="J51" s="104"/>
    </row>
    <row r="52" spans="1:10">
      <c r="A52" s="112" t="s">
        <v>233</v>
      </c>
      <c r="B52" s="113" t="s">
        <v>234</v>
      </c>
      <c r="C52" s="114">
        <v>170</v>
      </c>
      <c r="D52" s="14"/>
      <c r="E52" s="21"/>
      <c r="F52" s="99"/>
      <c r="G52" s="97"/>
      <c r="H52" s="105"/>
      <c r="I52" s="101"/>
      <c r="J52" s="104"/>
    </row>
    <row r="53" spans="1:10" ht="15" thickBot="1">
      <c r="A53" s="106" t="s">
        <v>235</v>
      </c>
      <c r="B53" s="115"/>
      <c r="C53" s="111"/>
      <c r="D53" s="14"/>
      <c r="E53" s="116"/>
      <c r="F53" s="99"/>
      <c r="G53" s="97"/>
      <c r="H53" s="105"/>
      <c r="I53" s="101"/>
      <c r="J53" s="104"/>
    </row>
    <row r="54" spans="1:10" ht="15" thickBot="1">
      <c r="A54" s="670" t="s">
        <v>236</v>
      </c>
      <c r="B54" s="674"/>
      <c r="C54" s="117"/>
      <c r="D54" s="14"/>
      <c r="E54" s="116"/>
      <c r="F54" s="99"/>
      <c r="G54" s="97"/>
      <c r="H54" s="105"/>
      <c r="I54" s="101"/>
      <c r="J54" s="104"/>
    </row>
    <row r="55" spans="1:10" ht="15" thickBot="1">
      <c r="A55" s="660"/>
      <c r="B55" s="661"/>
      <c r="C55" s="118"/>
      <c r="D55" s="14"/>
      <c r="E55" s="116"/>
      <c r="F55" s="99"/>
      <c r="G55" s="97"/>
      <c r="H55" s="105"/>
      <c r="I55" s="101"/>
      <c r="J55" s="104"/>
    </row>
    <row r="56" spans="1:10" ht="15.5" thickTop="1" thickBot="1">
      <c r="A56" s="119" t="s">
        <v>237</v>
      </c>
      <c r="B56" s="120">
        <v>44864</v>
      </c>
      <c r="C56" s="121"/>
      <c r="D56" s="97"/>
      <c r="E56" s="21"/>
      <c r="F56" s="99"/>
      <c r="G56" s="97"/>
      <c r="H56" s="105"/>
      <c r="I56" s="101"/>
      <c r="J56" s="122"/>
    </row>
    <row r="57" spans="1:10" ht="15" thickTop="1">
      <c r="A57" s="119" t="s">
        <v>238</v>
      </c>
      <c r="B57" s="123" t="s">
        <v>239</v>
      </c>
      <c r="C57" s="124"/>
      <c r="D57" s="97"/>
      <c r="E57" s="21"/>
      <c r="F57" s="99"/>
      <c r="G57" s="97"/>
      <c r="H57" s="105"/>
      <c r="I57" s="101"/>
      <c r="J57" s="104"/>
    </row>
    <row r="58" spans="1:10">
      <c r="A58" s="119" t="s">
        <v>240</v>
      </c>
      <c r="B58" s="123" t="s">
        <v>239</v>
      </c>
      <c r="C58" s="125"/>
      <c r="D58" s="97"/>
      <c r="E58" s="21"/>
      <c r="F58" s="99"/>
      <c r="G58" s="97"/>
      <c r="H58" s="105"/>
      <c r="I58" s="101"/>
      <c r="J58" s="104"/>
    </row>
    <row r="59" spans="1:10" ht="15" thickBot="1">
      <c r="A59" s="119" t="s">
        <v>241</v>
      </c>
      <c r="B59" s="123" t="s">
        <v>239</v>
      </c>
      <c r="C59" s="126">
        <v>0</v>
      </c>
      <c r="D59" s="97"/>
      <c r="E59" s="127"/>
      <c r="F59" s="99"/>
      <c r="G59" s="97"/>
      <c r="H59" s="105"/>
      <c r="I59" s="101"/>
      <c r="J59" s="104"/>
    </row>
    <row r="60" spans="1:10" ht="15.5" thickTop="1" thickBot="1">
      <c r="A60" s="128"/>
      <c r="B60" s="14"/>
      <c r="C60" s="14"/>
      <c r="D60" s="14"/>
      <c r="E60" s="21"/>
      <c r="F60" s="22"/>
      <c r="G60" s="14"/>
      <c r="H60" s="15"/>
      <c r="I60" s="14"/>
      <c r="J60" s="21"/>
    </row>
    <row r="61" spans="1:10" ht="15.5" thickTop="1" thickBot="1">
      <c r="A61" s="662" t="s">
        <v>242</v>
      </c>
      <c r="B61" s="663"/>
      <c r="C61" s="121"/>
      <c r="D61" s="129"/>
      <c r="E61" s="130"/>
      <c r="F61" s="129"/>
      <c r="G61" s="131"/>
      <c r="H61" s="132"/>
      <c r="I61" s="131"/>
      <c r="J61" s="130"/>
    </row>
    <row r="62" spans="1:10" ht="15" thickTop="1"/>
  </sheetData>
  <mergeCells count="14">
    <mergeCell ref="A1:E1"/>
    <mergeCell ref="F1:J1"/>
    <mergeCell ref="A2:E6"/>
    <mergeCell ref="A8:E9"/>
    <mergeCell ref="F8:J9"/>
    <mergeCell ref="A55:B55"/>
    <mergeCell ref="A61:B61"/>
    <mergeCell ref="F2:J6"/>
    <mergeCell ref="A10:B10"/>
    <mergeCell ref="A11:B11"/>
    <mergeCell ref="F11:G11"/>
    <mergeCell ref="A48:B48"/>
    <mergeCell ref="A49:B49"/>
    <mergeCell ref="A54:B54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H35"/>
  <sheetViews>
    <sheetView workbookViewId="0">
      <selection activeCell="B2" sqref="B2:B35"/>
    </sheetView>
  </sheetViews>
  <sheetFormatPr baseColWidth="10" defaultColWidth="11.453125" defaultRowHeight="14.5"/>
  <cols>
    <col min="1" max="1" width="48.26953125" style="3" bestFit="1" customWidth="1"/>
    <col min="2" max="2" width="10.54296875" style="3" bestFit="1" customWidth="1"/>
    <col min="5" max="5" width="16.90625" customWidth="1"/>
    <col min="6" max="6" width="11.453125" style="169"/>
  </cols>
  <sheetData>
    <row r="1" spans="1:8">
      <c r="A1" s="3" t="s">
        <v>23</v>
      </c>
      <c r="B1" s="3" t="s">
        <v>0</v>
      </c>
      <c r="E1" s="549" t="s">
        <v>372</v>
      </c>
      <c r="F1" s="549" t="s">
        <v>389</v>
      </c>
    </row>
    <row r="2" spans="1:8">
      <c r="A2" s="3" t="s">
        <v>17</v>
      </c>
      <c r="B2" s="12">
        <v>6581</v>
      </c>
      <c r="E2" t="s">
        <v>380</v>
      </c>
      <c r="F2" s="169">
        <v>2022</v>
      </c>
      <c r="H2" s="679" t="s">
        <v>390</v>
      </c>
    </row>
    <row r="3" spans="1:8">
      <c r="A3" s="3" t="s">
        <v>216</v>
      </c>
      <c r="B3" s="13">
        <v>6050</v>
      </c>
      <c r="E3" t="s">
        <v>381</v>
      </c>
      <c r="F3" s="169">
        <v>2023</v>
      </c>
    </row>
    <row r="4" spans="1:8">
      <c r="A4" s="3" t="s">
        <v>5</v>
      </c>
      <c r="B4" s="13">
        <v>6010</v>
      </c>
      <c r="E4" t="s">
        <v>382</v>
      </c>
      <c r="F4" s="169">
        <v>2024</v>
      </c>
    </row>
    <row r="5" spans="1:8">
      <c r="A5" s="3" t="s">
        <v>11</v>
      </c>
      <c r="B5" s="13">
        <v>6160</v>
      </c>
      <c r="E5" t="s">
        <v>383</v>
      </c>
      <c r="F5" s="169">
        <v>2025</v>
      </c>
    </row>
    <row r="6" spans="1:8">
      <c r="A6" s="3" t="s">
        <v>199</v>
      </c>
      <c r="B6" s="13">
        <v>6234</v>
      </c>
      <c r="E6" t="s">
        <v>384</v>
      </c>
      <c r="F6" s="169">
        <v>2026</v>
      </c>
    </row>
    <row r="7" spans="1:8">
      <c r="A7" s="3" t="s">
        <v>338</v>
      </c>
      <c r="B7" s="13">
        <v>6051</v>
      </c>
      <c r="E7" t="s">
        <v>373</v>
      </c>
      <c r="F7" s="169">
        <v>2027</v>
      </c>
    </row>
    <row r="8" spans="1:8">
      <c r="A8" s="3" t="s">
        <v>367</v>
      </c>
      <c r="B8" s="13">
        <v>6584</v>
      </c>
      <c r="E8" t="s">
        <v>374</v>
      </c>
      <c r="F8" s="169">
        <v>2028</v>
      </c>
    </row>
    <row r="9" spans="1:8">
      <c r="A9" s="3" t="s">
        <v>321</v>
      </c>
      <c r="B9" s="13">
        <v>7560</v>
      </c>
      <c r="E9" t="s">
        <v>375</v>
      </c>
      <c r="F9" s="169">
        <v>2029</v>
      </c>
    </row>
    <row r="10" spans="1:8">
      <c r="A10" s="3" t="s">
        <v>310</v>
      </c>
      <c r="B10" s="13">
        <v>7561</v>
      </c>
      <c r="E10" t="s">
        <v>376</v>
      </c>
      <c r="F10" s="169">
        <v>2030</v>
      </c>
    </row>
    <row r="11" spans="1:8">
      <c r="A11" s="3" t="s">
        <v>314</v>
      </c>
      <c r="B11" s="13">
        <v>7510</v>
      </c>
      <c r="E11" t="s">
        <v>377</v>
      </c>
      <c r="F11" s="169">
        <v>2031</v>
      </c>
    </row>
    <row r="12" spans="1:8">
      <c r="A12" s="3" t="s">
        <v>315</v>
      </c>
      <c r="B12" s="401">
        <v>7511</v>
      </c>
      <c r="E12" t="s">
        <v>378</v>
      </c>
      <c r="F12" s="169">
        <v>2032</v>
      </c>
    </row>
    <row r="13" spans="1:8">
      <c r="A13" s="3" t="s">
        <v>7</v>
      </c>
      <c r="B13" s="13">
        <v>6063</v>
      </c>
      <c r="E13" t="s">
        <v>379</v>
      </c>
      <c r="F13" s="169">
        <v>2033</v>
      </c>
    </row>
    <row r="14" spans="1:8">
      <c r="A14" s="3" t="s">
        <v>10</v>
      </c>
      <c r="B14" s="13">
        <v>6150</v>
      </c>
    </row>
    <row r="15" spans="1:8">
      <c r="A15" s="3" t="s">
        <v>368</v>
      </c>
      <c r="B15" s="13">
        <v>7460</v>
      </c>
    </row>
    <row r="16" spans="1:8">
      <c r="A16" s="3" t="s">
        <v>8</v>
      </c>
      <c r="B16" s="12">
        <v>6064</v>
      </c>
    </row>
    <row r="17" spans="1:2">
      <c r="A17" s="3" t="s">
        <v>15</v>
      </c>
      <c r="B17" s="13">
        <v>6270</v>
      </c>
    </row>
    <row r="18" spans="1:2">
      <c r="A18" s="3" t="s">
        <v>16</v>
      </c>
      <c r="B18" s="13">
        <v>6280</v>
      </c>
    </row>
    <row r="19" spans="1:2">
      <c r="A19" s="3" t="s">
        <v>12</v>
      </c>
      <c r="B19" s="13">
        <v>6260</v>
      </c>
    </row>
    <row r="20" spans="1:2">
      <c r="A20" s="3" t="s">
        <v>335</v>
      </c>
      <c r="B20" s="12">
        <v>6252</v>
      </c>
    </row>
    <row r="21" spans="1:2">
      <c r="A21" s="3" t="s">
        <v>323</v>
      </c>
      <c r="B21" s="13">
        <v>6253</v>
      </c>
    </row>
    <row r="22" spans="1:2">
      <c r="A22" s="3" t="s">
        <v>4</v>
      </c>
      <c r="B22" s="12">
        <v>7610</v>
      </c>
    </row>
    <row r="23" spans="1:2">
      <c r="A23" s="3" t="s">
        <v>9</v>
      </c>
      <c r="B23" s="13">
        <v>6130</v>
      </c>
    </row>
    <row r="24" spans="1:2">
      <c r="A24" s="3" t="s">
        <v>326</v>
      </c>
      <c r="B24" s="13">
        <v>6135</v>
      </c>
    </row>
    <row r="25" spans="1:2">
      <c r="A25" s="3" t="s">
        <v>2</v>
      </c>
      <c r="B25" s="348">
        <v>7710</v>
      </c>
    </row>
    <row r="26" spans="1:2">
      <c r="A26" s="3" t="s">
        <v>198</v>
      </c>
      <c r="B26" s="13">
        <v>7060</v>
      </c>
    </row>
    <row r="27" spans="1:2">
      <c r="A27" s="3" t="s">
        <v>1</v>
      </c>
      <c r="B27" s="13">
        <v>7020</v>
      </c>
    </row>
    <row r="28" spans="1:2">
      <c r="A28" s="3" t="s">
        <v>13</v>
      </c>
      <c r="B28" s="12">
        <v>6230</v>
      </c>
    </row>
    <row r="29" spans="1:2">
      <c r="A29" s="3" t="s">
        <v>366</v>
      </c>
      <c r="B29" s="13">
        <v>7417</v>
      </c>
    </row>
    <row r="30" spans="1:2">
      <c r="A30" s="3" t="s">
        <v>211</v>
      </c>
      <c r="B30" s="12">
        <v>7442</v>
      </c>
    </row>
    <row r="31" spans="1:2">
      <c r="A31" s="3" t="s">
        <v>210</v>
      </c>
      <c r="B31" s="13">
        <v>7441</v>
      </c>
    </row>
    <row r="32" spans="1:2">
      <c r="A32" s="3" t="s">
        <v>252</v>
      </c>
      <c r="B32" s="13">
        <v>7443</v>
      </c>
    </row>
    <row r="33" spans="1:2">
      <c r="A33" s="3" t="s">
        <v>333</v>
      </c>
      <c r="B33" s="416">
        <v>6020</v>
      </c>
    </row>
    <row r="34" spans="1:2">
      <c r="A34" s="3" t="s">
        <v>334</v>
      </c>
      <c r="B34" s="416">
        <v>6254</v>
      </c>
    </row>
    <row r="35" spans="1:2">
      <c r="A35" s="3" t="s">
        <v>337</v>
      </c>
      <c r="B35" s="416">
        <v>6151</v>
      </c>
    </row>
  </sheetData>
  <hyperlinks>
    <hyperlink ref="H2" r:id="rId1"/>
  </hyperlinks>
  <pageMargins left="0.7" right="0.7" top="0.75" bottom="0.75" header="0.3" footer="0.3"/>
  <tableParts count="1"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J36"/>
  <sheetViews>
    <sheetView tabSelected="1" workbookViewId="0"/>
  </sheetViews>
  <sheetFormatPr baseColWidth="10" defaultRowHeight="14.5"/>
  <cols>
    <col min="3" max="3" width="48.26953125" bestFit="1" customWidth="1"/>
    <col min="4" max="4" width="13.453125" style="169" customWidth="1"/>
    <col min="5" max="5" width="13.453125" customWidth="1"/>
    <col min="7" max="7" width="10.08984375" customWidth="1"/>
  </cols>
  <sheetData>
    <row r="1" spans="2:10" ht="15" thickBot="1">
      <c r="D1" s="683"/>
      <c r="G1" s="554"/>
      <c r="H1" s="555" t="s">
        <v>387</v>
      </c>
      <c r="I1" s="555" t="s">
        <v>388</v>
      </c>
      <c r="J1" s="554"/>
    </row>
    <row r="2" spans="2:10" ht="15" thickBot="1">
      <c r="B2" s="548" t="s">
        <v>370</v>
      </c>
      <c r="C2" s="548" t="s">
        <v>371</v>
      </c>
      <c r="D2" s="548" t="s">
        <v>391</v>
      </c>
      <c r="G2" s="556" t="s">
        <v>385</v>
      </c>
      <c r="H2" s="550" t="s">
        <v>378</v>
      </c>
      <c r="I2" s="551">
        <v>2022</v>
      </c>
      <c r="J2" s="554"/>
    </row>
    <row r="3" spans="2:10">
      <c r="B3" s="547">
        <v>6581</v>
      </c>
      <c r="C3" s="547" t="s">
        <v>17</v>
      </c>
      <c r="D3" s="680"/>
      <c r="G3" s="557" t="s">
        <v>386</v>
      </c>
      <c r="H3" s="552" t="s">
        <v>378</v>
      </c>
      <c r="I3" s="553">
        <v>2023</v>
      </c>
      <c r="J3" s="554"/>
    </row>
    <row r="4" spans="2:10">
      <c r="B4" s="287">
        <v>6050</v>
      </c>
      <c r="C4" s="287" t="s">
        <v>216</v>
      </c>
      <c r="D4" s="682"/>
      <c r="G4" s="554"/>
      <c r="H4" s="554"/>
      <c r="I4" s="554"/>
      <c r="J4" s="554"/>
    </row>
    <row r="5" spans="2:10">
      <c r="B5" s="545">
        <v>6010</v>
      </c>
      <c r="C5" s="545" t="s">
        <v>5</v>
      </c>
      <c r="D5" s="681"/>
    </row>
    <row r="6" spans="2:10">
      <c r="B6" s="287">
        <v>6160</v>
      </c>
      <c r="C6" s="287" t="s">
        <v>11</v>
      </c>
      <c r="D6" s="682"/>
    </row>
    <row r="7" spans="2:10">
      <c r="B7" s="545">
        <v>6234</v>
      </c>
      <c r="C7" s="545" t="s">
        <v>199</v>
      </c>
      <c r="D7" s="681"/>
    </row>
    <row r="8" spans="2:10">
      <c r="B8" s="287">
        <v>6051</v>
      </c>
      <c r="C8" s="287" t="s">
        <v>338</v>
      </c>
      <c r="D8" s="681"/>
    </row>
    <row r="9" spans="2:10">
      <c r="B9" s="545">
        <v>6584</v>
      </c>
      <c r="C9" s="545" t="s">
        <v>367</v>
      </c>
      <c r="D9" s="681"/>
    </row>
    <row r="10" spans="2:10">
      <c r="B10" s="287">
        <v>7560</v>
      </c>
      <c r="C10" s="287" t="s">
        <v>321</v>
      </c>
      <c r="D10" s="682"/>
    </row>
    <row r="11" spans="2:10">
      <c r="B11" s="545">
        <v>7561</v>
      </c>
      <c r="C11" s="545" t="s">
        <v>310</v>
      </c>
      <c r="D11" s="682"/>
    </row>
    <row r="12" spans="2:10">
      <c r="B12" s="287">
        <v>7510</v>
      </c>
      <c r="C12" s="287" t="s">
        <v>314</v>
      </c>
      <c r="D12" s="681"/>
    </row>
    <row r="13" spans="2:10">
      <c r="B13" s="545">
        <v>7511</v>
      </c>
      <c r="C13" s="545" t="s">
        <v>315</v>
      </c>
      <c r="D13" s="681"/>
    </row>
    <row r="14" spans="2:10">
      <c r="B14" s="287">
        <v>6063</v>
      </c>
      <c r="C14" s="287" t="s">
        <v>7</v>
      </c>
      <c r="D14" s="681"/>
    </row>
    <row r="15" spans="2:10">
      <c r="B15" s="545">
        <v>6150</v>
      </c>
      <c r="C15" s="545" t="s">
        <v>10</v>
      </c>
      <c r="D15" s="681"/>
    </row>
    <row r="16" spans="2:10">
      <c r="B16" s="287">
        <v>7460</v>
      </c>
      <c r="C16" s="287" t="s">
        <v>368</v>
      </c>
      <c r="D16" s="681"/>
    </row>
    <row r="17" spans="2:4">
      <c r="B17" s="545">
        <v>6064</v>
      </c>
      <c r="C17" s="545" t="s">
        <v>8</v>
      </c>
      <c r="D17" s="681"/>
    </row>
    <row r="18" spans="2:4">
      <c r="B18" s="287">
        <v>6270</v>
      </c>
      <c r="C18" s="287" t="s">
        <v>15</v>
      </c>
      <c r="D18" s="681"/>
    </row>
    <row r="19" spans="2:4">
      <c r="B19" s="545">
        <v>6280</v>
      </c>
      <c r="C19" s="545" t="s">
        <v>16</v>
      </c>
      <c r="D19" s="681"/>
    </row>
    <row r="20" spans="2:4">
      <c r="B20" s="287">
        <v>6260</v>
      </c>
      <c r="C20" s="287" t="s">
        <v>12</v>
      </c>
      <c r="D20" s="681"/>
    </row>
    <row r="21" spans="2:4">
      <c r="B21" s="545">
        <v>6252</v>
      </c>
      <c r="C21" s="545" t="s">
        <v>335</v>
      </c>
      <c r="D21" s="681"/>
    </row>
    <row r="22" spans="2:4">
      <c r="B22" s="287">
        <v>6253</v>
      </c>
      <c r="C22" s="287" t="s">
        <v>323</v>
      </c>
      <c r="D22" s="681"/>
    </row>
    <row r="23" spans="2:4">
      <c r="B23" s="545">
        <v>7610</v>
      </c>
      <c r="C23" s="545" t="s">
        <v>4</v>
      </c>
      <c r="D23" s="681"/>
    </row>
    <row r="24" spans="2:4">
      <c r="B24" s="287">
        <v>6130</v>
      </c>
      <c r="C24" s="287" t="s">
        <v>9</v>
      </c>
      <c r="D24" s="681"/>
    </row>
    <row r="25" spans="2:4">
      <c r="B25" s="545">
        <v>6135</v>
      </c>
      <c r="C25" s="545" t="s">
        <v>326</v>
      </c>
      <c r="D25" s="681"/>
    </row>
    <row r="26" spans="2:4">
      <c r="B26" s="546">
        <v>7710</v>
      </c>
      <c r="C26" s="287" t="s">
        <v>2</v>
      </c>
      <c r="D26" s="681"/>
    </row>
    <row r="27" spans="2:4">
      <c r="B27" s="545">
        <v>7060</v>
      </c>
      <c r="C27" s="545" t="s">
        <v>198</v>
      </c>
      <c r="D27" s="681"/>
    </row>
    <row r="28" spans="2:4">
      <c r="B28" s="287">
        <v>7020</v>
      </c>
      <c r="C28" s="287" t="s">
        <v>1</v>
      </c>
      <c r="D28" s="681"/>
    </row>
    <row r="29" spans="2:4">
      <c r="B29" s="545">
        <v>6230</v>
      </c>
      <c r="C29" s="545" t="s">
        <v>13</v>
      </c>
      <c r="D29" s="681"/>
    </row>
    <row r="30" spans="2:4">
      <c r="B30" s="287">
        <v>7417</v>
      </c>
      <c r="C30" s="287" t="s">
        <v>366</v>
      </c>
      <c r="D30" s="681"/>
    </row>
    <row r="31" spans="2:4">
      <c r="B31" s="545">
        <v>7442</v>
      </c>
      <c r="C31" s="545" t="s">
        <v>211</v>
      </c>
      <c r="D31" s="681"/>
    </row>
    <row r="32" spans="2:4">
      <c r="B32" s="287">
        <v>7441</v>
      </c>
      <c r="C32" s="287" t="s">
        <v>210</v>
      </c>
      <c r="D32" s="681"/>
    </row>
    <row r="33" spans="2:4">
      <c r="B33" s="545">
        <v>7443</v>
      </c>
      <c r="C33" s="545" t="s">
        <v>252</v>
      </c>
      <c r="D33" s="681"/>
    </row>
    <row r="34" spans="2:4">
      <c r="B34" s="545">
        <v>6020</v>
      </c>
      <c r="C34" s="287" t="s">
        <v>333</v>
      </c>
      <c r="D34" s="681"/>
    </row>
    <row r="35" spans="2:4">
      <c r="B35" s="545">
        <v>6254</v>
      </c>
      <c r="C35" s="545" t="s">
        <v>334</v>
      </c>
      <c r="D35" s="681"/>
    </row>
    <row r="36" spans="2:4">
      <c r="B36" s="545">
        <v>6151</v>
      </c>
      <c r="C36" s="287" t="s">
        <v>337</v>
      </c>
      <c r="D36" s="681"/>
    </row>
  </sheetData>
  <dataValidations count="2">
    <dataValidation type="list" allowBlank="1" showInputMessage="1" showErrorMessage="1" sqref="H2:H3">
      <formula1>mois</formula1>
    </dataValidation>
    <dataValidation type="list" allowBlank="1" showInputMessage="1" showErrorMessage="1" sqref="I2:I3">
      <formula1>Annee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16</vt:i4>
      </vt:variant>
    </vt:vector>
  </HeadingPairs>
  <TitlesOfParts>
    <vt:vector size="35" baseType="lpstr">
      <vt:lpstr>Membre</vt:lpstr>
      <vt:lpstr>Membres</vt:lpstr>
      <vt:lpstr>Novembre 2022</vt:lpstr>
      <vt:lpstr>Décembre 2022</vt:lpstr>
      <vt:lpstr>Janvier 2023</vt:lpstr>
      <vt:lpstr>Février 2023</vt:lpstr>
      <vt:lpstr>Mars 2023</vt:lpstr>
      <vt:lpstr>Avril 2023</vt:lpstr>
      <vt:lpstr>Mai 2023</vt:lpstr>
      <vt:lpstr>Juin 2023</vt:lpstr>
      <vt:lpstr>Juillet 2023</vt:lpstr>
      <vt:lpstr>Août 2023</vt:lpstr>
      <vt:lpstr>Septembre 2023</vt:lpstr>
      <vt:lpstr>Octobre 2023</vt:lpstr>
      <vt:lpstr>Novembre 2023</vt:lpstr>
      <vt:lpstr>Bilan Financier 2023</vt:lpstr>
      <vt:lpstr>Bilan Financier</vt:lpstr>
      <vt:lpstr>Data</vt:lpstr>
      <vt:lpstr>Bilan</vt:lpstr>
      <vt:lpstr>'Août 2023'!d.comptes</vt:lpstr>
      <vt:lpstr>'Avril 2023'!d.comptes</vt:lpstr>
      <vt:lpstr>'Bilan Financier 2023'!d.comptes</vt:lpstr>
      <vt:lpstr>'Décembre 2022'!d.comptes</vt:lpstr>
      <vt:lpstr>'Février 2023'!d.comptes</vt:lpstr>
      <vt:lpstr>'Janvier 2023'!d.comptes</vt:lpstr>
      <vt:lpstr>'Juillet 2023'!d.comptes</vt:lpstr>
      <vt:lpstr>'Juin 2023'!d.comptes</vt:lpstr>
      <vt:lpstr>'Mai 2023'!d.comptes</vt:lpstr>
      <vt:lpstr>'Mars 2023'!d.comptes</vt:lpstr>
      <vt:lpstr>'Novembre 2023'!d.comptes</vt:lpstr>
      <vt:lpstr>'Octobre 2023'!d.comptes</vt:lpstr>
      <vt:lpstr>'Septembre 2023'!d.comptes</vt:lpstr>
      <vt:lpstr>d.comptes</vt:lpstr>
      <vt:lpstr>Janvier</vt:lpstr>
      <vt:lpstr>'Bilan Financier 2023'!Zone_d_impression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Guy Blancher</cp:lastModifiedBy>
  <cp:lastPrinted>2022-11-08T06:28:32Z</cp:lastPrinted>
  <dcterms:created xsi:type="dcterms:W3CDTF">2021-11-28T08:35:44Z</dcterms:created>
  <dcterms:modified xsi:type="dcterms:W3CDTF">2024-01-07T13:41:23Z</dcterms:modified>
</cp:coreProperties>
</file>