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620" windowHeight="4400"/>
  </bookViews>
  <sheets>
    <sheet name="0312" sheetId="2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0" i="2" l="1"/>
  <c r="Q11" i="2"/>
  <c r="Q12" i="2"/>
  <c r="Q13" i="2"/>
  <c r="Q14" i="2"/>
  <c r="M14" i="2"/>
  <c r="N14" i="2" s="1"/>
  <c r="K14" i="2"/>
  <c r="L14" i="2" s="1"/>
  <c r="I14" i="2"/>
  <c r="J14" i="2" s="1"/>
  <c r="F14" i="2"/>
  <c r="G14" i="2" s="1"/>
  <c r="D14" i="2"/>
  <c r="E14" i="2" s="1"/>
  <c r="C14" i="2"/>
  <c r="M13" i="2"/>
  <c r="N13" i="2" s="1"/>
  <c r="K13" i="2"/>
  <c r="L13" i="2" s="1"/>
  <c r="I13" i="2"/>
  <c r="J13" i="2" s="1"/>
  <c r="F13" i="2"/>
  <c r="G13" i="2" s="1"/>
  <c r="C13" i="2"/>
  <c r="D13" i="2" s="1"/>
  <c r="N12" i="2"/>
  <c r="M12" i="2"/>
  <c r="L12" i="2"/>
  <c r="K12" i="2"/>
  <c r="J12" i="2"/>
  <c r="I12" i="2"/>
  <c r="F12" i="2"/>
  <c r="G12" i="2" s="1"/>
  <c r="C12" i="2"/>
  <c r="D12" i="2" s="1"/>
  <c r="E12" i="2" s="1"/>
  <c r="M11" i="2"/>
  <c r="N11" i="2" s="1"/>
  <c r="K11" i="2"/>
  <c r="L11" i="2" s="1"/>
  <c r="I11" i="2"/>
  <c r="J11" i="2" s="1"/>
  <c r="G11" i="2"/>
  <c r="F11" i="2"/>
  <c r="C11" i="2"/>
  <c r="D11" i="2" s="1"/>
  <c r="M10" i="2"/>
  <c r="N10" i="2" s="1"/>
  <c r="K10" i="2"/>
  <c r="L10" i="2" s="1"/>
  <c r="I10" i="2"/>
  <c r="J10" i="2" s="1"/>
  <c r="F10" i="2"/>
  <c r="G10" i="2" s="1"/>
  <c r="C10" i="2"/>
  <c r="D10" i="2" s="1"/>
  <c r="E10" i="2" s="1"/>
  <c r="R11" i="2"/>
  <c r="R13" i="2"/>
  <c r="R12" i="2"/>
  <c r="R14" i="2"/>
  <c r="R10" i="2"/>
  <c r="P14" i="2"/>
  <c r="P12" i="2"/>
  <c r="P10" i="2"/>
  <c r="P13" i="2"/>
  <c r="P11" i="2"/>
  <c r="H11" i="2" l="1"/>
  <c r="E11" i="2"/>
  <c r="H13" i="2"/>
  <c r="E13" i="2"/>
  <c r="H10" i="2"/>
  <c r="H12" i="2"/>
  <c r="H14" i="2"/>
  <c r="C6" i="2"/>
  <c r="D6" i="2" s="1"/>
  <c r="E6" i="2" s="1"/>
  <c r="F6" i="2"/>
  <c r="G6" i="2" s="1"/>
  <c r="I6" i="2"/>
  <c r="J6" i="2" s="1"/>
  <c r="K6" i="2"/>
  <c r="L6" i="2" s="1"/>
  <c r="M6" i="2"/>
  <c r="N6" i="2" s="1"/>
  <c r="P6" i="2"/>
  <c r="P2" i="2"/>
  <c r="P3" i="2"/>
  <c r="P4" i="2"/>
  <c r="P5" i="2"/>
  <c r="C5" i="2"/>
  <c r="D5" i="2" s="1"/>
  <c r="E5" i="2" s="1"/>
  <c r="F5" i="2"/>
  <c r="G5" i="2" s="1"/>
  <c r="I5" i="2"/>
  <c r="J5" i="2" s="1"/>
  <c r="K5" i="2"/>
  <c r="L5" i="2" s="1"/>
  <c r="M5" i="2"/>
  <c r="N5" i="2" s="1"/>
  <c r="C4" i="2"/>
  <c r="D4" i="2" s="1"/>
  <c r="E4" i="2" s="1"/>
  <c r="F4" i="2"/>
  <c r="G4" i="2" s="1"/>
  <c r="I4" i="2"/>
  <c r="J4" i="2" s="1"/>
  <c r="K4" i="2"/>
  <c r="L4" i="2" s="1"/>
  <c r="M4" i="2"/>
  <c r="N4" i="2" s="1"/>
  <c r="C3" i="2"/>
  <c r="D3" i="2" s="1"/>
  <c r="E3" i="2" s="1"/>
  <c r="F3" i="2"/>
  <c r="G3" i="2" s="1"/>
  <c r="I3" i="2"/>
  <c r="J3" i="2" s="1"/>
  <c r="K3" i="2"/>
  <c r="L3" i="2" s="1"/>
  <c r="M3" i="2"/>
  <c r="N3" i="2" s="1"/>
  <c r="K2" i="2"/>
  <c r="L2" i="2" s="1"/>
  <c r="C2" i="2"/>
  <c r="D2" i="2" s="1"/>
  <c r="F2" i="2"/>
  <c r="G2" i="2" s="1"/>
  <c r="I2" i="2"/>
  <c r="J2" i="2" s="1"/>
  <c r="M2" i="2"/>
  <c r="N2" i="2" s="1"/>
  <c r="H6" i="2" l="1"/>
  <c r="H5" i="2"/>
  <c r="H4" i="2"/>
  <c r="H3" i="2"/>
  <c r="E2" i="2"/>
  <c r="H2" i="2"/>
</calcChain>
</file>

<file path=xl/sharedStrings.xml><?xml version="1.0" encoding="utf-8"?>
<sst xmlns="http://schemas.openxmlformats.org/spreadsheetml/2006/main" count="35" uniqueCount="19">
  <si>
    <t>Before 9 am</t>
  </si>
  <si>
    <t>Overtime</t>
  </si>
  <si>
    <t>Hours worked</t>
  </si>
  <si>
    <t>Arrival</t>
  </si>
  <si>
    <t>Departure</t>
  </si>
  <si>
    <t>Between 9 am and 6 pm</t>
  </si>
  <si>
    <t>Hours Qty</t>
  </si>
  <si>
    <t>After 6 PM</t>
  </si>
  <si>
    <t>B9_Qty</t>
  </si>
  <si>
    <t>96_Qty</t>
  </si>
  <si>
    <t>a6_Qty</t>
  </si>
  <si>
    <t>ot_qty</t>
  </si>
  <si>
    <t>Price_B9</t>
  </si>
  <si>
    <t>96_Price</t>
  </si>
  <si>
    <t>LAST one OK</t>
  </si>
  <si>
    <t>Calcul Manuel</t>
  </si>
  <si>
    <t>formule</t>
  </si>
  <si>
    <t xml:space="preserve">calcul avec  </t>
  </si>
  <si>
    <t>personnalisée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</si>
</sst>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"/>
    <numFmt numFmtId="165" formatCode="#,##0.00\ &quot;€&quot;"/>
  </numFmts>
  <fonts count="5"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rgb="FFFF0000"/>
      <name val="Aptos Narrow"/>
      <scheme val="minor"/>
    </font>
    <font>
      <b/>
      <sz val="12"/>
      <color theme="0"/>
      <name val="Aptos Narrow"/>
      <family val="2"/>
      <scheme val="minor"/>
    </font>
    <font>
      <b/>
      <sz val="12"/>
      <color rgb="FFFF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7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164" fontId="0" fillId="0" borderId="0" xfId="0" applyNumberFormat="1" applyFill="1" applyAlignment="1">
      <alignment horizontal="center"/>
    </xf>
    <xf numFmtId="2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20" fontId="0" fillId="4" borderId="1" xfId="0" applyNumberFormat="1" applyFont="1" applyFill="1" applyBorder="1" applyAlignment="1">
      <alignment horizontal="center" vertical="center"/>
    </xf>
    <xf numFmtId="20" fontId="0" fillId="4" borderId="2" xfId="0" applyNumberFormat="1" applyFont="1" applyFill="1" applyBorder="1" applyAlignment="1">
      <alignment horizontal="center" vertical="center"/>
    </xf>
    <xf numFmtId="164" fontId="0" fillId="4" borderId="2" xfId="0" applyNumberFormat="1" applyFont="1" applyFill="1" applyBorder="1" applyAlignment="1">
      <alignment horizontal="center"/>
    </xf>
    <xf numFmtId="165" fontId="0" fillId="2" borderId="2" xfId="0" applyNumberFormat="1" applyFont="1" applyFill="1" applyBorder="1" applyAlignment="1">
      <alignment horizontal="center" vertical="center"/>
    </xf>
    <xf numFmtId="165" fontId="4" fillId="4" borderId="3" xfId="0" applyNumberFormat="1" applyFont="1" applyFill="1" applyBorder="1" applyAlignment="1">
      <alignment horizontal="center" vertical="center"/>
    </xf>
    <xf numFmtId="2" fontId="0" fillId="4" borderId="2" xfId="0" applyNumberFormat="1" applyFont="1" applyFill="1" applyBorder="1" applyAlignment="1">
      <alignment horizontal="center" vertical="center"/>
    </xf>
    <xf numFmtId="2" fontId="0" fillId="4" borderId="2" xfId="0" applyNumberFormat="1" applyFont="1" applyFill="1" applyBorder="1" applyAlignment="1">
      <alignment horizontal="center"/>
    </xf>
    <xf numFmtId="164" fontId="0" fillId="4" borderId="2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20" fontId="0" fillId="4" borderId="4" xfId="0" applyNumberFormat="1" applyFont="1" applyFill="1" applyBorder="1" applyAlignment="1">
      <alignment horizontal="center" vertical="center"/>
    </xf>
    <xf numFmtId="20" fontId="0" fillId="4" borderId="5" xfId="0" applyNumberFormat="1" applyFont="1" applyFill="1" applyBorder="1" applyAlignment="1">
      <alignment horizontal="center" vertical="center"/>
    </xf>
    <xf numFmtId="164" fontId="0" fillId="4" borderId="5" xfId="0" applyNumberFormat="1" applyFont="1" applyFill="1" applyBorder="1" applyAlignment="1">
      <alignment horizontal="center"/>
    </xf>
    <xf numFmtId="2" fontId="0" fillId="4" borderId="5" xfId="0" applyNumberFormat="1" applyFont="1" applyFill="1" applyBorder="1" applyAlignment="1">
      <alignment horizontal="center"/>
    </xf>
    <xf numFmtId="164" fontId="0" fillId="4" borderId="5" xfId="0" applyNumberFormat="1" applyFont="1" applyFill="1" applyBorder="1" applyAlignment="1">
      <alignment horizontal="center" vertical="center"/>
    </xf>
    <xf numFmtId="2" fontId="0" fillId="4" borderId="5" xfId="0" applyNumberFormat="1" applyFont="1" applyFill="1" applyBorder="1" applyAlignment="1">
      <alignment horizontal="center" vertical="center"/>
    </xf>
    <xf numFmtId="165" fontId="0" fillId="2" borderId="5" xfId="0" applyNumberFormat="1" applyFont="1" applyFill="1" applyBorder="1" applyAlignment="1">
      <alignment horizontal="center" vertical="center"/>
    </xf>
    <xf numFmtId="165" fontId="0" fillId="4" borderId="6" xfId="0" applyNumberFormat="1" applyFont="1" applyFill="1" applyBorder="1" applyAlignment="1">
      <alignment horizontal="center" vertical="center"/>
    </xf>
    <xf numFmtId="20" fontId="0" fillId="0" borderId="4" xfId="0" applyNumberFormat="1" applyFont="1" applyBorder="1" applyAlignment="1">
      <alignment horizontal="center" vertical="center"/>
    </xf>
    <xf numFmtId="20" fontId="0" fillId="0" borderId="5" xfId="0" applyNumberFormat="1" applyFont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/>
    </xf>
    <xf numFmtId="2" fontId="0" fillId="0" borderId="5" xfId="0" applyNumberFormat="1" applyFont="1" applyBorder="1" applyAlignment="1">
      <alignment horizontal="center"/>
    </xf>
    <xf numFmtId="164" fontId="0" fillId="0" borderId="5" xfId="0" applyNumberFormat="1" applyFont="1" applyBorder="1" applyAlignment="1">
      <alignment horizontal="center" vertical="center"/>
    </xf>
    <xf numFmtId="2" fontId="0" fillId="0" borderId="5" xfId="0" applyNumberFormat="1" applyFont="1" applyBorder="1" applyAlignment="1">
      <alignment horizontal="center" vertical="center"/>
    </xf>
    <xf numFmtId="165" fontId="0" fillId="0" borderId="6" xfId="0" applyNumberFormat="1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18">
    <dxf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6" formatCode="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[h]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6" formatCode="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6" formatCode="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Hours" displayName="T_Hours" ref="A1:P6" totalsRowShown="0" headerRowDxfId="17" dataDxfId="16">
  <autoFilter ref="A1:P6"/>
  <tableColumns count="16">
    <tableColumn id="1" name="Arrival" dataDxfId="15"/>
    <tableColumn id="2" name="Departure" dataDxfId="14"/>
    <tableColumn id="3" name="Before 9 am" dataDxfId="13">
      <calculatedColumnFormula>MAX(MIN(TIME(9,0,0), B2) - A2, 0)</calculatedColumnFormula>
    </tableColumn>
    <tableColumn id="10" name="B9_Qty" dataDxfId="12">
      <calculatedColumnFormula>T_Hours[[#This Row],[Before 9 am]]*24</calculatedColumnFormula>
    </tableColumn>
    <tableColumn id="14" name="Price_B9" dataDxfId="11">
      <calculatedColumnFormula>T_Hours[[#This Row],[B9_Qty]]*20</calculatedColumnFormula>
    </tableColumn>
    <tableColumn id="4" name="Between 9 am and 6 pm" dataDxfId="10">
      <calculatedColumnFormula>MAX(MIN(TIME(18,0,0), B2) - MAX(TIME(9,0,0), A2), 0)</calculatedColumnFormula>
    </tableColumn>
    <tableColumn id="11" name="96_Qty" dataDxfId="9">
      <calculatedColumnFormula>T_Hours[[#This Row],[Between 9 am and 6 pm]]*24</calculatedColumnFormula>
    </tableColumn>
    <tableColumn id="15" name="96_Price" dataDxfId="8">
      <calculatedColumnFormula>IF(T_Hours[[#This Row],[B9_Qty]]+T_Hours[[#This Row],[96_Qty]]&lt;8,T_Hours[[#This Row],[96_Qty]]*15,(T_Hours[[#This Row],[96_Qty]]+T_Hours[[#This Row],[B9_Qty]]-8)*20)</calculatedColumnFormula>
    </tableColumn>
    <tableColumn id="5" name="After 6 PM" dataDxfId="7">
      <calculatedColumnFormula>MAX(B2 - MAX(TIME(18,0,0), A2), 0)</calculatedColumnFormula>
    </tableColumn>
    <tableColumn id="12" name="a6_Qty" dataDxfId="6">
      <calculatedColumnFormula>T_Hours[[#This Row],[After 6 PM]]*24</calculatedColumnFormula>
    </tableColumn>
    <tableColumn id="6" name="Overtime" dataDxfId="5">
      <calculatedColumnFormula>MAX((B2-A2)-TIME(8,0,0),0)</calculatedColumnFormula>
    </tableColumn>
    <tableColumn id="13" name="ot_qty" dataDxfId="4">
      <calculatedColumnFormula>T_Hours[[#This Row],[Overtime]]*24</calculatedColumnFormula>
    </tableColumn>
    <tableColumn id="7" name="Hours worked" dataDxfId="3">
      <calculatedColumnFormula>B2-A2</calculatedColumnFormula>
    </tableColumn>
    <tableColumn id="8" name="Hours Qty" dataDxfId="2">
      <calculatedColumnFormula>M2*24</calculatedColumnFormula>
    </tableColumn>
    <tableColumn id="9" name="Calcul Manuel" dataDxfId="1"/>
    <tableColumn id="18" name="LAST one OK" dataDxfId="0">
      <calculatedColumnFormula>_xlfn.LET(_xlpm.arrival, A2, _xlpm.departure, B2, _xlpm.nineAM, TIME(9, 0, 0), _xlpm.sixPM, TIME(18, 0, 0), _xlpm.earlyRate, 20, _xlpm.regularRate, 15, _xlpm.overtimeRate, 20, _xlpm.totalHours, (_xlpm.departure - _xlpm.arrival) * 24, _xlpm.earlyHoursBefore9, MAX(MIN(_xlpm.nineAM, _xlpm.departure) - _xlpm.arrival, 0) * 24, _xlpm.lateHoursAfter6, MAX(_xlpm.departure - _xlpm.sixPM, 0) * 24, _xlpm.regularHoursBeforeOvertime, MIN(8, _xlpm.totalHours) - _xlpm.earlyHoursBefore9, _xlpm.overtimeHours, MAX(_xlpm.totalHours - 8, 0), _xlpm.payForEarlyHours, _xlpm.earlyHoursBefore9 * _xlpm.earlyRate, _xlpm.payForRegularHours, _xlpm.regularHoursBeforeOvertime * _xlpm.regularRate, _xlpm.payForOvertimeHours, _xlpm.overtimeHours * _xlpm.overtimeRate, _xlpm.totalPay, _xlpm.payForEarlyHours + _xlpm.payForRegularHours + _xlpm.payForOvertimeHours, _xlpm.totalPay)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B5B7D8F3-3EB3-7049-A1DE-A89D0AE99AE7}">
  <we:reference id="wa200003696" version="1.3.0.0" store="fr-FR" storeType="OMEX"/>
  <we:alternateReferences>
    <we:reference id="wa200003696" version="1.3.0.0" store="" storeType="OMEX"/>
  </we:alternateReferences>
  <we:properties>
    <we:property name="projectV0_1-56c6e055-265e-4713-816e-a646dbb708de" value="{&quot;kind&quot;:&quot;AFEJSONBlobNode&quot;,&quot;id&quot;:&quot;{403277E5-D93D-FC4B-B006-B4788F786CB4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 xmlns=""/>
    </a:ext>
    <a:ext xmlns:a="http://schemas.openxmlformats.org/drawingml/2006/main" uri="{7C84B067-C214-45C3-A712-C9D94CD141B2}">
      <we:customFunctionIdList xmlns=""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"/>
  <sheetViews>
    <sheetView tabSelected="1" topLeftCell="A7" zoomScale="115" zoomScaleNormal="115" workbookViewId="0">
      <selection activeCell="A10" sqref="A10"/>
    </sheetView>
  </sheetViews>
  <sheetFormatPr baseColWidth="10" defaultRowHeight="15.5"/>
  <cols>
    <col min="1" max="1" width="11.15234375" customWidth="1"/>
    <col min="2" max="2" width="12.61328125" customWidth="1"/>
    <col min="3" max="3" width="11.84375" hidden="1" customWidth="1"/>
    <col min="4" max="5" width="11.84375" style="4" hidden="1" customWidth="1"/>
    <col min="6" max="8" width="21.3046875" hidden="1" customWidth="1"/>
    <col min="9" max="10" width="10.4609375" hidden="1" customWidth="1"/>
    <col min="11" max="11" width="13.3046875" hidden="1" customWidth="1"/>
    <col min="12" max="12" width="2.23046875" customWidth="1"/>
    <col min="13" max="13" width="2.84375" customWidth="1"/>
    <col min="14" max="14" width="1.921875" customWidth="1"/>
    <col min="15" max="16" width="14.765625" customWidth="1"/>
    <col min="17" max="17" width="11.3046875" customWidth="1"/>
    <col min="18" max="18" width="12.84375" style="40" customWidth="1"/>
  </cols>
  <sheetData>
    <row r="1" spans="1:18">
      <c r="A1" s="1" t="s">
        <v>3</v>
      </c>
      <c r="B1" s="1" t="s">
        <v>4</v>
      </c>
      <c r="C1" s="1" t="s">
        <v>0</v>
      </c>
      <c r="D1" s="3" t="s">
        <v>8</v>
      </c>
      <c r="E1" s="3" t="s">
        <v>12</v>
      </c>
      <c r="F1" s="1" t="s">
        <v>5</v>
      </c>
      <c r="G1" s="1" t="s">
        <v>9</v>
      </c>
      <c r="H1" s="1" t="s">
        <v>13</v>
      </c>
      <c r="I1" s="1" t="s">
        <v>7</v>
      </c>
      <c r="J1" s="1" t="s">
        <v>10</v>
      </c>
      <c r="K1" s="1" t="s">
        <v>1</v>
      </c>
      <c r="L1" s="1" t="s">
        <v>11</v>
      </c>
      <c r="M1" s="1" t="s">
        <v>2</v>
      </c>
      <c r="N1" s="1" t="s">
        <v>6</v>
      </c>
      <c r="O1" s="1" t="s">
        <v>15</v>
      </c>
      <c r="P1" s="1" t="s">
        <v>14</v>
      </c>
    </row>
    <row r="2" spans="1:18">
      <c r="A2" s="2">
        <v>0.375</v>
      </c>
      <c r="B2" s="2">
        <v>0.66666666666666663</v>
      </c>
      <c r="C2" s="5">
        <f t="shared" ref="C2:C6" si="0">MAX(MIN(TIME(9,0,0), B2) - A2, 0)</f>
        <v>0</v>
      </c>
      <c r="D2" s="6">
        <f>T_Hours[[#This Row],[Before 9 am]]*24</f>
        <v>0</v>
      </c>
      <c r="E2" s="6">
        <f>T_Hours[[#This Row],[B9_Qty]]*20</f>
        <v>0</v>
      </c>
      <c r="F2" s="7">
        <f t="shared" ref="F2:F6" si="1">MAX(MIN(TIME(18,0,0), B2) - MAX(TIME(9,0,0), A2), 0)</f>
        <v>0.29166666666666663</v>
      </c>
      <c r="G2" s="8">
        <f>T_Hours[[#This Row],[Between 9 am and 6 pm]]*24</f>
        <v>6.9999999999999991</v>
      </c>
      <c r="H2" s="3">
        <f>IF(T_Hours[[#This Row],[B9_Qty]]+T_Hours[[#This Row],[96_Qty]]&lt;8,T_Hours[[#This Row],[96_Qty]]*15,(T_Hours[[#This Row],[96_Qty]]+T_Hours[[#This Row],[B9_Qty]]-8)*20)</f>
        <v>104.99999999999999</v>
      </c>
      <c r="I2" s="2">
        <f t="shared" ref="I2:I6" si="2">MAX(B2 - MAX(TIME(18,0,0), A2), 0)</f>
        <v>0</v>
      </c>
      <c r="J2" s="3">
        <f>T_Hours[[#This Row],[After 6 PM]]*24</f>
        <v>0</v>
      </c>
      <c r="K2" s="2">
        <f t="shared" ref="K2" si="3">MAX((B2-A2)-TIME(8,0,0),0)</f>
        <v>0</v>
      </c>
      <c r="L2" s="3">
        <f>T_Hours[[#This Row],[Overtime]]*24</f>
        <v>0</v>
      </c>
      <c r="M2" s="2">
        <f t="shared" ref="M2:M6" si="4">B2-A2</f>
        <v>0.29166666666666663</v>
      </c>
      <c r="N2" s="3">
        <f t="shared" ref="N2:N6" si="5">M2*24</f>
        <v>6.9999999999999991</v>
      </c>
      <c r="O2" s="10">
        <v>105</v>
      </c>
      <c r="P2" s="9">
        <f t="shared" ref="P2:P5" si="6">_xlfn.LET(_xlpm.arrival, A2, _xlpm.departure, B2, _xlpm.nineAM, TIME(9, 0, 0), _xlpm.sixPM, TIME(18, 0, 0), _xlpm.earlyRate, 20, _xlpm.regularRate, 15, _xlpm.overtimeRate, 20, _xlpm.totalHours, (_xlpm.departure - _xlpm.arrival) * 24, _xlpm.earlyHoursBefore9, MAX(MIN(_xlpm.nineAM, _xlpm.departure) - _xlpm.arrival, 0) * 24, _xlpm.lateHoursAfter6, MAX(_xlpm.departure - _xlpm.sixPM, 0) * 24, _xlpm.regularHoursBeforeOvertime, MIN(8, _xlpm.totalHours) - _xlpm.earlyHoursBefore9, _xlpm.overtimeHours, MAX(_xlpm.totalHours - 8, 0), _xlpm.payForEarlyHours, _xlpm.earlyHoursBefore9 * _xlpm.earlyRate, _xlpm.payForRegularHours, _xlpm.regularHoursBeforeOvertime * _xlpm.regularRate, _xlpm.payForOvertimeHours, _xlpm.overtimeHours * _xlpm.overtimeRate, _xlpm.totalPay, _xlpm.payForEarlyHours + _xlpm.payForRegularHours + _xlpm.payForOvertimeHours, _xlpm.totalPay)</f>
        <v>104.99999999999999</v>
      </c>
    </row>
    <row r="3" spans="1:18">
      <c r="A3" s="2">
        <v>0.33333333333333331</v>
      </c>
      <c r="B3" s="2">
        <v>0.66666666666666663</v>
      </c>
      <c r="C3" s="5">
        <f t="shared" si="0"/>
        <v>4.1666666666666685E-2</v>
      </c>
      <c r="D3" s="6">
        <f>T_Hours[[#This Row],[Before 9 am]]*24</f>
        <v>1.0000000000000004</v>
      </c>
      <c r="E3" s="6">
        <f>T_Hours[[#This Row],[B9_Qty]]*20</f>
        <v>20.000000000000007</v>
      </c>
      <c r="F3" s="7">
        <f t="shared" si="1"/>
        <v>0.29166666666666663</v>
      </c>
      <c r="G3" s="8">
        <f>T_Hours[[#This Row],[Between 9 am and 6 pm]]*24</f>
        <v>6.9999999999999991</v>
      </c>
      <c r="H3" s="3">
        <f>IF(T_Hours[[#This Row],[B9_Qty]]+T_Hours[[#This Row],[96_Qty]]&lt;8,T_Hours[[#This Row],[96_Qty]]*15,(T_Hours[[#This Row],[96_Qty]]+T_Hours[[#This Row],[B9_Qty]]-8)*20)</f>
        <v>0</v>
      </c>
      <c r="I3" s="2">
        <f t="shared" si="2"/>
        <v>0</v>
      </c>
      <c r="J3" s="3">
        <f>T_Hours[[#This Row],[After 6 PM]]*24</f>
        <v>0</v>
      </c>
      <c r="K3" s="2">
        <f>MAX((B3-A3)-TIME(8,0,0),0)</f>
        <v>0</v>
      </c>
      <c r="L3" s="3">
        <f>T_Hours[[#This Row],[Overtime]]*24</f>
        <v>0</v>
      </c>
      <c r="M3" s="2">
        <f t="shared" si="4"/>
        <v>0.33333333333333331</v>
      </c>
      <c r="N3" s="3">
        <f t="shared" si="5"/>
        <v>8</v>
      </c>
      <c r="O3" s="10">
        <v>125</v>
      </c>
      <c r="P3" s="9">
        <f t="shared" si="6"/>
        <v>125</v>
      </c>
    </row>
    <row r="4" spans="1:18">
      <c r="A4" s="2">
        <v>0.25</v>
      </c>
      <c r="B4" s="2">
        <v>0.5</v>
      </c>
      <c r="C4" s="5">
        <f t="shared" si="0"/>
        <v>0.125</v>
      </c>
      <c r="D4" s="6">
        <f>T_Hours[[#This Row],[Before 9 am]]*24</f>
        <v>3</v>
      </c>
      <c r="E4" s="6">
        <f>T_Hours[[#This Row],[B9_Qty]]*20</f>
        <v>60</v>
      </c>
      <c r="F4" s="7">
        <f t="shared" si="1"/>
        <v>0.125</v>
      </c>
      <c r="G4" s="8">
        <f>T_Hours[[#This Row],[Between 9 am and 6 pm]]*24</f>
        <v>3</v>
      </c>
      <c r="H4" s="3">
        <f>IF(T_Hours[[#This Row],[B9_Qty]]+T_Hours[[#This Row],[96_Qty]]&lt;8,T_Hours[[#This Row],[96_Qty]]*15,(T_Hours[[#This Row],[96_Qty]]+T_Hours[[#This Row],[B9_Qty]]-8)*20)</f>
        <v>45</v>
      </c>
      <c r="I4" s="2">
        <f t="shared" si="2"/>
        <v>0</v>
      </c>
      <c r="J4" s="3">
        <f>T_Hours[[#This Row],[After 6 PM]]*24</f>
        <v>0</v>
      </c>
      <c r="K4" s="2">
        <f>MAX((B4-A4)-TIME(8,0,0),0)</f>
        <v>0</v>
      </c>
      <c r="L4" s="3">
        <f>T_Hours[[#This Row],[Overtime]]*24</f>
        <v>0</v>
      </c>
      <c r="M4" s="2">
        <f t="shared" si="4"/>
        <v>0.25</v>
      </c>
      <c r="N4" s="3">
        <f t="shared" si="5"/>
        <v>6</v>
      </c>
      <c r="O4" s="10">
        <v>105</v>
      </c>
      <c r="P4" s="9">
        <f t="shared" si="6"/>
        <v>105</v>
      </c>
    </row>
    <row r="5" spans="1:18">
      <c r="A5" s="2">
        <v>0.29166666666666669</v>
      </c>
      <c r="B5" s="2">
        <v>0.79166666666666663</v>
      </c>
      <c r="C5" s="5">
        <f t="shared" si="0"/>
        <v>8.3333333333333315E-2</v>
      </c>
      <c r="D5" s="6">
        <f>T_Hours[[#This Row],[Before 9 am]]*24</f>
        <v>1.9999999999999996</v>
      </c>
      <c r="E5" s="6">
        <f>T_Hours[[#This Row],[B9_Qty]]*20</f>
        <v>39.999999999999993</v>
      </c>
      <c r="F5" s="7">
        <f t="shared" si="1"/>
        <v>0.375</v>
      </c>
      <c r="G5" s="8">
        <f>T_Hours[[#This Row],[Between 9 am and 6 pm]]*24</f>
        <v>9</v>
      </c>
      <c r="H5" s="3">
        <f>IF(T_Hours[[#This Row],[B9_Qty]]+T_Hours[[#This Row],[96_Qty]]&lt;8,T_Hours[[#This Row],[96_Qty]]*15,(T_Hours[[#This Row],[96_Qty]]+T_Hours[[#This Row],[B9_Qty]]-8)*20)</f>
        <v>60</v>
      </c>
      <c r="I5" s="2">
        <f t="shared" si="2"/>
        <v>4.166666666666663E-2</v>
      </c>
      <c r="J5" s="3">
        <f>T_Hours[[#This Row],[After 6 PM]]*24</f>
        <v>0.99999999999999911</v>
      </c>
      <c r="K5" s="2">
        <f>MAX((B5-A5)-TIME(8,0,0),0)</f>
        <v>0.16666666666666663</v>
      </c>
      <c r="L5" s="3">
        <f>T_Hours[[#This Row],[Overtime]]*24</f>
        <v>3.9999999999999991</v>
      </c>
      <c r="M5" s="2">
        <f t="shared" si="4"/>
        <v>0.49999999999999994</v>
      </c>
      <c r="N5" s="3">
        <f t="shared" si="5"/>
        <v>11.999999999999998</v>
      </c>
      <c r="O5" s="10">
        <v>210</v>
      </c>
      <c r="P5" s="9">
        <f t="shared" si="6"/>
        <v>209.99999999999997</v>
      </c>
    </row>
    <row r="6" spans="1:18">
      <c r="A6" s="2">
        <v>0.58333333333333337</v>
      </c>
      <c r="B6" s="2">
        <v>0.83333333333333337</v>
      </c>
      <c r="C6" s="5">
        <f t="shared" si="0"/>
        <v>0</v>
      </c>
      <c r="D6" s="6">
        <f>T_Hours[[#This Row],[Before 9 am]]*24</f>
        <v>0</v>
      </c>
      <c r="E6" s="6">
        <f>T_Hours[[#This Row],[B9_Qty]]*20</f>
        <v>0</v>
      </c>
      <c r="F6" s="7">
        <f t="shared" si="1"/>
        <v>0.16666666666666663</v>
      </c>
      <c r="G6" s="8">
        <f>T_Hours[[#This Row],[Between 9 am and 6 pm]]*24</f>
        <v>3.9999999999999991</v>
      </c>
      <c r="H6" s="3">
        <f>IF(T_Hours[[#This Row],[B9_Qty]]+T_Hours[[#This Row],[96_Qty]]&lt;8,T_Hours[[#This Row],[96_Qty]]*15,(T_Hours[[#This Row],[96_Qty]]+T_Hours[[#This Row],[B9_Qty]]-8)*20)</f>
        <v>59.999999999999986</v>
      </c>
      <c r="I6" s="2">
        <f t="shared" si="2"/>
        <v>8.333333333333337E-2</v>
      </c>
      <c r="J6" s="3">
        <f>T_Hours[[#This Row],[After 6 PM]]*24</f>
        <v>2.0000000000000009</v>
      </c>
      <c r="K6" s="2">
        <f>MAX((B6-A6)-TIME(8,0,0),0)</f>
        <v>0</v>
      </c>
      <c r="L6" s="3">
        <f>T_Hours[[#This Row],[Overtime]]*24</f>
        <v>0</v>
      </c>
      <c r="M6" s="2">
        <f t="shared" si="4"/>
        <v>0.25</v>
      </c>
      <c r="N6" s="3">
        <f t="shared" si="5"/>
        <v>6</v>
      </c>
      <c r="O6" s="10">
        <v>100</v>
      </c>
      <c r="P6" s="11">
        <f>_xlfn.LET(_xlpm.arrival, A6, _xlpm.departure, B6, _xlpm.nineAM, TIME(9, 0, 0), _xlpm.sixPM, TIME(18, 0, 0), _xlpm.earlyRate, 20, _xlpm.regularRate, 15, _xlpm.overtimeRate, 20, _xlpm.totalHours, (_xlpm.departure - _xlpm.arrival) * 24, _xlpm.earlyHoursBefore9, MAX(MIN(_xlpm.nineAM, _xlpm.departure) - _xlpm.arrival, 0) * 24, _xlpm.lateHoursAfter6, MAX(_xlpm.departure - _xlpm.sixPM, 0) * 24, _xlpm.regularHoursBeforeOvertime, MIN(8, _xlpm.totalHours) - _xlpm.earlyHoursBefore9, _xlpm.overtimeHours, MAX(_xlpm.totalHours - 8, 0), _xlpm.payForEarlyHours, _xlpm.earlyHoursBefore9 * _xlpm.earlyRate, _xlpm.payForRegularHours, _xlpm.regularHoursBeforeOvertime * _xlpm.regularRate, _xlpm.payForOvertimeHours, _xlpm.overtimeHours * _xlpm.overtimeRate, _xlpm.totalPay, _xlpm.payForEarlyHours + _xlpm.payForRegularHours + _xlpm.payForOvertimeHours, _xlpm.totalPay)</f>
        <v>90</v>
      </c>
    </row>
    <row r="7" spans="1:18">
      <c r="R7" s="39" t="s">
        <v>17</v>
      </c>
    </row>
    <row r="8" spans="1:18">
      <c r="R8" s="39" t="s">
        <v>16</v>
      </c>
    </row>
    <row r="9" spans="1:18">
      <c r="A9" s="20" t="s">
        <v>3</v>
      </c>
      <c r="B9" s="21" t="s">
        <v>4</v>
      </c>
      <c r="C9" s="21" t="s">
        <v>0</v>
      </c>
      <c r="D9" s="22" t="s">
        <v>8</v>
      </c>
      <c r="E9" s="22" t="s">
        <v>12</v>
      </c>
      <c r="F9" s="21" t="s">
        <v>5</v>
      </c>
      <c r="G9" s="21" t="s">
        <v>9</v>
      </c>
      <c r="H9" s="21" t="s">
        <v>13</v>
      </c>
      <c r="I9" s="21" t="s">
        <v>7</v>
      </c>
      <c r="J9" s="21" t="s">
        <v>10</v>
      </c>
      <c r="K9" s="21" t="s">
        <v>1</v>
      </c>
      <c r="L9" s="21" t="s">
        <v>11</v>
      </c>
      <c r="M9" s="21" t="s">
        <v>2</v>
      </c>
      <c r="N9" s="21" t="s">
        <v>6</v>
      </c>
      <c r="O9" s="21" t="s">
        <v>15</v>
      </c>
      <c r="P9" s="23" t="s">
        <v>14</v>
      </c>
      <c r="R9" s="39" t="s">
        <v>18</v>
      </c>
    </row>
    <row r="10" spans="1:18">
      <c r="A10" s="24">
        <v>0.375</v>
      </c>
      <c r="B10" s="25">
        <v>0.66666666666666663</v>
      </c>
      <c r="C10" s="26">
        <f t="shared" ref="C10:C15" si="7">MAX(MIN(TIME(9,0,0), B10) - A10, 0)</f>
        <v>0</v>
      </c>
      <c r="D10" s="27">
        <f>'0312'!$C10*24</f>
        <v>0</v>
      </c>
      <c r="E10" s="27">
        <f>'0312'!$D10*20</f>
        <v>0</v>
      </c>
      <c r="F10" s="28">
        <f t="shared" ref="F10:F15" si="8">MAX(MIN(TIME(18,0,0), B10) - MAX(TIME(9,0,0), A10), 0)</f>
        <v>0.29166666666666663</v>
      </c>
      <c r="G10" s="29">
        <f>'0312'!$F10*24</f>
        <v>6.9999999999999991</v>
      </c>
      <c r="H10" s="29">
        <f>IF('0312'!$D10+'0312'!$G10&lt;8,'0312'!$G10*15,('0312'!$G10+'0312'!$D10-8)*20)</f>
        <v>104.99999999999999</v>
      </c>
      <c r="I10" s="25">
        <f t="shared" ref="I10:I15" si="9">MAX(B10 - MAX(TIME(18,0,0), A10), 0)</f>
        <v>0</v>
      </c>
      <c r="J10" s="29">
        <f>'0312'!$I10*24</f>
        <v>0</v>
      </c>
      <c r="K10" s="25">
        <f t="shared" ref="K10" si="10">MAX((B10-A10)-TIME(8,0,0),0)</f>
        <v>0</v>
      </c>
      <c r="L10" s="29">
        <f>'0312'!$K10*24</f>
        <v>0</v>
      </c>
      <c r="M10" s="25">
        <f t="shared" ref="M10:M15" si="11">B10-A10</f>
        <v>0.29166666666666663</v>
      </c>
      <c r="N10" s="29">
        <f t="shared" ref="N10:N15" si="12">M10*24</f>
        <v>6.9999999999999991</v>
      </c>
      <c r="O10" s="30">
        <v>105</v>
      </c>
      <c r="P10" s="31" t="e">
        <f t="shared" ref="P10:P13" ca="1" si="13">_xlfn.LET(_xlpm.arrival, A10, _xlpm.departure, B10, _xlpm.nineAM, TIME(9, 0, 0), _xlpm.sixPM, TIME(18, 0, 0), _xlpm.earlyRate, 20, _xlpm.regularRate, 15, _xlpm.overtimeRate, 20, _xlpm.totalHours, (_xlpm.departure - _xlpm.arrival) * 24, _xlpm.earlyHoursBefore9, MAX(MIN(_xlpm.nineAM, _xlpm.departure) - _xlpm.arrival, 0) * 24, _xlpm.lateHoursAfter6, MAX(_xlpm.departure - _xlpm.sixPM, 0) * 24, _xlpm.regularHoursBeforeOvertime, MIN(8, _xlpm.totalHours) - _xlpm.earlyHoursBefore9, _xlpm.overtimeHours, MAX(_xlpm.totalHours - 8, 0), _xlpm.payForEarlyHours, _xlpm.earlyHoursBefore9 * _xlpm.earlyRate, _xlpm.payForRegularHours, _xlpm.regularHoursBeforeOvertime * _xlpm.regularRate, _xlpm.payForOvertimeHours, _xlpm.overtimeHours * _xlpm.overtimeRate, _xlpm.totalPay, _xlpm.payForEarlyHours + _xlpm.payForRegularHours + _xlpm.payForOvertimeHours, _xlpm.totalPay)</f>
        <v>#NAME?</v>
      </c>
      <c r="Q10" t="str">
        <f>IF(AND(A10&lt;9/24,B10&lt;9/24),(B10-A10)*20*24,"")</f>
        <v/>
      </c>
      <c r="R10" s="40">
        <f>gain(A10,B10)</f>
        <v>105</v>
      </c>
    </row>
    <row r="11" spans="1:18">
      <c r="A11" s="32">
        <v>0.33333333333333331</v>
      </c>
      <c r="B11" s="33">
        <v>0.66666666666666663</v>
      </c>
      <c r="C11" s="34">
        <f t="shared" si="7"/>
        <v>4.1666666666666685E-2</v>
      </c>
      <c r="D11" s="35">
        <f>'0312'!$C11*24</f>
        <v>1.0000000000000004</v>
      </c>
      <c r="E11" s="35">
        <f>'0312'!$D11*20</f>
        <v>20.000000000000007</v>
      </c>
      <c r="F11" s="36">
        <f t="shared" si="8"/>
        <v>0.29166666666666663</v>
      </c>
      <c r="G11" s="37">
        <f>'0312'!$F11*24</f>
        <v>6.9999999999999991</v>
      </c>
      <c r="H11" s="37">
        <f>IF('0312'!$D11+'0312'!$G11&lt;8,'0312'!$G11*15,('0312'!$G11+'0312'!$D11-8)*20)</f>
        <v>0</v>
      </c>
      <c r="I11" s="33">
        <f t="shared" si="9"/>
        <v>0</v>
      </c>
      <c r="J11" s="37">
        <f>'0312'!$I11*24</f>
        <v>0</v>
      </c>
      <c r="K11" s="33">
        <f>MAX((B11-A11)-TIME(8,0,0),0)</f>
        <v>0</v>
      </c>
      <c r="L11" s="37">
        <f>'0312'!$K11*24</f>
        <v>0</v>
      </c>
      <c r="M11" s="33">
        <f t="shared" si="11"/>
        <v>0.33333333333333331</v>
      </c>
      <c r="N11" s="37">
        <f t="shared" si="12"/>
        <v>8</v>
      </c>
      <c r="O11" s="30">
        <v>125</v>
      </c>
      <c r="P11" s="38" t="e">
        <f t="shared" ca="1" si="13"/>
        <v>#NAME?</v>
      </c>
      <c r="Q11" t="str">
        <f t="shared" ref="Q11:Q14" si="14">IF(AND(A11&lt;9/24,B11&lt;9/24),(B11-A11)*20*24,"")</f>
        <v/>
      </c>
      <c r="R11" s="40">
        <f t="shared" ref="R11:R14" si="15">gain(A11,B11)</f>
        <v>125</v>
      </c>
    </row>
    <row r="12" spans="1:18">
      <c r="A12" s="24">
        <v>0.25</v>
      </c>
      <c r="B12" s="25">
        <v>0.5</v>
      </c>
      <c r="C12" s="26">
        <f t="shared" si="7"/>
        <v>0.125</v>
      </c>
      <c r="D12" s="27">
        <f>'0312'!$C12*24</f>
        <v>3</v>
      </c>
      <c r="E12" s="27">
        <f>'0312'!$D12*20</f>
        <v>60</v>
      </c>
      <c r="F12" s="28">
        <f t="shared" si="8"/>
        <v>0.125</v>
      </c>
      <c r="G12" s="29">
        <f>'0312'!$F12*24</f>
        <v>3</v>
      </c>
      <c r="H12" s="29">
        <f>IF('0312'!$D12+'0312'!$G12&lt;8,'0312'!$G12*15,('0312'!$G12+'0312'!$D12-8)*20)</f>
        <v>45</v>
      </c>
      <c r="I12" s="25">
        <f t="shared" si="9"/>
        <v>0</v>
      </c>
      <c r="J12" s="29">
        <f>'0312'!$I12*24</f>
        <v>0</v>
      </c>
      <c r="K12" s="25">
        <f>MAX((B12-A12)-TIME(8,0,0),0)</f>
        <v>0</v>
      </c>
      <c r="L12" s="29">
        <f>'0312'!$K12*24</f>
        <v>0</v>
      </c>
      <c r="M12" s="25">
        <f t="shared" si="11"/>
        <v>0.25</v>
      </c>
      <c r="N12" s="29">
        <f t="shared" si="12"/>
        <v>6</v>
      </c>
      <c r="O12" s="30">
        <v>105</v>
      </c>
      <c r="P12" s="31" t="e">
        <f t="shared" ca="1" si="13"/>
        <v>#NAME?</v>
      </c>
      <c r="Q12" t="str">
        <f t="shared" si="14"/>
        <v/>
      </c>
      <c r="R12" s="40">
        <f t="shared" si="15"/>
        <v>105</v>
      </c>
    </row>
    <row r="13" spans="1:18">
      <c r="A13" s="32">
        <v>0.29166666666666669</v>
      </c>
      <c r="B13" s="33">
        <v>0.79166666666666663</v>
      </c>
      <c r="C13" s="34">
        <f t="shared" si="7"/>
        <v>8.3333333333333315E-2</v>
      </c>
      <c r="D13" s="35">
        <f>'0312'!$C13*24</f>
        <v>1.9999999999999996</v>
      </c>
      <c r="E13" s="35">
        <f>'0312'!$D13*20</f>
        <v>39.999999999999993</v>
      </c>
      <c r="F13" s="36">
        <f t="shared" si="8"/>
        <v>0.375</v>
      </c>
      <c r="G13" s="37">
        <f>'0312'!$F13*24</f>
        <v>9</v>
      </c>
      <c r="H13" s="37">
        <f>IF('0312'!$D13+'0312'!$G13&lt;8,'0312'!$G13*15,('0312'!$G13+'0312'!$D13-8)*20)</f>
        <v>60</v>
      </c>
      <c r="I13" s="33">
        <f t="shared" si="9"/>
        <v>4.166666666666663E-2</v>
      </c>
      <c r="J13" s="37">
        <f>'0312'!$I13*24</f>
        <v>0.99999999999999911</v>
      </c>
      <c r="K13" s="33">
        <f>MAX((B13-A13)-TIME(8,0,0),0)</f>
        <v>0.16666666666666663</v>
      </c>
      <c r="L13" s="37">
        <f>'0312'!$K13*24</f>
        <v>3.9999999999999991</v>
      </c>
      <c r="M13" s="33">
        <f t="shared" si="11"/>
        <v>0.49999999999999994</v>
      </c>
      <c r="N13" s="37">
        <f t="shared" si="12"/>
        <v>11.999999999999998</v>
      </c>
      <c r="O13" s="30">
        <v>210</v>
      </c>
      <c r="P13" s="38" t="e">
        <f t="shared" ca="1" si="13"/>
        <v>#NAME?</v>
      </c>
      <c r="Q13" t="str">
        <f t="shared" si="14"/>
        <v/>
      </c>
      <c r="R13" s="40">
        <f t="shared" si="15"/>
        <v>195</v>
      </c>
    </row>
    <row r="14" spans="1:18">
      <c r="A14" s="12">
        <v>0.58333333333333337</v>
      </c>
      <c r="B14" s="13">
        <v>0.83333333333333337</v>
      </c>
      <c r="C14" s="14">
        <f t="shared" si="7"/>
        <v>0</v>
      </c>
      <c r="D14" s="18">
        <f>'0312'!$C14*24</f>
        <v>0</v>
      </c>
      <c r="E14" s="18">
        <f>'0312'!$D14*20</f>
        <v>0</v>
      </c>
      <c r="F14" s="19">
        <f t="shared" si="8"/>
        <v>0.16666666666666663</v>
      </c>
      <c r="G14" s="17">
        <f>'0312'!$F14*24</f>
        <v>3.9999999999999991</v>
      </c>
      <c r="H14" s="17">
        <f>IF('0312'!$D14+'0312'!$G14&lt;8,'0312'!$G14*15,('0312'!$G14+'0312'!$D14-8)*20)</f>
        <v>59.999999999999986</v>
      </c>
      <c r="I14" s="13">
        <f t="shared" si="9"/>
        <v>8.333333333333337E-2</v>
      </c>
      <c r="J14" s="17">
        <f>'0312'!$I14*24</f>
        <v>2.0000000000000009</v>
      </c>
      <c r="K14" s="13">
        <f>MAX((B14-A14)-TIME(8,0,0),0)</f>
        <v>0</v>
      </c>
      <c r="L14" s="17">
        <f>'0312'!$K14*24</f>
        <v>0</v>
      </c>
      <c r="M14" s="13">
        <f t="shared" si="11"/>
        <v>0.25</v>
      </c>
      <c r="N14" s="17">
        <f t="shared" si="12"/>
        <v>6</v>
      </c>
      <c r="O14" s="15">
        <v>100</v>
      </c>
      <c r="P14" s="16" t="e">
        <f ca="1">_xlfn.LET(_xlpm.arrival, A14, _xlpm.departure, B14, _xlpm.nineAM, TIME(9, 0, 0), _xlpm.sixPM, TIME(18, 0, 0), _xlpm.earlyRate, 20, _xlpm.regularRate, 15, _xlpm.overtimeRate, 20, _xlpm.totalHours, (_xlpm.departure - _xlpm.arrival) * 24, _xlpm.earlyHoursBefore9, MAX(MIN(_xlpm.nineAM, _xlpm.departure) - _xlpm.arrival, 0) * 24, _xlpm.lateHoursAfter6, MAX(_xlpm.departure - _xlpm.sixPM, 0) * 24, _xlpm.regularHoursBeforeOvertime, MIN(8, _xlpm.totalHours) - _xlpm.earlyHoursBefore9, _xlpm.overtimeHours, MAX(_xlpm.totalHours - 8, 0), _xlpm.payForEarlyHours, _xlpm.earlyHoursBefore9 * _xlpm.earlyRate, _xlpm.payForRegularHours, _xlpm.regularHoursBeforeOvertime * _xlpm.regularRate, _xlpm.payForOvertimeHours, _xlpm.overtimeHours * _xlpm.overtimeRate, _xlpm.totalPay, _xlpm.payForEarlyHours + _xlpm.payForRegularHours + _xlpm.payForOvertimeHours, _xlpm.totalPay)</f>
        <v>#NAME?</v>
      </c>
      <c r="Q14" t="str">
        <f t="shared" si="14"/>
        <v/>
      </c>
      <c r="R14" s="40">
        <f t="shared" si="15"/>
        <v>100</v>
      </c>
    </row>
    <row r="15" spans="1:18">
      <c r="R15" s="41"/>
    </row>
  </sheetData>
  <phoneticPr fontId="1" type="noConversion"/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403277E5-D93D-FC4B-B006-B4788F786CB4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0312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</dc:creator>
  <cp:lastModifiedBy>Guy Blancher</cp:lastModifiedBy>
  <dcterms:created xsi:type="dcterms:W3CDTF">2023-12-02T21:12:22Z</dcterms:created>
  <dcterms:modified xsi:type="dcterms:W3CDTF">2023-12-05T06:20:59Z</dcterms:modified>
</cp:coreProperties>
</file>