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260" windowHeight="5360" firstSheet="15" activeTab="15"/>
  </bookViews>
  <sheets>
    <sheet name="Secu 99" sheetId="1" r:id="rId1"/>
    <sheet name="Secu 2000" sheetId="2" r:id="rId2"/>
    <sheet name="Secu 2001" sheetId="4" r:id="rId3"/>
    <sheet name="Secu 2002" sheetId="6" r:id="rId4"/>
    <sheet name="Secu 2003" sheetId="8" r:id="rId5"/>
    <sheet name="Secu 2004" sheetId="9" r:id="rId6"/>
    <sheet name="Secu 2005" sheetId="10" r:id="rId7"/>
    <sheet name="Secu 2006" sheetId="11" r:id="rId8"/>
    <sheet name="Secu 2007" sheetId="12" r:id="rId9"/>
    <sheet name="Secu 2008" sheetId="13" r:id="rId10"/>
    <sheet name="Secu 2009" sheetId="14" r:id="rId11"/>
    <sheet name="Secu 2010" sheetId="15" r:id="rId12"/>
    <sheet name="Secu 2011" sheetId="16" r:id="rId13"/>
    <sheet name="Secu 2012" sheetId="17" r:id="rId14"/>
    <sheet name="Secu 2013" sheetId="18" r:id="rId15"/>
    <sheet name="test" sheetId="28" r:id="rId16"/>
    <sheet name="Feuil1" sheetId="23" r:id="rId17"/>
  </sheets>
  <definedNames>
    <definedName name="_xlnm._FilterDatabase" localSheetId="1" hidden="1">'Secu 2000'!$A$6:$G$40</definedName>
    <definedName name="_xlnm._FilterDatabase" localSheetId="2" hidden="1">'Secu 2001'!$A$6:$G$45</definedName>
    <definedName name="_xlnm._FilterDatabase" localSheetId="3" hidden="1">'Secu 2002'!$A$6:$G$61</definedName>
    <definedName name="_xlnm._FilterDatabase" localSheetId="4" hidden="1">'Secu 2003'!$A$6:$G$49</definedName>
    <definedName name="_xlnm._FilterDatabase" localSheetId="5" hidden="1">'Secu 2004'!$A$6:$G$66</definedName>
    <definedName name="_xlnm._FilterDatabase" localSheetId="6" hidden="1">'Secu 2005'!$A$6:$G$77</definedName>
    <definedName name="_xlnm._FilterDatabase" localSheetId="7" hidden="1">'Secu 2006'!$A$6:$G$81</definedName>
    <definedName name="_xlnm._FilterDatabase" localSheetId="8" hidden="1">'Secu 2007'!$A$6:$G$39</definedName>
    <definedName name="_xlnm._FilterDatabase" localSheetId="9" hidden="1">'Secu 2008'!$A$6:$G$76</definedName>
    <definedName name="_xlnm._FilterDatabase" localSheetId="10" hidden="1">'Secu 2009'!$A$6:$H$18</definedName>
    <definedName name="_xlnm._FilterDatabase" localSheetId="11" hidden="1">'Secu 2010'!$A$6:$H$40</definedName>
    <definedName name="_xlnm._FilterDatabase" localSheetId="12" hidden="1">'Secu 2011'!$A$6:$H$39</definedName>
    <definedName name="_xlnm._FilterDatabase" localSheetId="13" hidden="1">'Secu 2012'!$A$6:$H$41</definedName>
    <definedName name="_xlnm._FilterDatabase" localSheetId="14" hidden="1">'Secu 2013'!$A$7:$H$60</definedName>
    <definedName name="_xlnm._FilterDatabase" localSheetId="0" hidden="1">'Secu 99'!$A$6:$G$41</definedName>
    <definedName name="_xlnm._FilterDatabase" localSheetId="15" hidden="1">test!$A$2:$H$20</definedName>
    <definedName name="_xlnm.Criteria" localSheetId="1">'Secu 2000'!$B$7:$J$41</definedName>
    <definedName name="_xlnm.Print_Area" localSheetId="1">'Secu 2000'!$A$1:$J$61</definedName>
    <definedName name="_xlnm.Print_Area" localSheetId="2">'Secu 2001'!$A$1:$J$66</definedName>
    <definedName name="_xlnm.Print_Area" localSheetId="3">'Secu 2002'!$A$1:$J$79</definedName>
    <definedName name="_xlnm.Print_Area" localSheetId="4">'Secu 2003'!$A$1:$J$67</definedName>
    <definedName name="_xlnm.Print_Area" localSheetId="5">'Secu 2004'!$A$1:$J$87</definedName>
    <definedName name="_xlnm.Print_Area" localSheetId="6">'Secu 2005'!$A$1:$J$95</definedName>
    <definedName name="_xlnm.Print_Area" localSheetId="7">'Secu 2006'!$A$1:$J$99</definedName>
    <definedName name="_xlnm.Print_Area" localSheetId="8">'Secu 2007'!$A$1:$J$60</definedName>
    <definedName name="_xlnm.Print_Area" localSheetId="9">'Secu 2008'!$A$1:$J$97</definedName>
    <definedName name="_xlnm.Print_Area" localSheetId="10">'Secu 2009'!$A$1:$L$39</definedName>
    <definedName name="_xlnm.Print_Area" localSheetId="11">'Secu 2010'!$A$1:$L$61</definedName>
    <definedName name="_xlnm.Print_Area" localSheetId="12">'Secu 2011'!$A$1:$L$60</definedName>
    <definedName name="_xlnm.Print_Area" localSheetId="13">'Secu 2012'!$A$1:$L$62</definedName>
    <definedName name="_xlnm.Print_Area" localSheetId="14">'Secu 2013'!$A$1:$L$81</definedName>
    <definedName name="_xlnm.Print_Area" localSheetId="0">'Secu 99'!$A$1:$J$62</definedName>
    <definedName name="_xlnm.Print_Area" localSheetId="15">test!$A$1:$I$34</definedName>
  </definedNames>
  <calcPr calcId="191029"/>
</workbook>
</file>

<file path=xl/calcChain.xml><?xml version="1.0" encoding="utf-8"?>
<calcChain xmlns="http://schemas.openxmlformats.org/spreadsheetml/2006/main">
  <c r="K55" i="18" l="1"/>
  <c r="K49" i="18"/>
  <c r="K52" i="18"/>
  <c r="K30" i="18"/>
  <c r="K32" i="18"/>
  <c r="K42" i="18"/>
  <c r="K54" i="18"/>
  <c r="K9" i="18"/>
  <c r="E10" i="18"/>
  <c r="K10" i="18" s="1"/>
  <c r="K11" i="18"/>
  <c r="K12" i="18"/>
  <c r="K13" i="18"/>
  <c r="K14" i="18"/>
  <c r="K15" i="18"/>
  <c r="K16" i="18"/>
  <c r="K20" i="18"/>
  <c r="K21" i="18"/>
  <c r="K23" i="18"/>
  <c r="K24" i="18"/>
  <c r="K27" i="18"/>
  <c r="K57" i="18"/>
  <c r="K58" i="18"/>
  <c r="K59" i="18"/>
  <c r="F65" i="18"/>
  <c r="H65" i="18"/>
  <c r="D76" i="18" s="1"/>
  <c r="D77" i="18"/>
  <c r="C4" i="17"/>
  <c r="K8" i="17"/>
  <c r="K9" i="17"/>
  <c r="K10" i="17"/>
  <c r="K11" i="17"/>
  <c r="K12" i="17"/>
  <c r="K13" i="17"/>
  <c r="K14" i="17"/>
  <c r="K15" i="17"/>
  <c r="K16" i="17"/>
  <c r="K17" i="17"/>
  <c r="K18" i="17"/>
  <c r="K19" i="17"/>
  <c r="K20" i="17"/>
  <c r="K21" i="17"/>
  <c r="K22" i="17"/>
  <c r="K23" i="17"/>
  <c r="K24" i="17"/>
  <c r="K27" i="17"/>
  <c r="K28" i="17"/>
  <c r="K29" i="17"/>
  <c r="K30" i="17"/>
  <c r="K31" i="17"/>
  <c r="K32" i="17"/>
  <c r="K33" i="17"/>
  <c r="K35" i="17"/>
  <c r="K36" i="17"/>
  <c r="K37" i="17"/>
  <c r="K40" i="17"/>
  <c r="K41" i="17"/>
  <c r="E46" i="17"/>
  <c r="F46" i="17"/>
  <c r="H46" i="17"/>
  <c r="D57" i="17" s="1"/>
  <c r="D58" i="17"/>
  <c r="C4" i="16"/>
  <c r="K8" i="16"/>
  <c r="K9" i="16"/>
  <c r="K10" i="16"/>
  <c r="K11" i="16"/>
  <c r="K12" i="16"/>
  <c r="K13" i="16"/>
  <c r="K14" i="16"/>
  <c r="K16" i="16"/>
  <c r="K17" i="16"/>
  <c r="K18" i="16"/>
  <c r="K19" i="16"/>
  <c r="K20" i="16"/>
  <c r="K21" i="16"/>
  <c r="K22" i="16"/>
  <c r="K23" i="16"/>
  <c r="K24" i="16"/>
  <c r="K25" i="16"/>
  <c r="K26" i="16"/>
  <c r="K27" i="16"/>
  <c r="K28" i="16"/>
  <c r="K29" i="16"/>
  <c r="K30" i="16"/>
  <c r="K31" i="16"/>
  <c r="K34" i="16"/>
  <c r="K35" i="16"/>
  <c r="K36" i="16"/>
  <c r="K37" i="16"/>
  <c r="K38" i="16"/>
  <c r="E44" i="16"/>
  <c r="F44" i="16"/>
  <c r="H44" i="16"/>
  <c r="D55" i="16" s="1"/>
  <c r="D56" i="16"/>
  <c r="K7" i="15"/>
  <c r="K8" i="15"/>
  <c r="K9" i="15"/>
  <c r="K11" i="15"/>
  <c r="K12" i="15"/>
  <c r="K13" i="15"/>
  <c r="K14" i="15"/>
  <c r="K15" i="15"/>
  <c r="K17" i="15"/>
  <c r="K18" i="15"/>
  <c r="K21" i="15"/>
  <c r="K23" i="15"/>
  <c r="K24" i="15"/>
  <c r="K25" i="15"/>
  <c r="K26" i="15"/>
  <c r="K27" i="15"/>
  <c r="K28" i="15"/>
  <c r="K29" i="15"/>
  <c r="K30" i="15"/>
  <c r="K31" i="15"/>
  <c r="K32" i="15"/>
  <c r="K33" i="15"/>
  <c r="K34" i="15"/>
  <c r="K35" i="15"/>
  <c r="K36" i="15"/>
  <c r="K37" i="15"/>
  <c r="K38" i="15"/>
  <c r="K39" i="15"/>
  <c r="E45" i="15"/>
  <c r="F45" i="15"/>
  <c r="H45" i="15"/>
  <c r="D56" i="15" s="1"/>
  <c r="D57" i="15"/>
  <c r="K7" i="14"/>
  <c r="K8" i="14"/>
  <c r="K9" i="14"/>
  <c r="K10" i="14"/>
  <c r="K11" i="14"/>
  <c r="K12" i="14"/>
  <c r="K13" i="14"/>
  <c r="K14" i="14"/>
  <c r="K15" i="14"/>
  <c r="K16" i="14"/>
  <c r="K17" i="14"/>
  <c r="K18" i="14"/>
  <c r="E23" i="14"/>
  <c r="F23" i="14"/>
  <c r="H23" i="14"/>
  <c r="D34" i="14" s="1"/>
  <c r="D35" i="14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E81" i="13"/>
  <c r="F81" i="13"/>
  <c r="G81" i="13"/>
  <c r="D92" i="13" s="1"/>
  <c r="D93" i="13"/>
  <c r="I7" i="12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8" i="12"/>
  <c r="I39" i="12"/>
  <c r="E44" i="12"/>
  <c r="E46" i="12" s="1"/>
  <c r="F44" i="12"/>
  <c r="F46" i="12" s="1"/>
  <c r="G44" i="12"/>
  <c r="J44" i="12" s="1"/>
  <c r="H46" i="12"/>
  <c r="I7" i="11"/>
  <c r="I8" i="11"/>
  <c r="I9" i="11"/>
  <c r="I10" i="11"/>
  <c r="I11" i="11"/>
  <c r="I12" i="11"/>
  <c r="I13" i="11"/>
  <c r="I14" i="11"/>
  <c r="I15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1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8" i="11"/>
  <c r="I79" i="11"/>
  <c r="I80" i="11"/>
  <c r="I81" i="11"/>
  <c r="E86" i="11"/>
  <c r="F86" i="11"/>
  <c r="G86" i="11"/>
  <c r="J86" i="11" s="1"/>
  <c r="G88" i="11"/>
  <c r="J88" i="11" s="1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E82" i="10"/>
  <c r="E84" i="10" s="1"/>
  <c r="F82" i="10"/>
  <c r="F84" i="10" s="1"/>
  <c r="G82" i="10"/>
  <c r="J82" i="10" s="1"/>
  <c r="H84" i="10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6" i="9"/>
  <c r="I57" i="9"/>
  <c r="I58" i="9"/>
  <c r="I59" i="9"/>
  <c r="I60" i="9"/>
  <c r="I61" i="9"/>
  <c r="I62" i="9"/>
  <c r="I63" i="9"/>
  <c r="I64" i="9"/>
  <c r="I65" i="9"/>
  <c r="I66" i="9"/>
  <c r="E71" i="9"/>
  <c r="F71" i="9"/>
  <c r="G71" i="9"/>
  <c r="J71" i="9" s="1"/>
  <c r="H71" i="9"/>
  <c r="D83" i="9"/>
  <c r="I7" i="8"/>
  <c r="I8" i="8"/>
  <c r="I9" i="8"/>
  <c r="I10" i="8"/>
  <c r="I11" i="8"/>
  <c r="I12" i="8"/>
  <c r="I13" i="8"/>
  <c r="I14" i="8"/>
  <c r="I15" i="8"/>
  <c r="I16" i="8"/>
  <c r="I17" i="8"/>
  <c r="I19" i="8"/>
  <c r="I20" i="8"/>
  <c r="I21" i="8"/>
  <c r="I22" i="8"/>
  <c r="I23" i="8"/>
  <c r="I24" i="8"/>
  <c r="I26" i="8"/>
  <c r="I27" i="8"/>
  <c r="I28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E54" i="8"/>
  <c r="F54" i="8"/>
  <c r="G54" i="8"/>
  <c r="J54" i="8" s="1"/>
  <c r="H54" i="8"/>
  <c r="J56" i="8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L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6" i="6"/>
  <c r="I47" i="6"/>
  <c r="I48" i="6"/>
  <c r="I49" i="6"/>
  <c r="I50" i="6"/>
  <c r="I51" i="6"/>
  <c r="I52" i="6"/>
  <c r="I53" i="6"/>
  <c r="I56" i="6"/>
  <c r="I57" i="6"/>
  <c r="I58" i="6"/>
  <c r="I59" i="6"/>
  <c r="I60" i="6"/>
  <c r="I61" i="6"/>
  <c r="E66" i="6"/>
  <c r="F66" i="6"/>
  <c r="G66" i="6"/>
  <c r="J66" i="6" s="1"/>
  <c r="H66" i="6"/>
  <c r="J68" i="6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E50" i="4"/>
  <c r="F50" i="4"/>
  <c r="G50" i="4"/>
  <c r="J50" i="4" s="1"/>
  <c r="H50" i="4"/>
  <c r="E54" i="4"/>
  <c r="F54" i="4"/>
  <c r="G54" i="4"/>
  <c r="H54" i="4"/>
  <c r="E55" i="4"/>
  <c r="F55" i="4"/>
  <c r="G55" i="4"/>
  <c r="H55" i="4"/>
  <c r="E56" i="4"/>
  <c r="F56" i="4"/>
  <c r="G56" i="4"/>
  <c r="H56" i="4"/>
  <c r="E57" i="4"/>
  <c r="F57" i="4"/>
  <c r="G57" i="4"/>
  <c r="H57" i="4"/>
  <c r="D61" i="4"/>
  <c r="D62" i="4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E45" i="2"/>
  <c r="I45" i="2" s="1"/>
  <c r="F45" i="2"/>
  <c r="G45" i="2"/>
  <c r="J45" i="2" s="1"/>
  <c r="J47" i="2"/>
  <c r="E49" i="2"/>
  <c r="F49" i="2"/>
  <c r="G49" i="2"/>
  <c r="I49" i="2"/>
  <c r="E50" i="2"/>
  <c r="F50" i="2"/>
  <c r="G50" i="2"/>
  <c r="H50" i="2"/>
  <c r="E51" i="2"/>
  <c r="F51" i="2"/>
  <c r="G51" i="2"/>
  <c r="H51" i="2"/>
  <c r="E52" i="2"/>
  <c r="F52" i="2"/>
  <c r="G52" i="2"/>
  <c r="H52" i="2"/>
  <c r="D56" i="2"/>
  <c r="D57" i="2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1" i="1"/>
  <c r="I32" i="1"/>
  <c r="I33" i="1"/>
  <c r="I34" i="1"/>
  <c r="I35" i="1"/>
  <c r="I36" i="1"/>
  <c r="I37" i="1"/>
  <c r="I38" i="1"/>
  <c r="I39" i="1"/>
  <c r="I40" i="1"/>
  <c r="I41" i="1"/>
  <c r="E46" i="1"/>
  <c r="F46" i="1"/>
  <c r="G46" i="1"/>
  <c r="D57" i="1" s="1"/>
  <c r="H46" i="1"/>
  <c r="J46" i="1"/>
  <c r="J48" i="1"/>
  <c r="E50" i="1"/>
  <c r="F50" i="1"/>
  <c r="G50" i="1"/>
  <c r="H50" i="1"/>
  <c r="E51" i="1"/>
  <c r="F51" i="1"/>
  <c r="G51" i="1"/>
  <c r="H51" i="1"/>
  <c r="E52" i="1"/>
  <c r="F52" i="1"/>
  <c r="G52" i="1"/>
  <c r="H52" i="1"/>
  <c r="E53" i="1"/>
  <c r="F53" i="1"/>
  <c r="G53" i="1"/>
  <c r="H53" i="1"/>
  <c r="D58" i="1"/>
  <c r="D55" i="12"/>
  <c r="G46" i="12"/>
  <c r="J46" i="12" s="1"/>
  <c r="L46" i="17"/>
  <c r="L23" i="14"/>
  <c r="L44" i="16" l="1"/>
  <c r="I50" i="4"/>
  <c r="I56" i="4"/>
  <c r="I55" i="4"/>
  <c r="I71" i="9"/>
  <c r="I86" i="11"/>
  <c r="I57" i="4"/>
  <c r="D82" i="9"/>
  <c r="I44" i="12"/>
  <c r="I46" i="12" s="1"/>
  <c r="K45" i="15"/>
  <c r="G84" i="10"/>
  <c r="I54" i="4"/>
  <c r="K46" i="17"/>
  <c r="K65" i="18"/>
  <c r="K23" i="14"/>
  <c r="K44" i="16"/>
  <c r="D93" i="10"/>
  <c r="D97" i="11"/>
  <c r="I82" i="10"/>
  <c r="I84" i="10" s="1"/>
  <c r="I81" i="13"/>
  <c r="E65" i="18"/>
  <c r="I53" i="1"/>
  <c r="I50" i="1"/>
  <c r="I52" i="1"/>
  <c r="I52" i="2"/>
  <c r="I54" i="8"/>
  <c r="J81" i="13"/>
  <c r="I66" i="6"/>
  <c r="D98" i="11"/>
  <c r="L45" i="15"/>
  <c r="D56" i="12"/>
  <c r="I51" i="1"/>
  <c r="I46" i="1"/>
  <c r="I50" i="2"/>
  <c r="I51" i="2"/>
  <c r="J84" i="10" l="1"/>
  <c r="D94" i="10"/>
</calcChain>
</file>

<file path=xl/comments1.xml><?xml version="1.0" encoding="utf-8"?>
<comments xmlns="http://schemas.openxmlformats.org/spreadsheetml/2006/main">
  <authors>
    <author>yves vde</author>
  </authors>
  <commentList>
    <comment ref="F3" authorId="0" shapeId="0">
      <text>
        <r>
          <rPr>
            <sz val="10"/>
            <color indexed="81"/>
            <rFont val="Tahoma"/>
            <family val="2"/>
          </rPr>
          <t>5€ sur 21€ : divers deductions</t>
        </r>
      </text>
    </comment>
  </commentList>
</comments>
</file>

<file path=xl/sharedStrings.xml><?xml version="1.0" encoding="utf-8"?>
<sst xmlns="http://schemas.openxmlformats.org/spreadsheetml/2006/main" count="3410" uniqueCount="896">
  <si>
    <t>SECU / AXA</t>
  </si>
  <si>
    <t>DATE</t>
  </si>
  <si>
    <t>NOM</t>
  </si>
  <si>
    <t>Remb. CPCAM</t>
  </si>
  <si>
    <t>Remb. AXA</t>
  </si>
  <si>
    <t>Côtisation mensuelle 1999 :</t>
  </si>
  <si>
    <t>YVES</t>
  </si>
  <si>
    <t>DEPENSES</t>
  </si>
  <si>
    <t>MEDECIN</t>
  </si>
  <si>
    <t>12+21JAN</t>
  </si>
  <si>
    <t>26 JAN</t>
  </si>
  <si>
    <t>Dr. Vitton</t>
  </si>
  <si>
    <t>Dentiste</t>
  </si>
  <si>
    <t>06 FEB</t>
  </si>
  <si>
    <t>TOM</t>
  </si>
  <si>
    <t>à domicile</t>
  </si>
  <si>
    <t>26 FEB</t>
  </si>
  <si>
    <t>01 APR</t>
  </si>
  <si>
    <t>16 APR</t>
  </si>
  <si>
    <t>21 APR</t>
  </si>
  <si>
    <t>Ophtalmo</t>
  </si>
  <si>
    <t>01 JUN</t>
  </si>
  <si>
    <t>Lunettes</t>
  </si>
  <si>
    <t>Sciara</t>
  </si>
  <si>
    <t>05 JAN</t>
  </si>
  <si>
    <t>SYLVIE</t>
  </si>
  <si>
    <t>01 FEB</t>
  </si>
  <si>
    <t>20 JAN</t>
  </si>
  <si>
    <t>Radio</t>
  </si>
  <si>
    <t>22 FEB</t>
  </si>
  <si>
    <t>06 JAN</t>
  </si>
  <si>
    <t>Kiné</t>
  </si>
  <si>
    <t>21 JUN</t>
  </si>
  <si>
    <t>23 JUN</t>
  </si>
  <si>
    <t xml:space="preserve">30 JUN </t>
  </si>
  <si>
    <t>31 AUG</t>
  </si>
  <si>
    <t>Gynéco</t>
  </si>
  <si>
    <t>TOTAL :</t>
  </si>
  <si>
    <t>MARS</t>
  </si>
  <si>
    <t>MAY</t>
  </si>
  <si>
    <t>JUL</t>
  </si>
  <si>
    <t>14 JUN</t>
  </si>
  <si>
    <t>Dépenses</t>
  </si>
  <si>
    <t>251,5 x 12 = 3018,00</t>
  </si>
  <si>
    <t>Bénef.</t>
  </si>
  <si>
    <t>SEP</t>
  </si>
  <si>
    <t>Non remb.</t>
  </si>
  <si>
    <t xml:space="preserve">02 OCT </t>
  </si>
  <si>
    <t>03 OCT</t>
  </si>
  <si>
    <t>homéopathe</t>
  </si>
  <si>
    <t xml:space="preserve">TOM </t>
  </si>
  <si>
    <t>29 OCT</t>
  </si>
  <si>
    <t>12 OCT</t>
  </si>
  <si>
    <t>05 NOV</t>
  </si>
  <si>
    <t>Marques</t>
  </si>
  <si>
    <t>19 NOV</t>
  </si>
  <si>
    <t>15 DEC</t>
  </si>
  <si>
    <t>21 DEC</t>
  </si>
  <si>
    <t>Martillet</t>
  </si>
  <si>
    <t>dentiste</t>
  </si>
  <si>
    <t>24 DEC</t>
  </si>
  <si>
    <t>ophtalmo</t>
  </si>
  <si>
    <t>27 DEC</t>
  </si>
  <si>
    <t>podologue</t>
  </si>
  <si>
    <t>01 DEC</t>
  </si>
  <si>
    <t>Retbi</t>
  </si>
  <si>
    <t>allergologue</t>
  </si>
  <si>
    <t>Côtisation mensuelle 2000:</t>
  </si>
  <si>
    <t>Costanza</t>
  </si>
  <si>
    <t>19 FEB</t>
  </si>
  <si>
    <t>Thoron</t>
  </si>
  <si>
    <t>21 FEB</t>
  </si>
  <si>
    <t>27 MAR</t>
  </si>
  <si>
    <t>05 APR</t>
  </si>
  <si>
    <t>06 APR</t>
  </si>
  <si>
    <t>07 APR</t>
  </si>
  <si>
    <t>Yves</t>
  </si>
  <si>
    <t>Sylvie</t>
  </si>
  <si>
    <t>Tom</t>
  </si>
  <si>
    <t>Baïkoff</t>
  </si>
  <si>
    <t>11 APR</t>
  </si>
  <si>
    <t>17 APR</t>
  </si>
  <si>
    <t>03 JAN</t>
  </si>
  <si>
    <t>26 APR</t>
  </si>
  <si>
    <t>29 APR</t>
  </si>
  <si>
    <t>24 JUN</t>
  </si>
  <si>
    <t>12/19 JUN</t>
  </si>
  <si>
    <t>27APR</t>
  </si>
  <si>
    <t>Chouraqui</t>
  </si>
  <si>
    <t>06 JUL</t>
  </si>
  <si>
    <t>THORON</t>
  </si>
  <si>
    <t>31 JUL</t>
  </si>
  <si>
    <t>dermatho</t>
  </si>
  <si>
    <t>SELIMOUN</t>
  </si>
  <si>
    <t>ERCOLINI</t>
  </si>
  <si>
    <t>LALANGUE</t>
  </si>
  <si>
    <t>Radio thorax</t>
  </si>
  <si>
    <t>03 NOV</t>
  </si>
  <si>
    <t>02 NOV</t>
  </si>
  <si>
    <t>Lalangue</t>
  </si>
  <si>
    <t>Labo</t>
  </si>
  <si>
    <t>06 DEC</t>
  </si>
  <si>
    <t>07 DEC</t>
  </si>
  <si>
    <t>30 NOV</t>
  </si>
  <si>
    <t>20 NOV</t>
  </si>
  <si>
    <t>13 NOV</t>
  </si>
  <si>
    <t>2001</t>
  </si>
  <si>
    <t>Côtisation mensuelle 2001:</t>
  </si>
  <si>
    <t>02 JAN</t>
  </si>
  <si>
    <t>Remb. 
CPCAM</t>
  </si>
  <si>
    <t>Remb.
 AXA</t>
  </si>
  <si>
    <t>Non 
remb.</t>
  </si>
  <si>
    <t>Remb. 
AXA</t>
  </si>
  <si>
    <t>Remb.
 CPCAM</t>
  </si>
  <si>
    <t>Non
 remb.</t>
  </si>
  <si>
    <t>Remb.
AXA</t>
  </si>
  <si>
    <t>ANNEE 2001</t>
  </si>
  <si>
    <t>2002</t>
  </si>
  <si>
    <t>13 FEB</t>
  </si>
  <si>
    <t>8 FEB</t>
  </si>
  <si>
    <t>24 JAN</t>
  </si>
  <si>
    <t>15 FEB</t>
  </si>
  <si>
    <t>17 JAN</t>
  </si>
  <si>
    <t>13 MAR</t>
  </si>
  <si>
    <t>Bonus</t>
  </si>
  <si>
    <t>12+16 MAR</t>
  </si>
  <si>
    <t>05 MAR</t>
  </si>
  <si>
    <t>05 JUN</t>
  </si>
  <si>
    <t>SCIARA</t>
  </si>
  <si>
    <t>31 MAY</t>
  </si>
  <si>
    <t>COSTANZA</t>
  </si>
  <si>
    <t>Radio doigt</t>
  </si>
  <si>
    <t>13 JUN</t>
  </si>
  <si>
    <t>30 JUN</t>
  </si>
  <si>
    <t>29 JUN</t>
  </si>
  <si>
    <t>02 JUL</t>
  </si>
  <si>
    <t>16 JUL</t>
  </si>
  <si>
    <t>20 JUL</t>
  </si>
  <si>
    <t>rempl. Thoron</t>
  </si>
  <si>
    <t>05 SEP</t>
  </si>
  <si>
    <t>Dr. Strubee</t>
  </si>
  <si>
    <t>12 SEP</t>
  </si>
  <si>
    <t>11 SEP</t>
  </si>
  <si>
    <t>DREUILHE</t>
  </si>
  <si>
    <t>21 SEP</t>
  </si>
  <si>
    <t>26 SEP</t>
  </si>
  <si>
    <t>27 AUG</t>
  </si>
  <si>
    <t>Dermato</t>
  </si>
  <si>
    <t>15 OCT</t>
  </si>
  <si>
    <t>Celimon</t>
  </si>
  <si>
    <t>2 OCT</t>
  </si>
  <si>
    <t>22 OCT</t>
  </si>
  <si>
    <t>31 OCT</t>
  </si>
  <si>
    <t>12 NOV</t>
  </si>
  <si>
    <t>15 AUG</t>
  </si>
  <si>
    <t>10 JAN</t>
  </si>
  <si>
    <t>11 JAN</t>
  </si>
  <si>
    <t>analyse</t>
  </si>
  <si>
    <t>14 DEC</t>
  </si>
  <si>
    <t>17 DEC</t>
  </si>
  <si>
    <t xml:space="preserve">TOTAL : </t>
  </si>
  <si>
    <t>ANNEE 2000</t>
  </si>
  <si>
    <t>sans frais optique</t>
  </si>
  <si>
    <t>essai lentilles</t>
  </si>
  <si>
    <t>Proth. Dent.</t>
  </si>
  <si>
    <t>dépenses excéptionnelles</t>
  </si>
  <si>
    <t>consultations dentiste</t>
  </si>
  <si>
    <t>consultations spécialistes</t>
  </si>
  <si>
    <t>Radio sinus ?</t>
  </si>
  <si>
    <t>Rué</t>
  </si>
  <si>
    <t>Dermatho</t>
  </si>
  <si>
    <t>Type de 
Prestation</t>
  </si>
  <si>
    <t>Spécialiste</t>
  </si>
  <si>
    <t>Autres</t>
  </si>
  <si>
    <t>Généraliste</t>
  </si>
  <si>
    <t xml:space="preserve"> Lacroix</t>
  </si>
  <si>
    <t>Lacroix</t>
  </si>
  <si>
    <t>Hôpital/oursins</t>
  </si>
  <si>
    <t>04 OCT</t>
  </si>
  <si>
    <t>spécialiste</t>
  </si>
  <si>
    <t>généraliste</t>
  </si>
  <si>
    <t>autres</t>
  </si>
  <si>
    <t>18 SEP</t>
  </si>
  <si>
    <t>22SEP</t>
  </si>
  <si>
    <t>05 OCT</t>
  </si>
  <si>
    <t xml:space="preserve">09 OCT </t>
  </si>
  <si>
    <t>18 OCT</t>
  </si>
  <si>
    <t xml:space="preserve">19 OCT </t>
  </si>
  <si>
    <t xml:space="preserve">23 OCT </t>
  </si>
  <si>
    <t>25 OCT</t>
  </si>
  <si>
    <t>sans frais optique :</t>
  </si>
  <si>
    <t>ANNEE 1999</t>
  </si>
  <si>
    <t xml:space="preserve">Coût AXA : </t>
  </si>
  <si>
    <t>Rentabilité à partir de :</t>
  </si>
  <si>
    <t>AVEC optique</t>
  </si>
  <si>
    <t>SANS optique</t>
  </si>
  <si>
    <t>Coût AXA :</t>
  </si>
  <si>
    <t>Fr. par mois</t>
  </si>
  <si>
    <t>260 x 12 = 3120,00</t>
  </si>
  <si>
    <t>15JAN</t>
  </si>
  <si>
    <t>S&amp;T&amp;Y</t>
  </si>
  <si>
    <t xml:space="preserve">LABO analyse </t>
  </si>
  <si>
    <t>consultations spécialisées</t>
  </si>
  <si>
    <t>ATELLE doigt</t>
  </si>
  <si>
    <t>07 FEB</t>
  </si>
  <si>
    <t>Hyspa Ostéo</t>
  </si>
  <si>
    <t>08 FEB</t>
  </si>
  <si>
    <t>20 FEB</t>
  </si>
  <si>
    <t>04 FEB</t>
  </si>
  <si>
    <t>REMB 2 X ?</t>
  </si>
  <si>
    <t>14/15/16 JAN</t>
  </si>
  <si>
    <t>S&amp;Y</t>
  </si>
  <si>
    <t>genouillère</t>
  </si>
  <si>
    <t>Dreuilhe</t>
  </si>
  <si>
    <t>31 JAN</t>
  </si>
  <si>
    <t>Tardieu</t>
  </si>
  <si>
    <t>11 MAR</t>
  </si>
  <si>
    <t>KENYA</t>
  </si>
  <si>
    <t>4500 KSH</t>
  </si>
  <si>
    <t>4000 KSH</t>
  </si>
  <si>
    <t>27 FEB</t>
  </si>
  <si>
    <t>24 MAR</t>
  </si>
  <si>
    <t>25 MAR</t>
  </si>
  <si>
    <t>Frapart</t>
  </si>
  <si>
    <t>Célimon</t>
  </si>
  <si>
    <t>30 MAR</t>
  </si>
  <si>
    <t>Pharmacie</t>
  </si>
  <si>
    <t xml:space="preserve">06 APR </t>
  </si>
  <si>
    <t>5/6 MAR</t>
  </si>
  <si>
    <t>remboursé par mutuelle au nom de Sylvie ?</t>
  </si>
  <si>
    <t>24 APR</t>
  </si>
  <si>
    <t>21 MAY</t>
  </si>
  <si>
    <t>radio</t>
  </si>
  <si>
    <t>17 MAY</t>
  </si>
  <si>
    <t>27 MAY</t>
  </si>
  <si>
    <t>Ercolini</t>
  </si>
  <si>
    <t>Dentiste Lacroix</t>
  </si>
  <si>
    <t>23 MAY</t>
  </si>
  <si>
    <t>HOPITAL</t>
  </si>
  <si>
    <t>05/15 MAR</t>
  </si>
  <si>
    <t>24 JUL</t>
  </si>
  <si>
    <t>21  MAY</t>
  </si>
  <si>
    <t>Remb.
 MUT</t>
  </si>
  <si>
    <t>Consult. hôpital</t>
  </si>
  <si>
    <t>24 SEP</t>
  </si>
  <si>
    <t>Homeo-Laporte</t>
  </si>
  <si>
    <t>remplacement 2 verres, 1 pris en charge par Gén.Optique</t>
  </si>
  <si>
    <t>1 à ma charge</t>
  </si>
  <si>
    <t>N.Remboursable</t>
  </si>
  <si>
    <t>14 OCT</t>
  </si>
  <si>
    <t>26 OCT</t>
  </si>
  <si>
    <t xml:space="preserve">28 OCT </t>
  </si>
  <si>
    <t>14 NOV</t>
  </si>
  <si>
    <t>25 nov</t>
  </si>
  <si>
    <t>12/19 DEC</t>
  </si>
  <si>
    <t xml:space="preserve">Coût Mutuelle </t>
  </si>
  <si>
    <t>ANNEE 2003</t>
  </si>
  <si>
    <t>2003</t>
  </si>
  <si>
    <t>ANNEE 2002</t>
  </si>
  <si>
    <t>Consult. Hôpital</t>
  </si>
  <si>
    <t>09 JAN</t>
  </si>
  <si>
    <t>12 FEB</t>
  </si>
  <si>
    <t>Homeo</t>
  </si>
  <si>
    <t>Laporte</t>
  </si>
  <si>
    <t>oreilles</t>
  </si>
  <si>
    <t xml:space="preserve"> </t>
  </si>
  <si>
    <t>?</t>
  </si>
  <si>
    <t>6 ?</t>
  </si>
  <si>
    <t>Champ visiuel</t>
  </si>
  <si>
    <t>13 MAY</t>
  </si>
  <si>
    <t>Allergologue</t>
  </si>
  <si>
    <t xml:space="preserve">27 MAR </t>
  </si>
  <si>
    <t>20 MAY</t>
  </si>
  <si>
    <t>22 MAY</t>
  </si>
  <si>
    <t>Radiologie</t>
  </si>
  <si>
    <t>rien payé</t>
  </si>
  <si>
    <t>19 MAY</t>
  </si>
  <si>
    <t>26 MAY</t>
  </si>
  <si>
    <t>Kiné Pages</t>
  </si>
  <si>
    <t>16 SEP</t>
  </si>
  <si>
    <t>17 SEP</t>
  </si>
  <si>
    <t>traît. Allergie</t>
  </si>
  <si>
    <t>30 AUG</t>
  </si>
  <si>
    <t>30 SEP</t>
  </si>
  <si>
    <t>09 SEP</t>
  </si>
  <si>
    <t>17 OCT</t>
  </si>
  <si>
    <t>23 OCT</t>
  </si>
  <si>
    <t>30 OCT</t>
  </si>
  <si>
    <t>07 NOV</t>
  </si>
  <si>
    <t>Fourré-Julian</t>
  </si>
  <si>
    <t>TTL 100 €</t>
  </si>
  <si>
    <t>21 NOV</t>
  </si>
  <si>
    <t>27 NOV</t>
  </si>
  <si>
    <t>05 DEC</t>
  </si>
  <si>
    <t>19 DEC</t>
  </si>
  <si>
    <t>29 DEC</t>
  </si>
  <si>
    <t>23 JAN</t>
  </si>
  <si>
    <t>29 JAN</t>
  </si>
  <si>
    <t>5 FEV</t>
  </si>
  <si>
    <t>29 MAR</t>
  </si>
  <si>
    <t>15 MAR</t>
  </si>
  <si>
    <t>5 JAN</t>
  </si>
  <si>
    <t>20 FEV</t>
  </si>
  <si>
    <t>19 MAR</t>
  </si>
  <si>
    <t>trait. allergie</t>
  </si>
  <si>
    <t>30 APR</t>
  </si>
  <si>
    <t>27 APR</t>
  </si>
  <si>
    <t>Orthoptiste</t>
  </si>
  <si>
    <t>19 APR</t>
  </si>
  <si>
    <t>23 APR</t>
  </si>
  <si>
    <t>TUNISIE</t>
  </si>
  <si>
    <t>30 DNT</t>
  </si>
  <si>
    <t>33,22 DNT</t>
  </si>
  <si>
    <t>15 APR</t>
  </si>
  <si>
    <t>04 MAI</t>
  </si>
  <si>
    <t>SECU / MUT</t>
  </si>
  <si>
    <t>Remb.
Mutuelle</t>
  </si>
  <si>
    <t xml:space="preserve">Coût AXA
Mut CCI : </t>
  </si>
  <si>
    <t>(38,34 x 2)+428,10</t>
  </si>
  <si>
    <t>Remb.
AXA/mut</t>
  </si>
  <si>
    <t>2004</t>
  </si>
  <si>
    <t>dentiste inclus</t>
  </si>
  <si>
    <t>par an</t>
  </si>
  <si>
    <t>info web</t>
  </si>
  <si>
    <t>info web TTL 84, soit 6x14</t>
  </si>
  <si>
    <t>remb 13/04</t>
  </si>
  <si>
    <t>remb 30/04</t>
  </si>
  <si>
    <t>remb 07/05</t>
  </si>
  <si>
    <t>remb 29/04</t>
  </si>
  <si>
    <t>remb 04/05</t>
  </si>
  <si>
    <t>Maret</t>
  </si>
  <si>
    <t>10 MAI</t>
  </si>
  <si>
    <t>secu sylvie</t>
  </si>
  <si>
    <t>yves</t>
  </si>
  <si>
    <t>26 MAI</t>
  </si>
  <si>
    <t>19 MAI</t>
  </si>
  <si>
    <t>AKTE  SPEC. IK 6,00</t>
  </si>
  <si>
    <t>???</t>
  </si>
  <si>
    <t>02 JUN</t>
  </si>
  <si>
    <t>25 JUN</t>
  </si>
  <si>
    <t>prise de sang</t>
  </si>
  <si>
    <t>07 JUL</t>
  </si>
  <si>
    <t>04 JUN</t>
  </si>
  <si>
    <t>09 JUN</t>
  </si>
  <si>
    <t>21 JUL</t>
  </si>
  <si>
    <t>25 SEP</t>
  </si>
  <si>
    <t>Ruet</t>
  </si>
  <si>
    <t>25 AUG</t>
  </si>
  <si>
    <t>Psy</t>
  </si>
  <si>
    <t>perdu, suite formatage</t>
  </si>
  <si>
    <t>14 MAI</t>
  </si>
  <si>
    <t>11 JUN</t>
  </si>
  <si>
    <t>03 SEP</t>
  </si>
  <si>
    <t>23 SEP</t>
  </si>
  <si>
    <t>ORL examen</t>
  </si>
  <si>
    <t>08 DEC</t>
  </si>
  <si>
    <t>13 DEC</t>
  </si>
  <si>
    <t>2005</t>
  </si>
  <si>
    <t>12 jan</t>
  </si>
  <si>
    <t>ORL</t>
  </si>
  <si>
    <t>rien avancé</t>
  </si>
  <si>
    <t>26 jan</t>
  </si>
  <si>
    <t>N'Guyen</t>
  </si>
  <si>
    <t>Kiné ORL</t>
  </si>
  <si>
    <t>21 jan</t>
  </si>
  <si>
    <t>04 fev</t>
  </si>
  <si>
    <t>01 fev</t>
  </si>
  <si>
    <t>27 jan</t>
  </si>
  <si>
    <t>Remb.
Mut</t>
  </si>
  <si>
    <t>16 fév</t>
  </si>
  <si>
    <t>23 fév</t>
  </si>
  <si>
    <t>25 fév</t>
  </si>
  <si>
    <t>01 fév</t>
  </si>
  <si>
    <t>prise sang</t>
  </si>
  <si>
    <t>14 fev</t>
  </si>
  <si>
    <t>17 FEV</t>
  </si>
  <si>
    <t>RADIO</t>
  </si>
  <si>
    <t>17 jan</t>
  </si>
  <si>
    <t>28 fév</t>
  </si>
  <si>
    <t>04 mar</t>
  </si>
  <si>
    <t>11 mar</t>
  </si>
  <si>
    <t>16 mar</t>
  </si>
  <si>
    <t>18 mar</t>
  </si>
  <si>
    <t>25 mar</t>
  </si>
  <si>
    <t>30 mar 05</t>
  </si>
  <si>
    <t>duplicata donné à la sécu 01/04/05</t>
  </si>
  <si>
    <t>31 mar 05</t>
  </si>
  <si>
    <t>05 avr 05</t>
  </si>
  <si>
    <t>06 avr 05</t>
  </si>
  <si>
    <t>gdx yeux</t>
  </si>
  <si>
    <t>07 avr 05</t>
  </si>
  <si>
    <t>Dessandre</t>
  </si>
  <si>
    <t>laser yeux</t>
  </si>
  <si>
    <t>lunettes</t>
  </si>
  <si>
    <t>19 avr 05</t>
  </si>
  <si>
    <t>20 séances</t>
  </si>
  <si>
    <t>16 mai 05</t>
  </si>
  <si>
    <t>gynéco</t>
  </si>
  <si>
    <t>20 juin 05</t>
  </si>
  <si>
    <t>09 mai 05</t>
  </si>
  <si>
    <t>24 juin 05</t>
  </si>
  <si>
    <t>04 avr 05</t>
  </si>
  <si>
    <t>17 juin 05</t>
  </si>
  <si>
    <t>kiné Pages</t>
  </si>
  <si>
    <t>26 jul 05</t>
  </si>
  <si>
    <t>25 juin 05</t>
  </si>
  <si>
    <t>27 jul 05</t>
  </si>
  <si>
    <t>03 aout 05</t>
  </si>
  <si>
    <t>04 aout 05</t>
  </si>
  <si>
    <t>01 sep 05</t>
  </si>
  <si>
    <t>IRM</t>
  </si>
  <si>
    <t>Marcireau</t>
  </si>
  <si>
    <t>plus 4,50€ port plus 9,50€ prélevé par Cmut !!!</t>
  </si>
  <si>
    <t>25 août 05</t>
  </si>
  <si>
    <t>31 août 05</t>
  </si>
  <si>
    <t>03 sep 05</t>
  </si>
  <si>
    <t>06 sep 05</t>
  </si>
  <si>
    <t>07 sep 05</t>
  </si>
  <si>
    <t>avec infiltration</t>
  </si>
  <si>
    <t>27 sep 05</t>
  </si>
  <si>
    <t>29 sep 05</t>
  </si>
  <si>
    <t>30 sep 05</t>
  </si>
  <si>
    <t>05 oct 05</t>
  </si>
  <si>
    <t>03 oct 05</t>
  </si>
  <si>
    <t>dermato</t>
  </si>
  <si>
    <t>12 oct 05</t>
  </si>
  <si>
    <t>28 sep 05</t>
  </si>
  <si>
    <t>pédicure</t>
  </si>
  <si>
    <t>08 sep 05</t>
  </si>
  <si>
    <t>pharmacie</t>
  </si>
  <si>
    <t>20 jul 05</t>
  </si>
  <si>
    <t>10 oct 05</t>
  </si>
  <si>
    <t>04 nov 05</t>
  </si>
  <si>
    <t>pas encore payé</t>
  </si>
  <si>
    <t>08 nov 05</t>
  </si>
  <si>
    <t>21 nov 05</t>
  </si>
  <si>
    <t>champ visuel</t>
  </si>
  <si>
    <t>18 dec 05</t>
  </si>
  <si>
    <t>domicile</t>
  </si>
  <si>
    <t>20 oct 05</t>
  </si>
  <si>
    <t>2006</t>
  </si>
  <si>
    <t>SECU / CCIMP</t>
  </si>
  <si>
    <t>04 jan 06</t>
  </si>
  <si>
    <t>09 jan 06</t>
  </si>
  <si>
    <t>27 oct 05</t>
  </si>
  <si>
    <t>directement payé par la sécu + mutuelle</t>
  </si>
  <si>
    <t>soins non-remboursables ?</t>
  </si>
  <si>
    <t>23 jan 06</t>
  </si>
  <si>
    <t>06 fév 06</t>
  </si>
  <si>
    <t>acuponcteur</t>
  </si>
  <si>
    <t>14 fév 06</t>
  </si>
  <si>
    <t>07 dec 05</t>
  </si>
  <si>
    <t>03 fev 06</t>
  </si>
  <si>
    <t>03 mar 06</t>
  </si>
  <si>
    <t>20 fev 06</t>
  </si>
  <si>
    <t>Stallergènes</t>
  </si>
  <si>
    <t>08 mar 06</t>
  </si>
  <si>
    <t>01 fev 006</t>
  </si>
  <si>
    <t>30 mar 06</t>
  </si>
  <si>
    <t>14 mar 06</t>
  </si>
  <si>
    <t>radio poignet</t>
  </si>
  <si>
    <t>01 mar 06</t>
  </si>
  <si>
    <t>26 avril</t>
  </si>
  <si>
    <t>18 mai 06</t>
  </si>
  <si>
    <t>5 avril 06</t>
  </si>
  <si>
    <t>12 avril 06</t>
  </si>
  <si>
    <t>19 avril 06</t>
  </si>
  <si>
    <t>09 mai 06</t>
  </si>
  <si>
    <t>24 mar 06</t>
  </si>
  <si>
    <t>17 fev 06</t>
  </si>
  <si>
    <t>radiologie</t>
  </si>
  <si>
    <t>31 mai 06</t>
  </si>
  <si>
    <t>16 mai 06</t>
  </si>
  <si>
    <t>03 jan 06</t>
  </si>
  <si>
    <t>10 mai 06</t>
  </si>
  <si>
    <t>24 juin 06</t>
  </si>
  <si>
    <t>04 juillet 06</t>
  </si>
  <si>
    <t>14 juin 06</t>
  </si>
  <si>
    <t xml:space="preserve">Côtisation </t>
  </si>
  <si>
    <t>Remb.
Mut.</t>
  </si>
  <si>
    <t>Côtisation annuelle 2006 :</t>
  </si>
  <si>
    <t>07 juillet 06</t>
  </si>
  <si>
    <t>10 aout 06</t>
  </si>
  <si>
    <t>19 août 06</t>
  </si>
  <si>
    <t>13 juillet 06</t>
  </si>
  <si>
    <t>01 sep 06</t>
  </si>
  <si>
    <t>hopital</t>
  </si>
  <si>
    <t>clinique</t>
  </si>
  <si>
    <t>sortie 08sep06</t>
  </si>
  <si>
    <t>consultation urgences sans examens</t>
  </si>
  <si>
    <t xml:space="preserve">08 sep 06 </t>
  </si>
  <si>
    <t>ORL Boutier</t>
  </si>
  <si>
    <t>11 sep 06</t>
  </si>
  <si>
    <t>13 sep 06</t>
  </si>
  <si>
    <t>dreuilhe</t>
  </si>
  <si>
    <t>14 sep 06</t>
  </si>
  <si>
    <t>Canton-Lauga</t>
  </si>
  <si>
    <t>12 sep 06</t>
  </si>
  <si>
    <t>12 oct 06</t>
  </si>
  <si>
    <t>echographie MRS</t>
  </si>
  <si>
    <t>24 oct 06</t>
  </si>
  <si>
    <t>26 sep 06</t>
  </si>
  <si>
    <t>16 sep 06</t>
  </si>
  <si>
    <t>1 € participation forfaitaire</t>
  </si>
  <si>
    <t>??? Aucune trace ! Mais remboursé</t>
  </si>
  <si>
    <t>05 mai 06</t>
  </si>
  <si>
    <t>12 jul 06</t>
  </si>
  <si>
    <t>25 août 06</t>
  </si>
  <si>
    <t>déplacement domicile</t>
  </si>
  <si>
    <t>02 nov 06</t>
  </si>
  <si>
    <t>28 nov 06</t>
  </si>
  <si>
    <t>psy</t>
  </si>
  <si>
    <t>29 sep 06</t>
  </si>
  <si>
    <t>25 oct 06</t>
  </si>
  <si>
    <t>19 sep 06</t>
  </si>
  <si>
    <t>13 nov 06</t>
  </si>
  <si>
    <t>Carena</t>
  </si>
  <si>
    <t>01 dec 06</t>
  </si>
  <si>
    <t>21 nov 06</t>
  </si>
  <si>
    <t>produit allergie</t>
  </si>
  <si>
    <t>1 € participation forfaitaire pour 24/10 et 04/10 (prise de sang),</t>
  </si>
  <si>
    <t>pric test</t>
  </si>
  <si>
    <t>21 dec 06</t>
  </si>
  <si>
    <t xml:space="preserve">13 dec 06 </t>
  </si>
  <si>
    <t>22 dec 06</t>
  </si>
  <si>
    <t>echographie pros</t>
  </si>
  <si>
    <t>07 sep 06</t>
  </si>
  <si>
    <t>02 aug 06</t>
  </si>
  <si>
    <t>échographie</t>
  </si>
  <si>
    <t>14 nov 06</t>
  </si>
  <si>
    <t>acte bio</t>
  </si>
  <si>
    <t>14 dec 06</t>
  </si>
  <si>
    <t>29 dec 06</t>
  </si>
  <si>
    <t>ANNEE 2007</t>
  </si>
  <si>
    <t>Côtisation annuelle 2007 :</t>
  </si>
  <si>
    <t>2007</t>
  </si>
  <si>
    <t>costanza</t>
  </si>
  <si>
    <t>18 jan 07</t>
  </si>
  <si>
    <t>ANNEE 2006</t>
  </si>
  <si>
    <t>ANNEE 2005</t>
  </si>
  <si>
    <t>ANNEE 2004</t>
  </si>
  <si>
    <t>15 jan 07</t>
  </si>
  <si>
    <t>17 jan 07</t>
  </si>
  <si>
    <t>gdx</t>
  </si>
  <si>
    <t>hôpital</t>
  </si>
  <si>
    <t>01 fév 07</t>
  </si>
  <si>
    <t>sylvie</t>
  </si>
  <si>
    <t>gyneco</t>
  </si>
  <si>
    <t>15 mars 07</t>
  </si>
  <si>
    <t>bandelettes</t>
  </si>
  <si>
    <t>21 mar 07</t>
  </si>
  <si>
    <t>22 mar 07</t>
  </si>
  <si>
    <t>23 mar 07</t>
  </si>
  <si>
    <t>02 avril 07</t>
  </si>
  <si>
    <t>labo</t>
  </si>
  <si>
    <t>Jacobs</t>
  </si>
  <si>
    <t>mechelen</t>
  </si>
  <si>
    <t>rijmenam</t>
  </si>
  <si>
    <t>Moulin</t>
  </si>
  <si>
    <t>20 fév 07</t>
  </si>
  <si>
    <t>10 avril 07</t>
  </si>
  <si>
    <t>20 x kiné</t>
  </si>
  <si>
    <t>18,77 x 20</t>
  </si>
  <si>
    <t>16 avril 07</t>
  </si>
  <si>
    <t>tom</t>
  </si>
  <si>
    <t>optique</t>
  </si>
  <si>
    <t>30 mar 07</t>
  </si>
  <si>
    <t>03 jan 07</t>
  </si>
  <si>
    <t>Fourré Julian</t>
  </si>
  <si>
    <t>05 mar 07</t>
  </si>
  <si>
    <t>04 mai 07</t>
  </si>
  <si>
    <t>31 jan 07</t>
  </si>
  <si>
    <t>29 mai 07</t>
  </si>
  <si>
    <t>remb au nom de Sylvie apr les prévoy</t>
  </si>
  <si>
    <t>11 sep 07</t>
  </si>
  <si>
    <t>verre soleil</t>
  </si>
  <si>
    <t>10 sep 07</t>
  </si>
  <si>
    <t>02 oct 07</t>
  </si>
  <si>
    <t>07 nov 07</t>
  </si>
  <si>
    <t>13 sep 07</t>
  </si>
  <si>
    <t>19 dec 07</t>
  </si>
  <si>
    <t>12 nov 07</t>
  </si>
  <si>
    <t>2008</t>
  </si>
  <si>
    <t>03 jan 08</t>
  </si>
  <si>
    <t>lacroix</t>
  </si>
  <si>
    <t>ANNEE 2008</t>
  </si>
  <si>
    <t>remb au nom de Sylvie par les prévoy</t>
  </si>
  <si>
    <t>à vérifier</t>
  </si>
  <si>
    <t>22 jan 08</t>
  </si>
  <si>
    <t>24 jan 08</t>
  </si>
  <si>
    <t>borghetti</t>
  </si>
  <si>
    <t xml:space="preserve">21 nov 07 </t>
  </si>
  <si>
    <t>03 dec 07</t>
  </si>
  <si>
    <t>echo foie</t>
  </si>
  <si>
    <t>12 fev 08</t>
  </si>
  <si>
    <t>géneraliste</t>
  </si>
  <si>
    <t>03 mar 08</t>
  </si>
  <si>
    <t>celimon</t>
  </si>
  <si>
    <t>06 mar 08</t>
  </si>
  <si>
    <t>18 mar 08</t>
  </si>
  <si>
    <t>17 mar 08</t>
  </si>
  <si>
    <t>01 avril 08</t>
  </si>
  <si>
    <t>10 avril 08</t>
  </si>
  <si>
    <t>Baikoff</t>
  </si>
  <si>
    <t>03 avril 08</t>
  </si>
  <si>
    <t>22 avril 08</t>
  </si>
  <si>
    <t>29 avril 08</t>
  </si>
  <si>
    <t>12 juin 08</t>
  </si>
  <si>
    <t>16 juin 08</t>
  </si>
  <si>
    <t>GDX</t>
  </si>
  <si>
    <t>10 juin 08</t>
  </si>
  <si>
    <t>17 juin 08</t>
  </si>
  <si>
    <t>18 juin 08</t>
  </si>
  <si>
    <t>19 juin 08</t>
  </si>
  <si>
    <t>Tardy</t>
  </si>
  <si>
    <t>09 juin 08</t>
  </si>
  <si>
    <t>echo - radio épaule</t>
  </si>
  <si>
    <t>02 juin 08</t>
  </si>
  <si>
    <t>24 juin 08</t>
  </si>
  <si>
    <t>anésthésiste</t>
  </si>
  <si>
    <t>02 juillet 08</t>
  </si>
  <si>
    <t>coloscopie - gastro</t>
  </si>
  <si>
    <t>03 juillet 08</t>
  </si>
  <si>
    <t>04 juillet 08</t>
  </si>
  <si>
    <t>07 juillet 08</t>
  </si>
  <si>
    <t>radio dents</t>
  </si>
  <si>
    <t>phone 22/07 : copie va être envoyée</t>
  </si>
  <si>
    <t>ctc prévoyants CCIMP : Mme Costa : 04,91,39,56,43</t>
  </si>
  <si>
    <t>31 juillet 08</t>
  </si>
  <si>
    <t>aswad</t>
  </si>
  <si>
    <t>tel secu</t>
  </si>
  <si>
    <t>radio dos</t>
  </si>
  <si>
    <t>phone 31/07</t>
  </si>
  <si>
    <t>15 juillet 08</t>
  </si>
  <si>
    <t>Le Centre de gestion Delta Assurances</t>
  </si>
  <si>
    <t>38 avenue Benjamin Delessert</t>
  </si>
  <si>
    <t>13395 Marseille cedex 10</t>
  </si>
  <si>
    <t>Tel : 04 91 80 63 31</t>
  </si>
  <si>
    <t>Fax : 04 91 80 63 41</t>
  </si>
  <si>
    <t>www.prevoyants.gestion-mutuelle.fr</t>
  </si>
  <si>
    <t>07 aug 08</t>
  </si>
  <si>
    <t>07 oct 08</t>
  </si>
  <si>
    <t>Le Gruignou</t>
  </si>
  <si>
    <t>09 oct 08</t>
  </si>
  <si>
    <t>Charruet</t>
  </si>
  <si>
    <t>22 oct 08</t>
  </si>
  <si>
    <t>11 sep 08</t>
  </si>
  <si>
    <t>22 juillet 08</t>
  </si>
  <si>
    <t>28 oct 08</t>
  </si>
  <si>
    <t>13 nov 08</t>
  </si>
  <si>
    <t>27 nov 08</t>
  </si>
  <si>
    <t>Christelle Raiola</t>
  </si>
  <si>
    <t>craiola@delta-assurances.fr</t>
  </si>
  <si>
    <t>ANNEE 2009</t>
  </si>
  <si>
    <t>Côtisation annuelle 2009 :</t>
  </si>
  <si>
    <t>SECU</t>
  </si>
  <si>
    <t>30 dec 08</t>
  </si>
  <si>
    <t>2009</t>
  </si>
  <si>
    <t>orthese cheville</t>
  </si>
  <si>
    <t>06 mars 09</t>
  </si>
  <si>
    <t>canton-lauga</t>
  </si>
  <si>
    <t>18 mars 09</t>
  </si>
  <si>
    <t>07 juil 09</t>
  </si>
  <si>
    <t>Berard</t>
  </si>
  <si>
    <t>30 juin 09</t>
  </si>
  <si>
    <t>date remb
CPÄM</t>
  </si>
  <si>
    <t>date remb
AXA</t>
  </si>
  <si>
    <t>13 août 09</t>
  </si>
  <si>
    <t>24 sep 09</t>
  </si>
  <si>
    <t>champs visuel</t>
  </si>
  <si>
    <t>pass 476536</t>
  </si>
  <si>
    <t>site ameli pass 8 chiffres</t>
  </si>
  <si>
    <t>DEC</t>
  </si>
  <si>
    <t>kiné</t>
  </si>
  <si>
    <t xml:space="preserve">Galand </t>
  </si>
  <si>
    <t>12 séances</t>
  </si>
  <si>
    <t>24 déc 09</t>
  </si>
  <si>
    <t>28 dec 09</t>
  </si>
  <si>
    <t>clayes</t>
  </si>
  <si>
    <t>31 dec 09</t>
  </si>
  <si>
    <t>2010</t>
  </si>
  <si>
    <t>Côtisation annuelle 2010 :</t>
  </si>
  <si>
    <t>scanner</t>
  </si>
  <si>
    <t>08 jan 10</t>
  </si>
  <si>
    <t>ANNEE 2010</t>
  </si>
  <si>
    <t>generaliste</t>
  </si>
  <si>
    <t>de garde</t>
  </si>
  <si>
    <t>07/02/10</t>
  </si>
  <si>
    <t>02/03/10</t>
  </si>
  <si>
    <t>François</t>
  </si>
  <si>
    <t>entorse pied</t>
  </si>
  <si>
    <t>rhum</t>
  </si>
  <si>
    <t>cerveau suite pblm vertiges</t>
  </si>
  <si>
    <t>Viramus</t>
  </si>
  <si>
    <t>24/03/10</t>
  </si>
  <si>
    <t>Claeys</t>
  </si>
  <si>
    <t>séances rééduc yeux</t>
  </si>
  <si>
    <t>remb sur mutuelle Sylvie</t>
  </si>
  <si>
    <t>11/05/10</t>
  </si>
  <si>
    <t>27/04/10</t>
  </si>
  <si>
    <t>Charvet</t>
  </si>
  <si>
    <t>18/06/10</t>
  </si>
  <si>
    <t>10/06/10</t>
  </si>
  <si>
    <t>01/06/10</t>
  </si>
  <si>
    <t>(43,79x4 mois)+(48x7 mois)+50,18</t>
  </si>
  <si>
    <t>24/06/10</t>
  </si>
  <si>
    <t>19/07/10</t>
  </si>
  <si>
    <t>30/07/10</t>
  </si>
  <si>
    <t>16/07/10</t>
  </si>
  <si>
    <t>Dreuihle</t>
  </si>
  <si>
    <t>29/06/10</t>
  </si>
  <si>
    <t>scanner pied</t>
  </si>
  <si>
    <t>echographie prostate</t>
  </si>
  <si>
    <t>dont 2x 1€ (particip.'echo et scanner)</t>
  </si>
  <si>
    <t>25/06/10</t>
  </si>
  <si>
    <t>kevin</t>
  </si>
  <si>
    <t>part secu remb à opticien</t>
  </si>
  <si>
    <t>15,62 remb par sécu à Gén Optique</t>
  </si>
  <si>
    <t>pied</t>
  </si>
  <si>
    <t>contrôle régulier</t>
  </si>
  <si>
    <t>tendon achille et bas du dos</t>
  </si>
  <si>
    <t>pied / echo</t>
  </si>
  <si>
    <t>détartrage et réparation dent</t>
  </si>
  <si>
    <t>détartrage</t>
  </si>
  <si>
    <t>09 août 10</t>
  </si>
  <si>
    <t>Wiramus</t>
  </si>
  <si>
    <t>echo pied</t>
  </si>
  <si>
    <t>13 aout 10</t>
  </si>
  <si>
    <t>04 aour 10</t>
  </si>
  <si>
    <t>6 aout 10</t>
  </si>
  <si>
    <t>01 oct 10</t>
  </si>
  <si>
    <t>Rau</t>
  </si>
  <si>
    <t>OK</t>
  </si>
  <si>
    <t>21 sep 10</t>
  </si>
  <si>
    <t>infiltration pied gauche</t>
  </si>
  <si>
    <t>vaccin DT-Polio / résultat pied et épaule droite</t>
  </si>
  <si>
    <t>pied / épaule</t>
  </si>
  <si>
    <t>02 nov 10</t>
  </si>
  <si>
    <t>09 nov 10</t>
  </si>
  <si>
    <t>18 nov 10</t>
  </si>
  <si>
    <t>Layné</t>
  </si>
  <si>
    <t>26 nov 10</t>
  </si>
  <si>
    <t>re-radio pieds</t>
  </si>
  <si>
    <t>immédiat</t>
  </si>
  <si>
    <t>payé 17,01€</t>
  </si>
  <si>
    <t>scintigraphie</t>
  </si>
  <si>
    <t>electromyogramme</t>
  </si>
  <si>
    <t>30 nov 10</t>
  </si>
  <si>
    <t>10 déc 10</t>
  </si>
  <si>
    <t>21 déc 10</t>
  </si>
  <si>
    <t>UGE 043 MArtigues</t>
  </si>
  <si>
    <t>chem Paradis 13500 MARTIGUES </t>
  </si>
  <si>
    <t>adresse</t>
  </si>
  <si>
    <t>28 déc 10</t>
  </si>
  <si>
    <t>facture à venir de l'Hopital</t>
  </si>
  <si>
    <t>Côtisation annuelle 2011 :</t>
  </si>
  <si>
    <t>SCHEFFER</t>
  </si>
  <si>
    <t>14 déc 10</t>
  </si>
  <si>
    <t>Orthodentiste</t>
  </si>
  <si>
    <t>26 jan 11</t>
  </si>
  <si>
    <t>03 fév 11</t>
  </si>
  <si>
    <t>08 fév 11</t>
  </si>
  <si>
    <t>allergie / angine</t>
  </si>
  <si>
    <t>04 mar 11</t>
  </si>
  <si>
    <t>Boutier</t>
  </si>
  <si>
    <t>21 avr 11</t>
  </si>
  <si>
    <t>mensuel</t>
  </si>
  <si>
    <t>crise allergique</t>
  </si>
  <si>
    <t xml:space="preserve">  Type de 
  Prestation</t>
  </si>
  <si>
    <t xml:space="preserve">  MEDECIN</t>
  </si>
  <si>
    <t xml:space="preserve">  DEPENSES</t>
  </si>
  <si>
    <t xml:space="preserve">  Remb.
  CPCAM</t>
  </si>
  <si>
    <t xml:space="preserve">  date remb
  CPAM</t>
  </si>
  <si>
    <t xml:space="preserve">  Remb.
  MUT</t>
  </si>
  <si>
    <t>SECU 2011</t>
  </si>
  <si>
    <t>saignements nez Tom</t>
  </si>
  <si>
    <t>Kevin</t>
  </si>
  <si>
    <t>payé par moi, remb Kevin</t>
  </si>
  <si>
    <t>Gonzalves</t>
  </si>
  <si>
    <t>analyse sang</t>
  </si>
  <si>
    <t>participation 4 € plus 1 € pharmacie 23/03 débité sur remb. du 6/4</t>
  </si>
  <si>
    <t>podologue / pédicure</t>
  </si>
  <si>
    <t>Olivier</t>
  </si>
  <si>
    <t>96,50 reçu de SP le 30/4</t>
  </si>
  <si>
    <t>maison méd.MRT</t>
  </si>
  <si>
    <t>pour les 3X110€ payés</t>
  </si>
  <si>
    <t xml:space="preserve">14,42 payé par sylvie, déduit pension juin </t>
  </si>
  <si>
    <t xml:space="preserve">consult payé en espèces,14,21 payé par sylvie, déduit pension juin </t>
  </si>
  <si>
    <t>TOTAL 220 cash sur place</t>
  </si>
  <si>
    <t>chèque à Sylvie, total 220</t>
  </si>
  <si>
    <t>total 220, 110 vir à Sylvie 26/04</t>
  </si>
  <si>
    <t>Dreuillhe GDX</t>
  </si>
  <si>
    <t>7 jullet</t>
  </si>
  <si>
    <t>osthéopathe</t>
  </si>
  <si>
    <t>Biscarrosse</t>
  </si>
  <si>
    <t>Piclet</t>
  </si>
  <si>
    <t>écho pied</t>
  </si>
  <si>
    <t>axa</t>
  </si>
  <si>
    <t>6 chiffres</t>
  </si>
  <si>
    <t>radio pied</t>
  </si>
  <si>
    <t>varice</t>
  </si>
  <si>
    <t>total 220, 110 remb par cheque Sylvie 23/11</t>
  </si>
  <si>
    <t>SECU 2012</t>
  </si>
  <si>
    <t>Côtisation annuelle 2012 :</t>
  </si>
  <si>
    <t>ANNEE 2012</t>
  </si>
  <si>
    <t>Perte</t>
  </si>
  <si>
    <t>6 chiffres nouveau</t>
  </si>
  <si>
    <t xml:space="preserve">Perte </t>
  </si>
  <si>
    <t>Osteopathie</t>
  </si>
  <si>
    <t>Ruiz St Mittre</t>
  </si>
  <si>
    <t>Podologue</t>
  </si>
  <si>
    <t>Teissier</t>
  </si>
  <si>
    <t>Ferrari</t>
  </si>
  <si>
    <t>car 90€ remboursé pour l'année</t>
  </si>
  <si>
    <t>( 61,33 )</t>
  </si>
  <si>
    <t>Scheffer : 660€ pour 3 consult ou par semestre</t>
  </si>
  <si>
    <t>Secu : 193,50 pour 3 consult ou par semestre</t>
  </si>
  <si>
    <t>Mut : 154,80 par semestre</t>
  </si>
  <si>
    <t>Champ visuel</t>
  </si>
  <si>
    <r>
      <t xml:space="preserve">site ameli </t>
    </r>
    <r>
      <rPr>
        <sz val="10"/>
        <color indexed="10"/>
        <rFont val="Arial"/>
        <family val="2"/>
      </rPr>
      <t>ancien</t>
    </r>
    <r>
      <rPr>
        <sz val="10"/>
        <rFont val="Arial"/>
        <family val="2"/>
      </rPr>
      <t xml:space="preserve"> pass 8 chiffres</t>
    </r>
  </si>
  <si>
    <t>Dreuillhe</t>
  </si>
  <si>
    <t>Pesce</t>
  </si>
  <si>
    <t>Gouillon</t>
  </si>
  <si>
    <t>Anesthesie</t>
  </si>
  <si>
    <t>Helix</t>
  </si>
  <si>
    <t>Ciolkovich</t>
  </si>
  <si>
    <t>infiltration</t>
  </si>
  <si>
    <t xml:space="preserve">remb partie mutuelle faite </t>
  </si>
  <si>
    <t>96,75 reçu de SP le 27/4</t>
  </si>
  <si>
    <t>echographie</t>
  </si>
  <si>
    <t>Dr. Drir</t>
  </si>
  <si>
    <t>Bourachau clinique</t>
  </si>
  <si>
    <t>El Mechaal</t>
  </si>
  <si>
    <t>intoxication</t>
  </si>
  <si>
    <t>labo Auchan</t>
  </si>
  <si>
    <t>piqure cortisonne / 85 TND</t>
  </si>
  <si>
    <t>piqure cortisonne / 75 TND</t>
  </si>
  <si>
    <t>payé 22,68 sur place</t>
  </si>
  <si>
    <t>François ??</t>
  </si>
  <si>
    <t>4,10 sur 16,10 car 12€ de particip diverses !</t>
  </si>
  <si>
    <t>Opération oreilles</t>
  </si>
  <si>
    <t>Derbec</t>
  </si>
  <si>
    <t>podologue Ferrari</t>
  </si>
  <si>
    <t>payé 50% à SP</t>
  </si>
  <si>
    <t>remb SP : 83,85 sur cheque 251,5 du 6/12</t>
  </si>
  <si>
    <t>Contrat AXA :</t>
  </si>
  <si>
    <t>référence 2</t>
  </si>
  <si>
    <t>Coût Mutuelle :</t>
  </si>
  <si>
    <t>1 chèque de 220 euros pour fin semestre</t>
  </si>
  <si>
    <t>1 chèque de 520 euros pour la contention (petit)</t>
  </si>
  <si>
    <t>chéque 80,60 reçu de SP et déposé le 23/12 : représente la moitié de 161,20 remb par la sécu sur 520 ortho</t>
  </si>
  <si>
    <t>SECU 2013</t>
  </si>
  <si>
    <t>ANNEE 2013</t>
  </si>
  <si>
    <t>remb. assurance</t>
  </si>
  <si>
    <t>payé à SP : 1/2 de 300€ / remb sécu, payé par SP le 29/01 : 80,75 - 20€ de tel portable ? = 60,75 dont 10€ en cash .. Puis le 5/3 cheque de 39,50</t>
  </si>
  <si>
    <t>monture</t>
  </si>
  <si>
    <t>verre</t>
  </si>
  <si>
    <t>jusqu'en avril inclus</t>
  </si>
  <si>
    <t>formule Réf 2</t>
  </si>
  <si>
    <t>résilié 30/04/13</t>
  </si>
  <si>
    <t>tehani13</t>
  </si>
  <si>
    <t>à partir de juin Malakoff</t>
  </si>
  <si>
    <t>Côtisation annuelle 2013:</t>
  </si>
  <si>
    <t>hôpital accident</t>
  </si>
  <si>
    <t>CHANGEMENT MUTUELLE</t>
  </si>
  <si>
    <t>Molines</t>
  </si>
  <si>
    <t>Malakoff</t>
  </si>
  <si>
    <t>date remb
Mut</t>
  </si>
  <si>
    <t>analyses</t>
  </si>
  <si>
    <t>Francois</t>
  </si>
  <si>
    <t>kiné Desvilles</t>
  </si>
  <si>
    <t>Dos</t>
  </si>
  <si>
    <t>colo + fibroscopie</t>
  </si>
  <si>
    <t>anesthésiste</t>
  </si>
  <si>
    <t>pré consult colo</t>
  </si>
  <si>
    <t xml:space="preserve">resultat colo et analyse sang </t>
  </si>
  <si>
    <t>costanza rempl.</t>
  </si>
  <si>
    <t>4,5 de particip pharmacie déduite</t>
  </si>
  <si>
    <t>radio main</t>
  </si>
  <si>
    <t xml:space="preserve">main gauche et doigt </t>
  </si>
  <si>
    <t>ok</t>
  </si>
  <si>
    <t>heloisa1969</t>
  </si>
  <si>
    <t>Lolo</t>
  </si>
  <si>
    <t>main &amp; doigt</t>
  </si>
  <si>
    <t>osthéo</t>
  </si>
  <si>
    <t>payé à SP</t>
  </si>
  <si>
    <t>clinique main</t>
  </si>
  <si>
    <t>Ostéo</t>
  </si>
  <si>
    <t xml:space="preserve">  Remb. MUT</t>
  </si>
  <si>
    <t xml:space="preserve">généraliste </t>
  </si>
  <si>
    <t xml:space="preserve">hopital </t>
  </si>
  <si>
    <t>osteo Ruiz</t>
  </si>
  <si>
    <t xml:space="preserve">Carena </t>
  </si>
  <si>
    <t>Lerrou</t>
  </si>
  <si>
    <t>Biagi</t>
  </si>
  <si>
    <t>Dr Loddo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</si>
</sst>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25" x14ac:knownFonts="1">
    <font>
      <sz val="10"/>
      <name val="Arial"/>
    </font>
    <font>
      <b/>
      <u/>
      <sz val="18"/>
      <name val="Arial"/>
      <family val="2"/>
    </font>
    <font>
      <sz val="9"/>
      <name val="Arial"/>
      <family val="2"/>
    </font>
    <font>
      <sz val="10"/>
      <color indexed="1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b/>
      <u/>
      <sz val="18"/>
      <color indexed="17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60"/>
      <name val="Arial"/>
      <family val="2"/>
    </font>
    <font>
      <b/>
      <sz val="10"/>
      <color indexed="12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b/>
      <sz val="12"/>
      <name val="Tahoma"/>
      <family val="2"/>
    </font>
    <font>
      <sz val="10"/>
      <name val="Tahoma"/>
      <family val="2"/>
    </font>
    <font>
      <sz val="11"/>
      <color indexed="63"/>
      <name val="Arial"/>
      <family val="2"/>
    </font>
    <font>
      <b/>
      <sz val="10"/>
      <color indexed="63"/>
      <name val="Arial"/>
      <family val="2"/>
    </font>
    <font>
      <sz val="12"/>
      <name val="Times New Roman"/>
      <family val="1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u/>
      <sz val="18"/>
      <color rgb="FF008000"/>
      <name val="Arial"/>
      <family val="2"/>
    </font>
    <font>
      <sz val="10"/>
      <color indexed="81"/>
      <name val="Tahoma"/>
      <family val="2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66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164" fontId="0" fillId="0" borderId="0"/>
    <xf numFmtId="164" fontId="14" fillId="0" borderId="0" applyNumberFormat="0" applyFill="0" applyBorder="0" applyAlignment="0" applyProtection="0">
      <alignment vertical="top"/>
      <protection locked="0"/>
    </xf>
    <xf numFmtId="164" fontId="10" fillId="0" borderId="0"/>
  </cellStyleXfs>
  <cellXfs count="274">
    <xf numFmtId="164" fontId="0" fillId="0" borderId="0" xfId="0"/>
    <xf numFmtId="164" fontId="0" fillId="0" borderId="0" xfId="0" applyAlignment="1">
      <alignment horizontal="center"/>
    </xf>
    <xf numFmtId="2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center"/>
    </xf>
    <xf numFmtId="164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right"/>
    </xf>
    <xf numFmtId="2" fontId="0" fillId="0" borderId="0" xfId="0" applyNumberFormat="1" applyAlignment="1">
      <alignment horizontal="center"/>
    </xf>
    <xf numFmtId="164" fontId="0" fillId="0" borderId="2" xfId="0" applyBorder="1"/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left"/>
    </xf>
    <xf numFmtId="164" fontId="0" fillId="0" borderId="3" xfId="0" applyBorder="1"/>
    <xf numFmtId="49" fontId="1" fillId="0" borderId="0" xfId="0" applyNumberFormat="1" applyFont="1"/>
    <xf numFmtId="164" fontId="3" fillId="0" borderId="0" xfId="0" applyFont="1"/>
    <xf numFmtId="2" fontId="0" fillId="0" borderId="4" xfId="0" applyNumberFormat="1" applyBorder="1" applyAlignment="1">
      <alignment horizontal="center"/>
    </xf>
    <xf numFmtId="164" fontId="0" fillId="0" borderId="0" xfId="0" applyAlignment="1">
      <alignment horizontal="left"/>
    </xf>
    <xf numFmtId="164" fontId="0" fillId="0" borderId="0" xfId="0" applyAlignment="1">
      <alignment horizontal="center" wrapText="1"/>
    </xf>
    <xf numFmtId="164" fontId="2" fillId="0" borderId="0" xfId="0" applyFont="1" applyAlignment="1">
      <alignment horizontal="center" wrapText="1"/>
    </xf>
    <xf numFmtId="49" fontId="5" fillId="0" borderId="0" xfId="0" applyNumberFormat="1" applyFont="1"/>
    <xf numFmtId="164" fontId="5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164" fontId="5" fillId="0" borderId="0" xfId="0" applyFont="1" applyAlignment="1">
      <alignment horizontal="left"/>
    </xf>
    <xf numFmtId="49" fontId="5" fillId="0" borderId="0" xfId="0" applyNumberFormat="1" applyFont="1" applyAlignment="1">
      <alignment horizontal="center"/>
    </xf>
    <xf numFmtId="164" fontId="6" fillId="0" borderId="1" xfId="0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164" fontId="0" fillId="0" borderId="5" xfId="0" applyBorder="1" applyAlignment="1">
      <alignment horizontal="center"/>
    </xf>
    <xf numFmtId="164" fontId="0" fillId="0" borderId="6" xfId="0" applyBorder="1" applyAlignment="1">
      <alignment horizontal="center"/>
    </xf>
    <xf numFmtId="164" fontId="8" fillId="0" borderId="7" xfId="0" applyFont="1" applyBorder="1" applyAlignment="1">
      <alignment horizontal="center"/>
    </xf>
    <xf numFmtId="164" fontId="0" fillId="2" borderId="0" xfId="0" applyFill="1"/>
    <xf numFmtId="2" fontId="0" fillId="2" borderId="0" xfId="0" applyNumberFormat="1" applyFill="1"/>
    <xf numFmtId="2" fontId="0" fillId="3" borderId="0" xfId="0" applyNumberFormat="1" applyFill="1"/>
    <xf numFmtId="2" fontId="0" fillId="4" borderId="0" xfId="0" applyNumberFormat="1" applyFill="1"/>
    <xf numFmtId="49" fontId="0" fillId="4" borderId="1" xfId="0" applyNumberFormat="1" applyFill="1" applyBorder="1" applyAlignment="1">
      <alignment horizontal="center"/>
    </xf>
    <xf numFmtId="2" fontId="0" fillId="2" borderId="1" xfId="0" applyNumberFormat="1" applyFill="1" applyBorder="1"/>
    <xf numFmtId="2" fontId="0" fillId="3" borderId="1" xfId="0" applyNumberFormat="1" applyFill="1" applyBorder="1"/>
    <xf numFmtId="2" fontId="6" fillId="5" borderId="0" xfId="0" applyNumberFormat="1" applyFont="1" applyFill="1"/>
    <xf numFmtId="164" fontId="6" fillId="5" borderId="0" xfId="0" applyFont="1" applyFill="1"/>
    <xf numFmtId="164" fontId="0" fillId="4" borderId="0" xfId="0" applyFill="1"/>
    <xf numFmtId="49" fontId="9" fillId="0" borderId="0" xfId="0" applyNumberFormat="1" applyFont="1" applyAlignment="1">
      <alignment horizontal="center"/>
    </xf>
    <xf numFmtId="164" fontId="10" fillId="0" borderId="0" xfId="0" applyFont="1" applyAlignment="1">
      <alignment horizontal="center" wrapText="1"/>
    </xf>
    <xf numFmtId="164" fontId="10" fillId="0" borderId="0" xfId="0" applyFont="1" applyAlignment="1">
      <alignment horizontal="left" wrapText="1"/>
    </xf>
    <xf numFmtId="164" fontId="0" fillId="0" borderId="5" xfId="0" applyBorder="1" applyAlignment="1">
      <alignment horizontal="left"/>
    </xf>
    <xf numFmtId="164" fontId="10" fillId="0" borderId="0" xfId="0" applyFont="1" applyAlignment="1">
      <alignment horizontal="left"/>
    </xf>
    <xf numFmtId="164" fontId="0" fillId="0" borderId="3" xfId="0" applyBorder="1" applyAlignment="1">
      <alignment horizontal="left"/>
    </xf>
    <xf numFmtId="2" fontId="6" fillId="0" borderId="0" xfId="0" applyNumberFormat="1" applyFont="1"/>
    <xf numFmtId="164" fontId="6" fillId="0" borderId="0" xfId="0" applyFont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164" fontId="0" fillId="0" borderId="1" xfId="0" applyBorder="1" applyAlignment="1">
      <alignment horizontal="center" vertical="center"/>
    </xf>
    <xf numFmtId="164" fontId="0" fillId="0" borderId="1" xfId="0" applyBorder="1" applyAlignment="1">
      <alignment horizontal="center" vertical="center" wrapText="1"/>
    </xf>
    <xf numFmtId="164" fontId="2" fillId="0" borderId="1" xfId="0" applyFont="1" applyBorder="1" applyAlignment="1">
      <alignment horizontal="center" vertical="center" wrapText="1"/>
    </xf>
    <xf numFmtId="164" fontId="0" fillId="0" borderId="0" xfId="0" applyAlignment="1">
      <alignment vertical="center"/>
    </xf>
    <xf numFmtId="164" fontId="0" fillId="0" borderId="6" xfId="0" applyBorder="1" applyAlignment="1">
      <alignment horizontal="center" vertical="center" wrapText="1"/>
    </xf>
    <xf numFmtId="164" fontId="0" fillId="0" borderId="8" xfId="0" applyBorder="1" applyAlignment="1">
      <alignment horizontal="center" vertical="center"/>
    </xf>
    <xf numFmtId="2" fontId="5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 vertical="center"/>
    </xf>
    <xf numFmtId="164" fontId="0" fillId="0" borderId="0" xfId="0" applyAlignment="1">
      <alignment horizontal="center" vertical="center"/>
    </xf>
    <xf numFmtId="164" fontId="0" fillId="0" borderId="0" xfId="0" applyAlignment="1">
      <alignment horizontal="left" vertical="center"/>
    </xf>
    <xf numFmtId="2" fontId="0" fillId="0" borderId="0" xfId="0" applyNumberFormat="1" applyAlignment="1">
      <alignment vertical="center"/>
    </xf>
    <xf numFmtId="2" fontId="0" fillId="0" borderId="6" xfId="0" applyNumberFormat="1" applyBorder="1" applyAlignment="1">
      <alignment horizontal="center"/>
    </xf>
    <xf numFmtId="2" fontId="8" fillId="0" borderId="7" xfId="0" applyNumberFormat="1" applyFon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164" fontId="0" fillId="0" borderId="5" xfId="0" applyBorder="1"/>
    <xf numFmtId="2" fontId="6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left"/>
    </xf>
    <xf numFmtId="49" fontId="10" fillId="0" borderId="0" xfId="0" applyNumberFormat="1" applyFont="1" applyAlignment="1">
      <alignment horizontal="center"/>
    </xf>
    <xf numFmtId="164" fontId="10" fillId="0" borderId="0" xfId="0" applyFont="1" applyAlignment="1">
      <alignment horizontal="center"/>
    </xf>
    <xf numFmtId="2" fontId="10" fillId="0" borderId="0" xfId="0" applyNumberFormat="1" applyFont="1"/>
    <xf numFmtId="164" fontId="10" fillId="0" borderId="0" xfId="0" applyFont="1"/>
    <xf numFmtId="2" fontId="10" fillId="0" borderId="0" xfId="0" applyNumberFormat="1" applyFont="1" applyAlignment="1">
      <alignment horizontal="right"/>
    </xf>
    <xf numFmtId="164" fontId="10" fillId="0" borderId="10" xfId="0" applyFont="1" applyBorder="1"/>
    <xf numFmtId="164" fontId="10" fillId="0" borderId="10" xfId="0" applyFont="1" applyBorder="1" applyAlignment="1">
      <alignment horizontal="left"/>
    </xf>
    <xf numFmtId="164" fontId="10" fillId="0" borderId="10" xfId="0" applyFont="1" applyBorder="1" applyAlignment="1">
      <alignment horizontal="center"/>
    </xf>
    <xf numFmtId="49" fontId="10" fillId="0" borderId="10" xfId="0" applyNumberFormat="1" applyFont="1" applyBorder="1" applyAlignment="1">
      <alignment horizontal="center"/>
    </xf>
    <xf numFmtId="2" fontId="10" fillId="0" borderId="9" xfId="0" applyNumberFormat="1" applyFont="1" applyBorder="1"/>
    <xf numFmtId="2" fontId="10" fillId="0" borderId="9" xfId="0" applyNumberFormat="1" applyFont="1" applyBorder="1" applyAlignment="1">
      <alignment horizontal="right"/>
    </xf>
    <xf numFmtId="2" fontId="0" fillId="0" borderId="10" xfId="0" applyNumberFormat="1" applyBorder="1"/>
    <xf numFmtId="2" fontId="10" fillId="6" borderId="0" xfId="0" applyNumberFormat="1" applyFont="1" applyFill="1"/>
    <xf numFmtId="2" fontId="0" fillId="0" borderId="8" xfId="0" applyNumberFormat="1" applyBorder="1" applyAlignment="1">
      <alignment horizontal="center"/>
    </xf>
    <xf numFmtId="2" fontId="0" fillId="0" borderId="8" xfId="0" applyNumberFormat="1" applyBorder="1" applyAlignment="1">
      <alignment horizontal="left"/>
    </xf>
    <xf numFmtId="164" fontId="8" fillId="0" borderId="0" xfId="0" applyFont="1"/>
    <xf numFmtId="49" fontId="6" fillId="0" borderId="0" xfId="0" applyNumberFormat="1" applyFont="1" applyAlignment="1">
      <alignment horizontal="center" wrapText="1"/>
    </xf>
    <xf numFmtId="2" fontId="8" fillId="0" borderId="0" xfId="0" applyNumberFormat="1" applyFont="1"/>
    <xf numFmtId="164" fontId="0" fillId="0" borderId="0" xfId="0" applyAlignment="1">
      <alignment horizontal="center" vertical="center" wrapText="1"/>
    </xf>
    <xf numFmtId="164" fontId="2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 applyAlignment="1">
      <alignment horizontal="center"/>
    </xf>
    <xf numFmtId="164" fontId="0" fillId="6" borderId="0" xfId="0" applyFill="1"/>
    <xf numFmtId="49" fontId="10" fillId="2" borderId="0" xfId="0" applyNumberFormat="1" applyFont="1" applyFill="1" applyAlignment="1">
      <alignment horizontal="center"/>
    </xf>
    <xf numFmtId="164" fontId="10" fillId="2" borderId="0" xfId="0" applyFont="1" applyFill="1" applyAlignment="1">
      <alignment horizontal="center"/>
    </xf>
    <xf numFmtId="164" fontId="10" fillId="2" borderId="0" xfId="0" applyFont="1" applyFill="1" applyAlignment="1">
      <alignment horizontal="left"/>
    </xf>
    <xf numFmtId="164" fontId="10" fillId="2" borderId="0" xfId="0" applyFont="1" applyFill="1"/>
    <xf numFmtId="2" fontId="11" fillId="0" borderId="0" xfId="0" applyNumberFormat="1" applyFont="1" applyAlignment="1">
      <alignment horizontal="left"/>
    </xf>
    <xf numFmtId="164" fontId="0" fillId="0" borderId="8" xfId="0" applyBorder="1" applyAlignment="1">
      <alignment horizontal="left" vertical="center"/>
    </xf>
    <xf numFmtId="164" fontId="0" fillId="0" borderId="1" xfId="0" applyBorder="1" applyAlignment="1">
      <alignment horizontal="left" vertical="center"/>
    </xf>
    <xf numFmtId="2" fontId="7" fillId="0" borderId="1" xfId="0" applyNumberFormat="1" applyFont="1" applyBorder="1" applyAlignment="1">
      <alignment horizontal="left"/>
    </xf>
    <xf numFmtId="2" fontId="6" fillId="0" borderId="1" xfId="0" applyNumberFormat="1" applyFont="1" applyBorder="1" applyAlignment="1">
      <alignment horizontal="left"/>
    </xf>
    <xf numFmtId="2" fontId="10" fillId="0" borderId="0" xfId="0" applyNumberFormat="1" applyFont="1" applyAlignment="1">
      <alignment horizontal="center"/>
    </xf>
    <xf numFmtId="164" fontId="0" fillId="0" borderId="3" xfId="0" applyBorder="1" applyAlignment="1">
      <alignment horizontal="center"/>
    </xf>
    <xf numFmtId="164" fontId="0" fillId="0" borderId="2" xfId="0" applyBorder="1" applyAlignment="1">
      <alignment horizontal="center"/>
    </xf>
    <xf numFmtId="2" fontId="10" fillId="5" borderId="0" xfId="0" applyNumberFormat="1" applyFont="1" applyFill="1"/>
    <xf numFmtId="49" fontId="10" fillId="5" borderId="0" xfId="0" applyNumberFormat="1" applyFont="1" applyFill="1" applyAlignment="1">
      <alignment horizontal="center"/>
    </xf>
    <xf numFmtId="164" fontId="10" fillId="5" borderId="0" xfId="0" applyFont="1" applyFill="1" applyAlignment="1">
      <alignment horizontal="center"/>
    </xf>
    <xf numFmtId="2" fontId="10" fillId="5" borderId="0" xfId="0" applyNumberFormat="1" applyFont="1" applyFill="1" applyAlignment="1">
      <alignment horizontal="center"/>
    </xf>
    <xf numFmtId="2" fontId="10" fillId="6" borderId="0" xfId="0" applyNumberFormat="1" applyFont="1" applyFill="1" applyAlignment="1">
      <alignment horizontal="center"/>
    </xf>
    <xf numFmtId="49" fontId="10" fillId="7" borderId="0" xfId="0" applyNumberFormat="1" applyFont="1" applyFill="1" applyAlignment="1">
      <alignment horizontal="center"/>
    </xf>
    <xf numFmtId="164" fontId="10" fillId="7" borderId="0" xfId="0" applyFont="1" applyFill="1" applyAlignment="1">
      <alignment horizontal="center"/>
    </xf>
    <xf numFmtId="2" fontId="10" fillId="7" borderId="0" xfId="0" applyNumberFormat="1" applyFont="1" applyFill="1" applyAlignment="1">
      <alignment horizontal="center"/>
    </xf>
    <xf numFmtId="2" fontId="0" fillId="7" borderId="0" xfId="0" applyNumberFormat="1" applyFill="1" applyAlignment="1">
      <alignment horizontal="center"/>
    </xf>
    <xf numFmtId="2" fontId="8" fillId="0" borderId="1" xfId="0" applyNumberFormat="1" applyFont="1" applyBorder="1" applyAlignment="1">
      <alignment horizontal="left"/>
    </xf>
    <xf numFmtId="164" fontId="10" fillId="7" borderId="0" xfId="0" applyFont="1" applyFill="1" applyAlignment="1">
      <alignment horizontal="left"/>
    </xf>
    <xf numFmtId="2" fontId="10" fillId="7" borderId="0" xfId="0" applyNumberFormat="1" applyFont="1" applyFill="1"/>
    <xf numFmtId="2" fontId="10" fillId="7" borderId="0" xfId="0" applyNumberFormat="1" applyFont="1" applyFill="1" applyAlignment="1">
      <alignment horizontal="right"/>
    </xf>
    <xf numFmtId="2" fontId="0" fillId="7" borderId="0" xfId="0" applyNumberFormat="1" applyFill="1"/>
    <xf numFmtId="2" fontId="10" fillId="0" borderId="0" xfId="0" applyNumberFormat="1" applyFont="1" applyAlignment="1">
      <alignment horizontal="left"/>
    </xf>
    <xf numFmtId="2" fontId="0" fillId="0" borderId="0" xfId="0" applyNumberFormat="1" applyAlignment="1">
      <alignment horizontal="center" vertical="center"/>
    </xf>
    <xf numFmtId="2" fontId="2" fillId="8" borderId="0" xfId="0" applyNumberFormat="1" applyFont="1" applyFill="1" applyAlignment="1">
      <alignment horizontal="center" vertical="center" wrapText="1"/>
    </xf>
    <xf numFmtId="2" fontId="0" fillId="8" borderId="0" xfId="0" applyNumberFormat="1" applyFill="1" applyAlignment="1">
      <alignment horizontal="center" vertical="center" wrapText="1"/>
    </xf>
    <xf numFmtId="49" fontId="12" fillId="0" borderId="0" xfId="0" applyNumberFormat="1" applyFont="1" applyAlignment="1">
      <alignment horizontal="center"/>
    </xf>
    <xf numFmtId="164" fontId="12" fillId="0" borderId="0" xfId="0" applyFont="1" applyAlignment="1">
      <alignment horizontal="center"/>
    </xf>
    <xf numFmtId="2" fontId="12" fillId="0" borderId="0" xfId="0" applyNumberFormat="1" applyFont="1" applyAlignment="1">
      <alignment horizontal="center"/>
    </xf>
    <xf numFmtId="49" fontId="10" fillId="9" borderId="0" xfId="0" applyNumberFormat="1" applyFont="1" applyFill="1" applyAlignment="1">
      <alignment horizontal="center"/>
    </xf>
    <xf numFmtId="164" fontId="10" fillId="9" borderId="0" xfId="0" applyFont="1" applyFill="1" applyAlignment="1">
      <alignment horizontal="center"/>
    </xf>
    <xf numFmtId="2" fontId="10" fillId="9" borderId="0" xfId="0" applyNumberFormat="1" applyFont="1" applyFill="1" applyAlignment="1">
      <alignment horizontal="center"/>
    </xf>
    <xf numFmtId="49" fontId="12" fillId="0" borderId="0" xfId="0" applyNumberFormat="1" applyFont="1" applyAlignment="1">
      <alignment horizontal="center" vertical="center"/>
    </xf>
    <xf numFmtId="164" fontId="1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" fontId="8" fillId="0" borderId="1" xfId="0" applyNumberFormat="1" applyFont="1" applyBorder="1" applyAlignment="1">
      <alignment horizontal="center"/>
    </xf>
    <xf numFmtId="2" fontId="13" fillId="0" borderId="1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 vertical="center"/>
    </xf>
    <xf numFmtId="164" fontId="10" fillId="0" borderId="0" xfId="0" applyFont="1" applyAlignment="1">
      <alignment horizontal="center" vertical="center"/>
    </xf>
    <xf numFmtId="164" fontId="10" fillId="0" borderId="0" xfId="0" applyFont="1" applyAlignment="1">
      <alignment horizontal="left" vertical="center"/>
    </xf>
    <xf numFmtId="164" fontId="10" fillId="0" borderId="0" xfId="0" applyFont="1" applyAlignment="1">
      <alignment vertical="center"/>
    </xf>
    <xf numFmtId="2" fontId="11" fillId="0" borderId="0" xfId="0" applyNumberFormat="1" applyFont="1" applyAlignment="1">
      <alignment horizontal="center"/>
    </xf>
    <xf numFmtId="164" fontId="11" fillId="2" borderId="0" xfId="0" applyFont="1" applyFill="1" applyAlignment="1">
      <alignment vertical="center"/>
    </xf>
    <xf numFmtId="164" fontId="11" fillId="2" borderId="0" xfId="0" applyFont="1" applyFill="1" applyAlignment="1">
      <alignment horizontal="center" vertical="center"/>
    </xf>
    <xf numFmtId="164" fontId="11" fillId="2" borderId="0" xfId="0" applyFont="1" applyFill="1" applyAlignment="1">
      <alignment horizontal="left" vertical="center"/>
    </xf>
    <xf numFmtId="164" fontId="10" fillId="10" borderId="0" xfId="0" applyFont="1" applyFill="1" applyAlignment="1">
      <alignment horizontal="center"/>
    </xf>
    <xf numFmtId="164" fontId="11" fillId="0" borderId="0" xfId="0" applyFont="1"/>
    <xf numFmtId="164" fontId="14" fillId="0" borderId="0" xfId="1" applyAlignment="1" applyProtection="1"/>
    <xf numFmtId="49" fontId="10" fillId="6" borderId="0" xfId="0" applyNumberFormat="1" applyFont="1" applyFill="1" applyAlignment="1">
      <alignment horizontal="center"/>
    </xf>
    <xf numFmtId="49" fontId="14" fillId="0" borderId="0" xfId="1" applyNumberFormat="1" applyAlignment="1" applyProtection="1">
      <alignment horizontal="left"/>
    </xf>
    <xf numFmtId="164" fontId="5" fillId="2" borderId="1" xfId="0" applyFont="1" applyFill="1" applyBorder="1" applyAlignment="1">
      <alignment horizontal="center"/>
    </xf>
    <xf numFmtId="164" fontId="11" fillId="0" borderId="0" xfId="0" applyFont="1" applyAlignment="1">
      <alignment vertical="center"/>
    </xf>
    <xf numFmtId="164" fontId="11" fillId="0" borderId="0" xfId="0" applyFont="1" applyAlignment="1">
      <alignment horizontal="center" vertical="center"/>
    </xf>
    <xf numFmtId="164" fontId="11" fillId="0" borderId="0" xfId="0" applyFont="1" applyAlignment="1">
      <alignment horizontal="left" vertical="center"/>
    </xf>
    <xf numFmtId="164" fontId="0" fillId="0" borderId="4" xfId="0" applyBorder="1" applyAlignment="1">
      <alignment horizontal="center"/>
    </xf>
    <xf numFmtId="164" fontId="0" fillId="0" borderId="9" xfId="0" applyBorder="1" applyAlignment="1">
      <alignment horizontal="center"/>
    </xf>
    <xf numFmtId="164" fontId="5" fillId="0" borderId="1" xfId="0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64" fontId="5" fillId="0" borderId="5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164" fontId="5" fillId="0" borderId="1" xfId="0" applyFont="1" applyBorder="1" applyAlignment="1">
      <alignment horizontal="center"/>
    </xf>
    <xf numFmtId="164" fontId="5" fillId="0" borderId="2" xfId="0" applyFont="1" applyBorder="1" applyAlignment="1">
      <alignment horizontal="center"/>
    </xf>
    <xf numFmtId="164" fontId="15" fillId="0" borderId="0" xfId="0" applyFont="1" applyAlignment="1">
      <alignment horizontal="center" wrapText="1"/>
    </xf>
    <xf numFmtId="164" fontId="8" fillId="0" borderId="0" xfId="0" applyFont="1" applyAlignment="1">
      <alignment vertical="center"/>
    </xf>
    <xf numFmtId="164" fontId="15" fillId="0" borderId="1" xfId="0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164" fontId="8" fillId="0" borderId="0" xfId="0" applyFont="1" applyAlignment="1">
      <alignment horizontal="center" vertical="center"/>
    </xf>
    <xf numFmtId="164" fontId="5" fillId="0" borderId="0" xfId="0" applyFont="1" applyAlignment="1">
      <alignment horizontal="center" wrapText="1"/>
    </xf>
    <xf numFmtId="164" fontId="5" fillId="0" borderId="1" xfId="0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164" fontId="10" fillId="0" borderId="6" xfId="0" applyFont="1" applyBorder="1" applyAlignment="1">
      <alignment horizontal="center" vertical="center" wrapText="1"/>
    </xf>
    <xf numFmtId="164" fontId="10" fillId="0" borderId="5" xfId="0" applyFont="1" applyBorder="1" applyAlignment="1">
      <alignment horizontal="center"/>
    </xf>
    <xf numFmtId="164" fontId="10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164" fontId="14" fillId="0" borderId="0" xfId="1" applyFill="1" applyAlignment="1" applyProtection="1"/>
    <xf numFmtId="49" fontId="14" fillId="0" borderId="0" xfId="1" applyNumberFormat="1" applyFill="1" applyAlignment="1" applyProtection="1">
      <alignment horizontal="left"/>
    </xf>
    <xf numFmtId="164" fontId="16" fillId="0" borderId="0" xfId="0" applyFont="1"/>
    <xf numFmtId="164" fontId="17" fillId="0" borderId="0" xfId="0" applyFont="1"/>
    <xf numFmtId="2" fontId="6" fillId="6" borderId="0" xfId="0" applyNumberFormat="1" applyFont="1" applyFill="1" applyAlignment="1">
      <alignment horizontal="center"/>
    </xf>
    <xf numFmtId="2" fontId="5" fillId="0" borderId="0" xfId="0" applyNumberFormat="1" applyFont="1" applyAlignment="1">
      <alignment horizontal="left"/>
    </xf>
    <xf numFmtId="164" fontId="11" fillId="2" borderId="0" xfId="0" applyFont="1" applyFill="1" applyAlignment="1">
      <alignment horizontal="center"/>
    </xf>
    <xf numFmtId="2" fontId="5" fillId="11" borderId="0" xfId="0" applyNumberFormat="1" applyFont="1" applyFill="1" applyAlignment="1">
      <alignment horizontal="center"/>
    </xf>
    <xf numFmtId="164" fontId="0" fillId="2" borderId="0" xfId="0" applyFill="1" applyAlignment="1">
      <alignment vertical="center"/>
    </xf>
    <xf numFmtId="2" fontId="10" fillId="2" borderId="0" xfId="0" applyNumberFormat="1" applyFont="1" applyFill="1" applyAlignment="1">
      <alignment horizontal="center"/>
    </xf>
    <xf numFmtId="164" fontId="19" fillId="0" borderId="0" xfId="0" applyFont="1" applyAlignment="1">
      <alignment horizontal="left" wrapText="1" indent="1"/>
    </xf>
    <xf numFmtId="164" fontId="18" fillId="0" borderId="0" xfId="0" applyFont="1" applyAlignment="1">
      <alignment horizontal="left" wrapText="1" indent="1"/>
    </xf>
    <xf numFmtId="164" fontId="10" fillId="0" borderId="11" xfId="0" applyFont="1" applyBorder="1" applyAlignment="1">
      <alignment horizontal="center"/>
    </xf>
    <xf numFmtId="164" fontId="0" fillId="0" borderId="12" xfId="0" applyBorder="1" applyAlignment="1">
      <alignment horizontal="center" vertical="center" wrapText="1"/>
    </xf>
    <xf numFmtId="164" fontId="0" fillId="0" borderId="12" xfId="0" applyBorder="1" applyAlignment="1">
      <alignment horizontal="center" vertical="center"/>
    </xf>
    <xf numFmtId="164" fontId="10" fillId="0" borderId="0" xfId="0" applyFont="1" applyAlignment="1">
      <alignment horizontal="right"/>
    </xf>
    <xf numFmtId="164" fontId="0" fillId="0" borderId="1" xfId="0" applyBorder="1" applyAlignment="1">
      <alignment horizontal="left" vertical="center" wrapText="1"/>
    </xf>
    <xf numFmtId="164" fontId="2" fillId="0" borderId="1" xfId="0" applyFont="1" applyBorder="1" applyAlignment="1">
      <alignment horizontal="left" vertical="center" wrapText="1"/>
    </xf>
    <xf numFmtId="164" fontId="10" fillId="0" borderId="1" xfId="0" applyFont="1" applyBorder="1" applyAlignment="1">
      <alignment horizontal="left" vertical="center"/>
    </xf>
    <xf numFmtId="164" fontId="10" fillId="0" borderId="1" xfId="0" applyFont="1" applyBorder="1" applyAlignment="1">
      <alignment horizontal="left" vertical="center" wrapText="1"/>
    </xf>
    <xf numFmtId="164" fontId="0" fillId="0" borderId="8" xfId="0" applyBorder="1" applyAlignment="1">
      <alignment vertical="center"/>
    </xf>
    <xf numFmtId="2" fontId="6" fillId="0" borderId="1" xfId="0" applyNumberFormat="1" applyFont="1" applyBorder="1"/>
    <xf numFmtId="164" fontId="10" fillId="0" borderId="13" xfId="0" applyFont="1" applyBorder="1" applyAlignment="1">
      <alignment horizontal="center" vertical="center"/>
    </xf>
    <xf numFmtId="164" fontId="10" fillId="0" borderId="14" xfId="0" applyFont="1" applyBorder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4" fontId="10" fillId="0" borderId="15" xfId="0" applyFont="1" applyBorder="1" applyAlignment="1">
      <alignment horizontal="center" vertical="center"/>
    </xf>
    <xf numFmtId="15" fontId="10" fillId="0" borderId="0" xfId="0" applyNumberFormat="1" applyFont="1" applyAlignment="1">
      <alignment horizontal="center" vertical="center"/>
    </xf>
    <xf numFmtId="164" fontId="10" fillId="12" borderId="0" xfId="0" applyFont="1" applyFill="1" applyAlignment="1">
      <alignment horizontal="center" vertical="center"/>
    </xf>
    <xf numFmtId="164" fontId="18" fillId="0" borderId="0" xfId="0" applyFont="1" applyAlignment="1">
      <alignment wrapText="1"/>
    </xf>
    <xf numFmtId="2" fontId="21" fillId="0" borderId="1" xfId="0" applyNumberFormat="1" applyFont="1" applyBorder="1"/>
    <xf numFmtId="164" fontId="10" fillId="0" borderId="1" xfId="0" applyFont="1" applyBorder="1" applyAlignment="1">
      <alignment horizontal="center" vertical="center"/>
    </xf>
    <xf numFmtId="164" fontId="10" fillId="13" borderId="0" xfId="0" applyFont="1" applyFill="1" applyAlignment="1">
      <alignment horizontal="center" vertical="center"/>
    </xf>
    <xf numFmtId="164" fontId="10" fillId="13" borderId="13" xfId="0" applyFont="1" applyFill="1" applyBorder="1" applyAlignment="1">
      <alignment horizontal="center" vertical="center"/>
    </xf>
    <xf numFmtId="164" fontId="10" fillId="13" borderId="13" xfId="0" applyFont="1" applyFill="1" applyBorder="1" applyAlignment="1">
      <alignment horizontal="center"/>
    </xf>
    <xf numFmtId="164" fontId="10" fillId="13" borderId="16" xfId="0" applyFont="1" applyFill="1" applyBorder="1" applyAlignment="1">
      <alignment horizontal="center"/>
    </xf>
    <xf numFmtId="164" fontId="10" fillId="13" borderId="0" xfId="0" applyFont="1" applyFill="1" applyAlignment="1">
      <alignment horizontal="center"/>
    </xf>
    <xf numFmtId="164" fontId="10" fillId="13" borderId="11" xfId="0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164" fontId="16" fillId="0" borderId="0" xfId="0" applyFont="1" applyAlignment="1">
      <alignment horizontal="center"/>
    </xf>
    <xf numFmtId="164" fontId="11" fillId="0" borderId="0" xfId="0" applyFont="1" applyAlignment="1">
      <alignment horizontal="center"/>
    </xf>
    <xf numFmtId="164" fontId="14" fillId="0" borderId="0" xfId="1" applyFill="1" applyAlignment="1" applyProtection="1">
      <alignment horizontal="center"/>
    </xf>
    <xf numFmtId="49" fontId="14" fillId="0" borderId="0" xfId="1" applyNumberFormat="1" applyFill="1" applyAlignment="1" applyProtection="1">
      <alignment horizontal="center"/>
    </xf>
    <xf numFmtId="49" fontId="0" fillId="0" borderId="12" xfId="0" applyNumberFormat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/>
    </xf>
    <xf numFmtId="164" fontId="10" fillId="0" borderId="12" xfId="0" applyFont="1" applyBorder="1" applyAlignment="1">
      <alignment horizontal="center"/>
    </xf>
    <xf numFmtId="2" fontId="10" fillId="0" borderId="12" xfId="0" applyNumberFormat="1" applyFont="1" applyBorder="1" applyAlignment="1">
      <alignment horizontal="center"/>
    </xf>
    <xf numFmtId="15" fontId="0" fillId="0" borderId="15" xfId="0" applyNumberFormat="1" applyBorder="1" applyAlignment="1">
      <alignment horizontal="center"/>
    </xf>
    <xf numFmtId="15" fontId="10" fillId="0" borderId="14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left"/>
    </xf>
    <xf numFmtId="2" fontId="10" fillId="13" borderId="0" xfId="0" applyNumberFormat="1" applyFont="1" applyFill="1" applyAlignment="1">
      <alignment horizontal="center"/>
    </xf>
    <xf numFmtId="164" fontId="17" fillId="0" borderId="0" xfId="0" applyFont="1" applyAlignment="1">
      <alignment horizontal="center"/>
    </xf>
    <xf numFmtId="49" fontId="22" fillId="0" borderId="0" xfId="0" applyNumberFormat="1" applyFont="1" applyAlignment="1">
      <alignment horizontal="center"/>
    </xf>
    <xf numFmtId="164" fontId="10" fillId="13" borderId="17" xfId="0" applyFont="1" applyFill="1" applyBorder="1" applyAlignment="1">
      <alignment horizontal="left"/>
    </xf>
    <xf numFmtId="164" fontId="10" fillId="13" borderId="18" xfId="0" applyFont="1" applyFill="1" applyBorder="1" applyAlignment="1">
      <alignment horizontal="left"/>
    </xf>
    <xf numFmtId="14" fontId="10" fillId="13" borderId="18" xfId="0" applyNumberFormat="1" applyFont="1" applyFill="1" applyBorder="1" applyAlignment="1">
      <alignment horizontal="center"/>
    </xf>
    <xf numFmtId="164" fontId="10" fillId="13" borderId="19" xfId="0" applyFont="1" applyFill="1" applyBorder="1" applyAlignment="1">
      <alignment horizontal="center"/>
    </xf>
    <xf numFmtId="164" fontId="10" fillId="13" borderId="20" xfId="0" applyFont="1" applyFill="1" applyBorder="1" applyAlignment="1">
      <alignment horizontal="center"/>
    </xf>
    <xf numFmtId="164" fontId="10" fillId="13" borderId="8" xfId="0" applyFont="1" applyFill="1" applyBorder="1" applyAlignment="1">
      <alignment horizontal="left"/>
    </xf>
    <xf numFmtId="164" fontId="10" fillId="13" borderId="10" xfId="0" applyFont="1" applyFill="1" applyBorder="1" applyAlignment="1">
      <alignment horizontal="center"/>
    </xf>
    <xf numFmtId="164" fontId="10" fillId="14" borderId="0" xfId="0" applyFont="1" applyFill="1" applyAlignment="1">
      <alignment horizontal="center"/>
    </xf>
    <xf numFmtId="164" fontId="10" fillId="14" borderId="8" xfId="0" applyFont="1" applyFill="1" applyBorder="1" applyAlignment="1">
      <alignment horizontal="center"/>
    </xf>
    <xf numFmtId="164" fontId="0" fillId="14" borderId="0" xfId="0" applyFill="1" applyAlignment="1">
      <alignment horizontal="center"/>
    </xf>
    <xf numFmtId="49" fontId="10" fillId="14" borderId="0" xfId="0" applyNumberFormat="1" applyFont="1" applyFill="1" applyAlignment="1">
      <alignment horizontal="center"/>
    </xf>
    <xf numFmtId="164" fontId="0" fillId="14" borderId="0" xfId="0" applyFill="1" applyAlignment="1">
      <alignment horizontal="left"/>
    </xf>
    <xf numFmtId="2" fontId="0" fillId="14" borderId="0" xfId="0" applyNumberFormat="1" applyFill="1" applyAlignment="1">
      <alignment horizontal="left"/>
    </xf>
    <xf numFmtId="2" fontId="10" fillId="14" borderId="0" xfId="0" applyNumberFormat="1" applyFont="1" applyFill="1" applyAlignment="1">
      <alignment horizontal="left"/>
    </xf>
    <xf numFmtId="164" fontId="10" fillId="14" borderId="14" xfId="0" applyFont="1" applyFill="1" applyBorder="1" applyAlignment="1">
      <alignment horizontal="center" vertical="center"/>
    </xf>
    <xf numFmtId="164" fontId="10" fillId="14" borderId="0" xfId="0" applyFont="1" applyFill="1" applyAlignment="1">
      <alignment horizontal="center" vertical="center"/>
    </xf>
    <xf numFmtId="164" fontId="10" fillId="14" borderId="0" xfId="0" applyFont="1" applyFill="1"/>
    <xf numFmtId="15" fontId="10" fillId="14" borderId="14" xfId="0" applyNumberFormat="1" applyFont="1" applyFill="1" applyBorder="1" applyAlignment="1">
      <alignment horizontal="center" vertical="center"/>
    </xf>
    <xf numFmtId="164" fontId="20" fillId="0" borderId="0" xfId="0" applyFont="1"/>
    <xf numFmtId="49" fontId="10" fillId="0" borderId="0" xfId="0" applyNumberFormat="1" applyFont="1" applyAlignment="1">
      <alignment horizontal="left"/>
    </xf>
    <xf numFmtId="164" fontId="10" fillId="0" borderId="16" xfId="0" applyFont="1" applyBorder="1" applyAlignment="1">
      <alignment horizontal="center"/>
    </xf>
    <xf numFmtId="15" fontId="0" fillId="0" borderId="0" xfId="0" applyNumberFormat="1" applyAlignment="1">
      <alignment horizontal="center" vertical="center"/>
    </xf>
    <xf numFmtId="164" fontId="10" fillId="0" borderId="11" xfId="0" applyFont="1" applyBorder="1" applyAlignment="1">
      <alignment horizontal="center" vertical="center"/>
    </xf>
    <xf numFmtId="2" fontId="10" fillId="0" borderId="11" xfId="0" applyNumberFormat="1" applyFont="1" applyBorder="1" applyAlignment="1">
      <alignment horizontal="center"/>
    </xf>
    <xf numFmtId="2" fontId="10" fillId="0" borderId="0" xfId="0" applyNumberFormat="1" applyFont="1" applyAlignment="1">
      <alignment horizontal="left" vertical="center"/>
    </xf>
    <xf numFmtId="49" fontId="22" fillId="0" borderId="0" xfId="0" applyNumberFormat="1" applyFont="1" applyAlignment="1">
      <alignment horizontal="left"/>
    </xf>
    <xf numFmtId="164" fontId="22" fillId="0" borderId="0" xfId="0" applyFont="1" applyAlignment="1">
      <alignment horizontal="left"/>
    </xf>
    <xf numFmtId="164" fontId="0" fillId="15" borderId="0" xfId="0" applyFill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64" fontId="0" fillId="16" borderId="0" xfId="0" applyFill="1" applyAlignment="1">
      <alignment horizontal="center" vertical="center"/>
    </xf>
    <xf numFmtId="164" fontId="0" fillId="16" borderId="0" xfId="0" applyFill="1" applyAlignment="1">
      <alignment horizontal="center"/>
    </xf>
    <xf numFmtId="164" fontId="0" fillId="17" borderId="0" xfId="0" applyFill="1" applyAlignment="1">
      <alignment horizontal="center" vertical="center"/>
    </xf>
    <xf numFmtId="15" fontId="0" fillId="19" borderId="0" xfId="0" applyNumberFormat="1" applyFill="1" applyAlignment="1">
      <alignment horizontal="center" vertical="center"/>
    </xf>
    <xf numFmtId="164" fontId="10" fillId="19" borderId="0" xfId="0" applyFont="1" applyFill="1" applyAlignment="1">
      <alignment horizontal="center" vertical="center"/>
    </xf>
    <xf numFmtId="164" fontId="10" fillId="0" borderId="0" xfId="0" applyFon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16" fontId="0" fillId="0" borderId="0" xfId="0" applyNumberFormat="1" applyFill="1" applyAlignment="1">
      <alignment horizontal="center" vertical="center"/>
    </xf>
    <xf numFmtId="164" fontId="0" fillId="0" borderId="0" xfId="0" applyFill="1" applyAlignment="1">
      <alignment horizontal="center"/>
    </xf>
    <xf numFmtId="164" fontId="10" fillId="0" borderId="0" xfId="0" applyFont="1" applyFill="1" applyAlignment="1">
      <alignment horizontal="center"/>
    </xf>
    <xf numFmtId="164" fontId="0" fillId="0" borderId="13" xfId="0" applyBorder="1" applyAlignment="1">
      <alignment horizontal="center"/>
    </xf>
    <xf numFmtId="164" fontId="5" fillId="0" borderId="13" xfId="0" applyFont="1" applyBorder="1" applyAlignment="1">
      <alignment horizontal="center"/>
    </xf>
    <xf numFmtId="164" fontId="0" fillId="0" borderId="0" xfId="0" applyBorder="1"/>
    <xf numFmtId="49" fontId="23" fillId="0" borderId="0" xfId="0" applyNumberFormat="1" applyFont="1" applyAlignment="1">
      <alignment horizontal="center"/>
    </xf>
    <xf numFmtId="2" fontId="10" fillId="13" borderId="4" xfId="0" applyNumberFormat="1" applyFont="1" applyFill="1" applyBorder="1" applyAlignment="1">
      <alignment horizontal="center" vertical="center"/>
    </xf>
    <xf numFmtId="2" fontId="10" fillId="13" borderId="9" xfId="0" applyNumberFormat="1" applyFont="1" applyFill="1" applyBorder="1" applyAlignment="1">
      <alignment horizontal="center" vertical="center"/>
    </xf>
    <xf numFmtId="2" fontId="10" fillId="13" borderId="21" xfId="0" applyNumberFormat="1" applyFont="1" applyFill="1" applyBorder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4" fontId="10" fillId="0" borderId="0" xfId="0" applyFont="1" applyAlignment="1">
      <alignment horizontal="center" vertical="center"/>
    </xf>
    <xf numFmtId="2" fontId="10" fillId="0" borderId="11" xfId="0" applyNumberFormat="1" applyFont="1" applyBorder="1" applyAlignment="1">
      <alignment horizontal="center" vertical="center"/>
    </xf>
    <xf numFmtId="164" fontId="10" fillId="0" borderId="11" xfId="0" applyFont="1" applyBorder="1" applyAlignment="1">
      <alignment horizontal="center" vertical="center"/>
    </xf>
    <xf numFmtId="164" fontId="5" fillId="18" borderId="0" xfId="0" applyFont="1" applyFill="1" applyAlignment="1">
      <alignment horizontal="center" vertical="center"/>
    </xf>
    <xf numFmtId="164" fontId="0" fillId="18" borderId="0" xfId="0" applyFill="1" applyAlignment="1">
      <alignment horizontal="center" vertical="center"/>
    </xf>
    <xf numFmtId="164" fontId="0" fillId="20" borderId="12" xfId="0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108065</xdr:colOff>
      <xdr:row>35</xdr:row>
      <xdr:rowOff>41564</xdr:rowOff>
    </xdr:from>
    <xdr:to>
      <xdr:col>9</xdr:col>
      <xdr:colOff>182880</xdr:colOff>
      <xdr:row>39</xdr:row>
      <xdr:rowOff>108065</xdr:rowOff>
    </xdr:to>
    <xdr:sp macro="" textlink="">
      <xdr:nvSpPr>
        <xdr:cNvPr id="5532" name="AutoShape 8">
          <a:extLst>
            <a:ext uri="{FF2B5EF4-FFF2-40B4-BE49-F238E27FC236}">
              <a16:creationId xmlns:a16="http://schemas.microsoft.com/office/drawing/2014/main" id="{00000000-0008-0000-0400-00009C150000}"/>
            </a:ext>
          </a:extLst>
        </xdr:cNvPr>
        <xdr:cNvSpPr>
          <a:spLocks/>
        </xdr:cNvSpPr>
      </xdr:nvSpPr>
      <xdr:spPr bwMode="auto">
        <a:xfrm>
          <a:off x="5885411" y="5769033"/>
          <a:ext cx="74814" cy="698269"/>
        </a:xfrm>
        <a:prstGeom prst="rightBrace">
          <a:avLst>
            <a:gd name="adj1" fmla="val 7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1105593</xdr:colOff>
      <xdr:row>19</xdr:row>
      <xdr:rowOff>33251</xdr:rowOff>
    </xdr:from>
    <xdr:to>
      <xdr:col>1</xdr:col>
      <xdr:colOff>1147156</xdr:colOff>
      <xdr:row>21</xdr:row>
      <xdr:rowOff>149629</xdr:rowOff>
    </xdr:to>
    <xdr:sp macro="" textlink="">
      <xdr:nvSpPr>
        <xdr:cNvPr id="14622" name="Accolade fermante 1">
          <a:extLst>
            <a:ext uri="{FF2B5EF4-FFF2-40B4-BE49-F238E27FC236}">
              <a16:creationId xmlns:a16="http://schemas.microsoft.com/office/drawing/2014/main" id="{00000000-0008-0000-0D00-00001E390000}"/>
            </a:ext>
          </a:extLst>
        </xdr:cNvPr>
        <xdr:cNvSpPr>
          <a:spLocks/>
        </xdr:cNvSpPr>
      </xdr:nvSpPr>
      <xdr:spPr bwMode="auto">
        <a:xfrm>
          <a:off x="1995055" y="3217025"/>
          <a:ext cx="41563" cy="432262"/>
        </a:xfrm>
        <a:prstGeom prst="rightBrace">
          <a:avLst>
            <a:gd name="adj1" fmla="val -2147483648"/>
            <a:gd name="adj2" fmla="val 50000"/>
          </a:avLst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mailto:craiola@delta-assurances.fr" TargetMode="External"/><Relationship Id="rId1" Type="http://schemas.openxmlformats.org/officeDocument/2006/relationships/hyperlink" Target="http://www.prevoyants.gestion-mutuelle.fr/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41"/>
  <sheetViews>
    <sheetView zoomScale="115" workbookViewId="0">
      <pane ySplit="1" topLeftCell="A3" activePane="bottomLeft" state="frozen"/>
      <selection activeCell="D10" sqref="D10"/>
      <selection pane="bottomLeft" activeCell="I34" sqref="I34"/>
    </sheetView>
  </sheetViews>
  <sheetFormatPr baseColWidth="10" defaultRowHeight="12.5" x14ac:dyDescent="0.25"/>
  <cols>
    <col min="1" max="1" width="11.36328125" style="3" customWidth="1"/>
    <col min="3" max="3" width="12.6328125" customWidth="1"/>
    <col min="4" max="4" width="12.36328125" customWidth="1"/>
    <col min="6" max="7" width="9.08984375" customWidth="1"/>
    <col min="8" max="8" width="0.81640625" customWidth="1"/>
    <col min="9" max="9" width="9" customWidth="1"/>
    <col min="10" max="10" width="9" style="1" customWidth="1"/>
  </cols>
  <sheetData>
    <row r="1" spans="1:10" ht="25" hidden="1" x14ac:dyDescent="0.25">
      <c r="A1" s="4" t="s">
        <v>1</v>
      </c>
      <c r="B1" s="1" t="s">
        <v>2</v>
      </c>
      <c r="C1" s="40" t="s">
        <v>171</v>
      </c>
      <c r="D1" s="1" t="s">
        <v>8</v>
      </c>
      <c r="E1" s="1" t="s">
        <v>7</v>
      </c>
      <c r="F1" s="1" t="s">
        <v>3</v>
      </c>
      <c r="G1" s="1" t="s">
        <v>4</v>
      </c>
      <c r="I1" t="s">
        <v>46</v>
      </c>
      <c r="J1" s="1" t="s">
        <v>44</v>
      </c>
    </row>
    <row r="2" spans="1:10" ht="23" x14ac:dyDescent="0.5">
      <c r="A2" s="13" t="s">
        <v>0</v>
      </c>
      <c r="D2" s="39">
        <v>1999</v>
      </c>
    </row>
    <row r="4" spans="1:10" ht="13" x14ac:dyDescent="0.3">
      <c r="A4" s="19" t="s">
        <v>5</v>
      </c>
      <c r="B4" s="20"/>
      <c r="C4" s="22"/>
      <c r="D4" s="54">
        <v>251.5</v>
      </c>
      <c r="E4" s="14"/>
    </row>
    <row r="6" spans="1:10" s="51" customFormat="1" ht="25" x14ac:dyDescent="0.25">
      <c r="A6" s="47" t="s">
        <v>1</v>
      </c>
      <c r="B6" s="48" t="s">
        <v>2</v>
      </c>
      <c r="C6" s="49" t="s">
        <v>171</v>
      </c>
      <c r="D6" s="48" t="s">
        <v>8</v>
      </c>
      <c r="E6" s="48" t="s">
        <v>7</v>
      </c>
      <c r="F6" s="50" t="s">
        <v>109</v>
      </c>
      <c r="G6" s="49" t="s">
        <v>110</v>
      </c>
      <c r="I6" s="52" t="s">
        <v>111</v>
      </c>
      <c r="J6" s="53"/>
    </row>
    <row r="7" spans="1:10" hidden="1" x14ac:dyDescent="0.25">
      <c r="A7" s="4" t="s">
        <v>24</v>
      </c>
      <c r="B7" t="s">
        <v>25</v>
      </c>
      <c r="C7" t="s">
        <v>172</v>
      </c>
      <c r="E7" s="2">
        <v>189</v>
      </c>
      <c r="F7" s="7">
        <v>132.30000000000001</v>
      </c>
      <c r="G7" s="32">
        <v>56.7</v>
      </c>
      <c r="H7" s="2"/>
      <c r="I7" s="2">
        <f t="shared" ref="I7:I15" si="0">E7-(F7+G7)</f>
        <v>0</v>
      </c>
      <c r="J7" s="8"/>
    </row>
    <row r="8" spans="1:10" hidden="1" x14ac:dyDescent="0.25">
      <c r="A8" s="4" t="s">
        <v>30</v>
      </c>
      <c r="B8" t="s">
        <v>25</v>
      </c>
      <c r="C8" t="s">
        <v>173</v>
      </c>
      <c r="D8" t="s">
        <v>31</v>
      </c>
      <c r="E8" s="2">
        <v>1197</v>
      </c>
      <c r="F8" s="7">
        <v>718.2</v>
      </c>
      <c r="G8" s="30">
        <v>478.8</v>
      </c>
      <c r="H8" s="2"/>
      <c r="I8" s="2">
        <f t="shared" si="0"/>
        <v>0</v>
      </c>
      <c r="J8" s="8"/>
    </row>
    <row r="9" spans="1:10" x14ac:dyDescent="0.25">
      <c r="A9" s="4" t="s">
        <v>9</v>
      </c>
      <c r="B9" t="s">
        <v>6</v>
      </c>
      <c r="C9" t="s">
        <v>12</v>
      </c>
      <c r="D9" t="s">
        <v>176</v>
      </c>
      <c r="E9" s="2">
        <v>688</v>
      </c>
      <c r="F9" s="7">
        <v>341.67</v>
      </c>
      <c r="G9" s="31">
        <v>346.33</v>
      </c>
      <c r="H9" s="2"/>
      <c r="I9" s="2">
        <f t="shared" si="0"/>
        <v>0</v>
      </c>
      <c r="J9" s="8"/>
    </row>
    <row r="10" spans="1:10" hidden="1" x14ac:dyDescent="0.25">
      <c r="A10" s="4" t="s">
        <v>27</v>
      </c>
      <c r="B10" t="s">
        <v>25</v>
      </c>
      <c r="C10" t="s">
        <v>173</v>
      </c>
      <c r="D10" t="s">
        <v>28</v>
      </c>
      <c r="E10" s="2">
        <v>142.05000000000001</v>
      </c>
      <c r="F10" s="7">
        <v>99.44</v>
      </c>
      <c r="G10" s="2">
        <v>42.61</v>
      </c>
      <c r="H10" s="2"/>
      <c r="I10" s="2">
        <f t="shared" si="0"/>
        <v>0</v>
      </c>
      <c r="J10" s="8"/>
    </row>
    <row r="11" spans="1:10" x14ac:dyDescent="0.25">
      <c r="A11" s="4" t="s">
        <v>10</v>
      </c>
      <c r="B11" t="s">
        <v>6</v>
      </c>
      <c r="C11" t="s">
        <v>172</v>
      </c>
      <c r="D11" t="s">
        <v>11</v>
      </c>
      <c r="E11" s="2">
        <v>250</v>
      </c>
      <c r="F11" s="7">
        <v>161</v>
      </c>
      <c r="G11" s="32">
        <v>89</v>
      </c>
      <c r="H11" s="2"/>
      <c r="I11" s="2">
        <f t="shared" si="0"/>
        <v>0</v>
      </c>
      <c r="J11" s="8"/>
    </row>
    <row r="12" spans="1:10" hidden="1" x14ac:dyDescent="0.25">
      <c r="A12" s="4" t="s">
        <v>26</v>
      </c>
      <c r="B12" t="s">
        <v>25</v>
      </c>
      <c r="C12" t="s">
        <v>174</v>
      </c>
      <c r="E12" s="2">
        <v>115</v>
      </c>
      <c r="F12" s="7">
        <v>80.5</v>
      </c>
      <c r="G12" s="2">
        <v>34.5</v>
      </c>
      <c r="H12" s="2"/>
      <c r="I12" s="2">
        <f t="shared" si="0"/>
        <v>0</v>
      </c>
      <c r="J12" s="8"/>
    </row>
    <row r="13" spans="1:10" x14ac:dyDescent="0.25">
      <c r="A13" s="4" t="s">
        <v>13</v>
      </c>
      <c r="B13" t="s">
        <v>14</v>
      </c>
      <c r="C13" t="s">
        <v>174</v>
      </c>
      <c r="D13" t="s">
        <v>15</v>
      </c>
      <c r="E13" s="2">
        <v>145</v>
      </c>
      <c r="F13" s="7">
        <v>101.5</v>
      </c>
      <c r="G13" s="2">
        <v>43.5</v>
      </c>
      <c r="H13" s="2"/>
      <c r="I13" s="2">
        <f t="shared" si="0"/>
        <v>0</v>
      </c>
      <c r="J13" s="8"/>
    </row>
    <row r="14" spans="1:10" hidden="1" x14ac:dyDescent="0.25">
      <c r="A14" s="4" t="s">
        <v>29</v>
      </c>
      <c r="B14" t="s">
        <v>25</v>
      </c>
      <c r="C14" t="s">
        <v>172</v>
      </c>
      <c r="E14" s="2">
        <v>189</v>
      </c>
      <c r="F14" s="2">
        <v>132.30000000000001</v>
      </c>
      <c r="G14" s="32">
        <v>56.7</v>
      </c>
      <c r="H14" s="2"/>
      <c r="I14" s="2">
        <f t="shared" si="0"/>
        <v>0</v>
      </c>
      <c r="J14" s="8"/>
    </row>
    <row r="15" spans="1:10" x14ac:dyDescent="0.25">
      <c r="A15" s="4" t="s">
        <v>16</v>
      </c>
      <c r="B15" t="s">
        <v>14</v>
      </c>
      <c r="C15" t="s">
        <v>172</v>
      </c>
      <c r="E15" s="2">
        <v>150</v>
      </c>
      <c r="F15" s="2">
        <v>105</v>
      </c>
      <c r="G15" s="32">
        <v>45</v>
      </c>
      <c r="H15" s="2"/>
      <c r="I15" s="2">
        <f t="shared" si="0"/>
        <v>0</v>
      </c>
      <c r="J15" s="8"/>
    </row>
    <row r="16" spans="1:10" hidden="1" x14ac:dyDescent="0.25">
      <c r="A16" s="4" t="s">
        <v>38</v>
      </c>
      <c r="E16" s="2">
        <v>0</v>
      </c>
      <c r="F16" s="2">
        <v>0</v>
      </c>
      <c r="G16" s="2">
        <v>0</v>
      </c>
      <c r="H16" s="2"/>
      <c r="I16" s="2">
        <f>E16-(F16+G16)</f>
        <v>0</v>
      </c>
      <c r="J16" s="8"/>
    </row>
    <row r="17" spans="1:14" x14ac:dyDescent="0.25">
      <c r="A17" s="4" t="s">
        <v>17</v>
      </c>
      <c r="B17" t="s">
        <v>6</v>
      </c>
      <c r="C17" t="s">
        <v>12</v>
      </c>
      <c r="D17" t="s">
        <v>164</v>
      </c>
      <c r="E17" s="2">
        <v>4800</v>
      </c>
      <c r="F17" s="2">
        <v>493.5</v>
      </c>
      <c r="G17" s="30">
        <v>2467.5</v>
      </c>
      <c r="H17" s="2"/>
      <c r="I17" s="2">
        <f>E17-(F17+G17)</f>
        <v>1839</v>
      </c>
      <c r="J17" s="11"/>
      <c r="K17" s="11"/>
    </row>
    <row r="18" spans="1:14" x14ac:dyDescent="0.25">
      <c r="A18" s="4" t="s">
        <v>18</v>
      </c>
      <c r="B18" t="s">
        <v>6</v>
      </c>
      <c r="C18" t="s">
        <v>174</v>
      </c>
      <c r="D18" t="s">
        <v>23</v>
      </c>
      <c r="E18" s="2">
        <v>115</v>
      </c>
      <c r="F18" s="2">
        <v>80.5</v>
      </c>
      <c r="G18" s="2">
        <v>34.5</v>
      </c>
      <c r="H18" s="2"/>
      <c r="I18" s="2">
        <f>E18-(F18+G18)</f>
        <v>0</v>
      </c>
      <c r="J18" s="8"/>
    </row>
    <row r="19" spans="1:14" x14ac:dyDescent="0.25">
      <c r="A19" s="4" t="s">
        <v>19</v>
      </c>
      <c r="B19" t="s">
        <v>6</v>
      </c>
      <c r="C19" t="s">
        <v>172</v>
      </c>
      <c r="D19" t="s">
        <v>20</v>
      </c>
      <c r="E19" s="2">
        <v>150</v>
      </c>
      <c r="F19" s="2">
        <v>105</v>
      </c>
      <c r="G19" s="32">
        <v>45</v>
      </c>
      <c r="H19" s="2"/>
      <c r="I19" s="2">
        <f>E19-(F19+G19)</f>
        <v>0</v>
      </c>
      <c r="J19" s="8"/>
    </row>
    <row r="20" spans="1:14" hidden="1" x14ac:dyDescent="0.25">
      <c r="A20" s="4" t="s">
        <v>39</v>
      </c>
      <c r="E20" s="2">
        <v>0</v>
      </c>
      <c r="F20" s="2">
        <v>0</v>
      </c>
      <c r="G20" s="2">
        <v>0</v>
      </c>
      <c r="H20" s="2"/>
      <c r="I20" s="2">
        <f>E20-(F20+G20)</f>
        <v>0</v>
      </c>
      <c r="J20" s="8"/>
    </row>
    <row r="21" spans="1:14" x14ac:dyDescent="0.25">
      <c r="A21" s="4" t="s">
        <v>21</v>
      </c>
      <c r="B21" t="s">
        <v>6</v>
      </c>
      <c r="C21" t="s">
        <v>172</v>
      </c>
      <c r="D21" t="s">
        <v>20</v>
      </c>
      <c r="E21" s="2">
        <v>189</v>
      </c>
      <c r="F21" s="2">
        <v>132.30000000000001</v>
      </c>
      <c r="G21" s="32">
        <v>56.7</v>
      </c>
      <c r="H21" s="2"/>
      <c r="I21" s="2">
        <f t="shared" ref="I21:I27" si="1">E21-(F21+G21)</f>
        <v>0</v>
      </c>
      <c r="J21" s="8"/>
    </row>
    <row r="22" spans="1:14" x14ac:dyDescent="0.25">
      <c r="A22" s="4" t="s">
        <v>21</v>
      </c>
      <c r="B22" t="s">
        <v>6</v>
      </c>
      <c r="C22" t="s">
        <v>173</v>
      </c>
      <c r="D22" s="37" t="s">
        <v>22</v>
      </c>
      <c r="E22">
        <v>4480</v>
      </c>
      <c r="F22" s="2">
        <v>108.45</v>
      </c>
      <c r="G22" s="2">
        <v>3982.55</v>
      </c>
      <c r="H22" s="2"/>
      <c r="I22" s="2">
        <f t="shared" si="1"/>
        <v>389</v>
      </c>
      <c r="J22" s="8"/>
      <c r="L22" s="2"/>
      <c r="M22" s="2"/>
      <c r="N22" s="2"/>
    </row>
    <row r="23" spans="1:14" x14ac:dyDescent="0.25">
      <c r="A23" s="4" t="s">
        <v>41</v>
      </c>
      <c r="B23" t="s">
        <v>6</v>
      </c>
      <c r="C23" t="s">
        <v>174</v>
      </c>
      <c r="D23" t="s">
        <v>23</v>
      </c>
      <c r="E23" s="2">
        <v>115</v>
      </c>
      <c r="F23" s="2">
        <v>80.5</v>
      </c>
      <c r="G23" s="2">
        <v>34.5</v>
      </c>
      <c r="H23" s="2"/>
      <c r="I23" s="2">
        <f t="shared" si="1"/>
        <v>0</v>
      </c>
      <c r="J23" s="8"/>
    </row>
    <row r="24" spans="1:14" hidden="1" x14ac:dyDescent="0.25">
      <c r="A24" s="4" t="s">
        <v>32</v>
      </c>
      <c r="B24" t="s">
        <v>25</v>
      </c>
      <c r="C24" t="s">
        <v>12</v>
      </c>
      <c r="D24" t="s">
        <v>176</v>
      </c>
      <c r="E24" s="2">
        <v>1597</v>
      </c>
      <c r="F24" s="2">
        <v>837.9</v>
      </c>
      <c r="G24" s="31">
        <v>759.1</v>
      </c>
      <c r="H24" s="2"/>
      <c r="I24" s="2">
        <f t="shared" si="1"/>
        <v>0</v>
      </c>
      <c r="J24" s="8"/>
    </row>
    <row r="25" spans="1:14" hidden="1" x14ac:dyDescent="0.25">
      <c r="A25" s="4" t="s">
        <v>33</v>
      </c>
      <c r="B25" t="s">
        <v>25</v>
      </c>
      <c r="C25" t="s">
        <v>172</v>
      </c>
      <c r="E25" s="2">
        <v>150</v>
      </c>
      <c r="F25" s="2">
        <v>105</v>
      </c>
      <c r="G25" s="32">
        <v>45</v>
      </c>
      <c r="H25" s="2"/>
      <c r="I25" s="2">
        <f t="shared" si="1"/>
        <v>0</v>
      </c>
      <c r="J25" s="8"/>
    </row>
    <row r="26" spans="1:14" hidden="1" x14ac:dyDescent="0.25">
      <c r="A26" s="4" t="s">
        <v>33</v>
      </c>
      <c r="B26" t="s">
        <v>25</v>
      </c>
      <c r="C26" t="s">
        <v>173</v>
      </c>
      <c r="E26" s="2">
        <v>102.85</v>
      </c>
      <c r="F26" s="2">
        <v>72</v>
      </c>
      <c r="G26" s="2">
        <v>30.85</v>
      </c>
      <c r="H26" s="2"/>
      <c r="I26" s="2">
        <f t="shared" si="1"/>
        <v>0</v>
      </c>
      <c r="J26" s="8"/>
    </row>
    <row r="27" spans="1:14" hidden="1" x14ac:dyDescent="0.25">
      <c r="A27" s="4" t="s">
        <v>34</v>
      </c>
      <c r="B27" t="s">
        <v>25</v>
      </c>
      <c r="C27" t="s">
        <v>174</v>
      </c>
      <c r="E27" s="2">
        <v>115</v>
      </c>
      <c r="F27" s="2">
        <v>80.5</v>
      </c>
      <c r="G27" s="2">
        <v>34.5</v>
      </c>
      <c r="H27" s="2"/>
      <c r="I27" s="2">
        <f t="shared" si="1"/>
        <v>0</v>
      </c>
      <c r="J27" s="8"/>
    </row>
    <row r="28" spans="1:14" hidden="1" x14ac:dyDescent="0.25">
      <c r="A28" s="4" t="s">
        <v>40</v>
      </c>
      <c r="E28" s="2">
        <v>0</v>
      </c>
      <c r="F28" s="2">
        <v>0</v>
      </c>
      <c r="G28" s="2">
        <v>0</v>
      </c>
      <c r="H28" s="2"/>
      <c r="I28" s="2">
        <f>E28-(F28+G28)</f>
        <v>0</v>
      </c>
      <c r="J28" s="8"/>
    </row>
    <row r="29" spans="1:14" hidden="1" x14ac:dyDescent="0.25">
      <c r="A29" s="4" t="s">
        <v>35</v>
      </c>
      <c r="B29" t="s">
        <v>25</v>
      </c>
      <c r="C29" t="s">
        <v>172</v>
      </c>
      <c r="D29" t="s">
        <v>36</v>
      </c>
      <c r="E29" s="2">
        <v>150</v>
      </c>
      <c r="F29" s="2">
        <v>105</v>
      </c>
      <c r="G29" s="32">
        <v>45</v>
      </c>
      <c r="H29" s="2"/>
      <c r="I29" s="2">
        <f>E29-(F29+G29)</f>
        <v>0</v>
      </c>
      <c r="J29" s="8"/>
    </row>
    <row r="30" spans="1:14" hidden="1" x14ac:dyDescent="0.25">
      <c r="A30" s="4" t="s">
        <v>45</v>
      </c>
      <c r="E30" s="2">
        <v>0</v>
      </c>
      <c r="F30" s="2">
        <v>0</v>
      </c>
      <c r="G30" s="2">
        <v>0</v>
      </c>
      <c r="H30" s="2"/>
      <c r="I30" s="2">
        <v>0</v>
      </c>
      <c r="J30" s="8"/>
    </row>
    <row r="31" spans="1:14" x14ac:dyDescent="0.25">
      <c r="A31" s="4" t="s">
        <v>47</v>
      </c>
      <c r="B31" t="s">
        <v>14</v>
      </c>
      <c r="C31" t="s">
        <v>174</v>
      </c>
      <c r="E31" s="2">
        <v>115</v>
      </c>
      <c r="F31" s="2">
        <v>80.5</v>
      </c>
      <c r="G31" s="2">
        <v>34.5</v>
      </c>
      <c r="H31" s="2"/>
      <c r="I31" s="2">
        <f t="shared" ref="I31:I41" si="2">E31-(F31+G31)</f>
        <v>0</v>
      </c>
      <c r="J31" s="8"/>
    </row>
    <row r="32" spans="1:14" x14ac:dyDescent="0.25">
      <c r="A32" s="4" t="s">
        <v>48</v>
      </c>
      <c r="B32" t="s">
        <v>14</v>
      </c>
      <c r="C32" t="s">
        <v>174</v>
      </c>
      <c r="D32" t="s">
        <v>15</v>
      </c>
      <c r="E32" s="2">
        <v>265</v>
      </c>
      <c r="F32" s="2">
        <v>182</v>
      </c>
      <c r="G32" s="2">
        <v>83</v>
      </c>
      <c r="H32" s="2"/>
      <c r="I32" s="2">
        <f t="shared" si="2"/>
        <v>0</v>
      </c>
      <c r="J32" s="8"/>
    </row>
    <row r="33" spans="1:10" x14ac:dyDescent="0.25">
      <c r="A33" s="4" t="s">
        <v>52</v>
      </c>
      <c r="B33" t="s">
        <v>14</v>
      </c>
      <c r="C33" t="s">
        <v>172</v>
      </c>
      <c r="D33" t="s">
        <v>49</v>
      </c>
      <c r="E33" s="2">
        <v>250</v>
      </c>
      <c r="F33" s="2">
        <v>80.5</v>
      </c>
      <c r="G33" s="32">
        <v>120.75</v>
      </c>
      <c r="H33" s="2"/>
      <c r="I33" s="2">
        <f t="shared" si="2"/>
        <v>48.75</v>
      </c>
      <c r="J33" s="8"/>
    </row>
    <row r="34" spans="1:10" x14ac:dyDescent="0.25">
      <c r="A34" s="4" t="s">
        <v>51</v>
      </c>
      <c r="B34" t="s">
        <v>50</v>
      </c>
      <c r="C34" t="s">
        <v>172</v>
      </c>
      <c r="D34" t="s">
        <v>49</v>
      </c>
      <c r="E34" s="2">
        <v>240</v>
      </c>
      <c r="F34" s="2">
        <v>80.5</v>
      </c>
      <c r="G34" s="32">
        <v>120.75</v>
      </c>
      <c r="H34" s="2"/>
      <c r="I34" s="2">
        <f t="shared" si="2"/>
        <v>38.75</v>
      </c>
      <c r="J34" s="8"/>
    </row>
    <row r="35" spans="1:10" x14ac:dyDescent="0.25">
      <c r="A35" s="4" t="s">
        <v>53</v>
      </c>
      <c r="B35" t="s">
        <v>14</v>
      </c>
      <c r="C35" t="s">
        <v>172</v>
      </c>
      <c r="D35" t="s">
        <v>54</v>
      </c>
      <c r="E35" s="2">
        <v>150</v>
      </c>
      <c r="F35" s="2">
        <v>105</v>
      </c>
      <c r="G35" s="32">
        <v>45</v>
      </c>
      <c r="H35" s="2"/>
      <c r="I35" s="2">
        <f t="shared" si="2"/>
        <v>0</v>
      </c>
      <c r="J35" s="8"/>
    </row>
    <row r="36" spans="1:10" x14ac:dyDescent="0.25">
      <c r="A36" s="4" t="s">
        <v>55</v>
      </c>
      <c r="B36" t="s">
        <v>14</v>
      </c>
      <c r="C36" t="s">
        <v>172</v>
      </c>
      <c r="D36" t="s">
        <v>54</v>
      </c>
      <c r="E36" s="2">
        <v>150</v>
      </c>
      <c r="F36" s="2">
        <v>105</v>
      </c>
      <c r="G36" s="32">
        <v>45</v>
      </c>
      <c r="H36" s="2"/>
      <c r="I36" s="2">
        <f t="shared" si="2"/>
        <v>0</v>
      </c>
      <c r="J36" s="8"/>
    </row>
    <row r="37" spans="1:10" hidden="1" x14ac:dyDescent="0.25">
      <c r="A37" s="4" t="s">
        <v>64</v>
      </c>
      <c r="B37" t="s">
        <v>25</v>
      </c>
      <c r="C37" t="s">
        <v>172</v>
      </c>
      <c r="D37" t="s">
        <v>65</v>
      </c>
      <c r="E37" s="2">
        <v>225</v>
      </c>
      <c r="F37" s="2">
        <v>157.5</v>
      </c>
      <c r="G37" s="32">
        <v>67.5</v>
      </c>
      <c r="H37" s="2"/>
      <c r="I37" s="2">
        <f t="shared" si="2"/>
        <v>0</v>
      </c>
      <c r="J37" s="8"/>
    </row>
    <row r="38" spans="1:10" x14ac:dyDescent="0.25">
      <c r="A38" s="4" t="s">
        <v>56</v>
      </c>
      <c r="B38" t="s">
        <v>14</v>
      </c>
      <c r="C38" t="s">
        <v>172</v>
      </c>
      <c r="D38" t="s">
        <v>58</v>
      </c>
      <c r="E38" s="2">
        <v>150</v>
      </c>
      <c r="F38" s="2">
        <v>105</v>
      </c>
      <c r="G38" s="32">
        <v>45</v>
      </c>
      <c r="H38" s="2"/>
      <c r="I38" s="2">
        <f t="shared" si="2"/>
        <v>0</v>
      </c>
    </row>
    <row r="39" spans="1:10" x14ac:dyDescent="0.25">
      <c r="A39" s="4" t="s">
        <v>57</v>
      </c>
      <c r="B39" t="s">
        <v>6</v>
      </c>
      <c r="C39" t="s">
        <v>12</v>
      </c>
      <c r="D39" t="s">
        <v>175</v>
      </c>
      <c r="E39" s="2">
        <v>394.8</v>
      </c>
      <c r="F39" s="2">
        <v>276.36</v>
      </c>
      <c r="G39" s="31">
        <v>118.44</v>
      </c>
      <c r="H39" s="2"/>
      <c r="I39" s="2">
        <f t="shared" si="2"/>
        <v>0</v>
      </c>
    </row>
    <row r="40" spans="1:10" x14ac:dyDescent="0.25">
      <c r="A40" s="4" t="s">
        <v>60</v>
      </c>
      <c r="B40" t="s">
        <v>6</v>
      </c>
      <c r="C40" t="s">
        <v>172</v>
      </c>
      <c r="D40" t="s">
        <v>61</v>
      </c>
      <c r="E40" s="2">
        <v>150</v>
      </c>
      <c r="F40" s="2">
        <v>105</v>
      </c>
      <c r="G40" s="32">
        <v>45</v>
      </c>
      <c r="H40" s="2"/>
      <c r="I40" s="2">
        <f t="shared" si="2"/>
        <v>0</v>
      </c>
    </row>
    <row r="41" spans="1:10" ht="13" thickBot="1" x14ac:dyDescent="0.3">
      <c r="A41" s="4" t="s">
        <v>62</v>
      </c>
      <c r="B41" t="s">
        <v>6</v>
      </c>
      <c r="C41" t="s">
        <v>173</v>
      </c>
      <c r="D41" s="29" t="s">
        <v>63</v>
      </c>
      <c r="E41" s="2">
        <v>150</v>
      </c>
      <c r="F41" s="2">
        <v>0</v>
      </c>
      <c r="G41" s="2">
        <v>0</v>
      </c>
      <c r="H41" s="2"/>
      <c r="I41" s="2">
        <f t="shared" si="2"/>
        <v>150</v>
      </c>
    </row>
    <row r="42" spans="1:10" ht="5.5" customHeight="1" thickBot="1" x14ac:dyDescent="0.3">
      <c r="A42" s="62"/>
      <c r="B42" s="63"/>
      <c r="C42" s="63"/>
      <c r="D42" s="63"/>
      <c r="E42" s="63"/>
      <c r="F42" s="63"/>
      <c r="G42" s="63"/>
      <c r="H42" s="63"/>
      <c r="I42" s="63"/>
      <c r="J42" s="26"/>
    </row>
    <row r="43" spans="1:10" ht="9.25" customHeight="1" x14ac:dyDescent="0.25">
      <c r="A43" s="4"/>
    </row>
    <row r="44" spans="1:10" s="51" customFormat="1" ht="25" x14ac:dyDescent="0.25">
      <c r="A44" s="55"/>
      <c r="E44" s="48" t="s">
        <v>42</v>
      </c>
      <c r="F44" s="50" t="s">
        <v>109</v>
      </c>
      <c r="G44" s="49" t="s">
        <v>110</v>
      </c>
      <c r="I44" s="49" t="s">
        <v>111</v>
      </c>
      <c r="J44" s="48" t="s">
        <v>44</v>
      </c>
    </row>
    <row r="45" spans="1:10" ht="9.25" customHeight="1" x14ac:dyDescent="0.25">
      <c r="A45" s="4"/>
    </row>
    <row r="46" spans="1:10" ht="13" x14ac:dyDescent="0.3">
      <c r="A46" s="23" t="s">
        <v>37</v>
      </c>
      <c r="B46" s="22" t="s">
        <v>191</v>
      </c>
      <c r="C46" s="20"/>
      <c r="D46" s="20"/>
      <c r="E46" s="10">
        <f>SUM(E7:E41)</f>
        <v>17268.7</v>
      </c>
      <c r="F46" s="10">
        <f>SUM(F7:F41)</f>
        <v>5349.9199999999992</v>
      </c>
      <c r="G46" s="10">
        <f>SUM(G7:G41)</f>
        <v>9453.2800000000007</v>
      </c>
      <c r="H46" s="61">
        <f>SUM(H7:H41)</f>
        <v>0</v>
      </c>
      <c r="I46" s="10">
        <f>SUM(I7:I41)</f>
        <v>2465.5</v>
      </c>
      <c r="J46" s="25">
        <f>+G46-3018</f>
        <v>6435.2800000000007</v>
      </c>
    </row>
    <row r="47" spans="1:10" ht="9.25" customHeight="1" thickBot="1" x14ac:dyDescent="0.3">
      <c r="A47" s="4"/>
    </row>
    <row r="48" spans="1:10" ht="13.5" thickBot="1" x14ac:dyDescent="0.35">
      <c r="A48" s="4" t="s">
        <v>37</v>
      </c>
      <c r="B48" t="s">
        <v>162</v>
      </c>
      <c r="E48" s="10">
        <v>12788.7</v>
      </c>
      <c r="F48" s="59">
        <v>5241.47</v>
      </c>
      <c r="G48" s="60">
        <v>5470.73</v>
      </c>
      <c r="H48" s="8"/>
      <c r="I48" s="10">
        <v>2076.5</v>
      </c>
      <c r="J48" s="25">
        <f>+G48-3018</f>
        <v>2452.7299999999996</v>
      </c>
    </row>
    <row r="49" spans="1:9" ht="9.25" customHeight="1" x14ac:dyDescent="0.25"/>
    <row r="50" spans="1:9" x14ac:dyDescent="0.25">
      <c r="A50" s="1" t="s">
        <v>37</v>
      </c>
      <c r="B50" s="16" t="s">
        <v>59</v>
      </c>
      <c r="C50" s="16"/>
      <c r="E50" s="10">
        <f>+E9+E17+E24+E39</f>
        <v>7479.8</v>
      </c>
      <c r="F50" s="10">
        <f>+F9+F17+F24+F39</f>
        <v>1949.4300000000003</v>
      </c>
      <c r="G50" s="10">
        <f>+G9+G17+G24+G39</f>
        <v>3691.37</v>
      </c>
      <c r="H50" s="61">
        <f>+H9+H17+H24+H39</f>
        <v>0</v>
      </c>
      <c r="I50" s="10">
        <f>+I9+I17+I24+I39</f>
        <v>1839</v>
      </c>
    </row>
    <row r="51" spans="1:9" x14ac:dyDescent="0.25">
      <c r="A51" s="4" t="s">
        <v>37</v>
      </c>
      <c r="B51" s="16" t="s">
        <v>179</v>
      </c>
      <c r="C51" s="16"/>
      <c r="E51" s="10">
        <f>+E7+E11+E14+E15+E19+E21+E25+E29+E33+E34+E35+E36+E37+E38+E40</f>
        <v>2732</v>
      </c>
      <c r="F51" s="10">
        <f>+F7+F11+F14+F15+F19+F21+F25+F29+F33+F34+F35+F36+F37+F38+F40</f>
        <v>1716.4</v>
      </c>
      <c r="G51" s="10">
        <f>+G7+G11+G14+G15+G19+G21+G25+G29+G33+G34+G35+G36+G37+G38+G40</f>
        <v>928.09999999999991</v>
      </c>
      <c r="H51" s="61">
        <f>+H7+H11+H14+H15+H19+H21+H25+H29+H33+H34+H35+H36+H37+H38+H40</f>
        <v>0</v>
      </c>
      <c r="I51" s="10">
        <f>+I7+I11+I14+I15+I19+I21+I25+I29+I33+I34+I35+I36+I37+I38+I40</f>
        <v>87.5</v>
      </c>
    </row>
    <row r="52" spans="1:9" x14ac:dyDescent="0.25">
      <c r="A52" s="4" t="s">
        <v>37</v>
      </c>
      <c r="B52" s="16" t="s">
        <v>180</v>
      </c>
      <c r="C52" s="16"/>
      <c r="E52" s="10">
        <f>+E12+E13+E18+E23+E27+E31+E32</f>
        <v>985</v>
      </c>
      <c r="F52" s="10">
        <f>+F12+F13+F18+F23+F27+F31+F32</f>
        <v>686</v>
      </c>
      <c r="G52" s="10">
        <f>+G12+G13+G18+G23+G27+G31+G32</f>
        <v>299</v>
      </c>
      <c r="H52" s="61">
        <f>+H12+H13+H18+H23+H27+H31+H32</f>
        <v>0</v>
      </c>
      <c r="I52" s="10">
        <f>+I12+I13+I18+I23+I27+I31+I32</f>
        <v>0</v>
      </c>
    </row>
    <row r="53" spans="1:9" x14ac:dyDescent="0.25">
      <c r="A53" s="1" t="s">
        <v>37</v>
      </c>
      <c r="B53" s="16" t="s">
        <v>181</v>
      </c>
      <c r="C53" s="16"/>
      <c r="E53" s="10">
        <f>+E8+E10+E22+E26+E41</f>
        <v>6071.9000000000005</v>
      </c>
      <c r="F53" s="10">
        <f>+F8+F10+F22+F26+F41</f>
        <v>998.09000000000015</v>
      </c>
      <c r="G53" s="10">
        <f>+G8+G10+G22+G26+G41</f>
        <v>4534.8100000000004</v>
      </c>
      <c r="H53" s="61">
        <f>+H8+H10+H22+H26+H41</f>
        <v>0</v>
      </c>
      <c r="I53" s="10">
        <f>+I8+I10+I22+I26+I41</f>
        <v>539</v>
      </c>
    </row>
    <row r="54" spans="1:9" ht="9.25" customHeight="1" x14ac:dyDescent="0.25">
      <c r="A54"/>
      <c r="B54" s="1"/>
      <c r="C54" s="16"/>
    </row>
    <row r="55" spans="1:9" x14ac:dyDescent="0.25">
      <c r="A55" s="4" t="s">
        <v>196</v>
      </c>
      <c r="B55" s="16" t="s">
        <v>43</v>
      </c>
      <c r="C55" s="16"/>
    </row>
    <row r="56" spans="1:9" ht="9.25" customHeight="1" x14ac:dyDescent="0.25"/>
    <row r="57" spans="1:9" x14ac:dyDescent="0.25">
      <c r="A57" s="65" t="s">
        <v>193</v>
      </c>
      <c r="B57" s="1"/>
      <c r="C57" s="16" t="s">
        <v>194</v>
      </c>
      <c r="D57" s="2">
        <f>+G46/12</f>
        <v>787.77333333333343</v>
      </c>
      <c r="E57" t="s">
        <v>197</v>
      </c>
    </row>
    <row r="58" spans="1:9" x14ac:dyDescent="0.25">
      <c r="A58" s="65"/>
      <c r="B58" s="1"/>
      <c r="C58" s="16" t="s">
        <v>195</v>
      </c>
      <c r="D58" s="2">
        <f>+G48/12</f>
        <v>455.89416666666665</v>
      </c>
      <c r="E58" t="s">
        <v>197</v>
      </c>
    </row>
    <row r="59" spans="1:9" ht="9.25" customHeight="1" x14ac:dyDescent="0.25">
      <c r="A59" s="4"/>
      <c r="B59" s="1"/>
      <c r="C59" s="16"/>
    </row>
    <row r="60" spans="1:9" x14ac:dyDescent="0.25">
      <c r="A60" s="33"/>
      <c r="B60" s="12" t="s">
        <v>202</v>
      </c>
      <c r="C60" s="44"/>
      <c r="D60" s="12"/>
      <c r="E60" s="9"/>
    </row>
    <row r="61" spans="1:9" x14ac:dyDescent="0.25">
      <c r="A61" s="34"/>
      <c r="B61" s="12" t="s">
        <v>165</v>
      </c>
      <c r="C61" s="44"/>
      <c r="D61" s="12"/>
      <c r="E61" s="9"/>
    </row>
    <row r="62" spans="1:9" x14ac:dyDescent="0.25">
      <c r="A62" s="35"/>
      <c r="B62" s="12" t="s">
        <v>166</v>
      </c>
      <c r="C62" s="44"/>
      <c r="D62" s="12"/>
      <c r="E62" s="9"/>
    </row>
    <row r="63" spans="1:9" x14ac:dyDescent="0.25">
      <c r="A63" s="4"/>
    </row>
    <row r="64" spans="1:9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  <row r="139" spans="1:1" x14ac:dyDescent="0.25">
      <c r="A139" s="4"/>
    </row>
    <row r="140" spans="1:1" x14ac:dyDescent="0.25">
      <c r="A140" s="4"/>
    </row>
    <row r="141" spans="1:1" x14ac:dyDescent="0.25">
      <c r="A141" s="4"/>
    </row>
  </sheetData>
  <autoFilter ref="A6:G41">
    <filterColumn colId="1">
      <filters>
        <filter val="TOM"/>
        <filter val="YVES"/>
      </filters>
    </filterColumn>
  </autoFilter>
  <phoneticPr fontId="0" type="noConversion"/>
  <pageMargins left="0.78740157480314965" right="0.78740157480314965" top="0.39370078740157483" bottom="0.39370078740157483" header="0.51181102362204722" footer="0.51181102362204722"/>
  <pageSetup scale="80" orientation="portrait" horizontalDpi="4294967292" verticalDpi="1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01"/>
  <sheetViews>
    <sheetView workbookViewId="0">
      <pane ySplit="1" topLeftCell="A2" activePane="bottomLeft" state="frozen"/>
      <selection activeCell="D9" sqref="D9"/>
      <selection pane="bottomLeft" activeCell="B6" sqref="B6"/>
    </sheetView>
  </sheetViews>
  <sheetFormatPr baseColWidth="10" defaultRowHeight="12.5" x14ac:dyDescent="0.25"/>
  <cols>
    <col min="2" max="2" width="11.36328125" style="1" customWidth="1"/>
    <col min="3" max="3" width="12.6328125" style="16" customWidth="1"/>
    <col min="4" max="4" width="12.6328125" customWidth="1"/>
    <col min="6" max="7" width="9.08984375" customWidth="1"/>
    <col min="8" max="8" width="0.90625" customWidth="1"/>
    <col min="9" max="10" width="9.08984375" customWidth="1"/>
  </cols>
  <sheetData>
    <row r="1" spans="1:11" ht="25" hidden="1" x14ac:dyDescent="0.25">
      <c r="A1" s="4" t="s">
        <v>1</v>
      </c>
      <c r="B1" s="1" t="s">
        <v>2</v>
      </c>
      <c r="C1" s="41" t="s">
        <v>171</v>
      </c>
      <c r="D1" s="1" t="s">
        <v>8</v>
      </c>
      <c r="E1" s="1" t="s">
        <v>7</v>
      </c>
      <c r="F1" s="18" t="s">
        <v>109</v>
      </c>
      <c r="G1" s="17" t="s">
        <v>112</v>
      </c>
      <c r="I1" s="17" t="s">
        <v>111</v>
      </c>
      <c r="J1" s="1" t="s">
        <v>44</v>
      </c>
    </row>
    <row r="2" spans="1:11" ht="23" x14ac:dyDescent="0.5">
      <c r="A2" s="13" t="s">
        <v>0</v>
      </c>
      <c r="D2" s="39">
        <v>2000</v>
      </c>
      <c r="J2" s="1"/>
    </row>
    <row r="3" spans="1:11" x14ac:dyDescent="0.25">
      <c r="A3" s="3"/>
      <c r="J3" s="1"/>
    </row>
    <row r="4" spans="1:11" ht="13" x14ac:dyDescent="0.3">
      <c r="A4" s="19" t="s">
        <v>67</v>
      </c>
      <c r="B4" s="20"/>
      <c r="C4" s="22"/>
      <c r="D4" s="54">
        <v>251.5</v>
      </c>
      <c r="J4" s="1"/>
    </row>
    <row r="5" spans="1:11" x14ac:dyDescent="0.25">
      <c r="A5" s="3"/>
      <c r="J5" s="1"/>
    </row>
    <row r="6" spans="1:11" s="51" customFormat="1" ht="25" x14ac:dyDescent="0.25">
      <c r="A6" s="47" t="s">
        <v>1</v>
      </c>
      <c r="B6" s="48" t="s">
        <v>2</v>
      </c>
      <c r="C6" s="49" t="s">
        <v>171</v>
      </c>
      <c r="D6" s="48" t="s">
        <v>8</v>
      </c>
      <c r="E6" s="48" t="s">
        <v>7</v>
      </c>
      <c r="F6" s="50" t="s">
        <v>109</v>
      </c>
      <c r="G6" s="49" t="s">
        <v>110</v>
      </c>
      <c r="I6" s="52" t="s">
        <v>111</v>
      </c>
      <c r="J6" s="53"/>
    </row>
    <row r="7" spans="1:11" hidden="1" x14ac:dyDescent="0.25">
      <c r="A7" s="4" t="s">
        <v>82</v>
      </c>
      <c r="B7" s="1" t="s">
        <v>14</v>
      </c>
      <c r="C7" s="16" t="s">
        <v>172</v>
      </c>
      <c r="D7" t="s">
        <v>66</v>
      </c>
      <c r="E7" s="2">
        <v>189</v>
      </c>
      <c r="F7" s="7">
        <v>132.30000000000001</v>
      </c>
      <c r="G7" s="32">
        <v>56.7</v>
      </c>
      <c r="H7" s="2"/>
      <c r="I7" s="2">
        <f>E7-(F7+G7)</f>
        <v>0</v>
      </c>
      <c r="J7" s="8"/>
    </row>
    <row r="8" spans="1:11" hidden="1" x14ac:dyDescent="0.25">
      <c r="A8" s="4" t="s">
        <v>10</v>
      </c>
      <c r="B8" s="1" t="s">
        <v>6</v>
      </c>
      <c r="C8" s="16" t="s">
        <v>174</v>
      </c>
      <c r="D8" t="s">
        <v>68</v>
      </c>
      <c r="E8" s="2">
        <v>115</v>
      </c>
      <c r="F8" s="7">
        <v>80.5</v>
      </c>
      <c r="G8" s="2">
        <v>34.5</v>
      </c>
      <c r="H8" s="2"/>
      <c r="I8" s="2">
        <f>E8-(F8+G8)</f>
        <v>0</v>
      </c>
      <c r="J8" s="8"/>
    </row>
    <row r="9" spans="1:11" hidden="1" x14ac:dyDescent="0.25">
      <c r="A9" s="4" t="s">
        <v>69</v>
      </c>
      <c r="B9" s="1" t="s">
        <v>14</v>
      </c>
      <c r="C9" s="16" t="s">
        <v>172</v>
      </c>
      <c r="D9" t="s">
        <v>70</v>
      </c>
      <c r="E9" s="2">
        <v>150</v>
      </c>
      <c r="F9" s="7">
        <v>105</v>
      </c>
      <c r="G9" s="32">
        <v>45</v>
      </c>
      <c r="H9" s="2"/>
      <c r="I9" s="2">
        <f>E9-(F9+G9)</f>
        <v>0</v>
      </c>
      <c r="J9" s="8"/>
    </row>
    <row r="10" spans="1:11" hidden="1" x14ac:dyDescent="0.25">
      <c r="A10" s="4" t="s">
        <v>71</v>
      </c>
      <c r="B10" s="1" t="s">
        <v>6</v>
      </c>
      <c r="C10" s="16" t="s">
        <v>174</v>
      </c>
      <c r="D10" t="s">
        <v>68</v>
      </c>
      <c r="E10" s="2">
        <v>115</v>
      </c>
      <c r="F10" s="7">
        <v>80.5</v>
      </c>
      <c r="G10" s="2">
        <v>34.5</v>
      </c>
      <c r="H10" s="2"/>
      <c r="I10" s="2">
        <f>E10-(F10+G10)</f>
        <v>0</v>
      </c>
      <c r="J10" s="8"/>
    </row>
    <row r="11" spans="1:11" hidden="1" x14ac:dyDescent="0.25">
      <c r="A11" s="4" t="s">
        <v>72</v>
      </c>
      <c r="B11" s="1" t="s">
        <v>50</v>
      </c>
      <c r="C11" s="16" t="s">
        <v>172</v>
      </c>
      <c r="D11" t="s">
        <v>70</v>
      </c>
      <c r="E11" s="2">
        <v>150</v>
      </c>
      <c r="F11" s="2">
        <v>105</v>
      </c>
      <c r="G11" s="32">
        <v>45</v>
      </c>
      <c r="H11" s="2"/>
      <c r="I11" s="2">
        <f>E11-(F11+G11)</f>
        <v>0</v>
      </c>
      <c r="J11" s="8"/>
    </row>
    <row r="12" spans="1:11" hidden="1" x14ac:dyDescent="0.25">
      <c r="A12" s="4" t="s">
        <v>73</v>
      </c>
      <c r="B12" s="1" t="s">
        <v>76</v>
      </c>
      <c r="C12" s="43" t="s">
        <v>174</v>
      </c>
      <c r="D12" t="s">
        <v>68</v>
      </c>
      <c r="E12" s="2">
        <v>115</v>
      </c>
      <c r="F12" s="2">
        <v>80.5</v>
      </c>
      <c r="G12" s="2">
        <v>34.5</v>
      </c>
      <c r="H12" s="2"/>
      <c r="I12" s="2">
        <f t="shared" ref="I12:I18" si="0">E12-(F12+G12)</f>
        <v>0</v>
      </c>
      <c r="J12" s="11"/>
      <c r="K12" s="11"/>
    </row>
    <row r="13" spans="1:11" hidden="1" x14ac:dyDescent="0.25">
      <c r="A13" s="4" t="s">
        <v>74</v>
      </c>
      <c r="B13" s="1" t="s">
        <v>77</v>
      </c>
      <c r="C13" s="43" t="s">
        <v>174</v>
      </c>
      <c r="D13" t="s">
        <v>68</v>
      </c>
      <c r="E13" s="2">
        <v>115</v>
      </c>
      <c r="F13" s="2">
        <v>80.5</v>
      </c>
      <c r="G13" s="2">
        <v>34.5</v>
      </c>
      <c r="H13" s="2"/>
      <c r="I13" s="2">
        <f t="shared" si="0"/>
        <v>0</v>
      </c>
      <c r="J13" s="11"/>
      <c r="K13" s="11"/>
    </row>
    <row r="14" spans="1:11" hidden="1" x14ac:dyDescent="0.25">
      <c r="A14" s="4" t="s">
        <v>75</v>
      </c>
      <c r="B14" s="1" t="s">
        <v>78</v>
      </c>
      <c r="C14" s="16" t="s">
        <v>172</v>
      </c>
      <c r="D14" t="s">
        <v>70</v>
      </c>
      <c r="E14" s="2">
        <v>150</v>
      </c>
      <c r="F14" s="2">
        <v>105</v>
      </c>
      <c r="G14" s="32">
        <v>45</v>
      </c>
      <c r="H14" s="2"/>
      <c r="I14" s="2">
        <f t="shared" si="0"/>
        <v>0</v>
      </c>
      <c r="J14" s="8"/>
    </row>
    <row r="15" spans="1:11" x14ac:dyDescent="0.25">
      <c r="A15" s="4" t="s">
        <v>80</v>
      </c>
      <c r="B15" s="1" t="s">
        <v>76</v>
      </c>
      <c r="C15" s="16" t="s">
        <v>172</v>
      </c>
      <c r="D15" t="s">
        <v>79</v>
      </c>
      <c r="E15" s="2">
        <v>400</v>
      </c>
      <c r="F15" s="2">
        <v>105</v>
      </c>
      <c r="G15" s="32">
        <v>210</v>
      </c>
      <c r="H15" s="2"/>
      <c r="I15" s="2">
        <f t="shared" si="0"/>
        <v>85</v>
      </c>
      <c r="J15" s="8"/>
    </row>
    <row r="16" spans="1:11" hidden="1" x14ac:dyDescent="0.25">
      <c r="A16" s="4" t="s">
        <v>81</v>
      </c>
      <c r="B16" s="1" t="s">
        <v>76</v>
      </c>
      <c r="C16" s="43" t="s">
        <v>174</v>
      </c>
      <c r="D16" t="s">
        <v>23</v>
      </c>
      <c r="E16" s="2">
        <v>115</v>
      </c>
      <c r="F16" s="2">
        <v>80.5</v>
      </c>
      <c r="G16" s="2">
        <v>34.5</v>
      </c>
      <c r="H16" s="2"/>
      <c r="I16" s="2">
        <f t="shared" si="0"/>
        <v>0</v>
      </c>
      <c r="J16" s="8"/>
    </row>
    <row r="17" spans="1:14" x14ac:dyDescent="0.25">
      <c r="A17" s="4" t="s">
        <v>83</v>
      </c>
      <c r="B17" s="1" t="s">
        <v>76</v>
      </c>
      <c r="C17" s="16" t="s">
        <v>173</v>
      </c>
      <c r="E17" s="2">
        <v>26.5</v>
      </c>
      <c r="F17" s="2">
        <v>15.9</v>
      </c>
      <c r="G17" s="2">
        <v>10.6</v>
      </c>
      <c r="H17" s="2"/>
      <c r="I17" s="2">
        <f t="shared" si="0"/>
        <v>0</v>
      </c>
      <c r="J17" s="8"/>
    </row>
    <row r="18" spans="1:14" hidden="1" x14ac:dyDescent="0.25">
      <c r="A18" s="4" t="s">
        <v>87</v>
      </c>
      <c r="B18" s="1" t="s">
        <v>78</v>
      </c>
      <c r="C18" s="16" t="s">
        <v>172</v>
      </c>
      <c r="D18" t="s">
        <v>88</v>
      </c>
      <c r="E18" s="2">
        <v>200</v>
      </c>
      <c r="F18" s="2">
        <v>80.5</v>
      </c>
      <c r="G18" s="32">
        <v>119.5</v>
      </c>
      <c r="H18" s="2"/>
      <c r="I18" s="2">
        <f t="shared" si="0"/>
        <v>0</v>
      </c>
      <c r="J18" s="8"/>
    </row>
    <row r="19" spans="1:14" x14ac:dyDescent="0.25">
      <c r="A19" s="4" t="s">
        <v>84</v>
      </c>
      <c r="B19" s="1" t="s">
        <v>76</v>
      </c>
      <c r="C19" s="16" t="s">
        <v>173</v>
      </c>
      <c r="D19" s="37" t="s">
        <v>22</v>
      </c>
      <c r="E19" s="2">
        <v>3780</v>
      </c>
      <c r="F19" s="2">
        <v>87.52</v>
      </c>
      <c r="G19" s="36">
        <v>3393.48</v>
      </c>
      <c r="H19" s="2"/>
      <c r="I19" s="2">
        <f t="shared" ref="I19:I26" si="1">E19-(F19+G19)</f>
        <v>299</v>
      </c>
      <c r="J19" s="8"/>
      <c r="K19" s="2"/>
      <c r="L19" s="2"/>
      <c r="M19" s="45"/>
      <c r="N19" s="2"/>
    </row>
    <row r="20" spans="1:14" hidden="1" x14ac:dyDescent="0.25">
      <c r="A20" s="4" t="s">
        <v>86</v>
      </c>
      <c r="B20" s="1" t="s">
        <v>6</v>
      </c>
      <c r="C20" s="16" t="s">
        <v>12</v>
      </c>
      <c r="E20" s="2">
        <v>372</v>
      </c>
      <c r="F20" s="2">
        <v>260.39999999999998</v>
      </c>
      <c r="G20" s="31">
        <v>111.6</v>
      </c>
      <c r="H20" s="2"/>
      <c r="I20" s="2">
        <f t="shared" si="1"/>
        <v>0</v>
      </c>
      <c r="J20" s="8"/>
    </row>
    <row r="21" spans="1:14" hidden="1" x14ac:dyDescent="0.25">
      <c r="A21" s="4" t="s">
        <v>85</v>
      </c>
      <c r="B21" s="1" t="s">
        <v>14</v>
      </c>
      <c r="C21" s="16" t="s">
        <v>172</v>
      </c>
      <c r="D21" t="s">
        <v>70</v>
      </c>
      <c r="E21" s="2">
        <v>150</v>
      </c>
      <c r="F21" s="2">
        <v>105</v>
      </c>
      <c r="G21" s="32">
        <v>45</v>
      </c>
      <c r="H21" s="2"/>
      <c r="I21" s="2">
        <f t="shared" si="1"/>
        <v>0</v>
      </c>
      <c r="J21" s="8"/>
    </row>
    <row r="22" spans="1:14" hidden="1" x14ac:dyDescent="0.25">
      <c r="A22" s="4" t="s">
        <v>89</v>
      </c>
      <c r="B22" s="1" t="s">
        <v>14</v>
      </c>
      <c r="C22" s="16" t="s">
        <v>172</v>
      </c>
      <c r="D22" t="s">
        <v>70</v>
      </c>
      <c r="E22" s="2">
        <v>150</v>
      </c>
      <c r="F22" s="2">
        <v>105</v>
      </c>
      <c r="G22" s="32">
        <v>45</v>
      </c>
      <c r="H22" s="2"/>
      <c r="I22" s="2">
        <f t="shared" si="1"/>
        <v>0</v>
      </c>
      <c r="J22" s="8"/>
    </row>
    <row r="23" spans="1:14" hidden="1" x14ac:dyDescent="0.25">
      <c r="A23" s="4" t="s">
        <v>91</v>
      </c>
      <c r="B23" s="1" t="s">
        <v>14</v>
      </c>
      <c r="C23" s="16" t="s">
        <v>172</v>
      </c>
      <c r="D23" t="s">
        <v>92</v>
      </c>
      <c r="E23" s="2">
        <v>150</v>
      </c>
      <c r="F23" s="2">
        <v>105</v>
      </c>
      <c r="G23" s="32">
        <v>45</v>
      </c>
      <c r="H23" s="2"/>
      <c r="I23" s="2">
        <f t="shared" si="1"/>
        <v>0</v>
      </c>
      <c r="J23" s="8"/>
    </row>
    <row r="24" spans="1:14" hidden="1" x14ac:dyDescent="0.25">
      <c r="A24" s="4" t="s">
        <v>182</v>
      </c>
      <c r="B24" s="1" t="s">
        <v>6</v>
      </c>
      <c r="C24" s="43" t="s">
        <v>174</v>
      </c>
      <c r="D24" t="s">
        <v>93</v>
      </c>
      <c r="E24" s="2">
        <v>115</v>
      </c>
      <c r="F24" s="2">
        <v>80.5</v>
      </c>
      <c r="G24" s="2">
        <v>34.5</v>
      </c>
      <c r="H24" s="2"/>
      <c r="I24" s="2">
        <f t="shared" si="1"/>
        <v>0</v>
      </c>
      <c r="J24" s="8"/>
    </row>
    <row r="25" spans="1:14" x14ac:dyDescent="0.25">
      <c r="A25" s="4" t="s">
        <v>182</v>
      </c>
      <c r="B25" s="1" t="s">
        <v>6</v>
      </c>
      <c r="C25" s="16" t="s">
        <v>173</v>
      </c>
      <c r="D25" t="s">
        <v>96</v>
      </c>
      <c r="E25" s="2">
        <v>243.8</v>
      </c>
      <c r="F25" s="2">
        <v>170.66</v>
      </c>
      <c r="G25" s="2">
        <v>73.14</v>
      </c>
      <c r="H25" s="2"/>
      <c r="I25" s="2">
        <f t="shared" si="1"/>
        <v>0</v>
      </c>
      <c r="J25" s="8"/>
    </row>
    <row r="26" spans="1:14" hidden="1" x14ac:dyDescent="0.25">
      <c r="A26" s="4" t="s">
        <v>183</v>
      </c>
      <c r="B26" s="1" t="s">
        <v>25</v>
      </c>
      <c r="C26" s="43" t="s">
        <v>174</v>
      </c>
      <c r="D26" t="s">
        <v>93</v>
      </c>
      <c r="E26" s="2">
        <v>115</v>
      </c>
      <c r="F26" s="2">
        <v>80.5</v>
      </c>
      <c r="G26" s="2">
        <v>34.5</v>
      </c>
      <c r="H26" s="2"/>
      <c r="I26" s="2">
        <f t="shared" si="1"/>
        <v>0</v>
      </c>
      <c r="J26" s="8"/>
    </row>
    <row r="27" spans="1:14" hidden="1" x14ac:dyDescent="0.25">
      <c r="A27" s="4" t="s">
        <v>178</v>
      </c>
      <c r="B27" s="1" t="s">
        <v>14</v>
      </c>
      <c r="C27" s="16" t="s">
        <v>172</v>
      </c>
      <c r="D27" t="s">
        <v>70</v>
      </c>
      <c r="E27" s="2">
        <v>150</v>
      </c>
      <c r="F27" s="2">
        <v>105</v>
      </c>
      <c r="G27" s="32">
        <v>45</v>
      </c>
      <c r="H27" s="2"/>
      <c r="I27" s="2">
        <f>E24-(F24+G24)</f>
        <v>0</v>
      </c>
      <c r="J27" s="8"/>
    </row>
    <row r="28" spans="1:14" hidden="1" x14ac:dyDescent="0.25">
      <c r="A28" s="4" t="s">
        <v>184</v>
      </c>
      <c r="B28" s="1" t="s">
        <v>25</v>
      </c>
      <c r="C28" s="16" t="s">
        <v>172</v>
      </c>
      <c r="D28" t="s">
        <v>94</v>
      </c>
      <c r="E28" s="2">
        <v>150</v>
      </c>
      <c r="F28" s="2">
        <v>105</v>
      </c>
      <c r="G28" s="32">
        <v>45</v>
      </c>
      <c r="H28" s="2"/>
      <c r="I28" s="2">
        <f t="shared" ref="I28:I40" si="2">E28-(F28+G28)</f>
        <v>0</v>
      </c>
      <c r="J28" s="8"/>
    </row>
    <row r="29" spans="1:14" hidden="1" x14ac:dyDescent="0.25">
      <c r="A29" s="4" t="s">
        <v>185</v>
      </c>
      <c r="B29" s="1" t="s">
        <v>25</v>
      </c>
      <c r="C29" s="16" t="s">
        <v>173</v>
      </c>
      <c r="D29" t="s">
        <v>100</v>
      </c>
      <c r="E29" s="2">
        <v>100.65</v>
      </c>
      <c r="F29" s="2">
        <v>70.459999999999994</v>
      </c>
      <c r="G29" s="2">
        <v>30.19</v>
      </c>
      <c r="H29" s="2"/>
      <c r="I29" s="2">
        <f t="shared" si="2"/>
        <v>0</v>
      </c>
      <c r="J29" s="8"/>
    </row>
    <row r="30" spans="1:14" hidden="1" x14ac:dyDescent="0.25">
      <c r="A30" s="4" t="s">
        <v>186</v>
      </c>
      <c r="B30" s="1" t="s">
        <v>14</v>
      </c>
      <c r="C30" s="16" t="s">
        <v>172</v>
      </c>
      <c r="D30" t="s">
        <v>88</v>
      </c>
      <c r="E30" s="2">
        <v>200</v>
      </c>
      <c r="F30" s="2">
        <v>80.5</v>
      </c>
      <c r="G30" s="32">
        <v>119.5</v>
      </c>
      <c r="H30" s="2"/>
      <c r="I30" s="2">
        <f t="shared" si="2"/>
        <v>0</v>
      </c>
      <c r="J30" s="8"/>
    </row>
    <row r="31" spans="1:14" hidden="1" x14ac:dyDescent="0.25">
      <c r="A31" s="4" t="s">
        <v>187</v>
      </c>
      <c r="B31" s="1" t="s">
        <v>14</v>
      </c>
      <c r="C31" s="16" t="s">
        <v>172</v>
      </c>
      <c r="D31" t="s">
        <v>92</v>
      </c>
      <c r="E31" s="2">
        <v>150</v>
      </c>
      <c r="F31" s="2">
        <v>105</v>
      </c>
      <c r="G31" s="32">
        <v>45</v>
      </c>
      <c r="H31" s="2"/>
      <c r="I31" s="2">
        <f t="shared" si="2"/>
        <v>0</v>
      </c>
      <c r="J31" s="8"/>
    </row>
    <row r="32" spans="1:14" x14ac:dyDescent="0.25">
      <c r="A32" s="4" t="s">
        <v>188</v>
      </c>
      <c r="B32" s="1" t="s">
        <v>6</v>
      </c>
      <c r="C32" s="16" t="s">
        <v>172</v>
      </c>
      <c r="D32" t="s">
        <v>95</v>
      </c>
      <c r="E32" s="2">
        <v>150</v>
      </c>
      <c r="F32" s="2">
        <v>105</v>
      </c>
      <c r="G32" s="32">
        <v>45</v>
      </c>
      <c r="H32" s="2"/>
      <c r="I32" s="2">
        <f t="shared" si="2"/>
        <v>0</v>
      </c>
      <c r="J32" s="8"/>
    </row>
    <row r="33" spans="1:14" x14ac:dyDescent="0.25">
      <c r="A33" s="4" t="s">
        <v>189</v>
      </c>
      <c r="B33" s="1" t="s">
        <v>6</v>
      </c>
      <c r="C33" s="16" t="s">
        <v>172</v>
      </c>
      <c r="D33" t="s">
        <v>88</v>
      </c>
      <c r="E33" s="2">
        <v>200</v>
      </c>
      <c r="F33" s="2">
        <v>80.5</v>
      </c>
      <c r="G33" s="32">
        <v>119.5</v>
      </c>
      <c r="H33" s="2"/>
      <c r="I33" s="2">
        <f t="shared" si="2"/>
        <v>0</v>
      </c>
      <c r="J33" s="8"/>
    </row>
    <row r="34" spans="1:14" x14ac:dyDescent="0.25">
      <c r="A34" s="4" t="s">
        <v>98</v>
      </c>
      <c r="B34" s="1" t="s">
        <v>6</v>
      </c>
      <c r="C34" s="16" t="s">
        <v>173</v>
      </c>
      <c r="D34" s="37" t="s">
        <v>22</v>
      </c>
      <c r="E34" s="2">
        <v>4107</v>
      </c>
      <c r="F34" s="2">
        <v>25.35</v>
      </c>
      <c r="G34" s="36">
        <v>3667.35</v>
      </c>
      <c r="H34" s="2"/>
      <c r="I34" s="2">
        <f t="shared" si="2"/>
        <v>414.30000000000018</v>
      </c>
      <c r="J34" s="8"/>
      <c r="K34" s="2"/>
      <c r="L34" s="2"/>
      <c r="M34" s="45"/>
      <c r="N34" s="2"/>
    </row>
    <row r="35" spans="1:14" x14ac:dyDescent="0.25">
      <c r="A35" s="4" t="s">
        <v>97</v>
      </c>
      <c r="B35" s="1" t="s">
        <v>6</v>
      </c>
      <c r="C35" s="16" t="s">
        <v>172</v>
      </c>
      <c r="D35" t="s">
        <v>99</v>
      </c>
      <c r="E35" s="2">
        <v>220.5</v>
      </c>
      <c r="F35" s="2">
        <v>154.35</v>
      </c>
      <c r="G35" s="32">
        <v>66.150000000000006</v>
      </c>
      <c r="H35" s="2"/>
      <c r="I35" s="2">
        <f t="shared" si="2"/>
        <v>0</v>
      </c>
      <c r="J35" s="8"/>
    </row>
    <row r="36" spans="1:14" hidden="1" x14ac:dyDescent="0.25">
      <c r="A36" s="4" t="s">
        <v>105</v>
      </c>
      <c r="B36" s="1" t="s">
        <v>25</v>
      </c>
      <c r="C36" s="16" t="s">
        <v>172</v>
      </c>
      <c r="E36" s="2">
        <v>200</v>
      </c>
      <c r="F36" s="2">
        <v>80.5</v>
      </c>
      <c r="G36" s="32">
        <v>119.5</v>
      </c>
      <c r="H36" s="2"/>
      <c r="I36" s="2">
        <f t="shared" si="2"/>
        <v>0</v>
      </c>
      <c r="J36" s="8"/>
    </row>
    <row r="37" spans="1:14" hidden="1" x14ac:dyDescent="0.25">
      <c r="A37" s="4" t="s">
        <v>104</v>
      </c>
      <c r="B37" s="1" t="s">
        <v>14</v>
      </c>
      <c r="C37" s="16" t="s">
        <v>172</v>
      </c>
      <c r="D37" t="s">
        <v>70</v>
      </c>
      <c r="E37" s="2">
        <v>150</v>
      </c>
      <c r="F37" s="2">
        <v>105</v>
      </c>
      <c r="G37" s="32">
        <v>45</v>
      </c>
      <c r="H37" s="2"/>
      <c r="I37" s="2">
        <f t="shared" si="2"/>
        <v>0</v>
      </c>
      <c r="J37" s="8"/>
    </row>
    <row r="38" spans="1:14" ht="13" thickBot="1" x14ac:dyDescent="0.3">
      <c r="A38" s="4" t="s">
        <v>103</v>
      </c>
      <c r="B38" s="1" t="s">
        <v>6</v>
      </c>
      <c r="C38" s="16" t="s">
        <v>173</v>
      </c>
      <c r="D38" t="s">
        <v>163</v>
      </c>
      <c r="E38" s="34">
        <v>300</v>
      </c>
      <c r="F38" s="2">
        <v>0</v>
      </c>
      <c r="G38" s="2"/>
      <c r="I38" s="2">
        <f t="shared" si="2"/>
        <v>300</v>
      </c>
      <c r="J38" s="8"/>
      <c r="K38" s="21"/>
    </row>
    <row r="39" spans="1:14" hidden="1" x14ac:dyDescent="0.25">
      <c r="A39" s="4" t="s">
        <v>101</v>
      </c>
      <c r="B39" s="1" t="s">
        <v>25</v>
      </c>
      <c r="C39" s="43" t="s">
        <v>174</v>
      </c>
      <c r="D39" t="s">
        <v>68</v>
      </c>
      <c r="E39" s="2">
        <v>115</v>
      </c>
      <c r="F39" s="2">
        <v>80.5</v>
      </c>
      <c r="G39" s="2">
        <v>34.5</v>
      </c>
      <c r="H39" s="2"/>
      <c r="I39" s="2">
        <f t="shared" si="2"/>
        <v>0</v>
      </c>
      <c r="J39" s="8"/>
    </row>
    <row r="40" spans="1:14" ht="13" hidden="1" thickBot="1" x14ac:dyDescent="0.3">
      <c r="A40" s="4" t="s">
        <v>102</v>
      </c>
      <c r="B40" s="1" t="s">
        <v>14</v>
      </c>
      <c r="C40" s="16" t="s">
        <v>172</v>
      </c>
      <c r="D40" t="s">
        <v>70</v>
      </c>
      <c r="E40" s="2">
        <v>170</v>
      </c>
      <c r="F40" s="2">
        <v>119</v>
      </c>
      <c r="G40" s="32">
        <v>51</v>
      </c>
      <c r="H40" s="2"/>
      <c r="I40" s="2">
        <f t="shared" si="2"/>
        <v>0</v>
      </c>
      <c r="J40" s="8"/>
    </row>
    <row r="41" spans="1:14" ht="5.5" customHeight="1" thickBot="1" x14ac:dyDescent="0.3">
      <c r="A41" s="26"/>
      <c r="B41" s="26"/>
      <c r="C41" s="42"/>
      <c r="D41" s="26"/>
      <c r="E41" s="26"/>
      <c r="F41" s="26"/>
      <c r="G41" s="26"/>
      <c r="H41" s="26"/>
      <c r="I41" s="26"/>
      <c r="J41" s="26"/>
    </row>
    <row r="42" spans="1:14" ht="9.25" customHeight="1" x14ac:dyDescent="0.25">
      <c r="A42" s="4"/>
      <c r="J42" s="1"/>
    </row>
    <row r="43" spans="1:14" s="51" customFormat="1" ht="25" x14ac:dyDescent="0.25">
      <c r="A43" s="55"/>
      <c r="B43" s="56"/>
      <c r="C43" s="57"/>
      <c r="E43" s="48" t="s">
        <v>42</v>
      </c>
      <c r="F43" s="50" t="s">
        <v>109</v>
      </c>
      <c r="G43" s="49" t="s">
        <v>110</v>
      </c>
      <c r="I43" s="49" t="s">
        <v>111</v>
      </c>
      <c r="J43" s="48" t="s">
        <v>44</v>
      </c>
      <c r="L43" s="58"/>
    </row>
    <row r="44" spans="1:14" ht="9.25" customHeight="1" x14ac:dyDescent="0.25">
      <c r="A44" s="4"/>
      <c r="J44" s="1"/>
      <c r="L44" s="2"/>
    </row>
    <row r="45" spans="1:14" ht="13" x14ac:dyDescent="0.3">
      <c r="A45" s="23" t="s">
        <v>37</v>
      </c>
      <c r="B45" s="22" t="s">
        <v>161</v>
      </c>
      <c r="D45" s="1"/>
      <c r="E45" s="10">
        <f>SUM(E7:E40)</f>
        <v>13279.45</v>
      </c>
      <c r="F45" s="10">
        <f>SUM(F7:F40)</f>
        <v>3261.9399999999996</v>
      </c>
      <c r="G45" s="10">
        <f>SUM(G7:G40)</f>
        <v>8919.2099999999991</v>
      </c>
      <c r="H45" s="1"/>
      <c r="I45" s="6">
        <f>E45-(F45+G45)</f>
        <v>1098.3000000000029</v>
      </c>
      <c r="J45" s="25">
        <f>+G45-3018</f>
        <v>5901.2099999999991</v>
      </c>
    </row>
    <row r="46" spans="1:14" ht="9.25" customHeight="1" thickBot="1" x14ac:dyDescent="0.3">
      <c r="A46" s="4"/>
      <c r="E46" s="1"/>
      <c r="F46" s="1"/>
      <c r="G46" s="1"/>
      <c r="H46" s="1"/>
      <c r="I46" s="1"/>
      <c r="J46" s="1"/>
    </row>
    <row r="47" spans="1:14" ht="13.5" thickBot="1" x14ac:dyDescent="0.35">
      <c r="A47" s="1" t="s">
        <v>160</v>
      </c>
      <c r="B47" s="16" t="s">
        <v>190</v>
      </c>
      <c r="E47" s="5">
        <v>5392.45</v>
      </c>
      <c r="F47" s="27">
        <v>3149.07</v>
      </c>
      <c r="G47" s="28">
        <v>1858.38</v>
      </c>
      <c r="H47" s="1"/>
      <c r="I47" s="5">
        <v>385</v>
      </c>
      <c r="J47" s="24">
        <f>+G47-3018</f>
        <v>-1159.6199999999999</v>
      </c>
      <c r="L47" s="46"/>
    </row>
    <row r="48" spans="1:14" ht="9.25" customHeight="1" x14ac:dyDescent="0.25">
      <c r="J48" s="1"/>
    </row>
    <row r="49" spans="1:10" x14ac:dyDescent="0.25">
      <c r="A49" s="1" t="s">
        <v>37</v>
      </c>
      <c r="B49" s="16" t="s">
        <v>59</v>
      </c>
      <c r="E49" s="10">
        <f>+E20</f>
        <v>372</v>
      </c>
      <c r="F49" s="10">
        <f>+F20</f>
        <v>260.39999999999998</v>
      </c>
      <c r="G49" s="10">
        <f>+G20</f>
        <v>111.6</v>
      </c>
      <c r="I49" s="10">
        <f>+I20</f>
        <v>0</v>
      </c>
      <c r="J49" s="1"/>
    </row>
    <row r="50" spans="1:10" x14ac:dyDescent="0.25">
      <c r="A50" s="4" t="s">
        <v>37</v>
      </c>
      <c r="B50" s="16" t="s">
        <v>179</v>
      </c>
      <c r="E50" s="10">
        <f>+E7+E9+E11+E14+E15+E18+E21+E22+E23+E27+E28+E30+E31+E32+E33+E35+E36+E37+E40</f>
        <v>3429.5</v>
      </c>
      <c r="F50" s="10">
        <f>+F7+F9+F11+F14+F15+F18+F21+F22+F23+F27+F28+F30+F31+F32+F33+F35+F36+F37+F40</f>
        <v>1987.6499999999999</v>
      </c>
      <c r="G50" s="10">
        <f>+G7+G9+G11+G14+G15+G18+G21+G22+G23+G27+G28+G30+G31+G32+G33+G35+G36+G37+G40</f>
        <v>1356.8500000000001</v>
      </c>
      <c r="H50" s="61">
        <f>+H7+H9+H11+H14+H15+H18+H21+H22+H23+H27+H28+H30+H31+H32+H33+H35+H36+H37+H40</f>
        <v>0</v>
      </c>
      <c r="I50" s="10">
        <f>+I7+I9+I11+I14+I15+I18+I21+I22+I23+I27+I28+I30+I31+I32+I33+I35+I36+I37+I40</f>
        <v>85</v>
      </c>
      <c r="J50" s="1"/>
    </row>
    <row r="51" spans="1:10" x14ac:dyDescent="0.25">
      <c r="A51" s="4" t="s">
        <v>37</v>
      </c>
      <c r="B51" s="16" t="s">
        <v>180</v>
      </c>
      <c r="E51" s="10">
        <f>+E8+E10+E12+E13+E16+E24+E26+E39</f>
        <v>920</v>
      </c>
      <c r="F51" s="10">
        <f>+F8+F10+F12+F13+F16+F24+F26+F39</f>
        <v>644</v>
      </c>
      <c r="G51" s="10">
        <f>+G8+G10+G12+G13+G16+G24+G26+G39</f>
        <v>276</v>
      </c>
      <c r="H51" s="61">
        <f>+H8+H10+H12+H13+H16+H24+H26+H39</f>
        <v>0</v>
      </c>
      <c r="I51" s="10">
        <f>+I8+I10+I12+I13+I16+I24+I26+I39</f>
        <v>0</v>
      </c>
      <c r="J51" s="1"/>
    </row>
    <row r="52" spans="1:10" x14ac:dyDescent="0.25">
      <c r="A52" s="1" t="s">
        <v>37</v>
      </c>
      <c r="B52" s="16" t="s">
        <v>181</v>
      </c>
      <c r="E52" s="10">
        <f>+E17+E19+E25+E29+E34+E38</f>
        <v>8557.9500000000007</v>
      </c>
      <c r="F52" s="10">
        <f>+F17+F19+F25+F29+F34+F38</f>
        <v>369.89</v>
      </c>
      <c r="G52" s="10">
        <f>+G17+G19+G25+G29+G34+G38</f>
        <v>7174.76</v>
      </c>
      <c r="H52" s="61">
        <f>+H17+H19+H25+H29+H34+H38</f>
        <v>0</v>
      </c>
      <c r="I52" s="10">
        <f>+I17+I19+I25+I29+I34+I38</f>
        <v>1013.3000000000002</v>
      </c>
      <c r="J52" s="1"/>
    </row>
    <row r="53" spans="1:10" ht="9.25" customHeight="1" x14ac:dyDescent="0.25">
      <c r="J53" s="1"/>
    </row>
    <row r="54" spans="1:10" x14ac:dyDescent="0.25">
      <c r="A54" s="4" t="s">
        <v>196</v>
      </c>
      <c r="B54" s="16" t="s">
        <v>43</v>
      </c>
      <c r="J54" s="1"/>
    </row>
    <row r="55" spans="1:10" ht="9.25" customHeight="1" x14ac:dyDescent="0.25">
      <c r="J55" s="1"/>
    </row>
    <row r="56" spans="1:10" x14ac:dyDescent="0.25">
      <c r="A56" s="65" t="s">
        <v>193</v>
      </c>
      <c r="C56" s="16" t="s">
        <v>194</v>
      </c>
      <c r="D56" s="2">
        <f>+G45/12</f>
        <v>743.26749999999993</v>
      </c>
      <c r="E56" t="s">
        <v>197</v>
      </c>
      <c r="J56" s="1"/>
    </row>
    <row r="57" spans="1:10" x14ac:dyDescent="0.25">
      <c r="A57" s="65"/>
      <c r="C57" s="16" t="s">
        <v>195</v>
      </c>
      <c r="D57" s="2">
        <f>+G47/12</f>
        <v>154.86500000000001</v>
      </c>
      <c r="E57" t="s">
        <v>197</v>
      </c>
      <c r="J57" s="1"/>
    </row>
    <row r="58" spans="1:10" ht="9.25" customHeight="1" x14ac:dyDescent="0.25">
      <c r="A58" s="4"/>
      <c r="J58" s="1"/>
    </row>
    <row r="59" spans="1:10" x14ac:dyDescent="0.25">
      <c r="A59" s="33"/>
      <c r="B59" s="12" t="s">
        <v>202</v>
      </c>
      <c r="C59" s="44"/>
      <c r="D59" s="12"/>
      <c r="E59" s="9"/>
      <c r="J59" s="1"/>
    </row>
    <row r="60" spans="1:10" x14ac:dyDescent="0.25">
      <c r="A60" s="34"/>
      <c r="B60" s="12" t="s">
        <v>165</v>
      </c>
      <c r="C60" s="44"/>
      <c r="D60" s="12"/>
      <c r="E60" s="9"/>
      <c r="J60" s="1"/>
    </row>
    <row r="61" spans="1:10" x14ac:dyDescent="0.25">
      <c r="A61" s="35"/>
      <c r="B61" s="12" t="s">
        <v>166</v>
      </c>
      <c r="C61" s="44"/>
      <c r="D61" s="12"/>
      <c r="E61" s="9"/>
      <c r="J61" s="1"/>
    </row>
    <row r="62" spans="1:10" x14ac:dyDescent="0.25">
      <c r="J62" s="1"/>
    </row>
    <row r="63" spans="1:10" x14ac:dyDescent="0.25">
      <c r="J63" s="1"/>
    </row>
    <row r="64" spans="1:10" x14ac:dyDescent="0.25">
      <c r="J64" s="1"/>
    </row>
    <row r="65" spans="1:10" x14ac:dyDescent="0.25">
      <c r="A65" s="4"/>
      <c r="J65" s="1"/>
    </row>
    <row r="66" spans="1:10" x14ac:dyDescent="0.25">
      <c r="A66" s="4"/>
      <c r="J66" s="1"/>
    </row>
    <row r="67" spans="1:10" x14ac:dyDescent="0.25">
      <c r="A67" s="4"/>
      <c r="J67" s="1"/>
    </row>
    <row r="68" spans="1:10" x14ac:dyDescent="0.25">
      <c r="A68" s="4"/>
      <c r="J68" s="1"/>
    </row>
    <row r="69" spans="1:10" x14ac:dyDescent="0.25">
      <c r="A69" s="4"/>
      <c r="J69" s="1"/>
    </row>
    <row r="70" spans="1:10" x14ac:dyDescent="0.25">
      <c r="A70" s="4"/>
      <c r="J70" s="1"/>
    </row>
    <row r="71" spans="1:10" x14ac:dyDescent="0.25">
      <c r="A71" s="4"/>
      <c r="J71" s="1"/>
    </row>
    <row r="72" spans="1:10" x14ac:dyDescent="0.25">
      <c r="A72" s="4"/>
      <c r="J72" s="1"/>
    </row>
    <row r="73" spans="1:10" x14ac:dyDescent="0.25">
      <c r="A73" s="4"/>
      <c r="J73" s="1"/>
    </row>
    <row r="74" spans="1:10" x14ac:dyDescent="0.25">
      <c r="A74" s="4"/>
      <c r="J74" s="1"/>
    </row>
    <row r="75" spans="1:10" x14ac:dyDescent="0.25">
      <c r="A75" s="4"/>
      <c r="J75" s="1"/>
    </row>
    <row r="76" spans="1:10" x14ac:dyDescent="0.25">
      <c r="A76" s="4"/>
      <c r="J76" s="1"/>
    </row>
    <row r="77" spans="1:10" x14ac:dyDescent="0.25">
      <c r="A77" s="4"/>
      <c r="J77" s="1"/>
    </row>
    <row r="78" spans="1:10" x14ac:dyDescent="0.25">
      <c r="A78" s="4"/>
      <c r="J78" s="1"/>
    </row>
    <row r="79" spans="1:10" x14ac:dyDescent="0.25">
      <c r="A79" s="4"/>
      <c r="J79" s="1"/>
    </row>
    <row r="80" spans="1:10" x14ac:dyDescent="0.25">
      <c r="A80" s="4"/>
      <c r="J80" s="1"/>
    </row>
    <row r="81" spans="1:10" x14ac:dyDescent="0.25">
      <c r="A81" s="4"/>
      <c r="J81" s="1"/>
    </row>
    <row r="82" spans="1:10" x14ac:dyDescent="0.25">
      <c r="A82" s="4"/>
      <c r="J82" s="1"/>
    </row>
    <row r="83" spans="1:10" x14ac:dyDescent="0.25">
      <c r="A83" s="4"/>
      <c r="J83" s="1"/>
    </row>
    <row r="84" spans="1:10" x14ac:dyDescent="0.25">
      <c r="A84" s="4"/>
      <c r="J84" s="1"/>
    </row>
    <row r="85" spans="1:10" x14ac:dyDescent="0.25">
      <c r="A85" s="4"/>
      <c r="J85" s="1"/>
    </row>
    <row r="86" spans="1:10" x14ac:dyDescent="0.25">
      <c r="A86" s="4"/>
      <c r="J86" s="1"/>
    </row>
    <row r="87" spans="1:10" x14ac:dyDescent="0.25">
      <c r="A87" s="4"/>
      <c r="J87" s="1"/>
    </row>
    <row r="88" spans="1:10" x14ac:dyDescent="0.25">
      <c r="A88" s="4"/>
      <c r="J88" s="1"/>
    </row>
    <row r="89" spans="1:10" x14ac:dyDescent="0.25">
      <c r="A89" s="4"/>
      <c r="J89" s="1"/>
    </row>
    <row r="90" spans="1:10" x14ac:dyDescent="0.25">
      <c r="A90" s="4"/>
      <c r="J90" s="1"/>
    </row>
    <row r="91" spans="1:10" x14ac:dyDescent="0.25">
      <c r="A91" s="4"/>
      <c r="J91" s="1"/>
    </row>
    <row r="92" spans="1:10" x14ac:dyDescent="0.25">
      <c r="A92" s="4"/>
      <c r="J92" s="1"/>
    </row>
    <row r="93" spans="1:10" x14ac:dyDescent="0.25">
      <c r="A93" s="4"/>
      <c r="J93" s="1"/>
    </row>
    <row r="94" spans="1:10" x14ac:dyDescent="0.25">
      <c r="A94" s="4"/>
      <c r="J94" s="1"/>
    </row>
    <row r="95" spans="1:10" x14ac:dyDescent="0.25">
      <c r="A95" s="4"/>
      <c r="J95" s="1"/>
    </row>
    <row r="96" spans="1:10" x14ac:dyDescent="0.25">
      <c r="A96" s="4"/>
      <c r="J96" s="1"/>
    </row>
    <row r="97" spans="1:10" x14ac:dyDescent="0.25">
      <c r="A97" s="4"/>
      <c r="J97" s="1"/>
    </row>
    <row r="98" spans="1:10" x14ac:dyDescent="0.25">
      <c r="A98" s="4"/>
      <c r="J98" s="1"/>
    </row>
    <row r="99" spans="1:10" x14ac:dyDescent="0.25">
      <c r="A99" s="4"/>
      <c r="J99" s="1"/>
    </row>
    <row r="100" spans="1:10" x14ac:dyDescent="0.25">
      <c r="A100" s="4"/>
      <c r="J100" s="1"/>
    </row>
    <row r="101" spans="1:10" x14ac:dyDescent="0.25">
      <c r="A101" s="4"/>
      <c r="J101" s="1"/>
    </row>
  </sheetData>
  <autoFilter ref="A6:G40">
    <filterColumn colId="1">
      <filters>
        <filter val="Yves"/>
      </filters>
    </filterColumn>
    <filterColumn colId="2">
      <filters>
        <filter val="Autres"/>
        <filter val="Spécialiste"/>
      </filters>
    </filterColumn>
  </autoFilter>
  <phoneticPr fontId="0" type="noConversion"/>
  <pageMargins left="0.78740157480314965" right="0.78740157480314965" top="0.39370078740157483" bottom="0.39370078740157483" header="0.51181102362204722" footer="0.51181102362204722"/>
  <pageSetup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workbookViewId="0">
      <pane ySplit="1" topLeftCell="A14" activePane="bottomLeft" state="frozen"/>
      <selection activeCell="D9" sqref="D9"/>
      <selection pane="bottomLeft" activeCell="K19" sqref="K19"/>
    </sheetView>
  </sheetViews>
  <sheetFormatPr baseColWidth="10" defaultRowHeight="12.5" x14ac:dyDescent="0.25"/>
  <cols>
    <col min="2" max="2" width="11.36328125" style="1" customWidth="1"/>
    <col min="3" max="3" width="12.6328125" style="16" customWidth="1"/>
    <col min="4" max="4" width="13" customWidth="1"/>
    <col min="6" max="7" width="9.08984375" customWidth="1"/>
    <col min="8" max="8" width="0.6328125" customWidth="1"/>
    <col min="9" max="10" width="9.08984375" customWidth="1"/>
  </cols>
  <sheetData>
    <row r="1" spans="1:10" ht="25" hidden="1" x14ac:dyDescent="0.25">
      <c r="A1" s="4" t="s">
        <v>1</v>
      </c>
      <c r="B1" s="1" t="s">
        <v>2</v>
      </c>
      <c r="C1" s="41" t="s">
        <v>171</v>
      </c>
      <c r="D1" s="1" t="s">
        <v>8</v>
      </c>
      <c r="E1" s="1" t="s">
        <v>7</v>
      </c>
      <c r="F1" s="18" t="s">
        <v>113</v>
      </c>
      <c r="G1" s="17" t="s">
        <v>110</v>
      </c>
      <c r="I1" s="17" t="s">
        <v>114</v>
      </c>
      <c r="J1" s="1" t="s">
        <v>44</v>
      </c>
    </row>
    <row r="2" spans="1:10" ht="23" x14ac:dyDescent="0.5">
      <c r="A2" s="13" t="s">
        <v>0</v>
      </c>
      <c r="D2" s="39" t="s">
        <v>106</v>
      </c>
      <c r="J2" s="1"/>
    </row>
    <row r="3" spans="1:10" x14ac:dyDescent="0.25">
      <c r="A3" s="3"/>
      <c r="J3" s="1"/>
    </row>
    <row r="4" spans="1:10" ht="13" x14ac:dyDescent="0.3">
      <c r="A4" s="19" t="s">
        <v>107</v>
      </c>
      <c r="B4" s="20"/>
      <c r="C4" s="22"/>
      <c r="D4" s="54">
        <v>260</v>
      </c>
      <c r="J4" s="1"/>
    </row>
    <row r="5" spans="1:10" x14ac:dyDescent="0.25">
      <c r="A5" s="3"/>
      <c r="J5" s="1"/>
    </row>
    <row r="6" spans="1:10" s="51" customFormat="1" ht="25" x14ac:dyDescent="0.25">
      <c r="A6" s="47" t="s">
        <v>1</v>
      </c>
      <c r="B6" s="48" t="s">
        <v>2</v>
      </c>
      <c r="C6" s="49" t="s">
        <v>171</v>
      </c>
      <c r="D6" s="48" t="s">
        <v>8</v>
      </c>
      <c r="E6" s="48" t="s">
        <v>7</v>
      </c>
      <c r="F6" s="50" t="s">
        <v>113</v>
      </c>
      <c r="G6" s="49" t="s">
        <v>110</v>
      </c>
      <c r="I6" s="52" t="s">
        <v>111</v>
      </c>
      <c r="J6" s="53"/>
    </row>
    <row r="7" spans="1:10" x14ac:dyDescent="0.25">
      <c r="A7" s="4" t="s">
        <v>108</v>
      </c>
      <c r="B7" s="1" t="s">
        <v>14</v>
      </c>
      <c r="C7" s="16" t="s">
        <v>172</v>
      </c>
      <c r="D7" s="16" t="s">
        <v>90</v>
      </c>
      <c r="E7" s="2">
        <v>150</v>
      </c>
      <c r="F7">
        <v>105</v>
      </c>
      <c r="G7" s="38">
        <v>45</v>
      </c>
      <c r="I7" s="2">
        <f t="shared" ref="I7:I31" si="0">E7-(F7+G7)</f>
        <v>0</v>
      </c>
      <c r="J7" s="1"/>
    </row>
    <row r="8" spans="1:10" x14ac:dyDescent="0.25">
      <c r="A8" s="4" t="s">
        <v>120</v>
      </c>
      <c r="B8" s="1" t="s">
        <v>6</v>
      </c>
      <c r="C8" s="16" t="s">
        <v>12</v>
      </c>
      <c r="D8" s="16" t="s">
        <v>176</v>
      </c>
      <c r="E8" s="2">
        <v>186</v>
      </c>
      <c r="F8" s="7">
        <v>130.19999999999999</v>
      </c>
      <c r="G8" s="31">
        <v>55.8</v>
      </c>
      <c r="H8" s="2"/>
      <c r="I8" s="2">
        <f t="shared" si="0"/>
        <v>0</v>
      </c>
      <c r="J8" s="8"/>
    </row>
    <row r="9" spans="1:10" x14ac:dyDescent="0.25">
      <c r="A9" s="4" t="s">
        <v>120</v>
      </c>
      <c r="B9" s="1" t="s">
        <v>6</v>
      </c>
      <c r="C9" s="16" t="s">
        <v>12</v>
      </c>
      <c r="D9" s="16" t="s">
        <v>176</v>
      </c>
      <c r="E9" s="2">
        <v>200</v>
      </c>
      <c r="F9" s="7">
        <v>80.5</v>
      </c>
      <c r="G9" s="32">
        <v>119.5</v>
      </c>
      <c r="H9" s="2"/>
      <c r="I9" s="2">
        <f t="shared" si="0"/>
        <v>0</v>
      </c>
      <c r="J9" s="8"/>
    </row>
    <row r="10" spans="1:10" x14ac:dyDescent="0.25">
      <c r="A10" s="4" t="s">
        <v>122</v>
      </c>
      <c r="B10" s="1" t="s">
        <v>25</v>
      </c>
      <c r="C10" s="16" t="s">
        <v>174</v>
      </c>
      <c r="E10" s="2">
        <v>115</v>
      </c>
      <c r="F10" s="7">
        <v>80.5</v>
      </c>
      <c r="G10" s="2">
        <v>34.5</v>
      </c>
      <c r="H10" s="2"/>
      <c r="I10" s="2">
        <f t="shared" si="0"/>
        <v>0</v>
      </c>
      <c r="J10" s="8"/>
    </row>
    <row r="11" spans="1:10" ht="13.4" customHeight="1" x14ac:dyDescent="0.25">
      <c r="A11" s="4" t="s">
        <v>119</v>
      </c>
      <c r="B11" s="1" t="s">
        <v>25</v>
      </c>
      <c r="C11" s="16" t="s">
        <v>174</v>
      </c>
      <c r="D11" t="s">
        <v>68</v>
      </c>
      <c r="E11" s="2">
        <v>115</v>
      </c>
      <c r="F11" s="2">
        <v>80.5</v>
      </c>
      <c r="G11" s="2">
        <v>34.5</v>
      </c>
      <c r="H11" s="2"/>
      <c r="I11" s="2">
        <f t="shared" si="0"/>
        <v>0</v>
      </c>
      <c r="J11" s="8"/>
    </row>
    <row r="12" spans="1:10" x14ac:dyDescent="0.25">
      <c r="A12" s="4" t="s">
        <v>119</v>
      </c>
      <c r="B12" s="1" t="s">
        <v>6</v>
      </c>
      <c r="C12" s="16" t="s">
        <v>12</v>
      </c>
      <c r="D12" t="s">
        <v>176</v>
      </c>
      <c r="E12" s="2">
        <v>371.7</v>
      </c>
      <c r="F12" s="7">
        <v>260.19</v>
      </c>
      <c r="G12" s="31">
        <v>111.51</v>
      </c>
      <c r="H12" s="2"/>
      <c r="I12" s="2">
        <f t="shared" si="0"/>
        <v>0</v>
      </c>
      <c r="J12" s="8"/>
    </row>
    <row r="13" spans="1:10" x14ac:dyDescent="0.25">
      <c r="A13" s="4" t="s">
        <v>118</v>
      </c>
      <c r="B13" s="1" t="s">
        <v>14</v>
      </c>
      <c r="C13" s="16" t="s">
        <v>172</v>
      </c>
      <c r="D13" t="s">
        <v>90</v>
      </c>
      <c r="E13" s="2">
        <v>150</v>
      </c>
      <c r="F13" s="7">
        <v>105</v>
      </c>
      <c r="G13" s="32">
        <v>45</v>
      </c>
      <c r="H13" s="2"/>
      <c r="I13" s="2">
        <f t="shared" si="0"/>
        <v>0</v>
      </c>
      <c r="J13" s="8"/>
    </row>
    <row r="14" spans="1:10" x14ac:dyDescent="0.25">
      <c r="A14" s="4" t="s">
        <v>121</v>
      </c>
      <c r="B14" s="1" t="s">
        <v>6</v>
      </c>
      <c r="C14" s="16" t="s">
        <v>174</v>
      </c>
      <c r="D14" t="s">
        <v>68</v>
      </c>
      <c r="E14" s="2">
        <v>115</v>
      </c>
      <c r="F14" s="7">
        <v>80.5</v>
      </c>
      <c r="G14" s="2">
        <v>34.5</v>
      </c>
      <c r="H14" s="2"/>
      <c r="I14" s="2">
        <f t="shared" si="0"/>
        <v>0</v>
      </c>
      <c r="J14" s="8"/>
    </row>
    <row r="15" spans="1:10" x14ac:dyDescent="0.25">
      <c r="A15" s="4" t="s">
        <v>69</v>
      </c>
      <c r="B15" s="1" t="s">
        <v>6</v>
      </c>
      <c r="C15" s="16" t="s">
        <v>174</v>
      </c>
      <c r="D15" t="s">
        <v>23</v>
      </c>
      <c r="E15" s="2">
        <v>115</v>
      </c>
      <c r="F15" s="7">
        <v>80.5</v>
      </c>
      <c r="G15" s="2">
        <v>34.5</v>
      </c>
      <c r="H15" s="2"/>
      <c r="I15" s="2">
        <f t="shared" si="0"/>
        <v>0</v>
      </c>
      <c r="J15" s="8"/>
    </row>
    <row r="16" spans="1:10" x14ac:dyDescent="0.25">
      <c r="A16" s="4" t="s">
        <v>126</v>
      </c>
      <c r="B16" s="1" t="s">
        <v>6</v>
      </c>
      <c r="C16" s="16" t="s">
        <v>174</v>
      </c>
      <c r="D16" t="s">
        <v>23</v>
      </c>
      <c r="E16" s="2">
        <v>115</v>
      </c>
      <c r="F16" s="2">
        <v>80.5</v>
      </c>
      <c r="G16" s="2">
        <v>34.5</v>
      </c>
      <c r="H16" s="2"/>
      <c r="I16" s="2">
        <f t="shared" si="0"/>
        <v>0</v>
      </c>
      <c r="J16" s="8"/>
    </row>
    <row r="17" spans="1:11" x14ac:dyDescent="0.25">
      <c r="A17" s="4" t="s">
        <v>123</v>
      </c>
      <c r="B17" s="1" t="s">
        <v>6</v>
      </c>
      <c r="C17" s="16" t="s">
        <v>174</v>
      </c>
      <c r="D17" t="s">
        <v>124</v>
      </c>
      <c r="E17" s="2">
        <v>115</v>
      </c>
      <c r="F17" s="2">
        <v>80.5</v>
      </c>
      <c r="G17" s="2">
        <v>34.5</v>
      </c>
      <c r="H17" s="2"/>
      <c r="I17" s="2">
        <f t="shared" si="0"/>
        <v>0</v>
      </c>
      <c r="J17" s="8"/>
    </row>
    <row r="18" spans="1:11" x14ac:dyDescent="0.25">
      <c r="A18" s="4" t="s">
        <v>125</v>
      </c>
      <c r="B18" s="1" t="s">
        <v>25</v>
      </c>
      <c r="C18" s="16" t="s">
        <v>12</v>
      </c>
      <c r="D18" t="s">
        <v>176</v>
      </c>
      <c r="E18" s="2">
        <v>372</v>
      </c>
      <c r="F18" s="2">
        <v>260.39999999999998</v>
      </c>
      <c r="G18" s="31">
        <v>111.6</v>
      </c>
      <c r="H18" s="2"/>
      <c r="I18" s="2">
        <f t="shared" si="0"/>
        <v>0</v>
      </c>
      <c r="J18" s="8"/>
    </row>
    <row r="19" spans="1:11" x14ac:dyDescent="0.25">
      <c r="A19" s="1" t="s">
        <v>74</v>
      </c>
      <c r="B19" s="1" t="s">
        <v>14</v>
      </c>
      <c r="C19" s="16" t="s">
        <v>172</v>
      </c>
      <c r="D19" t="s">
        <v>70</v>
      </c>
      <c r="E19" s="2">
        <v>150</v>
      </c>
      <c r="F19" s="2">
        <v>105</v>
      </c>
      <c r="G19" s="32">
        <v>45</v>
      </c>
      <c r="H19" s="2"/>
      <c r="I19" s="2">
        <f t="shared" si="0"/>
        <v>0</v>
      </c>
      <c r="J19" s="8"/>
    </row>
    <row r="20" spans="1:11" x14ac:dyDescent="0.25">
      <c r="A20" s="4" t="s">
        <v>75</v>
      </c>
      <c r="B20" s="1" t="s">
        <v>14</v>
      </c>
      <c r="C20" s="16" t="s">
        <v>173</v>
      </c>
      <c r="D20" t="s">
        <v>100</v>
      </c>
      <c r="E20" s="2">
        <v>120.4</v>
      </c>
      <c r="F20" s="2">
        <v>72.239999999999995</v>
      </c>
      <c r="G20" s="2">
        <v>48.16</v>
      </c>
      <c r="H20" s="2"/>
      <c r="I20" s="2">
        <f t="shared" si="0"/>
        <v>0</v>
      </c>
      <c r="J20" s="11"/>
      <c r="K20" s="11"/>
    </row>
    <row r="21" spans="1:11" x14ac:dyDescent="0.25">
      <c r="A21" t="s">
        <v>129</v>
      </c>
      <c r="B21" s="1" t="s">
        <v>25</v>
      </c>
      <c r="C21" s="16" t="s">
        <v>174</v>
      </c>
      <c r="E21" s="2">
        <v>115</v>
      </c>
      <c r="F21" s="2">
        <v>80.5</v>
      </c>
      <c r="G21" s="2">
        <v>34.5</v>
      </c>
      <c r="H21" s="2"/>
      <c r="I21" s="2">
        <f t="shared" si="0"/>
        <v>0</v>
      </c>
      <c r="J21" s="8"/>
    </row>
    <row r="22" spans="1:11" x14ac:dyDescent="0.25">
      <c r="A22" s="4" t="s">
        <v>127</v>
      </c>
      <c r="B22" s="1" t="s">
        <v>6</v>
      </c>
      <c r="C22" s="16" t="s">
        <v>174</v>
      </c>
      <c r="D22" t="s">
        <v>128</v>
      </c>
      <c r="E22" s="2">
        <v>115</v>
      </c>
      <c r="F22" s="2">
        <v>80.5</v>
      </c>
      <c r="G22" s="2">
        <v>34.5</v>
      </c>
      <c r="H22" s="2"/>
      <c r="I22" s="2">
        <f t="shared" si="0"/>
        <v>0</v>
      </c>
      <c r="J22" s="8"/>
    </row>
    <row r="23" spans="1:11" x14ac:dyDescent="0.25">
      <c r="A23" s="4" t="s">
        <v>129</v>
      </c>
      <c r="B23" s="1" t="s">
        <v>25</v>
      </c>
      <c r="C23" s="16" t="s">
        <v>173</v>
      </c>
      <c r="D23" t="s">
        <v>131</v>
      </c>
      <c r="E23" s="2">
        <v>47.7</v>
      </c>
      <c r="F23" s="2">
        <v>0</v>
      </c>
      <c r="G23" s="2">
        <v>0</v>
      </c>
      <c r="H23" s="2"/>
      <c r="I23" s="2">
        <f t="shared" si="0"/>
        <v>47.7</v>
      </c>
      <c r="J23" s="8"/>
    </row>
    <row r="24" spans="1:11" x14ac:dyDescent="0.25">
      <c r="A24" s="4" t="s">
        <v>132</v>
      </c>
      <c r="B24" s="1" t="s">
        <v>25</v>
      </c>
      <c r="C24" s="16" t="s">
        <v>173</v>
      </c>
      <c r="D24" s="29" t="s">
        <v>169</v>
      </c>
      <c r="E24" s="2">
        <v>200</v>
      </c>
      <c r="F24" s="2">
        <v>0</v>
      </c>
      <c r="G24" s="2">
        <v>0</v>
      </c>
      <c r="H24" s="2"/>
      <c r="I24" s="2">
        <f t="shared" si="0"/>
        <v>200</v>
      </c>
      <c r="J24" s="8"/>
    </row>
    <row r="25" spans="1:11" x14ac:dyDescent="0.25">
      <c r="A25" s="4" t="s">
        <v>134</v>
      </c>
      <c r="B25" s="1" t="s">
        <v>6</v>
      </c>
      <c r="C25" s="16" t="s">
        <v>174</v>
      </c>
      <c r="D25" t="s">
        <v>130</v>
      </c>
      <c r="E25" s="2">
        <v>115</v>
      </c>
      <c r="F25" s="2">
        <v>80.5</v>
      </c>
      <c r="G25" s="2">
        <v>34.5</v>
      </c>
      <c r="H25" s="2"/>
      <c r="I25" s="2">
        <f t="shared" si="0"/>
        <v>0</v>
      </c>
      <c r="J25" s="8"/>
    </row>
    <row r="26" spans="1:11" x14ac:dyDescent="0.25">
      <c r="A26" s="4" t="s">
        <v>133</v>
      </c>
      <c r="B26" s="1" t="s">
        <v>6</v>
      </c>
      <c r="C26" s="16" t="s">
        <v>173</v>
      </c>
      <c r="D26" t="s">
        <v>168</v>
      </c>
      <c r="E26" s="2">
        <v>50.09</v>
      </c>
      <c r="F26" s="2"/>
      <c r="G26" s="2">
        <v>98.58</v>
      </c>
      <c r="H26" s="2"/>
      <c r="I26" s="2">
        <f t="shared" si="0"/>
        <v>-48.489999999999995</v>
      </c>
      <c r="J26" s="8"/>
    </row>
    <row r="27" spans="1:11" x14ac:dyDescent="0.25">
      <c r="A27" s="4" t="s">
        <v>135</v>
      </c>
      <c r="B27" s="1" t="s">
        <v>6</v>
      </c>
      <c r="C27" s="16" t="s">
        <v>174</v>
      </c>
      <c r="D27" t="s">
        <v>130</v>
      </c>
      <c r="E27" s="2">
        <v>115</v>
      </c>
      <c r="F27" s="2">
        <v>80.5</v>
      </c>
      <c r="G27" s="2">
        <v>34.5</v>
      </c>
      <c r="H27" s="2"/>
      <c r="I27" s="2">
        <f t="shared" si="0"/>
        <v>0</v>
      </c>
      <c r="J27" s="8"/>
    </row>
    <row r="28" spans="1:11" x14ac:dyDescent="0.25">
      <c r="A28" s="4" t="s">
        <v>136</v>
      </c>
      <c r="B28" s="1" t="s">
        <v>14</v>
      </c>
      <c r="C28" s="16" t="s">
        <v>172</v>
      </c>
      <c r="D28" t="s">
        <v>138</v>
      </c>
      <c r="E28" s="2">
        <v>150</v>
      </c>
      <c r="F28" s="2">
        <v>105</v>
      </c>
      <c r="G28" s="32">
        <v>45</v>
      </c>
      <c r="H28" s="2"/>
      <c r="I28" s="2">
        <f t="shared" si="0"/>
        <v>0</v>
      </c>
      <c r="J28" s="8"/>
    </row>
    <row r="29" spans="1:11" x14ac:dyDescent="0.25">
      <c r="A29" s="4" t="s">
        <v>137</v>
      </c>
      <c r="B29" s="1" t="s">
        <v>25</v>
      </c>
      <c r="C29" s="16" t="s">
        <v>172</v>
      </c>
      <c r="D29" t="s">
        <v>140</v>
      </c>
      <c r="E29" s="2">
        <v>280</v>
      </c>
      <c r="F29" s="2">
        <v>160.97</v>
      </c>
      <c r="G29" s="32">
        <v>118.99</v>
      </c>
      <c r="H29" s="2"/>
      <c r="I29" s="2">
        <f t="shared" si="0"/>
        <v>4.0000000000020464E-2</v>
      </c>
      <c r="J29" s="8"/>
    </row>
    <row r="30" spans="1:11" ht="16.75" customHeight="1" x14ac:dyDescent="0.25">
      <c r="A30" s="1" t="s">
        <v>154</v>
      </c>
      <c r="B30" s="1" t="s">
        <v>6</v>
      </c>
      <c r="C30" s="16" t="s">
        <v>173</v>
      </c>
      <c r="D30" s="1" t="s">
        <v>177</v>
      </c>
      <c r="E30" s="7">
        <v>115</v>
      </c>
      <c r="F30" s="7">
        <v>80.5</v>
      </c>
      <c r="G30" s="7">
        <v>34.5</v>
      </c>
      <c r="H30" s="1"/>
      <c r="I30" s="2">
        <f t="shared" si="0"/>
        <v>0</v>
      </c>
      <c r="J30" s="1"/>
    </row>
    <row r="31" spans="1:11" x14ac:dyDescent="0.25">
      <c r="A31" s="4" t="s">
        <v>146</v>
      </c>
      <c r="C31" s="16" t="s">
        <v>174</v>
      </c>
      <c r="E31" s="2">
        <v>115</v>
      </c>
      <c r="F31" s="2">
        <v>80.5</v>
      </c>
      <c r="G31" s="2">
        <v>34.5</v>
      </c>
      <c r="H31" s="2"/>
      <c r="I31" s="2">
        <f t="shared" si="0"/>
        <v>0</v>
      </c>
      <c r="J31" s="8"/>
    </row>
    <row r="32" spans="1:11" x14ac:dyDescent="0.25">
      <c r="A32" s="4" t="s">
        <v>139</v>
      </c>
      <c r="B32" s="1" t="s">
        <v>6</v>
      </c>
      <c r="C32" s="16" t="s">
        <v>172</v>
      </c>
      <c r="D32" t="s">
        <v>99</v>
      </c>
      <c r="E32" s="2">
        <v>150</v>
      </c>
      <c r="F32" s="2">
        <v>105</v>
      </c>
      <c r="G32" s="32">
        <v>45</v>
      </c>
      <c r="H32" s="2"/>
      <c r="I32" s="2">
        <f t="shared" ref="I32:I37" si="1">E32-(F32+G32)</f>
        <v>0</v>
      </c>
      <c r="J32" s="8"/>
    </row>
    <row r="33" spans="1:14" x14ac:dyDescent="0.25">
      <c r="A33" s="4" t="s">
        <v>141</v>
      </c>
      <c r="B33" s="1" t="s">
        <v>6</v>
      </c>
      <c r="C33" s="16" t="s">
        <v>12</v>
      </c>
      <c r="D33" t="s">
        <v>176</v>
      </c>
      <c r="E33" s="2">
        <v>372</v>
      </c>
      <c r="F33" s="2">
        <v>260.39999999999998</v>
      </c>
      <c r="G33" s="31">
        <v>111.6</v>
      </c>
      <c r="H33" s="2"/>
      <c r="I33" s="2">
        <f t="shared" si="1"/>
        <v>0</v>
      </c>
      <c r="J33" s="8"/>
    </row>
    <row r="34" spans="1:14" x14ac:dyDescent="0.25">
      <c r="A34" s="4" t="s">
        <v>142</v>
      </c>
      <c r="B34" s="1" t="s">
        <v>6</v>
      </c>
      <c r="C34" s="16" t="s">
        <v>174</v>
      </c>
      <c r="E34" s="2">
        <v>115</v>
      </c>
      <c r="F34" s="2">
        <v>80.5</v>
      </c>
      <c r="G34" s="2">
        <v>34.5</v>
      </c>
      <c r="H34" s="2"/>
      <c r="I34" s="2">
        <f t="shared" si="1"/>
        <v>0</v>
      </c>
      <c r="J34" s="8"/>
    </row>
    <row r="35" spans="1:14" x14ac:dyDescent="0.25">
      <c r="A35" s="4" t="s">
        <v>144</v>
      </c>
      <c r="B35" s="1" t="s">
        <v>25</v>
      </c>
      <c r="C35" s="16" t="s">
        <v>172</v>
      </c>
      <c r="D35" t="s">
        <v>147</v>
      </c>
      <c r="E35" s="2">
        <v>150</v>
      </c>
      <c r="F35" s="2">
        <v>105</v>
      </c>
      <c r="G35" s="32">
        <v>45</v>
      </c>
      <c r="H35" s="2"/>
      <c r="I35" s="2">
        <f t="shared" si="1"/>
        <v>0</v>
      </c>
      <c r="J35" s="8"/>
    </row>
    <row r="36" spans="1:14" x14ac:dyDescent="0.25">
      <c r="A36" s="4" t="s">
        <v>144</v>
      </c>
      <c r="B36" s="1" t="s">
        <v>6</v>
      </c>
      <c r="C36" s="16" t="s">
        <v>173</v>
      </c>
      <c r="D36" s="37" t="s">
        <v>22</v>
      </c>
      <c r="E36" s="2">
        <v>3065</v>
      </c>
      <c r="F36" s="2">
        <v>102.46</v>
      </c>
      <c r="G36" s="2">
        <v>2648.1</v>
      </c>
      <c r="H36" s="2"/>
      <c r="I36" s="2">
        <f t="shared" si="1"/>
        <v>314.44000000000005</v>
      </c>
      <c r="J36" s="8"/>
      <c r="L36" s="2"/>
      <c r="M36" s="2"/>
      <c r="N36" s="2"/>
    </row>
    <row r="37" spans="1:14" x14ac:dyDescent="0.25">
      <c r="A37" s="4" t="s">
        <v>145</v>
      </c>
      <c r="B37" s="1" t="s">
        <v>6</v>
      </c>
      <c r="C37" s="16" t="s">
        <v>172</v>
      </c>
      <c r="D37" t="s">
        <v>143</v>
      </c>
      <c r="E37" s="2">
        <v>150</v>
      </c>
      <c r="F37" s="2">
        <v>105</v>
      </c>
      <c r="G37" s="32">
        <v>45</v>
      </c>
      <c r="H37" s="2"/>
      <c r="I37" s="2">
        <f t="shared" si="1"/>
        <v>0</v>
      </c>
      <c r="J37" s="8"/>
    </row>
    <row r="38" spans="1:14" x14ac:dyDescent="0.25">
      <c r="A38" s="4" t="s">
        <v>148</v>
      </c>
      <c r="B38" s="1" t="s">
        <v>14</v>
      </c>
      <c r="C38" s="16" t="s">
        <v>174</v>
      </c>
      <c r="D38" t="s">
        <v>149</v>
      </c>
      <c r="E38" s="2">
        <v>115</v>
      </c>
      <c r="F38" s="2">
        <v>80.5</v>
      </c>
      <c r="G38" s="2">
        <v>34.5</v>
      </c>
      <c r="H38" s="2"/>
      <c r="I38" s="2">
        <f t="shared" ref="I38:I45" si="2">E38-(F38+G38)</f>
        <v>0</v>
      </c>
      <c r="J38" s="8"/>
    </row>
    <row r="39" spans="1:14" x14ac:dyDescent="0.25">
      <c r="A39" s="4" t="s">
        <v>150</v>
      </c>
      <c r="B39" s="1" t="s">
        <v>25</v>
      </c>
      <c r="C39" s="16" t="s">
        <v>172</v>
      </c>
      <c r="D39" t="s">
        <v>170</v>
      </c>
      <c r="E39" s="2">
        <v>150</v>
      </c>
      <c r="F39" s="2">
        <v>105</v>
      </c>
      <c r="G39" s="32">
        <v>45</v>
      </c>
      <c r="H39" s="2"/>
      <c r="I39" s="2">
        <f t="shared" si="2"/>
        <v>0</v>
      </c>
      <c r="J39" s="8"/>
    </row>
    <row r="40" spans="1:14" x14ac:dyDescent="0.25">
      <c r="A40" s="4" t="s">
        <v>151</v>
      </c>
      <c r="B40" s="1" t="s">
        <v>25</v>
      </c>
      <c r="C40" s="16" t="s">
        <v>172</v>
      </c>
      <c r="D40" t="s">
        <v>36</v>
      </c>
      <c r="E40" s="2">
        <v>150</v>
      </c>
      <c r="F40" s="2">
        <v>105</v>
      </c>
      <c r="G40" s="32">
        <v>45</v>
      </c>
      <c r="H40" s="2"/>
      <c r="I40" s="2">
        <f t="shared" si="2"/>
        <v>0</v>
      </c>
      <c r="J40" s="8"/>
    </row>
    <row r="41" spans="1:14" x14ac:dyDescent="0.25">
      <c r="A41" s="4" t="s">
        <v>152</v>
      </c>
      <c r="B41" s="1" t="s">
        <v>25</v>
      </c>
      <c r="C41" s="16" t="s">
        <v>172</v>
      </c>
      <c r="D41" t="s">
        <v>36</v>
      </c>
      <c r="E41" s="2">
        <v>150</v>
      </c>
      <c r="F41" s="2">
        <v>105</v>
      </c>
      <c r="G41" s="32">
        <v>45</v>
      </c>
      <c r="H41" s="2"/>
      <c r="I41" s="2">
        <f t="shared" si="2"/>
        <v>0</v>
      </c>
      <c r="J41" s="8"/>
    </row>
    <row r="42" spans="1:14" x14ac:dyDescent="0.25">
      <c r="A42" s="4" t="s">
        <v>152</v>
      </c>
      <c r="B42" s="1" t="s">
        <v>25</v>
      </c>
      <c r="C42" s="16" t="s">
        <v>173</v>
      </c>
      <c r="D42" t="s">
        <v>157</v>
      </c>
      <c r="E42" s="2">
        <v>100</v>
      </c>
      <c r="F42" s="2">
        <v>70</v>
      </c>
      <c r="G42" s="2">
        <v>30</v>
      </c>
      <c r="H42" s="2"/>
      <c r="I42" s="2">
        <f t="shared" si="2"/>
        <v>0</v>
      </c>
      <c r="J42" s="8"/>
    </row>
    <row r="43" spans="1:14" x14ac:dyDescent="0.25">
      <c r="A43" s="4" t="s">
        <v>153</v>
      </c>
      <c r="B43" s="1" t="s">
        <v>25</v>
      </c>
      <c r="C43" s="16" t="s">
        <v>172</v>
      </c>
      <c r="E43" s="2">
        <v>252</v>
      </c>
      <c r="F43" s="2">
        <v>176.37</v>
      </c>
      <c r="G43" s="2">
        <v>75.63</v>
      </c>
      <c r="H43" s="2"/>
      <c r="I43" s="2">
        <f t="shared" si="2"/>
        <v>0</v>
      </c>
      <c r="J43" s="8"/>
    </row>
    <row r="44" spans="1:14" x14ac:dyDescent="0.25">
      <c r="A44" s="4" t="s">
        <v>158</v>
      </c>
      <c r="B44" s="1" t="s">
        <v>25</v>
      </c>
      <c r="C44" s="16" t="s">
        <v>172</v>
      </c>
      <c r="D44" t="s">
        <v>59</v>
      </c>
      <c r="E44" s="2">
        <v>186</v>
      </c>
      <c r="F44" s="2">
        <v>130.19999999999999</v>
      </c>
      <c r="G44" s="31">
        <v>55.8</v>
      </c>
      <c r="H44" s="2"/>
      <c r="I44" s="2">
        <f t="shared" si="2"/>
        <v>0</v>
      </c>
      <c r="J44" s="8"/>
    </row>
    <row r="45" spans="1:14" ht="13" thickBot="1" x14ac:dyDescent="0.3">
      <c r="A45" s="4" t="s">
        <v>159</v>
      </c>
      <c r="B45" s="1" t="s">
        <v>25</v>
      </c>
      <c r="C45" s="16" t="s">
        <v>172</v>
      </c>
      <c r="D45" t="s">
        <v>59</v>
      </c>
      <c r="E45" s="2">
        <v>186</v>
      </c>
      <c r="F45" s="2">
        <v>130.19999999999999</v>
      </c>
      <c r="G45" s="31">
        <v>55.8</v>
      </c>
      <c r="H45" s="2"/>
      <c r="I45" s="2">
        <f t="shared" si="2"/>
        <v>0</v>
      </c>
      <c r="J45" s="8"/>
    </row>
    <row r="46" spans="1:14" ht="5.5" customHeight="1" thickBot="1" x14ac:dyDescent="0.3">
      <c r="A46" s="62"/>
      <c r="B46" s="26"/>
      <c r="C46" s="42"/>
      <c r="D46" s="63"/>
      <c r="E46" s="63"/>
      <c r="F46" s="63"/>
      <c r="G46" s="63"/>
      <c r="H46" s="63"/>
      <c r="I46" s="63"/>
      <c r="J46" s="26"/>
    </row>
    <row r="47" spans="1:14" ht="9.25" customHeight="1" x14ac:dyDescent="0.25">
      <c r="A47" s="4"/>
      <c r="J47" s="1"/>
    </row>
    <row r="48" spans="1:14" s="51" customFormat="1" ht="25" x14ac:dyDescent="0.25">
      <c r="A48" s="55"/>
      <c r="B48" s="56"/>
      <c r="C48" s="57"/>
      <c r="E48" s="48" t="s">
        <v>42</v>
      </c>
      <c r="F48" s="50" t="s">
        <v>109</v>
      </c>
      <c r="G48" s="49" t="s">
        <v>115</v>
      </c>
      <c r="I48" s="49" t="s">
        <v>114</v>
      </c>
      <c r="J48" s="48" t="s">
        <v>44</v>
      </c>
    </row>
    <row r="49" spans="1:11" ht="8.5" customHeight="1" x14ac:dyDescent="0.25">
      <c r="A49" s="4"/>
      <c r="J49" s="1"/>
    </row>
    <row r="50" spans="1:11" ht="13" x14ac:dyDescent="0.3">
      <c r="A50" s="23" t="s">
        <v>37</v>
      </c>
      <c r="B50" s="22" t="s">
        <v>116</v>
      </c>
      <c r="C50" s="22"/>
      <c r="D50" s="1"/>
      <c r="E50" s="10">
        <f>SUM(E7:E45)</f>
        <v>9098.89</v>
      </c>
      <c r="F50" s="10">
        <f>SUM(F7:F45)</f>
        <v>4011.1299999999997</v>
      </c>
      <c r="G50" s="10">
        <f>SUM(G7:G45)</f>
        <v>4574.0700000000006</v>
      </c>
      <c r="H50" s="10">
        <f>SUM(H7:H45)</f>
        <v>0</v>
      </c>
      <c r="I50" s="10">
        <f>SUM(I7:I45)</f>
        <v>513.69000000000005</v>
      </c>
      <c r="J50" s="25">
        <f>+G50-3120</f>
        <v>1454.0700000000006</v>
      </c>
    </row>
    <row r="51" spans="1:11" ht="8.5" customHeight="1" x14ac:dyDescent="0.25">
      <c r="A51" s="4"/>
      <c r="J51" s="1"/>
    </row>
    <row r="52" spans="1:11" x14ac:dyDescent="0.25">
      <c r="A52" s="1" t="s">
        <v>160</v>
      </c>
      <c r="B52" s="16" t="s">
        <v>190</v>
      </c>
      <c r="E52" s="5">
        <v>6033.89</v>
      </c>
      <c r="F52" s="10">
        <v>3908.67</v>
      </c>
      <c r="G52" s="10">
        <v>1925.97</v>
      </c>
      <c r="H52" s="15">
        <v>0</v>
      </c>
      <c r="I52" s="10">
        <v>199.25</v>
      </c>
      <c r="J52" s="64">
        <v>-1194.03</v>
      </c>
    </row>
    <row r="53" spans="1:11" ht="8.5" customHeight="1" x14ac:dyDescent="0.25">
      <c r="J53" s="1"/>
    </row>
    <row r="54" spans="1:11" x14ac:dyDescent="0.25">
      <c r="A54" s="1" t="s">
        <v>37</v>
      </c>
      <c r="B54" s="16" t="s">
        <v>59</v>
      </c>
      <c r="E54" s="10">
        <f>+E8+E9+E12+E18+E33</f>
        <v>1501.7</v>
      </c>
      <c r="F54" s="10">
        <f>+F8+F9+F12+F18+F33</f>
        <v>991.68999999999994</v>
      </c>
      <c r="G54" s="10">
        <f>+G8+G9+G12+G18+G33</f>
        <v>510.01</v>
      </c>
      <c r="H54" s="61">
        <f>+H8+H9+H12+H18+H33</f>
        <v>0</v>
      </c>
      <c r="I54" s="10">
        <f>+I8+I9+I12+I18+I33</f>
        <v>0</v>
      </c>
      <c r="J54" s="1"/>
    </row>
    <row r="55" spans="1:11" x14ac:dyDescent="0.25">
      <c r="A55" s="4" t="s">
        <v>37</v>
      </c>
      <c r="B55" s="16" t="s">
        <v>179</v>
      </c>
      <c r="E55" s="10">
        <f>+E7+E13+E19+E28+E29+E32+E35+E37+E39+E40+E41+E43+E44+E45</f>
        <v>2404</v>
      </c>
      <c r="F55" s="10">
        <f>+F7+F13+F19+F28+F29+F32+F35+F37+F39+F40+F41+F43+F44+F45</f>
        <v>1647.7400000000002</v>
      </c>
      <c r="G55" s="10">
        <f>+G7+G13+G19+G28+G29+G32+G35+G37+G39+G40+G41+G43+G44+G45</f>
        <v>756.21999999999991</v>
      </c>
      <c r="H55" s="61">
        <f>+H7+H13+H19+H28+H29+H32+H35+H37+H39+H40+H41+H43+H44+H45</f>
        <v>0</v>
      </c>
      <c r="I55" s="10">
        <f>+I7+I13+I19+I28+I29+I32+I35+I37+I39+I40+I41+I43+I44+I45</f>
        <v>4.0000000000020464E-2</v>
      </c>
      <c r="J55" s="1"/>
    </row>
    <row r="56" spans="1:11" x14ac:dyDescent="0.25">
      <c r="A56" s="4" t="s">
        <v>37</v>
      </c>
      <c r="B56" s="16" t="s">
        <v>180</v>
      </c>
      <c r="E56" s="10">
        <f>+E10+E11+E14+E15+E16+E17+E21+E22+E25+E27+E31+E34+E38</f>
        <v>1495</v>
      </c>
      <c r="F56" s="10">
        <f>+F10+F11+F14+F15+F16+F17+F21+F22+F25+F27+F31+F34+F38</f>
        <v>1046.5</v>
      </c>
      <c r="G56" s="10">
        <f>+G10+G11+G14+G15+G16+G17+G21+G22+G25+G27+G31+G34+G38</f>
        <v>448.5</v>
      </c>
      <c r="H56" s="61">
        <f>+H10+H11+H14+H15+H16+H17+H21+H22+H25+H27+H31+H34+H38</f>
        <v>0</v>
      </c>
      <c r="I56" s="10">
        <f>+I10+I11+I14+I15+I16+I17+I21+I22+I25+I27+I31+I34+I38</f>
        <v>0</v>
      </c>
      <c r="J56" s="1"/>
    </row>
    <row r="57" spans="1:11" x14ac:dyDescent="0.25">
      <c r="A57" s="1" t="s">
        <v>37</v>
      </c>
      <c r="B57" s="16" t="s">
        <v>181</v>
      </c>
      <c r="E57" s="10">
        <f>+E20+E23+E24+E26+E30+E36+E42</f>
        <v>3698.19</v>
      </c>
      <c r="F57" s="10">
        <f>+F20+F23+F24+F26+F30+F36+F42</f>
        <v>325.2</v>
      </c>
      <c r="G57" s="10">
        <f>+G20+G23+G24+G26+G30+G36+G42</f>
        <v>2859.34</v>
      </c>
      <c r="H57" s="61">
        <f>+H20+H23+H24+H26+H30+H36+H42</f>
        <v>0</v>
      </c>
      <c r="I57" s="10">
        <f>+I20+I23+I24+I26+I30+I36+I42</f>
        <v>513.65000000000009</v>
      </c>
      <c r="J57" s="1"/>
      <c r="K57" s="2"/>
    </row>
    <row r="58" spans="1:11" ht="8.5" customHeight="1" x14ac:dyDescent="0.25">
      <c r="J58" s="1"/>
    </row>
    <row r="59" spans="1:11" x14ac:dyDescent="0.25">
      <c r="A59" s="4" t="s">
        <v>192</v>
      </c>
      <c r="B59" s="16" t="s">
        <v>198</v>
      </c>
      <c r="J59" s="1"/>
    </row>
    <row r="60" spans="1:11" ht="8.5" customHeight="1" x14ac:dyDescent="0.25">
      <c r="J60" s="1"/>
    </row>
    <row r="61" spans="1:11" x14ac:dyDescent="0.25">
      <c r="A61" s="65" t="s">
        <v>193</v>
      </c>
      <c r="C61" s="16" t="s">
        <v>194</v>
      </c>
      <c r="D61" s="2">
        <f>+G50/12</f>
        <v>381.17250000000007</v>
      </c>
      <c r="E61" t="s">
        <v>197</v>
      </c>
      <c r="J61" s="1"/>
    </row>
    <row r="62" spans="1:11" x14ac:dyDescent="0.25">
      <c r="A62" s="65"/>
      <c r="C62" s="16" t="s">
        <v>195</v>
      </c>
      <c r="D62" s="2">
        <f>+G52/12</f>
        <v>160.4975</v>
      </c>
      <c r="E62" t="s">
        <v>197</v>
      </c>
      <c r="J62" s="1"/>
    </row>
    <row r="63" spans="1:11" ht="8.5" customHeight="1" x14ac:dyDescent="0.25">
      <c r="A63" s="4"/>
      <c r="J63" s="1"/>
    </row>
    <row r="64" spans="1:11" x14ac:dyDescent="0.25">
      <c r="A64" s="33"/>
      <c r="B64" s="12" t="s">
        <v>202</v>
      </c>
      <c r="C64" s="44"/>
      <c r="D64" s="12"/>
      <c r="E64" s="9"/>
      <c r="J64" s="1"/>
    </row>
    <row r="65" spans="1:10" x14ac:dyDescent="0.25">
      <c r="A65" s="34"/>
      <c r="B65" s="12" t="s">
        <v>165</v>
      </c>
      <c r="C65" s="44"/>
      <c r="D65" s="12"/>
      <c r="E65" s="9"/>
      <c r="J65" s="1"/>
    </row>
    <row r="66" spans="1:10" x14ac:dyDescent="0.25">
      <c r="A66" s="35"/>
      <c r="B66" s="12" t="s">
        <v>166</v>
      </c>
      <c r="C66" s="44"/>
      <c r="D66" s="12"/>
      <c r="E66" s="9"/>
      <c r="J66" s="1"/>
    </row>
    <row r="67" spans="1:10" x14ac:dyDescent="0.25">
      <c r="A67" s="4"/>
      <c r="J67" s="1"/>
    </row>
    <row r="68" spans="1:10" x14ac:dyDescent="0.25">
      <c r="A68" s="4"/>
      <c r="J68" s="1"/>
    </row>
    <row r="69" spans="1:10" x14ac:dyDescent="0.25">
      <c r="A69" s="4"/>
      <c r="J69" s="1"/>
    </row>
    <row r="70" spans="1:10" x14ac:dyDescent="0.25">
      <c r="A70" s="4"/>
      <c r="J70" s="1"/>
    </row>
    <row r="71" spans="1:10" x14ac:dyDescent="0.25">
      <c r="A71" s="4"/>
      <c r="J71" s="1"/>
    </row>
    <row r="72" spans="1:10" x14ac:dyDescent="0.25">
      <c r="A72" s="4"/>
      <c r="J72" s="1"/>
    </row>
    <row r="73" spans="1:10" x14ac:dyDescent="0.25">
      <c r="A73" s="4"/>
      <c r="J73" s="1"/>
    </row>
    <row r="74" spans="1:10" x14ac:dyDescent="0.25">
      <c r="A74" s="4"/>
      <c r="J74" s="1"/>
    </row>
    <row r="75" spans="1:10" x14ac:dyDescent="0.25">
      <c r="A75" s="4"/>
      <c r="J75" s="1"/>
    </row>
    <row r="76" spans="1:10" x14ac:dyDescent="0.25">
      <c r="A76" s="4"/>
      <c r="J76" s="1"/>
    </row>
    <row r="77" spans="1:10" x14ac:dyDescent="0.25">
      <c r="A77" s="4"/>
      <c r="J77" s="1"/>
    </row>
    <row r="78" spans="1:10" x14ac:dyDescent="0.25">
      <c r="A78" s="4"/>
      <c r="J78" s="1"/>
    </row>
    <row r="79" spans="1:10" x14ac:dyDescent="0.25">
      <c r="A79" s="4"/>
      <c r="J79" s="1"/>
    </row>
    <row r="80" spans="1:10" x14ac:dyDescent="0.25">
      <c r="A80" s="4"/>
      <c r="J80" s="1"/>
    </row>
    <row r="81" spans="1:10" x14ac:dyDescent="0.25">
      <c r="A81" s="4"/>
      <c r="J81" s="1"/>
    </row>
    <row r="82" spans="1:10" x14ac:dyDescent="0.25">
      <c r="A82" s="4"/>
      <c r="J82" s="1"/>
    </row>
    <row r="83" spans="1:10" x14ac:dyDescent="0.25">
      <c r="A83" s="4"/>
      <c r="J83" s="1"/>
    </row>
    <row r="84" spans="1:10" x14ac:dyDescent="0.25">
      <c r="A84" s="4"/>
      <c r="J84" s="1"/>
    </row>
    <row r="85" spans="1:10" x14ac:dyDescent="0.25">
      <c r="A85" s="4"/>
      <c r="J85" s="1"/>
    </row>
    <row r="86" spans="1:10" x14ac:dyDescent="0.25">
      <c r="A86" s="4"/>
      <c r="J86" s="1"/>
    </row>
    <row r="87" spans="1:10" x14ac:dyDescent="0.25">
      <c r="A87" s="4"/>
      <c r="J87" s="1"/>
    </row>
    <row r="88" spans="1:10" x14ac:dyDescent="0.25">
      <c r="A88" s="4"/>
      <c r="J88" s="1"/>
    </row>
    <row r="89" spans="1:10" x14ac:dyDescent="0.25">
      <c r="A89" s="4"/>
      <c r="J89" s="1"/>
    </row>
    <row r="90" spans="1:10" x14ac:dyDescent="0.25">
      <c r="A90" s="4"/>
      <c r="J90" s="1"/>
    </row>
    <row r="91" spans="1:10" x14ac:dyDescent="0.25">
      <c r="A91" s="4"/>
      <c r="J91" s="1"/>
    </row>
    <row r="92" spans="1:10" x14ac:dyDescent="0.25">
      <c r="A92" s="4"/>
      <c r="J92" s="1"/>
    </row>
    <row r="93" spans="1:10" x14ac:dyDescent="0.25">
      <c r="A93" s="4"/>
      <c r="J93" s="1"/>
    </row>
    <row r="94" spans="1:10" x14ac:dyDescent="0.25">
      <c r="A94" s="4"/>
      <c r="J94" s="1"/>
    </row>
    <row r="95" spans="1:10" x14ac:dyDescent="0.25">
      <c r="A95" s="4"/>
      <c r="J95" s="1"/>
    </row>
    <row r="96" spans="1:10" x14ac:dyDescent="0.25">
      <c r="A96" s="4"/>
      <c r="J96" s="1"/>
    </row>
    <row r="97" spans="1:10" x14ac:dyDescent="0.25">
      <c r="A97" s="4"/>
      <c r="J97" s="1"/>
    </row>
    <row r="98" spans="1:10" x14ac:dyDescent="0.25">
      <c r="A98" s="4"/>
      <c r="J98" s="1"/>
    </row>
    <row r="99" spans="1:10" x14ac:dyDescent="0.25">
      <c r="A99" s="4"/>
      <c r="J99" s="1"/>
    </row>
    <row r="100" spans="1:10" x14ac:dyDescent="0.25">
      <c r="A100" s="4"/>
      <c r="J100" s="1"/>
    </row>
    <row r="101" spans="1:10" x14ac:dyDescent="0.25">
      <c r="A101" s="4"/>
      <c r="J101" s="1"/>
    </row>
    <row r="102" spans="1:10" x14ac:dyDescent="0.25">
      <c r="A102" s="4"/>
      <c r="J102" s="1"/>
    </row>
    <row r="103" spans="1:10" x14ac:dyDescent="0.25">
      <c r="A103" s="4"/>
      <c r="J103" s="1"/>
    </row>
    <row r="104" spans="1:10" x14ac:dyDescent="0.25">
      <c r="A104" s="4"/>
      <c r="J104" s="1"/>
    </row>
    <row r="105" spans="1:10" x14ac:dyDescent="0.25">
      <c r="A105" s="4"/>
      <c r="J105" s="1"/>
    </row>
  </sheetData>
  <autoFilter ref="A6:G45"/>
  <phoneticPr fontId="0" type="noConversion"/>
  <pageMargins left="0.78740157480314965" right="0.78740157480314965" top="0.39370078740157483" bottom="0.39370078740157483" header="0.51181102362204722" footer="0.51181102362204722"/>
  <pageSetup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18"/>
  <sheetViews>
    <sheetView workbookViewId="0">
      <pane ySplit="1" topLeftCell="A2" activePane="bottomLeft" state="frozen"/>
      <selection activeCell="D9" sqref="D9"/>
      <selection pane="bottomLeft" activeCell="A4" sqref="A4"/>
    </sheetView>
  </sheetViews>
  <sheetFormatPr baseColWidth="10" defaultRowHeight="12.5" x14ac:dyDescent="0.25"/>
  <cols>
    <col min="2" max="2" width="11.36328125" style="1" customWidth="1"/>
    <col min="3" max="3" width="14.36328125" style="16" customWidth="1"/>
    <col min="4" max="4" width="14.08984375" customWidth="1"/>
    <col min="5" max="7" width="8.6328125" customWidth="1"/>
    <col min="8" max="8" width="0.6328125" customWidth="1"/>
    <col min="9" max="10" width="9.08984375" customWidth="1"/>
  </cols>
  <sheetData>
    <row r="1" spans="1:11" ht="25" hidden="1" x14ac:dyDescent="0.25">
      <c r="A1" s="4" t="s">
        <v>1</v>
      </c>
      <c r="B1" s="1" t="s">
        <v>2</v>
      </c>
      <c r="C1" s="41" t="s">
        <v>171</v>
      </c>
      <c r="D1" s="1" t="s">
        <v>8</v>
      </c>
      <c r="E1" s="1" t="s">
        <v>7</v>
      </c>
      <c r="F1" s="18" t="s">
        <v>113</v>
      </c>
      <c r="G1" s="17" t="s">
        <v>110</v>
      </c>
      <c r="I1" s="17" t="s">
        <v>114</v>
      </c>
      <c r="J1" s="1" t="s">
        <v>44</v>
      </c>
    </row>
    <row r="2" spans="1:11" ht="23" x14ac:dyDescent="0.5">
      <c r="A2" s="13" t="s">
        <v>0</v>
      </c>
      <c r="D2" s="39" t="s">
        <v>117</v>
      </c>
      <c r="J2" s="1"/>
    </row>
    <row r="3" spans="1:11" x14ac:dyDescent="0.25">
      <c r="A3" s="3"/>
      <c r="J3" s="1"/>
    </row>
    <row r="4" spans="1:11" ht="13" x14ac:dyDescent="0.3">
      <c r="A4" s="19"/>
      <c r="B4" s="20"/>
      <c r="C4" s="22"/>
      <c r="D4" s="54"/>
      <c r="J4" s="1"/>
    </row>
    <row r="5" spans="1:11" x14ac:dyDescent="0.25">
      <c r="A5" s="3"/>
      <c r="J5" s="1"/>
    </row>
    <row r="6" spans="1:11" s="51" customFormat="1" ht="25" x14ac:dyDescent="0.25">
      <c r="A6" s="47" t="s">
        <v>1</v>
      </c>
      <c r="B6" s="48" t="s">
        <v>2</v>
      </c>
      <c r="C6" s="49" t="s">
        <v>171</v>
      </c>
      <c r="D6" s="48" t="s">
        <v>8</v>
      </c>
      <c r="E6" s="48" t="s">
        <v>7</v>
      </c>
      <c r="F6" s="50" t="s">
        <v>113</v>
      </c>
      <c r="G6" s="49" t="s">
        <v>242</v>
      </c>
      <c r="I6" s="52" t="s">
        <v>111</v>
      </c>
      <c r="J6" s="53"/>
    </row>
    <row r="7" spans="1:11" hidden="1" x14ac:dyDescent="0.25">
      <c r="A7" s="66" t="s">
        <v>155</v>
      </c>
      <c r="B7" s="67" t="s">
        <v>14</v>
      </c>
      <c r="C7" s="43" t="s">
        <v>172</v>
      </c>
      <c r="D7" s="43" t="s">
        <v>90</v>
      </c>
      <c r="E7" s="68">
        <v>22.87</v>
      </c>
      <c r="F7" s="69">
        <v>16.010000000000002</v>
      </c>
      <c r="G7" s="69">
        <v>6.86</v>
      </c>
      <c r="I7" s="2">
        <f t="shared" ref="I7:I61" si="0">E7-(F7+G7)</f>
        <v>0</v>
      </c>
      <c r="J7" s="1"/>
    </row>
    <row r="8" spans="1:11" x14ac:dyDescent="0.25">
      <c r="A8" s="66" t="s">
        <v>156</v>
      </c>
      <c r="B8" s="67" t="s">
        <v>6</v>
      </c>
      <c r="C8" s="43" t="s">
        <v>174</v>
      </c>
      <c r="D8" s="43" t="s">
        <v>128</v>
      </c>
      <c r="E8" s="68">
        <v>20</v>
      </c>
      <c r="F8" s="70">
        <v>12.27</v>
      </c>
      <c r="G8" s="68">
        <v>5.26</v>
      </c>
      <c r="H8" s="2"/>
      <c r="I8" s="2">
        <f t="shared" si="0"/>
        <v>2.4699999999999989</v>
      </c>
      <c r="J8" s="8"/>
    </row>
    <row r="9" spans="1:11" hidden="1" x14ac:dyDescent="0.25">
      <c r="A9" s="66" t="s">
        <v>199</v>
      </c>
      <c r="B9" s="67" t="s">
        <v>200</v>
      </c>
      <c r="C9" s="43" t="s">
        <v>174</v>
      </c>
      <c r="D9" s="69" t="s">
        <v>130</v>
      </c>
      <c r="E9" s="68">
        <v>18</v>
      </c>
      <c r="F9" s="70">
        <v>12.27</v>
      </c>
      <c r="G9" s="68">
        <v>5.73</v>
      </c>
      <c r="H9" s="2"/>
      <c r="I9" s="2">
        <f t="shared" si="0"/>
        <v>0</v>
      </c>
      <c r="J9" s="8"/>
    </row>
    <row r="10" spans="1:11" ht="13.4" hidden="1" customHeight="1" x14ac:dyDescent="0.25">
      <c r="A10" s="66" t="s">
        <v>210</v>
      </c>
      <c r="B10" s="67" t="s">
        <v>211</v>
      </c>
      <c r="C10" s="43" t="s">
        <v>173</v>
      </c>
      <c r="D10" s="69" t="s">
        <v>201</v>
      </c>
      <c r="E10" s="68">
        <v>137.30000000000001</v>
      </c>
      <c r="F10" s="68">
        <v>82.39</v>
      </c>
      <c r="G10" s="68">
        <v>54.91</v>
      </c>
      <c r="H10" s="2"/>
      <c r="I10" s="2">
        <f t="shared" si="0"/>
        <v>0</v>
      </c>
      <c r="J10" s="8"/>
    </row>
    <row r="11" spans="1:11" ht="13.4" customHeight="1" x14ac:dyDescent="0.25">
      <c r="A11" s="66" t="s">
        <v>122</v>
      </c>
      <c r="B11" s="67" t="s">
        <v>6</v>
      </c>
      <c r="C11" s="43" t="s">
        <v>172</v>
      </c>
      <c r="D11" s="69" t="s">
        <v>213</v>
      </c>
      <c r="E11" s="68">
        <v>0</v>
      </c>
      <c r="F11" s="68">
        <v>0</v>
      </c>
      <c r="G11" s="68">
        <v>0</v>
      </c>
      <c r="H11" s="2">
        <v>0</v>
      </c>
      <c r="I11" s="2">
        <f t="shared" si="0"/>
        <v>0</v>
      </c>
      <c r="J11" s="8"/>
    </row>
    <row r="12" spans="1:11" ht="13.4" customHeight="1" x14ac:dyDescent="0.3">
      <c r="A12" s="66" t="s">
        <v>214</v>
      </c>
      <c r="B12" s="67" t="s">
        <v>6</v>
      </c>
      <c r="C12" s="43" t="s">
        <v>173</v>
      </c>
      <c r="D12" s="69" t="s">
        <v>22</v>
      </c>
      <c r="E12" s="68">
        <v>482.5</v>
      </c>
      <c r="F12" s="68">
        <v>15.62</v>
      </c>
      <c r="G12" s="68">
        <v>418.58</v>
      </c>
      <c r="H12" s="2"/>
      <c r="I12" s="83">
        <f t="shared" si="0"/>
        <v>48.300000000000011</v>
      </c>
      <c r="J12" s="8"/>
    </row>
    <row r="13" spans="1:11" ht="13.4" customHeight="1" x14ac:dyDescent="0.25">
      <c r="A13" s="66" t="s">
        <v>120</v>
      </c>
      <c r="B13" s="67" t="s">
        <v>6</v>
      </c>
      <c r="C13" s="43" t="s">
        <v>174</v>
      </c>
      <c r="D13" s="69" t="s">
        <v>130</v>
      </c>
      <c r="E13" s="68">
        <v>18</v>
      </c>
      <c r="F13" s="68">
        <v>12.27</v>
      </c>
      <c r="G13" s="68">
        <v>5.73</v>
      </c>
      <c r="H13" s="2"/>
      <c r="I13" s="2">
        <f t="shared" si="0"/>
        <v>0</v>
      </c>
      <c r="J13" s="8"/>
    </row>
    <row r="14" spans="1:11" hidden="1" x14ac:dyDescent="0.25">
      <c r="A14" s="66" t="s">
        <v>208</v>
      </c>
      <c r="B14" s="67" t="s">
        <v>14</v>
      </c>
      <c r="C14" s="43" t="s">
        <v>174</v>
      </c>
      <c r="D14" s="69" t="s">
        <v>130</v>
      </c>
      <c r="E14" s="68">
        <v>18.5</v>
      </c>
      <c r="F14" s="70">
        <v>12.95</v>
      </c>
      <c r="G14" s="68">
        <v>5.55</v>
      </c>
      <c r="H14" s="2"/>
      <c r="I14" s="2">
        <f t="shared" si="0"/>
        <v>0</v>
      </c>
      <c r="J14" s="8"/>
    </row>
    <row r="15" spans="1:11" hidden="1" x14ac:dyDescent="0.25">
      <c r="A15" s="66"/>
      <c r="B15" s="67"/>
      <c r="C15" s="43"/>
      <c r="D15" s="69"/>
      <c r="E15" s="68"/>
      <c r="F15" s="70">
        <v>12.95</v>
      </c>
      <c r="G15" s="68">
        <v>5.55</v>
      </c>
      <c r="H15" s="2"/>
      <c r="I15" s="2">
        <f t="shared" si="0"/>
        <v>-18.5</v>
      </c>
      <c r="K15" s="11" t="s">
        <v>209</v>
      </c>
    </row>
    <row r="16" spans="1:11" hidden="1" x14ac:dyDescent="0.25">
      <c r="A16" s="66" t="s">
        <v>208</v>
      </c>
      <c r="B16" s="67" t="s">
        <v>14</v>
      </c>
      <c r="C16" s="43" t="s">
        <v>173</v>
      </c>
      <c r="D16" s="69" t="s">
        <v>203</v>
      </c>
      <c r="E16" s="68">
        <v>46.65</v>
      </c>
      <c r="F16" s="70">
        <v>28.16</v>
      </c>
      <c r="G16" s="68">
        <v>18.489999999999998</v>
      </c>
      <c r="H16" s="2"/>
      <c r="I16" s="2">
        <f t="shared" si="0"/>
        <v>0</v>
      </c>
      <c r="J16" s="8"/>
    </row>
    <row r="17" spans="1:12" hidden="1" x14ac:dyDescent="0.25">
      <c r="A17" s="74" t="s">
        <v>206</v>
      </c>
      <c r="B17" s="73" t="s">
        <v>25</v>
      </c>
      <c r="C17" s="72" t="s">
        <v>173</v>
      </c>
      <c r="D17" s="71" t="s">
        <v>205</v>
      </c>
      <c r="E17" s="75">
        <v>18.5</v>
      </c>
      <c r="F17" s="76">
        <v>12.95</v>
      </c>
      <c r="G17" s="75">
        <v>5.55</v>
      </c>
      <c r="H17" s="2"/>
      <c r="I17" s="77">
        <f t="shared" si="0"/>
        <v>0</v>
      </c>
      <c r="J17" s="8"/>
    </row>
    <row r="18" spans="1:12" hidden="1" x14ac:dyDescent="0.25">
      <c r="A18" s="74" t="s">
        <v>206</v>
      </c>
      <c r="B18" s="73" t="s">
        <v>25</v>
      </c>
      <c r="C18" s="72" t="s">
        <v>173</v>
      </c>
      <c r="D18" s="71" t="s">
        <v>205</v>
      </c>
      <c r="E18" s="75">
        <v>13</v>
      </c>
      <c r="F18" s="76">
        <v>0</v>
      </c>
      <c r="G18" s="75">
        <v>0</v>
      </c>
      <c r="H18" s="2"/>
      <c r="I18" s="77">
        <f t="shared" si="0"/>
        <v>13</v>
      </c>
      <c r="J18" s="8"/>
    </row>
    <row r="19" spans="1:12" hidden="1" x14ac:dyDescent="0.25">
      <c r="A19" s="66" t="s">
        <v>204</v>
      </c>
      <c r="B19" s="67" t="s">
        <v>14</v>
      </c>
      <c r="C19" s="43" t="s">
        <v>174</v>
      </c>
      <c r="D19" s="69" t="s">
        <v>130</v>
      </c>
      <c r="E19" s="68">
        <v>18.5</v>
      </c>
      <c r="F19" s="68">
        <v>12.95</v>
      </c>
      <c r="G19" s="68">
        <v>5.55</v>
      </c>
      <c r="H19" s="2"/>
      <c r="I19" s="2">
        <f t="shared" si="0"/>
        <v>0</v>
      </c>
      <c r="J19" s="8"/>
    </row>
    <row r="20" spans="1:12" hidden="1" x14ac:dyDescent="0.25">
      <c r="A20" s="66" t="s">
        <v>121</v>
      </c>
      <c r="B20" s="67" t="s">
        <v>14</v>
      </c>
      <c r="C20" s="43" t="s">
        <v>173</v>
      </c>
      <c r="D20" s="69" t="s">
        <v>217</v>
      </c>
      <c r="E20" s="68">
        <v>68.599999999999994</v>
      </c>
      <c r="F20" s="68">
        <v>33.08</v>
      </c>
      <c r="G20" s="68">
        <v>14.18</v>
      </c>
      <c r="H20" s="2"/>
      <c r="I20" s="2">
        <f t="shared" si="0"/>
        <v>21.339999999999996</v>
      </c>
      <c r="J20" s="8" t="s">
        <v>218</v>
      </c>
    </row>
    <row r="21" spans="1:12" hidden="1" x14ac:dyDescent="0.25">
      <c r="A21" s="66" t="s">
        <v>121</v>
      </c>
      <c r="B21" s="67" t="s">
        <v>14</v>
      </c>
      <c r="C21" s="43" t="s">
        <v>173</v>
      </c>
      <c r="D21" s="69" t="s">
        <v>217</v>
      </c>
      <c r="E21" s="68">
        <v>60.98</v>
      </c>
      <c r="F21" s="68">
        <v>33.08</v>
      </c>
      <c r="G21" s="68">
        <v>14.18</v>
      </c>
      <c r="H21" s="2"/>
      <c r="I21" s="2">
        <f t="shared" si="0"/>
        <v>13.719999999999999</v>
      </c>
      <c r="J21" s="8" t="s">
        <v>219</v>
      </c>
    </row>
    <row r="22" spans="1:12" hidden="1" x14ac:dyDescent="0.25">
      <c r="A22" s="66" t="s">
        <v>207</v>
      </c>
      <c r="B22" s="67" t="s">
        <v>14</v>
      </c>
      <c r="C22" s="43" t="s">
        <v>174</v>
      </c>
      <c r="D22" s="69" t="s">
        <v>130</v>
      </c>
      <c r="E22" s="68">
        <v>18.5</v>
      </c>
      <c r="F22" s="68">
        <v>12.95</v>
      </c>
      <c r="G22" s="68">
        <v>5.55</v>
      </c>
      <c r="H22" s="2"/>
      <c r="I22" s="2">
        <f t="shared" si="0"/>
        <v>0</v>
      </c>
      <c r="J22" s="8"/>
      <c r="L22" s="2">
        <f>+E33+E34+E35</f>
        <v>107.43</v>
      </c>
    </row>
    <row r="23" spans="1:12" hidden="1" x14ac:dyDescent="0.25">
      <c r="A23" s="66" t="s">
        <v>207</v>
      </c>
      <c r="B23" s="67" t="s">
        <v>14</v>
      </c>
      <c r="C23" s="43" t="s">
        <v>173</v>
      </c>
      <c r="D23" s="69" t="s">
        <v>201</v>
      </c>
      <c r="E23" s="68">
        <v>125.46</v>
      </c>
      <c r="F23" s="68">
        <v>75.28</v>
      </c>
      <c r="G23" s="68">
        <v>50.18</v>
      </c>
      <c r="H23" s="2"/>
      <c r="I23" s="2">
        <f t="shared" si="0"/>
        <v>0</v>
      </c>
      <c r="J23" s="8"/>
      <c r="L23" s="2"/>
    </row>
    <row r="24" spans="1:12" hidden="1" x14ac:dyDescent="0.25">
      <c r="A24" s="66" t="s">
        <v>220</v>
      </c>
      <c r="B24" s="67" t="s">
        <v>14</v>
      </c>
      <c r="C24" s="43" t="s">
        <v>173</v>
      </c>
      <c r="D24" s="69" t="s">
        <v>201</v>
      </c>
      <c r="E24" s="68">
        <v>71.5</v>
      </c>
      <c r="F24" s="68">
        <v>42.9</v>
      </c>
      <c r="G24" s="68">
        <v>28.6</v>
      </c>
      <c r="H24" s="2"/>
      <c r="I24" s="2">
        <f t="shared" si="0"/>
        <v>0</v>
      </c>
      <c r="J24" s="8"/>
    </row>
    <row r="25" spans="1:12" x14ac:dyDescent="0.25">
      <c r="A25" s="66" t="s">
        <v>228</v>
      </c>
      <c r="B25" s="67" t="s">
        <v>6</v>
      </c>
      <c r="C25" s="43" t="s">
        <v>174</v>
      </c>
      <c r="D25" s="69" t="s">
        <v>215</v>
      </c>
      <c r="E25" s="68">
        <v>18.5</v>
      </c>
      <c r="F25" s="68">
        <v>12.95</v>
      </c>
      <c r="G25" s="68">
        <v>5.55</v>
      </c>
      <c r="H25" s="2"/>
      <c r="I25" s="2">
        <f t="shared" si="0"/>
        <v>0</v>
      </c>
      <c r="J25" s="8"/>
    </row>
    <row r="26" spans="1:12" hidden="1" x14ac:dyDescent="0.25">
      <c r="A26" s="66" t="s">
        <v>216</v>
      </c>
      <c r="B26" s="67" t="s">
        <v>14</v>
      </c>
      <c r="C26" s="43" t="s">
        <v>174</v>
      </c>
      <c r="D26" s="69" t="s">
        <v>130</v>
      </c>
      <c r="E26" s="68">
        <v>18.5</v>
      </c>
      <c r="F26" s="68">
        <v>12.95</v>
      </c>
      <c r="G26" s="68">
        <v>5.55</v>
      </c>
      <c r="H26" s="2"/>
      <c r="I26" s="2">
        <f t="shared" si="0"/>
        <v>0</v>
      </c>
      <c r="J26" s="8"/>
    </row>
    <row r="27" spans="1:12" x14ac:dyDescent="0.25">
      <c r="A27" s="66" t="s">
        <v>239</v>
      </c>
      <c r="B27" s="67" t="s">
        <v>6</v>
      </c>
      <c r="C27" s="43" t="s">
        <v>173</v>
      </c>
      <c r="D27" s="69" t="s">
        <v>212</v>
      </c>
      <c r="E27" s="68">
        <v>63.5</v>
      </c>
      <c r="F27" s="68">
        <v>15.89</v>
      </c>
      <c r="G27" s="68">
        <v>8.56</v>
      </c>
      <c r="H27" s="2"/>
      <c r="I27" s="2">
        <f t="shared" si="0"/>
        <v>39.049999999999997</v>
      </c>
      <c r="J27" s="11"/>
      <c r="K27" s="11"/>
    </row>
    <row r="28" spans="1:12" hidden="1" x14ac:dyDescent="0.25">
      <c r="A28" s="66" t="s">
        <v>221</v>
      </c>
      <c r="B28" s="67" t="s">
        <v>14</v>
      </c>
      <c r="C28" s="43" t="s">
        <v>174</v>
      </c>
      <c r="D28" s="69" t="s">
        <v>223</v>
      </c>
      <c r="E28" s="68">
        <v>41.15</v>
      </c>
      <c r="F28" s="68">
        <v>28.81</v>
      </c>
      <c r="G28" s="68">
        <v>12.34</v>
      </c>
      <c r="H28" s="2"/>
      <c r="I28" s="2">
        <f t="shared" si="0"/>
        <v>0</v>
      </c>
      <c r="J28" s="8"/>
    </row>
    <row r="29" spans="1:12" hidden="1" x14ac:dyDescent="0.25">
      <c r="A29" s="66" t="s">
        <v>222</v>
      </c>
      <c r="B29" s="67" t="s">
        <v>14</v>
      </c>
      <c r="C29" s="43" t="s">
        <v>174</v>
      </c>
      <c r="D29" s="69" t="s">
        <v>130</v>
      </c>
      <c r="E29" s="68">
        <v>18.5</v>
      </c>
      <c r="F29" s="68">
        <v>12.95</v>
      </c>
      <c r="G29" s="68">
        <v>5.55</v>
      </c>
      <c r="H29" s="2"/>
      <c r="I29" s="2">
        <f t="shared" si="0"/>
        <v>0</v>
      </c>
      <c r="J29" s="8"/>
    </row>
    <row r="30" spans="1:12" hidden="1" x14ac:dyDescent="0.25">
      <c r="A30" s="66" t="s">
        <v>225</v>
      </c>
      <c r="B30" s="67" t="s">
        <v>14</v>
      </c>
      <c r="C30" s="43" t="s">
        <v>174</v>
      </c>
      <c r="D30" s="69" t="s">
        <v>224</v>
      </c>
      <c r="E30" s="68">
        <v>18.5</v>
      </c>
      <c r="F30" s="68"/>
      <c r="G30" s="68"/>
      <c r="H30" s="2"/>
      <c r="I30" s="2">
        <f t="shared" si="0"/>
        <v>18.5</v>
      </c>
      <c r="J30" s="11" t="s">
        <v>229</v>
      </c>
    </row>
    <row r="31" spans="1:12" hidden="1" x14ac:dyDescent="0.25">
      <c r="A31" s="66" t="s">
        <v>225</v>
      </c>
      <c r="B31" s="67" t="s">
        <v>25</v>
      </c>
      <c r="C31" s="43"/>
      <c r="D31" s="69" t="s">
        <v>226</v>
      </c>
      <c r="E31" s="68">
        <v>11.6</v>
      </c>
      <c r="F31" s="68"/>
      <c r="G31" s="68">
        <v>11.6</v>
      </c>
      <c r="H31" s="2"/>
      <c r="I31" s="2">
        <f t="shared" si="0"/>
        <v>0</v>
      </c>
      <c r="J31" s="8"/>
    </row>
    <row r="32" spans="1:12" hidden="1" x14ac:dyDescent="0.25">
      <c r="A32" s="66" t="s">
        <v>73</v>
      </c>
      <c r="B32" s="67" t="s">
        <v>14</v>
      </c>
      <c r="C32" s="43" t="s">
        <v>174</v>
      </c>
      <c r="D32" s="69" t="s">
        <v>224</v>
      </c>
      <c r="E32" s="68">
        <v>18.5</v>
      </c>
      <c r="F32" s="68">
        <v>12.95</v>
      </c>
      <c r="G32" s="68">
        <v>5.55</v>
      </c>
      <c r="H32" s="2"/>
      <c r="I32" s="2">
        <f t="shared" si="0"/>
        <v>0</v>
      </c>
      <c r="J32" s="8"/>
    </row>
    <row r="33" spans="1:14" hidden="1" x14ac:dyDescent="0.25">
      <c r="A33" s="66" t="s">
        <v>73</v>
      </c>
      <c r="B33" s="67" t="s">
        <v>14</v>
      </c>
      <c r="C33" s="43"/>
      <c r="D33" s="43" t="s">
        <v>226</v>
      </c>
      <c r="E33" s="68">
        <v>60.16</v>
      </c>
      <c r="F33" s="68">
        <v>37.86</v>
      </c>
      <c r="G33" s="68">
        <v>22.3</v>
      </c>
      <c r="H33" s="2"/>
      <c r="I33" s="2">
        <f t="shared" si="0"/>
        <v>0</v>
      </c>
      <c r="J33" s="8"/>
    </row>
    <row r="34" spans="1:14" hidden="1" x14ac:dyDescent="0.25">
      <c r="A34" s="66" t="s">
        <v>227</v>
      </c>
      <c r="B34" s="67" t="s">
        <v>14</v>
      </c>
      <c r="C34" s="43"/>
      <c r="D34" s="69" t="s">
        <v>226</v>
      </c>
      <c r="E34" s="68">
        <v>13.25</v>
      </c>
      <c r="F34" s="68"/>
      <c r="G34" s="68"/>
      <c r="H34" s="2"/>
      <c r="I34" s="2">
        <f t="shared" si="0"/>
        <v>13.25</v>
      </c>
      <c r="J34" s="11" t="s">
        <v>248</v>
      </c>
    </row>
    <row r="35" spans="1:14" hidden="1" x14ac:dyDescent="0.25">
      <c r="A35" s="66" t="s">
        <v>230</v>
      </c>
      <c r="B35" s="67" t="s">
        <v>14</v>
      </c>
      <c r="C35" s="43" t="s">
        <v>173</v>
      </c>
      <c r="D35" s="69" t="s">
        <v>232</v>
      </c>
      <c r="E35" s="68">
        <v>34.020000000000003</v>
      </c>
      <c r="F35" s="68">
        <v>23.81</v>
      </c>
      <c r="G35" s="78"/>
      <c r="H35" s="2"/>
      <c r="I35" s="2">
        <f t="shared" si="0"/>
        <v>10.210000000000004</v>
      </c>
      <c r="J35" s="8"/>
    </row>
    <row r="36" spans="1:14" hidden="1" x14ac:dyDescent="0.25">
      <c r="A36" s="66" t="s">
        <v>230</v>
      </c>
      <c r="B36" s="67" t="s">
        <v>25</v>
      </c>
      <c r="C36" s="16" t="s">
        <v>173</v>
      </c>
      <c r="D36" s="43" t="s">
        <v>92</v>
      </c>
      <c r="E36" s="68">
        <v>22.87</v>
      </c>
      <c r="F36" s="68">
        <v>16.010000000000002</v>
      </c>
      <c r="G36" s="68">
        <v>6.86</v>
      </c>
      <c r="H36" s="2"/>
      <c r="I36" s="2">
        <f t="shared" si="0"/>
        <v>0</v>
      </c>
      <c r="J36" s="8"/>
    </row>
    <row r="37" spans="1:14" hidden="1" x14ac:dyDescent="0.25">
      <c r="A37" s="66" t="s">
        <v>231</v>
      </c>
      <c r="B37" s="67" t="s">
        <v>14</v>
      </c>
      <c r="C37" s="43" t="s">
        <v>174</v>
      </c>
      <c r="D37" s="69" t="s">
        <v>130</v>
      </c>
      <c r="E37" s="68">
        <v>20</v>
      </c>
      <c r="F37" s="68">
        <v>12.95</v>
      </c>
      <c r="G37" s="68">
        <v>5.55</v>
      </c>
      <c r="H37" s="2"/>
      <c r="I37" s="2">
        <f t="shared" si="0"/>
        <v>1.5</v>
      </c>
      <c r="J37" s="8"/>
    </row>
    <row r="38" spans="1:14" hidden="1" x14ac:dyDescent="0.25">
      <c r="A38" s="66" t="s">
        <v>241</v>
      </c>
      <c r="B38" s="67" t="s">
        <v>14</v>
      </c>
      <c r="C38" s="43" t="s">
        <v>243</v>
      </c>
      <c r="D38" s="69"/>
      <c r="E38" s="68">
        <v>5.55</v>
      </c>
      <c r="F38" s="68"/>
      <c r="G38" s="68">
        <v>5.55</v>
      </c>
      <c r="H38" s="2"/>
      <c r="I38" s="2">
        <f t="shared" si="0"/>
        <v>0</v>
      </c>
      <c r="J38" s="8"/>
    </row>
    <row r="39" spans="1:14" hidden="1" x14ac:dyDescent="0.25">
      <c r="A39" s="66" t="s">
        <v>233</v>
      </c>
      <c r="B39" s="67" t="s">
        <v>25</v>
      </c>
      <c r="C39" s="43" t="s">
        <v>173</v>
      </c>
      <c r="D39" s="69" t="s">
        <v>92</v>
      </c>
      <c r="E39" s="68">
        <v>22.87</v>
      </c>
      <c r="F39" s="68">
        <v>16.010000000000002</v>
      </c>
      <c r="G39" s="68">
        <v>6.86</v>
      </c>
      <c r="H39" s="2"/>
      <c r="I39" s="2">
        <f t="shared" si="0"/>
        <v>0</v>
      </c>
      <c r="J39" s="8"/>
    </row>
    <row r="40" spans="1:14" hidden="1" x14ac:dyDescent="0.25">
      <c r="A40" s="66" t="s">
        <v>237</v>
      </c>
      <c r="B40" s="67" t="s">
        <v>14</v>
      </c>
      <c r="C40" s="43" t="s">
        <v>173</v>
      </c>
      <c r="D40" s="69" t="s">
        <v>238</v>
      </c>
      <c r="E40" s="68">
        <v>32.01</v>
      </c>
      <c r="F40" s="68">
        <v>0</v>
      </c>
      <c r="G40" s="68">
        <v>32.01</v>
      </c>
      <c r="H40" s="2"/>
      <c r="I40" s="2">
        <f t="shared" si="0"/>
        <v>0</v>
      </c>
      <c r="J40" s="8"/>
    </row>
    <row r="41" spans="1:14" ht="13.4" hidden="1" customHeight="1" x14ac:dyDescent="0.25">
      <c r="A41" s="67" t="s">
        <v>234</v>
      </c>
      <c r="B41" s="67" t="s">
        <v>25</v>
      </c>
      <c r="C41" s="43" t="s">
        <v>172</v>
      </c>
      <c r="D41" s="43" t="s">
        <v>235</v>
      </c>
      <c r="E41" s="70">
        <v>22.87</v>
      </c>
      <c r="F41" s="70">
        <v>16.010000000000002</v>
      </c>
      <c r="G41" s="70">
        <v>6.86</v>
      </c>
      <c r="H41" s="1"/>
      <c r="I41" s="2">
        <f t="shared" si="0"/>
        <v>0</v>
      </c>
      <c r="J41" s="1"/>
    </row>
    <row r="42" spans="1:14" x14ac:dyDescent="0.25">
      <c r="A42" s="66" t="s">
        <v>240</v>
      </c>
      <c r="B42" s="67" t="s">
        <v>6</v>
      </c>
      <c r="C42" s="43" t="s">
        <v>172</v>
      </c>
      <c r="D42" s="69" t="s">
        <v>236</v>
      </c>
      <c r="E42" s="68">
        <v>77.92</v>
      </c>
      <c r="F42" s="68">
        <v>54.54</v>
      </c>
      <c r="G42" s="68">
        <v>23.38</v>
      </c>
      <c r="H42" s="2"/>
      <c r="I42" s="2">
        <f t="shared" si="0"/>
        <v>0</v>
      </c>
      <c r="J42" s="8"/>
    </row>
    <row r="43" spans="1:14" hidden="1" x14ac:dyDescent="0.25">
      <c r="A43" s="66" t="s">
        <v>244</v>
      </c>
      <c r="B43" s="67" t="s">
        <v>14</v>
      </c>
      <c r="C43" s="43" t="s">
        <v>172</v>
      </c>
      <c r="D43" s="69" t="s">
        <v>245</v>
      </c>
      <c r="E43" s="68">
        <v>45</v>
      </c>
      <c r="F43" s="68">
        <v>14</v>
      </c>
      <c r="G43" s="68">
        <v>6</v>
      </c>
      <c r="H43" s="2"/>
      <c r="I43" s="2">
        <f t="shared" si="0"/>
        <v>25</v>
      </c>
      <c r="J43" s="8"/>
    </row>
    <row r="44" spans="1:14" ht="13" x14ac:dyDescent="0.3">
      <c r="A44" s="66" t="s">
        <v>145</v>
      </c>
      <c r="B44" s="67" t="s">
        <v>6</v>
      </c>
      <c r="C44" s="43" t="s">
        <v>173</v>
      </c>
      <c r="D44" s="69" t="s">
        <v>22</v>
      </c>
      <c r="E44" s="68">
        <v>179</v>
      </c>
      <c r="F44" s="68">
        <v>6.74</v>
      </c>
      <c r="G44" s="68">
        <v>79.849999999999994</v>
      </c>
      <c r="H44" s="2"/>
      <c r="I44" s="83">
        <f t="shared" si="0"/>
        <v>92.410000000000011</v>
      </c>
      <c r="J44" s="8"/>
      <c r="K44" t="s">
        <v>246</v>
      </c>
    </row>
    <row r="45" spans="1:14" x14ac:dyDescent="0.25">
      <c r="A45" s="66" t="s">
        <v>184</v>
      </c>
      <c r="B45" s="67" t="s">
        <v>6</v>
      </c>
      <c r="C45" s="43" t="s">
        <v>259</v>
      </c>
      <c r="D45" s="69"/>
      <c r="E45" s="68">
        <v>6.27</v>
      </c>
      <c r="F45" s="68"/>
      <c r="G45" s="68">
        <v>6.27</v>
      </c>
      <c r="H45" s="2"/>
      <c r="I45" s="2">
        <v>0</v>
      </c>
      <c r="J45" s="8"/>
    </row>
    <row r="46" spans="1:14" hidden="1" x14ac:dyDescent="0.25">
      <c r="A46" s="66" t="s">
        <v>52</v>
      </c>
      <c r="B46" s="67" t="s">
        <v>14</v>
      </c>
      <c r="C46" s="43" t="s">
        <v>174</v>
      </c>
      <c r="D46" s="69" t="s">
        <v>130</v>
      </c>
      <c r="E46" s="68">
        <v>20</v>
      </c>
      <c r="F46" s="68">
        <v>14</v>
      </c>
      <c r="G46" s="68">
        <v>6</v>
      </c>
      <c r="H46" s="2"/>
      <c r="I46" s="2">
        <f t="shared" si="0"/>
        <v>0</v>
      </c>
      <c r="J46" s="8"/>
      <c r="K46" t="s">
        <v>247</v>
      </c>
    </row>
    <row r="47" spans="1:14" hidden="1" x14ac:dyDescent="0.25">
      <c r="A47" s="66" t="s">
        <v>249</v>
      </c>
      <c r="B47" s="67" t="s">
        <v>14</v>
      </c>
      <c r="C47" s="43" t="s">
        <v>173</v>
      </c>
      <c r="D47" s="69" t="s">
        <v>201</v>
      </c>
      <c r="E47" s="68"/>
      <c r="F47" s="68"/>
      <c r="G47" s="68"/>
      <c r="H47" s="2"/>
      <c r="I47" s="2">
        <f t="shared" si="0"/>
        <v>0</v>
      </c>
      <c r="J47" s="8"/>
    </row>
    <row r="48" spans="1:14" x14ac:dyDescent="0.25">
      <c r="A48" s="66" t="s">
        <v>189</v>
      </c>
      <c r="B48" s="67" t="s">
        <v>6</v>
      </c>
      <c r="C48" s="43" t="s">
        <v>172</v>
      </c>
      <c r="D48" s="69" t="s">
        <v>236</v>
      </c>
      <c r="E48" s="68">
        <v>280</v>
      </c>
      <c r="F48" s="68">
        <v>75.25</v>
      </c>
      <c r="G48" s="68">
        <v>135.44999999999999</v>
      </c>
      <c r="H48" s="2"/>
      <c r="I48" s="2">
        <f t="shared" si="0"/>
        <v>69.300000000000011</v>
      </c>
      <c r="J48" s="8"/>
      <c r="L48" s="2"/>
      <c r="M48" s="2"/>
      <c r="N48" s="2"/>
    </row>
    <row r="49" spans="1:14" hidden="1" x14ac:dyDescent="0.25">
      <c r="A49" s="66" t="s">
        <v>250</v>
      </c>
      <c r="B49" s="67" t="s">
        <v>25</v>
      </c>
      <c r="C49" s="43" t="s">
        <v>172</v>
      </c>
      <c r="D49" s="69" t="s">
        <v>92</v>
      </c>
      <c r="E49" s="68">
        <v>23</v>
      </c>
      <c r="F49" s="68">
        <v>16.010000000000002</v>
      </c>
      <c r="G49" s="68">
        <v>6.86</v>
      </c>
      <c r="H49" s="2"/>
      <c r="I49" s="2">
        <f t="shared" si="0"/>
        <v>0.12999999999999901</v>
      </c>
      <c r="J49" s="8"/>
      <c r="L49" s="2"/>
      <c r="M49" s="2"/>
      <c r="N49" s="2"/>
    </row>
    <row r="50" spans="1:14" hidden="1" x14ac:dyDescent="0.25">
      <c r="A50" s="66" t="s">
        <v>251</v>
      </c>
      <c r="B50" s="67" t="s">
        <v>14</v>
      </c>
      <c r="C50" s="43" t="s">
        <v>174</v>
      </c>
      <c r="D50" s="69" t="s">
        <v>130</v>
      </c>
      <c r="E50" s="68">
        <v>20</v>
      </c>
      <c r="F50" s="68">
        <v>14</v>
      </c>
      <c r="G50" s="68">
        <v>6</v>
      </c>
      <c r="H50" s="2"/>
      <c r="I50" s="2">
        <f t="shared" si="0"/>
        <v>0</v>
      </c>
      <c r="J50" s="8"/>
    </row>
    <row r="51" spans="1:14" hidden="1" x14ac:dyDescent="0.25">
      <c r="A51" s="66" t="s">
        <v>251</v>
      </c>
      <c r="B51" s="67" t="s">
        <v>25</v>
      </c>
      <c r="C51" s="43" t="s">
        <v>174</v>
      </c>
      <c r="D51" s="69" t="s">
        <v>130</v>
      </c>
      <c r="E51" s="68">
        <v>20</v>
      </c>
      <c r="F51" s="68">
        <v>14</v>
      </c>
      <c r="G51" s="68">
        <v>6</v>
      </c>
      <c r="H51" s="2"/>
      <c r="I51" s="2">
        <f t="shared" si="0"/>
        <v>0</v>
      </c>
      <c r="J51" s="8"/>
    </row>
    <row r="52" spans="1:14" hidden="1" x14ac:dyDescent="0.25">
      <c r="A52" s="66" t="s">
        <v>251</v>
      </c>
      <c r="B52" s="67" t="s">
        <v>25</v>
      </c>
      <c r="C52" s="43" t="s">
        <v>173</v>
      </c>
      <c r="D52" s="69" t="s">
        <v>201</v>
      </c>
      <c r="E52" s="68"/>
      <c r="F52" s="68"/>
      <c r="G52" s="68"/>
      <c r="H52" s="2"/>
      <c r="I52" s="2">
        <f t="shared" si="0"/>
        <v>0</v>
      </c>
      <c r="J52" s="8"/>
    </row>
    <row r="53" spans="1:14" x14ac:dyDescent="0.25">
      <c r="A53" s="66" t="s">
        <v>98</v>
      </c>
      <c r="B53" s="67" t="s">
        <v>6</v>
      </c>
      <c r="C53" s="43" t="s">
        <v>243</v>
      </c>
      <c r="D53" s="69"/>
      <c r="E53" s="68">
        <v>66.78</v>
      </c>
      <c r="F53" s="68">
        <v>40.97</v>
      </c>
      <c r="G53" s="68">
        <v>22.06</v>
      </c>
      <c r="H53" s="2"/>
      <c r="I53" s="2">
        <f t="shared" si="0"/>
        <v>3.75</v>
      </c>
      <c r="J53" s="8"/>
    </row>
    <row r="54" spans="1:14" x14ac:dyDescent="0.25">
      <c r="A54" s="66" t="s">
        <v>97</v>
      </c>
      <c r="B54" s="67" t="s">
        <v>6</v>
      </c>
      <c r="C54" s="43" t="s">
        <v>243</v>
      </c>
      <c r="D54" s="69"/>
      <c r="E54" s="68"/>
      <c r="F54" s="70" t="s">
        <v>267</v>
      </c>
      <c r="G54" s="68">
        <v>6</v>
      </c>
      <c r="H54" s="2"/>
      <c r="I54" s="2">
        <v>0</v>
      </c>
      <c r="J54" s="8" t="s">
        <v>266</v>
      </c>
    </row>
    <row r="55" spans="1:14" x14ac:dyDescent="0.25">
      <c r="A55" s="66" t="s">
        <v>97</v>
      </c>
      <c r="B55" s="67" t="s">
        <v>6</v>
      </c>
      <c r="C55" s="43" t="s">
        <v>243</v>
      </c>
      <c r="D55" s="69" t="s">
        <v>232</v>
      </c>
      <c r="E55" s="68" t="s">
        <v>265</v>
      </c>
      <c r="F55" s="68">
        <v>7.29</v>
      </c>
      <c r="G55" s="68">
        <v>7.29</v>
      </c>
      <c r="H55" s="2"/>
      <c r="I55" s="2">
        <v>0</v>
      </c>
      <c r="J55" s="8"/>
    </row>
    <row r="56" spans="1:14" x14ac:dyDescent="0.25">
      <c r="A56" s="66" t="s">
        <v>98</v>
      </c>
      <c r="B56" s="67" t="s">
        <v>6</v>
      </c>
      <c r="C56" s="43" t="s">
        <v>243</v>
      </c>
      <c r="D56" s="69"/>
      <c r="E56" s="68">
        <v>22.87</v>
      </c>
      <c r="F56" s="68">
        <v>16.010000000000002</v>
      </c>
      <c r="G56" s="68">
        <v>6.86</v>
      </c>
      <c r="H56" s="2"/>
      <c r="I56" s="2">
        <f t="shared" si="0"/>
        <v>0</v>
      </c>
      <c r="J56" s="8"/>
    </row>
    <row r="57" spans="1:14" x14ac:dyDescent="0.25">
      <c r="A57" s="66" t="s">
        <v>252</v>
      </c>
      <c r="B57" s="67" t="s">
        <v>6</v>
      </c>
      <c r="C57" s="43" t="s">
        <v>174</v>
      </c>
      <c r="D57" s="69" t="s">
        <v>130</v>
      </c>
      <c r="E57" s="68">
        <v>20</v>
      </c>
      <c r="F57" s="68">
        <v>14</v>
      </c>
      <c r="G57" s="68">
        <v>6</v>
      </c>
      <c r="H57" s="2"/>
      <c r="I57" s="2">
        <f t="shared" si="0"/>
        <v>0</v>
      </c>
      <c r="J57" s="8"/>
    </row>
    <row r="58" spans="1:14" x14ac:dyDescent="0.25">
      <c r="A58" s="66" t="s">
        <v>253</v>
      </c>
      <c r="B58" s="67" t="s">
        <v>6</v>
      </c>
      <c r="C58" s="43" t="s">
        <v>174</v>
      </c>
      <c r="D58" s="69" t="s">
        <v>130</v>
      </c>
      <c r="E58" s="68">
        <v>20</v>
      </c>
      <c r="F58" s="68">
        <v>14</v>
      </c>
      <c r="G58" s="68">
        <v>6</v>
      </c>
      <c r="H58" s="2"/>
      <c r="I58" s="2">
        <f t="shared" si="0"/>
        <v>0</v>
      </c>
      <c r="J58" s="8"/>
    </row>
    <row r="59" spans="1:14" ht="13" thickBot="1" x14ac:dyDescent="0.3">
      <c r="A59" s="66" t="s">
        <v>254</v>
      </c>
      <c r="B59" s="67" t="s">
        <v>6</v>
      </c>
      <c r="C59" s="43" t="s">
        <v>172</v>
      </c>
      <c r="D59" s="69" t="s">
        <v>236</v>
      </c>
      <c r="E59" s="68">
        <v>56.64</v>
      </c>
      <c r="F59" s="68">
        <v>39.64</v>
      </c>
      <c r="G59" s="68">
        <v>17</v>
      </c>
      <c r="H59" s="2"/>
      <c r="I59" s="2">
        <f t="shared" si="0"/>
        <v>0</v>
      </c>
      <c r="J59" s="8"/>
    </row>
    <row r="60" spans="1:14" hidden="1" x14ac:dyDescent="0.25">
      <c r="A60" s="66" t="s">
        <v>57</v>
      </c>
      <c r="B60" s="67" t="s">
        <v>14</v>
      </c>
      <c r="C60" s="43" t="s">
        <v>174</v>
      </c>
      <c r="D60" s="69" t="s">
        <v>130</v>
      </c>
      <c r="E60" s="68">
        <v>20</v>
      </c>
      <c r="F60" s="68">
        <v>14</v>
      </c>
      <c r="G60" s="68">
        <v>6</v>
      </c>
      <c r="H60" s="2"/>
      <c r="I60" s="2">
        <f t="shared" si="0"/>
        <v>0</v>
      </c>
      <c r="J60" s="8"/>
    </row>
    <row r="61" spans="1:14" ht="13" hidden="1" thickBot="1" x14ac:dyDescent="0.3">
      <c r="A61" s="66"/>
      <c r="B61" s="67"/>
      <c r="C61" s="43"/>
      <c r="D61" s="69"/>
      <c r="E61" s="68"/>
      <c r="F61" s="68"/>
      <c r="G61" s="68"/>
      <c r="H61" s="2"/>
      <c r="I61" s="2">
        <f t="shared" si="0"/>
        <v>0</v>
      </c>
      <c r="J61" s="8"/>
    </row>
    <row r="62" spans="1:14" ht="5.5" customHeight="1" thickBot="1" x14ac:dyDescent="0.3">
      <c r="A62" s="62"/>
      <c r="B62" s="26"/>
      <c r="C62" s="42"/>
      <c r="D62" s="63"/>
      <c r="E62" s="63"/>
      <c r="F62" s="63"/>
      <c r="G62" s="63"/>
      <c r="H62" s="63"/>
      <c r="I62" s="63"/>
      <c r="J62" s="26"/>
    </row>
    <row r="63" spans="1:14" ht="9.25" customHeight="1" x14ac:dyDescent="0.25">
      <c r="A63" s="4"/>
      <c r="J63" s="1"/>
    </row>
    <row r="64" spans="1:14" s="51" customFormat="1" ht="25" x14ac:dyDescent="0.25">
      <c r="A64" s="55"/>
      <c r="B64" s="56"/>
      <c r="C64" s="57"/>
      <c r="E64" s="48" t="s">
        <v>42</v>
      </c>
      <c r="F64" s="50" t="s">
        <v>109</v>
      </c>
      <c r="G64" s="49" t="s">
        <v>319</v>
      </c>
      <c r="I64" s="49" t="s">
        <v>114</v>
      </c>
      <c r="J64" s="48" t="s">
        <v>44</v>
      </c>
    </row>
    <row r="65" spans="1:11" ht="8.5" customHeight="1" x14ac:dyDescent="0.25">
      <c r="A65" s="4"/>
      <c r="J65" s="1"/>
    </row>
    <row r="66" spans="1:11" ht="13" x14ac:dyDescent="0.3">
      <c r="A66" s="23" t="s">
        <v>37</v>
      </c>
      <c r="B66" s="22" t="s">
        <v>258</v>
      </c>
      <c r="C66" s="22"/>
      <c r="D66" s="1"/>
      <c r="E66" s="10">
        <f>SUM(E7:E61)</f>
        <v>2478.6899999999996</v>
      </c>
      <c r="F66" s="10">
        <f>SUM(F7:F61)</f>
        <v>1001.6799999999998</v>
      </c>
      <c r="G66" s="10">
        <f>SUM(G7:G61)</f>
        <v>1144.1599999999992</v>
      </c>
      <c r="H66" s="10">
        <f>SUM(H7:H61)</f>
        <v>0</v>
      </c>
      <c r="I66" s="10">
        <f>SUM(I7:I61)</f>
        <v>353.43</v>
      </c>
      <c r="J66" s="25">
        <f>+G66-D75</f>
        <v>639.3799999999992</v>
      </c>
    </row>
    <row r="67" spans="1:11" ht="8.5" customHeight="1" x14ac:dyDescent="0.25">
      <c r="A67" s="4"/>
      <c r="J67" s="25"/>
    </row>
    <row r="68" spans="1:11" x14ac:dyDescent="0.25">
      <c r="A68" s="1" t="s">
        <v>160</v>
      </c>
      <c r="B68" s="16" t="s">
        <v>190</v>
      </c>
      <c r="E68" s="5">
        <v>1817.19</v>
      </c>
      <c r="F68" s="10">
        <v>979.32</v>
      </c>
      <c r="G68" s="10">
        <v>645.73</v>
      </c>
      <c r="H68" s="15"/>
      <c r="I68" s="10">
        <v>212.72</v>
      </c>
      <c r="J68" s="25">
        <f>+G68-D75</f>
        <v>140.95000000000005</v>
      </c>
    </row>
    <row r="69" spans="1:11" ht="8.5" customHeight="1" x14ac:dyDescent="0.25">
      <c r="J69" s="1"/>
    </row>
    <row r="70" spans="1:11" x14ac:dyDescent="0.25">
      <c r="A70" s="1" t="s">
        <v>37</v>
      </c>
      <c r="B70" s="16" t="s">
        <v>59</v>
      </c>
      <c r="E70" s="10">
        <v>414.56</v>
      </c>
      <c r="F70" s="10">
        <v>169.43</v>
      </c>
      <c r="G70" s="10">
        <v>175.83</v>
      </c>
      <c r="H70" s="61"/>
      <c r="I70" s="10">
        <v>69.3</v>
      </c>
      <c r="J70" s="1"/>
      <c r="K70" s="2"/>
    </row>
    <row r="71" spans="1:11" x14ac:dyDescent="0.25">
      <c r="A71" s="4" t="s">
        <v>37</v>
      </c>
      <c r="B71" s="16" t="s">
        <v>179</v>
      </c>
      <c r="C71" s="16" t="s">
        <v>321</v>
      </c>
      <c r="E71" s="10">
        <v>528.29999999999995</v>
      </c>
      <c r="F71" s="10">
        <v>231.46</v>
      </c>
      <c r="G71" s="10">
        <v>202.41</v>
      </c>
      <c r="H71" s="61"/>
      <c r="I71" s="10">
        <v>94.43</v>
      </c>
      <c r="J71" s="1"/>
      <c r="K71" s="2"/>
    </row>
    <row r="72" spans="1:11" x14ac:dyDescent="0.25">
      <c r="A72" s="4" t="s">
        <v>37</v>
      </c>
      <c r="B72" s="16" t="s">
        <v>180</v>
      </c>
      <c r="E72" s="10">
        <v>385.15</v>
      </c>
      <c r="F72" s="10">
        <v>266.17</v>
      </c>
      <c r="G72" s="10">
        <v>115.01</v>
      </c>
      <c r="H72" s="61"/>
      <c r="I72" s="10">
        <v>3.97</v>
      </c>
      <c r="J72" s="1"/>
    </row>
    <row r="73" spans="1:11" x14ac:dyDescent="0.25">
      <c r="A73" s="1" t="s">
        <v>37</v>
      </c>
      <c r="B73" s="16" t="s">
        <v>181</v>
      </c>
      <c r="E73" s="10">
        <v>1378.76</v>
      </c>
      <c r="F73" s="10">
        <v>401.92</v>
      </c>
      <c r="G73" s="10">
        <v>738.81</v>
      </c>
      <c r="H73" s="61"/>
      <c r="I73" s="10">
        <v>238.03</v>
      </c>
      <c r="J73" s="1"/>
      <c r="K73" s="2"/>
    </row>
    <row r="74" spans="1:11" ht="8.5" customHeight="1" x14ac:dyDescent="0.25">
      <c r="J74" s="1"/>
    </row>
    <row r="75" spans="1:11" ht="25.5" x14ac:dyDescent="0.3">
      <c r="A75" s="82" t="s">
        <v>317</v>
      </c>
      <c r="B75" s="16" t="s">
        <v>318</v>
      </c>
      <c r="D75" s="81">
        <v>504.78</v>
      </c>
      <c r="J75" s="1"/>
    </row>
    <row r="76" spans="1:11" ht="8.5" customHeight="1" x14ac:dyDescent="0.25">
      <c r="J76" s="1"/>
    </row>
    <row r="77" spans="1:11" x14ac:dyDescent="0.25">
      <c r="A77" s="33"/>
      <c r="B77" s="12" t="s">
        <v>167</v>
      </c>
      <c r="C77" s="44"/>
      <c r="D77" s="12"/>
      <c r="E77" s="9"/>
      <c r="J77" s="1"/>
    </row>
    <row r="78" spans="1:11" x14ac:dyDescent="0.25">
      <c r="A78" s="34"/>
      <c r="B78" s="12" t="s">
        <v>165</v>
      </c>
      <c r="C78" s="44"/>
      <c r="D78" s="12"/>
      <c r="E78" s="9"/>
      <c r="J78" s="1"/>
    </row>
    <row r="79" spans="1:11" x14ac:dyDescent="0.25">
      <c r="A79" s="35"/>
      <c r="B79" s="12" t="s">
        <v>166</v>
      </c>
      <c r="C79" s="44"/>
      <c r="D79" s="12"/>
      <c r="E79" s="9"/>
      <c r="J79" s="1"/>
    </row>
    <row r="80" spans="1:11" x14ac:dyDescent="0.25">
      <c r="A80" s="4"/>
      <c r="J80" s="1"/>
    </row>
    <row r="81" spans="1:10" x14ac:dyDescent="0.25">
      <c r="A81" s="4"/>
      <c r="J81" s="1"/>
    </row>
    <row r="82" spans="1:10" x14ac:dyDescent="0.25">
      <c r="A82" s="4"/>
      <c r="J82" s="1"/>
    </row>
    <row r="83" spans="1:10" x14ac:dyDescent="0.25">
      <c r="A83" s="4"/>
      <c r="J83" s="1"/>
    </row>
    <row r="84" spans="1:10" x14ac:dyDescent="0.25">
      <c r="A84" s="4"/>
      <c r="J84" s="1"/>
    </row>
    <row r="85" spans="1:10" x14ac:dyDescent="0.25">
      <c r="A85" s="4"/>
      <c r="J85" s="1"/>
    </row>
    <row r="86" spans="1:10" x14ac:dyDescent="0.25">
      <c r="A86" s="4"/>
      <c r="J86" s="1"/>
    </row>
    <row r="87" spans="1:10" x14ac:dyDescent="0.25">
      <c r="A87" s="4"/>
      <c r="J87" s="1"/>
    </row>
    <row r="88" spans="1:10" x14ac:dyDescent="0.25">
      <c r="A88" s="4"/>
      <c r="J88" s="1"/>
    </row>
    <row r="89" spans="1:10" x14ac:dyDescent="0.25">
      <c r="A89" s="4"/>
      <c r="J89" s="1"/>
    </row>
    <row r="90" spans="1:10" x14ac:dyDescent="0.25">
      <c r="A90" s="4"/>
      <c r="J90" s="1"/>
    </row>
    <row r="91" spans="1:10" x14ac:dyDescent="0.25">
      <c r="A91" s="4"/>
      <c r="J91" s="1"/>
    </row>
    <row r="92" spans="1:10" x14ac:dyDescent="0.25">
      <c r="A92" s="4"/>
      <c r="J92" s="1"/>
    </row>
    <row r="93" spans="1:10" x14ac:dyDescent="0.25">
      <c r="A93" s="4"/>
      <c r="J93" s="1"/>
    </row>
    <row r="94" spans="1:10" x14ac:dyDescent="0.25">
      <c r="A94" s="4"/>
      <c r="J94" s="1"/>
    </row>
    <row r="95" spans="1:10" x14ac:dyDescent="0.25">
      <c r="A95" s="4"/>
      <c r="J95" s="1"/>
    </row>
    <row r="96" spans="1:10" x14ac:dyDescent="0.25">
      <c r="A96" s="4"/>
      <c r="J96" s="1"/>
    </row>
    <row r="97" spans="1:10" x14ac:dyDescent="0.25">
      <c r="A97" s="4"/>
      <c r="J97" s="1"/>
    </row>
    <row r="98" spans="1:10" x14ac:dyDescent="0.25">
      <c r="A98" s="4"/>
      <c r="J98" s="1"/>
    </row>
    <row r="99" spans="1:10" x14ac:dyDescent="0.25">
      <c r="A99" s="4"/>
      <c r="J99" s="1"/>
    </row>
    <row r="100" spans="1:10" x14ac:dyDescent="0.25">
      <c r="A100" s="4"/>
      <c r="J100" s="1"/>
    </row>
    <row r="101" spans="1:10" x14ac:dyDescent="0.25">
      <c r="A101" s="4"/>
      <c r="J101" s="1"/>
    </row>
    <row r="102" spans="1:10" x14ac:dyDescent="0.25">
      <c r="A102" s="4"/>
      <c r="J102" s="1"/>
    </row>
    <row r="103" spans="1:10" x14ac:dyDescent="0.25">
      <c r="A103" s="4"/>
      <c r="J103" s="1"/>
    </row>
    <row r="104" spans="1:10" x14ac:dyDescent="0.25">
      <c r="A104" s="4"/>
      <c r="J104" s="1"/>
    </row>
    <row r="105" spans="1:10" x14ac:dyDescent="0.25">
      <c r="A105" s="4"/>
      <c r="J105" s="1"/>
    </row>
    <row r="106" spans="1:10" x14ac:dyDescent="0.25">
      <c r="A106" s="4"/>
      <c r="J106" s="1"/>
    </row>
    <row r="107" spans="1:10" x14ac:dyDescent="0.25">
      <c r="A107" s="4"/>
      <c r="J107" s="1"/>
    </row>
    <row r="108" spans="1:10" x14ac:dyDescent="0.25">
      <c r="A108" s="4"/>
      <c r="J108" s="1"/>
    </row>
    <row r="109" spans="1:10" x14ac:dyDescent="0.25">
      <c r="A109" s="4"/>
      <c r="J109" s="1"/>
    </row>
    <row r="110" spans="1:10" x14ac:dyDescent="0.25">
      <c r="A110" s="4"/>
      <c r="J110" s="1"/>
    </row>
    <row r="111" spans="1:10" x14ac:dyDescent="0.25">
      <c r="A111" s="4"/>
      <c r="J111" s="1"/>
    </row>
    <row r="112" spans="1:10" x14ac:dyDescent="0.25">
      <c r="A112" s="4"/>
      <c r="J112" s="1"/>
    </row>
    <row r="113" spans="1:10" x14ac:dyDescent="0.25">
      <c r="A113" s="4"/>
      <c r="J113" s="1"/>
    </row>
    <row r="114" spans="1:10" x14ac:dyDescent="0.25">
      <c r="A114" s="4"/>
      <c r="J114" s="1"/>
    </row>
    <row r="115" spans="1:10" x14ac:dyDescent="0.25">
      <c r="A115" s="4"/>
      <c r="J115" s="1"/>
    </row>
    <row r="116" spans="1:10" x14ac:dyDescent="0.25">
      <c r="A116" s="4"/>
      <c r="J116" s="1"/>
    </row>
    <row r="117" spans="1:10" x14ac:dyDescent="0.25">
      <c r="A117" s="4"/>
      <c r="J117" s="1"/>
    </row>
    <row r="118" spans="1:10" x14ac:dyDescent="0.25">
      <c r="A118" s="4"/>
      <c r="J118" s="1"/>
    </row>
  </sheetData>
  <autoFilter ref="A6:G61">
    <filterColumn colId="1">
      <filters>
        <filter val="YVES"/>
      </filters>
    </filterColumn>
  </autoFilter>
  <phoneticPr fontId="0" type="noConversion"/>
  <pageMargins left="0.78740157480314965" right="0.78740157480314965" top="0.39370078740157483" bottom="0.39370078740157483" header="0.51181102362204722" footer="0.51181102362204722"/>
  <pageSetup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106"/>
  <sheetViews>
    <sheetView workbookViewId="0">
      <pane ySplit="1" topLeftCell="A12" activePane="bottomLeft" state="frozen"/>
      <selection activeCell="D9" sqref="D9"/>
      <selection pane="bottomLeft" activeCell="G56" sqref="G56"/>
    </sheetView>
  </sheetViews>
  <sheetFormatPr baseColWidth="10" defaultRowHeight="12.5" x14ac:dyDescent="0.25"/>
  <cols>
    <col min="1" max="1" width="13.08984375" customWidth="1"/>
    <col min="2" max="2" width="11.36328125" style="1" customWidth="1"/>
    <col min="3" max="3" width="12.6328125" style="16" customWidth="1"/>
    <col min="4" max="4" width="14.08984375" customWidth="1"/>
    <col min="5" max="7" width="8.6328125" customWidth="1"/>
    <col min="8" max="8" width="0.6328125" customWidth="1"/>
    <col min="9" max="10" width="9.08984375" customWidth="1"/>
    <col min="13" max="13" width="14.08984375" customWidth="1"/>
  </cols>
  <sheetData>
    <row r="1" spans="1:11" ht="25" hidden="1" x14ac:dyDescent="0.25">
      <c r="A1" s="4" t="s">
        <v>1</v>
      </c>
      <c r="B1" s="1" t="s">
        <v>2</v>
      </c>
      <c r="C1" s="41" t="s">
        <v>171</v>
      </c>
      <c r="D1" s="1" t="s">
        <v>8</v>
      </c>
      <c r="E1" s="1" t="s">
        <v>7</v>
      </c>
      <c r="F1" s="18" t="s">
        <v>113</v>
      </c>
      <c r="G1" s="17" t="s">
        <v>110</v>
      </c>
      <c r="I1" s="17" t="s">
        <v>114</v>
      </c>
      <c r="J1" s="1" t="s">
        <v>44</v>
      </c>
    </row>
    <row r="2" spans="1:11" ht="23" x14ac:dyDescent="0.5">
      <c r="A2" s="13" t="s">
        <v>315</v>
      </c>
      <c r="D2" s="39" t="s">
        <v>257</v>
      </c>
      <c r="J2" s="1"/>
    </row>
    <row r="3" spans="1:11" x14ac:dyDescent="0.25">
      <c r="A3" s="3"/>
      <c r="J3" s="1"/>
    </row>
    <row r="4" spans="1:11" ht="13" x14ac:dyDescent="0.3">
      <c r="A4" s="19"/>
      <c r="B4" s="20"/>
      <c r="C4" s="22"/>
      <c r="D4" s="54"/>
      <c r="J4" s="1"/>
    </row>
    <row r="5" spans="1:11" x14ac:dyDescent="0.25">
      <c r="A5" s="3"/>
      <c r="J5" s="1"/>
    </row>
    <row r="6" spans="1:11" s="51" customFormat="1" ht="25" x14ac:dyDescent="0.25">
      <c r="A6" s="47" t="s">
        <v>1</v>
      </c>
      <c r="B6" s="48" t="s">
        <v>2</v>
      </c>
      <c r="C6" s="49" t="s">
        <v>171</v>
      </c>
      <c r="D6" s="48" t="s">
        <v>8</v>
      </c>
      <c r="E6" s="48" t="s">
        <v>7</v>
      </c>
      <c r="F6" s="50" t="s">
        <v>113</v>
      </c>
      <c r="G6" s="49" t="s">
        <v>242</v>
      </c>
      <c r="I6" s="52" t="s">
        <v>111</v>
      </c>
      <c r="J6" s="53"/>
    </row>
    <row r="7" spans="1:11" hidden="1" x14ac:dyDescent="0.25">
      <c r="A7" s="66" t="s">
        <v>260</v>
      </c>
      <c r="B7" s="67" t="s">
        <v>25</v>
      </c>
      <c r="C7" s="43" t="s">
        <v>174</v>
      </c>
      <c r="D7" s="43" t="s">
        <v>68</v>
      </c>
      <c r="E7" s="68">
        <v>20</v>
      </c>
      <c r="F7" s="68">
        <v>14</v>
      </c>
      <c r="G7" s="68">
        <v>6</v>
      </c>
      <c r="I7" s="2">
        <f t="shared" ref="I7:I48" si="0">E7-(F7+G7)</f>
        <v>0</v>
      </c>
      <c r="J7" s="1"/>
    </row>
    <row r="8" spans="1:11" hidden="1" x14ac:dyDescent="0.25">
      <c r="A8" s="66" t="s">
        <v>261</v>
      </c>
      <c r="B8" s="67" t="s">
        <v>14</v>
      </c>
      <c r="C8" s="43" t="s">
        <v>262</v>
      </c>
      <c r="D8" s="43" t="s">
        <v>263</v>
      </c>
      <c r="E8" s="68">
        <v>45</v>
      </c>
      <c r="F8" s="70">
        <v>14</v>
      </c>
      <c r="G8" s="68">
        <v>6</v>
      </c>
      <c r="H8" s="2"/>
      <c r="I8" s="2">
        <f t="shared" si="0"/>
        <v>25</v>
      </c>
      <c r="J8" s="8"/>
    </row>
    <row r="9" spans="1:11" x14ac:dyDescent="0.25">
      <c r="A9" s="66" t="s">
        <v>261</v>
      </c>
      <c r="B9" s="67" t="s">
        <v>6</v>
      </c>
      <c r="C9" s="43" t="s">
        <v>262</v>
      </c>
      <c r="D9" s="69" t="s">
        <v>263</v>
      </c>
      <c r="E9" s="68">
        <v>50</v>
      </c>
      <c r="F9" s="70">
        <v>14</v>
      </c>
      <c r="G9" s="68">
        <v>6</v>
      </c>
      <c r="H9" s="2"/>
      <c r="I9" s="2">
        <f t="shared" si="0"/>
        <v>30</v>
      </c>
      <c r="J9" s="8"/>
    </row>
    <row r="10" spans="1:11" ht="13.4" hidden="1" customHeight="1" x14ac:dyDescent="0.25">
      <c r="A10" s="66" t="s">
        <v>69</v>
      </c>
      <c r="B10" s="67" t="s">
        <v>14</v>
      </c>
      <c r="C10" s="43" t="s">
        <v>172</v>
      </c>
      <c r="D10" s="69" t="s">
        <v>264</v>
      </c>
      <c r="E10" s="68">
        <v>38</v>
      </c>
      <c r="F10" s="68">
        <v>16.100000000000001</v>
      </c>
      <c r="G10" s="68">
        <v>6.9</v>
      </c>
      <c r="H10" s="2"/>
      <c r="I10" s="2">
        <f t="shared" si="0"/>
        <v>15</v>
      </c>
      <c r="J10" s="8"/>
    </row>
    <row r="11" spans="1:11" ht="13.4" hidden="1" customHeight="1" x14ac:dyDescent="0.25">
      <c r="A11" s="66" t="s">
        <v>220</v>
      </c>
      <c r="B11" s="67" t="s">
        <v>14</v>
      </c>
      <c r="C11" s="43" t="s">
        <v>174</v>
      </c>
      <c r="D11" s="69" t="s">
        <v>68</v>
      </c>
      <c r="E11" s="68">
        <v>20</v>
      </c>
      <c r="F11" s="68">
        <v>14</v>
      </c>
      <c r="G11" s="68">
        <v>6</v>
      </c>
      <c r="H11" s="2">
        <v>0</v>
      </c>
      <c r="I11" s="2">
        <f t="shared" si="0"/>
        <v>0</v>
      </c>
      <c r="J11" s="8"/>
    </row>
    <row r="12" spans="1:11" ht="13.4" customHeight="1" x14ac:dyDescent="0.25">
      <c r="A12" s="66" t="s">
        <v>221</v>
      </c>
      <c r="B12" s="67" t="s">
        <v>6</v>
      </c>
      <c r="C12" s="43" t="s">
        <v>174</v>
      </c>
      <c r="D12" s="69" t="s">
        <v>68</v>
      </c>
      <c r="E12" s="68">
        <v>20</v>
      </c>
      <c r="F12" s="68">
        <v>14</v>
      </c>
      <c r="G12" s="68">
        <v>6</v>
      </c>
      <c r="H12" s="2"/>
      <c r="I12" s="2">
        <f t="shared" si="0"/>
        <v>0</v>
      </c>
      <c r="J12" s="8"/>
    </row>
    <row r="13" spans="1:11" ht="13.4" customHeight="1" x14ac:dyDescent="0.25">
      <c r="A13" s="66" t="s">
        <v>271</v>
      </c>
      <c r="B13" s="67" t="s">
        <v>6</v>
      </c>
      <c r="C13" s="43" t="s">
        <v>172</v>
      </c>
      <c r="D13" s="69" t="s">
        <v>20</v>
      </c>
      <c r="E13" s="68">
        <v>23</v>
      </c>
      <c r="F13" s="68">
        <v>16.100000000000001</v>
      </c>
      <c r="G13" s="68">
        <v>6.9</v>
      </c>
      <c r="H13" s="2"/>
      <c r="I13" s="2">
        <f t="shared" si="0"/>
        <v>0</v>
      </c>
      <c r="J13" s="8"/>
    </row>
    <row r="14" spans="1:11" ht="13.4" customHeight="1" x14ac:dyDescent="0.25">
      <c r="A14" s="66" t="s">
        <v>83</v>
      </c>
      <c r="B14" s="67" t="s">
        <v>6</v>
      </c>
      <c r="C14" s="43" t="s">
        <v>172</v>
      </c>
      <c r="D14" s="69" t="s">
        <v>268</v>
      </c>
      <c r="E14" s="68">
        <v>22.6</v>
      </c>
      <c r="F14" s="68">
        <v>13.56</v>
      </c>
      <c r="G14" s="68">
        <v>9.0399999999999991</v>
      </c>
      <c r="H14" s="2"/>
      <c r="I14" s="2">
        <f t="shared" si="0"/>
        <v>0</v>
      </c>
      <c r="J14" s="8"/>
    </row>
    <row r="15" spans="1:11" x14ac:dyDescent="0.25">
      <c r="A15" s="66" t="s">
        <v>83</v>
      </c>
      <c r="B15" s="67" t="s">
        <v>6</v>
      </c>
      <c r="C15" s="43" t="s">
        <v>172</v>
      </c>
      <c r="D15" s="69" t="s">
        <v>170</v>
      </c>
      <c r="E15" s="68">
        <v>23</v>
      </c>
      <c r="F15" s="70">
        <v>16.100000000000001</v>
      </c>
      <c r="G15" s="68">
        <v>6.9</v>
      </c>
      <c r="H15" s="2"/>
      <c r="I15" s="2">
        <f t="shared" si="0"/>
        <v>0</v>
      </c>
      <c r="J15" s="8"/>
    </row>
    <row r="16" spans="1:11" x14ac:dyDescent="0.25">
      <c r="A16" s="66" t="s">
        <v>269</v>
      </c>
      <c r="B16" s="67" t="s">
        <v>6</v>
      </c>
      <c r="C16" s="43" t="s">
        <v>174</v>
      </c>
      <c r="D16" s="69" t="s">
        <v>68</v>
      </c>
      <c r="E16" s="68">
        <v>20</v>
      </c>
      <c r="F16" s="70">
        <v>14</v>
      </c>
      <c r="G16" s="68">
        <v>6</v>
      </c>
      <c r="H16" s="2"/>
      <c r="I16" s="2">
        <f t="shared" si="0"/>
        <v>0</v>
      </c>
      <c r="K16" s="11"/>
    </row>
    <row r="17" spans="1:12" x14ac:dyDescent="0.25">
      <c r="A17" s="66" t="s">
        <v>269</v>
      </c>
      <c r="B17" s="67" t="s">
        <v>6</v>
      </c>
      <c r="C17" s="43" t="s">
        <v>172</v>
      </c>
      <c r="D17" s="69" t="s">
        <v>274</v>
      </c>
      <c r="E17" s="68">
        <v>0</v>
      </c>
      <c r="F17" s="70"/>
      <c r="G17" s="68"/>
      <c r="H17" s="2"/>
      <c r="I17" s="2">
        <f t="shared" si="0"/>
        <v>0</v>
      </c>
      <c r="J17" t="s">
        <v>275</v>
      </c>
      <c r="K17" s="11"/>
    </row>
    <row r="18" spans="1:12" hidden="1" x14ac:dyDescent="0.25">
      <c r="A18" s="66" t="s">
        <v>276</v>
      </c>
      <c r="B18" s="67" t="s">
        <v>14</v>
      </c>
      <c r="C18" s="43" t="s">
        <v>173</v>
      </c>
      <c r="D18" s="69" t="s">
        <v>201</v>
      </c>
      <c r="E18" s="68"/>
      <c r="F18" s="70"/>
      <c r="G18" s="68"/>
      <c r="H18" s="2"/>
      <c r="I18" s="2"/>
      <c r="K18" s="11"/>
    </row>
    <row r="19" spans="1:12" x14ac:dyDescent="0.25">
      <c r="A19" s="66" t="s">
        <v>272</v>
      </c>
      <c r="B19" s="67" t="s">
        <v>6</v>
      </c>
      <c r="C19" s="43" t="s">
        <v>174</v>
      </c>
      <c r="D19" s="69" t="s">
        <v>68</v>
      </c>
      <c r="E19" s="68">
        <v>20</v>
      </c>
      <c r="F19" s="70">
        <v>14</v>
      </c>
      <c r="G19" s="68">
        <v>6</v>
      </c>
      <c r="H19" s="2"/>
      <c r="I19" s="2">
        <f t="shared" si="0"/>
        <v>0</v>
      </c>
      <c r="J19" s="8"/>
    </row>
    <row r="20" spans="1:12" x14ac:dyDescent="0.25">
      <c r="A20" s="66" t="s">
        <v>273</v>
      </c>
      <c r="B20" s="67" t="s">
        <v>6</v>
      </c>
      <c r="C20" s="43" t="s">
        <v>172</v>
      </c>
      <c r="D20" s="69" t="s">
        <v>270</v>
      </c>
      <c r="E20" s="68">
        <v>29</v>
      </c>
      <c r="F20" s="70">
        <v>20.16</v>
      </c>
      <c r="G20" s="68">
        <v>8.64</v>
      </c>
      <c r="H20" s="2"/>
      <c r="I20" s="2">
        <f t="shared" si="0"/>
        <v>0.19999999999999929</v>
      </c>
      <c r="J20" s="8"/>
    </row>
    <row r="21" spans="1:12" hidden="1" x14ac:dyDescent="0.25">
      <c r="A21" s="66" t="s">
        <v>273</v>
      </c>
      <c r="B21" s="67" t="s">
        <v>25</v>
      </c>
      <c r="C21" s="43" t="s">
        <v>172</v>
      </c>
      <c r="D21" s="69" t="s">
        <v>235</v>
      </c>
      <c r="E21" s="68">
        <v>23</v>
      </c>
      <c r="F21" s="70">
        <v>16.100000000000001</v>
      </c>
      <c r="G21" s="68">
        <v>6.9</v>
      </c>
      <c r="H21" s="2"/>
      <c r="I21" s="2">
        <f t="shared" si="0"/>
        <v>0</v>
      </c>
      <c r="J21" s="8"/>
    </row>
    <row r="22" spans="1:12" x14ac:dyDescent="0.25">
      <c r="A22" s="66" t="s">
        <v>237</v>
      </c>
      <c r="B22" s="67" t="s">
        <v>6</v>
      </c>
      <c r="C22" s="43" t="s">
        <v>172</v>
      </c>
      <c r="D22" s="69" t="s">
        <v>278</v>
      </c>
      <c r="E22" s="68">
        <v>171.36</v>
      </c>
      <c r="F22" s="70">
        <v>102.84</v>
      </c>
      <c r="G22" s="68"/>
      <c r="H22" s="2"/>
      <c r="I22" s="2">
        <f t="shared" si="0"/>
        <v>68.52000000000001</v>
      </c>
      <c r="J22" s="8"/>
    </row>
    <row r="23" spans="1:12" hidden="1" x14ac:dyDescent="0.25">
      <c r="A23" s="66" t="s">
        <v>277</v>
      </c>
      <c r="B23" s="67" t="s">
        <v>25</v>
      </c>
      <c r="C23" s="43" t="s">
        <v>173</v>
      </c>
      <c r="D23" s="69" t="s">
        <v>201</v>
      </c>
      <c r="E23" s="68">
        <v>14.85</v>
      </c>
      <c r="F23" s="70">
        <v>8.91</v>
      </c>
      <c r="G23" s="68">
        <v>5.94</v>
      </c>
      <c r="H23" s="2"/>
      <c r="I23" s="2">
        <f t="shared" si="0"/>
        <v>0</v>
      </c>
      <c r="J23" s="8"/>
    </row>
    <row r="24" spans="1:12" x14ac:dyDescent="0.25">
      <c r="A24" s="66" t="s">
        <v>234</v>
      </c>
      <c r="B24" s="67" t="s">
        <v>6</v>
      </c>
      <c r="C24" s="43" t="s">
        <v>172</v>
      </c>
      <c r="D24" s="69" t="s">
        <v>270</v>
      </c>
      <c r="E24" s="68">
        <v>29</v>
      </c>
      <c r="F24" s="68">
        <v>20.16</v>
      </c>
      <c r="G24" s="68">
        <v>8.64</v>
      </c>
      <c r="H24" s="2"/>
      <c r="I24" s="2">
        <f t="shared" si="0"/>
        <v>0.19999999999999929</v>
      </c>
      <c r="J24" s="8"/>
    </row>
    <row r="25" spans="1:12" ht="13" x14ac:dyDescent="0.3">
      <c r="A25" s="66" t="s">
        <v>127</v>
      </c>
      <c r="B25" s="67" t="s">
        <v>6</v>
      </c>
      <c r="C25" s="43" t="s">
        <v>173</v>
      </c>
      <c r="D25" s="69" t="s">
        <v>22</v>
      </c>
      <c r="E25" s="68">
        <v>475</v>
      </c>
      <c r="F25" s="68">
        <v>15.62</v>
      </c>
      <c r="G25" s="68">
        <v>88.41</v>
      </c>
      <c r="H25" s="2"/>
      <c r="I25" s="83">
        <v>370.97</v>
      </c>
      <c r="J25" s="8"/>
    </row>
    <row r="26" spans="1:12" hidden="1" x14ac:dyDescent="0.25">
      <c r="A26" s="66" t="s">
        <v>282</v>
      </c>
      <c r="B26" s="67" t="s">
        <v>14</v>
      </c>
      <c r="C26" s="43"/>
      <c r="D26" s="69"/>
      <c r="E26" s="68">
        <v>23</v>
      </c>
      <c r="F26" s="68">
        <v>16.100000000000001</v>
      </c>
      <c r="G26" s="68">
        <v>6.9</v>
      </c>
      <c r="H26" s="2"/>
      <c r="I26" s="2">
        <f t="shared" si="0"/>
        <v>0</v>
      </c>
      <c r="J26" s="8"/>
    </row>
    <row r="27" spans="1:12" hidden="1" x14ac:dyDescent="0.25">
      <c r="A27" s="66" t="s">
        <v>284</v>
      </c>
      <c r="B27" s="67" t="s">
        <v>25</v>
      </c>
      <c r="C27" s="43" t="s">
        <v>172</v>
      </c>
      <c r="D27" s="69" t="s">
        <v>235</v>
      </c>
      <c r="E27" s="68">
        <v>23</v>
      </c>
      <c r="F27" s="68">
        <v>16.100000000000001</v>
      </c>
      <c r="G27" s="68">
        <v>6.9</v>
      </c>
      <c r="H27" s="2"/>
      <c r="I27" s="2">
        <f t="shared" si="0"/>
        <v>0</v>
      </c>
      <c r="J27" s="8"/>
    </row>
    <row r="28" spans="1:12" hidden="1" x14ac:dyDescent="0.25">
      <c r="A28" s="66" t="s">
        <v>284</v>
      </c>
      <c r="B28" s="67" t="s">
        <v>25</v>
      </c>
      <c r="C28" s="43" t="s">
        <v>173</v>
      </c>
      <c r="D28" s="69" t="s">
        <v>201</v>
      </c>
      <c r="E28" s="68">
        <v>14.85</v>
      </c>
      <c r="F28" s="68">
        <v>8.91</v>
      </c>
      <c r="G28" s="68">
        <v>5.94</v>
      </c>
      <c r="H28" s="2"/>
      <c r="I28" s="2">
        <f t="shared" si="0"/>
        <v>0</v>
      </c>
      <c r="J28" s="8"/>
    </row>
    <row r="29" spans="1:12" hidden="1" x14ac:dyDescent="0.25">
      <c r="A29" s="66" t="s">
        <v>142</v>
      </c>
      <c r="B29" s="67" t="s">
        <v>25</v>
      </c>
      <c r="C29" s="43" t="s">
        <v>173</v>
      </c>
      <c r="D29" s="69" t="s">
        <v>226</v>
      </c>
      <c r="E29" s="68"/>
      <c r="F29" s="68"/>
      <c r="G29" s="68">
        <v>10.26</v>
      </c>
      <c r="H29" s="2"/>
      <c r="I29" s="2"/>
      <c r="J29" s="8"/>
    </row>
    <row r="30" spans="1:12" hidden="1" x14ac:dyDescent="0.25">
      <c r="A30" s="66" t="s">
        <v>279</v>
      </c>
      <c r="B30" s="67" t="s">
        <v>25</v>
      </c>
      <c r="C30" s="43" t="s">
        <v>174</v>
      </c>
      <c r="D30" s="69" t="s">
        <v>68</v>
      </c>
      <c r="E30" s="68">
        <v>20</v>
      </c>
      <c r="F30" s="68">
        <v>14</v>
      </c>
      <c r="G30" s="68">
        <v>6</v>
      </c>
      <c r="H30" s="2"/>
      <c r="I30" s="2">
        <f t="shared" si="0"/>
        <v>0</v>
      </c>
      <c r="J30" s="8"/>
    </row>
    <row r="31" spans="1:12" x14ac:dyDescent="0.25">
      <c r="A31" s="66" t="s">
        <v>280</v>
      </c>
      <c r="B31" s="67" t="s">
        <v>6</v>
      </c>
      <c r="C31" s="43" t="s">
        <v>174</v>
      </c>
      <c r="D31" s="69" t="s">
        <v>68</v>
      </c>
      <c r="E31" s="68">
        <v>20</v>
      </c>
      <c r="F31" s="68">
        <v>14</v>
      </c>
      <c r="G31" s="68">
        <v>6</v>
      </c>
      <c r="H31" s="2"/>
      <c r="I31" s="2">
        <f t="shared" si="0"/>
        <v>0</v>
      </c>
      <c r="J31" s="8"/>
      <c r="L31" s="2"/>
    </row>
    <row r="32" spans="1:12" hidden="1" x14ac:dyDescent="0.25">
      <c r="A32" s="66" t="s">
        <v>145</v>
      </c>
      <c r="B32" s="67" t="s">
        <v>25</v>
      </c>
      <c r="C32" s="43" t="s">
        <v>174</v>
      </c>
      <c r="D32" s="69" t="s">
        <v>68</v>
      </c>
      <c r="E32" s="68">
        <v>20</v>
      </c>
      <c r="F32" s="68">
        <v>14</v>
      </c>
      <c r="G32" s="68">
        <v>6</v>
      </c>
      <c r="H32" s="2"/>
      <c r="I32" s="2">
        <f t="shared" si="0"/>
        <v>0</v>
      </c>
      <c r="J32" s="8"/>
      <c r="L32" s="2"/>
    </row>
    <row r="33" spans="1:13" x14ac:dyDescent="0.25">
      <c r="A33" s="66" t="s">
        <v>283</v>
      </c>
      <c r="B33" s="67" t="s">
        <v>6</v>
      </c>
      <c r="C33" s="43" t="s">
        <v>173</v>
      </c>
      <c r="D33" s="69" t="s">
        <v>281</v>
      </c>
      <c r="E33" s="68">
        <v>45.31</v>
      </c>
      <c r="F33" s="68">
        <v>29.45</v>
      </c>
      <c r="G33" s="68"/>
      <c r="H33" s="2"/>
      <c r="I33" s="2">
        <f t="shared" si="0"/>
        <v>15.860000000000003</v>
      </c>
      <c r="J33" s="8"/>
      <c r="L33" s="2"/>
    </row>
    <row r="34" spans="1:13" x14ac:dyDescent="0.25">
      <c r="A34" s="66" t="s">
        <v>48</v>
      </c>
      <c r="B34" s="67" t="s">
        <v>6</v>
      </c>
      <c r="C34" s="43" t="s">
        <v>172</v>
      </c>
      <c r="D34" s="69" t="s">
        <v>12</v>
      </c>
      <c r="E34" s="68">
        <v>149.52000000000001</v>
      </c>
      <c r="F34" s="68">
        <v>80.67</v>
      </c>
      <c r="G34" s="68">
        <v>34.6</v>
      </c>
      <c r="H34" s="2"/>
      <c r="I34" s="2">
        <f t="shared" si="0"/>
        <v>34.25</v>
      </c>
      <c r="J34" s="8"/>
    </row>
    <row r="35" spans="1:13" hidden="1" x14ac:dyDescent="0.25">
      <c r="A35" s="66" t="s">
        <v>148</v>
      </c>
      <c r="B35" s="67" t="s">
        <v>25</v>
      </c>
      <c r="C35" s="43" t="s">
        <v>262</v>
      </c>
      <c r="D35" s="69" t="s">
        <v>263</v>
      </c>
      <c r="E35" s="68">
        <v>50</v>
      </c>
      <c r="F35" s="68">
        <v>14</v>
      </c>
      <c r="G35" s="68">
        <v>6</v>
      </c>
      <c r="H35" s="2"/>
      <c r="I35" s="2">
        <f t="shared" si="0"/>
        <v>30</v>
      </c>
      <c r="J35" s="8"/>
    </row>
    <row r="36" spans="1:13" x14ac:dyDescent="0.25">
      <c r="A36" s="66" t="s">
        <v>285</v>
      </c>
      <c r="B36" s="67" t="s">
        <v>6</v>
      </c>
      <c r="C36" s="43" t="s">
        <v>173</v>
      </c>
      <c r="D36" s="69" t="s">
        <v>289</v>
      </c>
      <c r="E36" s="68">
        <v>20</v>
      </c>
      <c r="F36" s="68">
        <v>14</v>
      </c>
      <c r="G36" s="68">
        <v>6</v>
      </c>
      <c r="H36" s="2"/>
      <c r="I36" s="2">
        <f t="shared" si="0"/>
        <v>0</v>
      </c>
      <c r="J36" s="79"/>
    </row>
    <row r="37" spans="1:13" x14ac:dyDescent="0.25">
      <c r="A37" s="66" t="s">
        <v>286</v>
      </c>
      <c r="B37" s="67" t="s">
        <v>6</v>
      </c>
      <c r="C37" s="43" t="s">
        <v>173</v>
      </c>
      <c r="D37" s="69" t="s">
        <v>289</v>
      </c>
      <c r="E37" s="68">
        <v>20</v>
      </c>
      <c r="F37" s="68">
        <v>14</v>
      </c>
      <c r="G37" s="68">
        <v>6</v>
      </c>
      <c r="H37" s="2"/>
      <c r="I37" s="2">
        <f t="shared" si="0"/>
        <v>0</v>
      </c>
      <c r="J37" s="80"/>
      <c r="K37" s="11"/>
    </row>
    <row r="38" spans="1:13" x14ac:dyDescent="0.25">
      <c r="A38" s="66" t="s">
        <v>287</v>
      </c>
      <c r="B38" s="67" t="s">
        <v>6</v>
      </c>
      <c r="C38" s="43" t="s">
        <v>173</v>
      </c>
      <c r="D38" s="69" t="s">
        <v>289</v>
      </c>
      <c r="E38" s="68">
        <v>20</v>
      </c>
      <c r="F38" s="68">
        <v>14</v>
      </c>
      <c r="G38" s="68">
        <v>6</v>
      </c>
      <c r="H38" s="2"/>
      <c r="I38" s="2">
        <f t="shared" si="0"/>
        <v>0</v>
      </c>
      <c r="J38" s="79"/>
      <c r="K38" t="s">
        <v>290</v>
      </c>
    </row>
    <row r="39" spans="1:13" x14ac:dyDescent="0.25">
      <c r="A39" s="66" t="s">
        <v>288</v>
      </c>
      <c r="B39" s="67" t="s">
        <v>6</v>
      </c>
      <c r="C39" s="43" t="s">
        <v>173</v>
      </c>
      <c r="D39" s="69" t="s">
        <v>289</v>
      </c>
      <c r="E39" s="68">
        <v>20</v>
      </c>
      <c r="F39" s="68">
        <v>14</v>
      </c>
      <c r="G39" s="68">
        <v>6</v>
      </c>
      <c r="H39" s="2"/>
      <c r="I39" s="2">
        <f t="shared" si="0"/>
        <v>0</v>
      </c>
      <c r="J39" s="79"/>
    </row>
    <row r="40" spans="1:13" x14ac:dyDescent="0.25">
      <c r="A40" s="66" t="s">
        <v>252</v>
      </c>
      <c r="B40" s="67" t="s">
        <v>6</v>
      </c>
      <c r="C40" s="43" t="s">
        <v>173</v>
      </c>
      <c r="D40" s="69" t="s">
        <v>289</v>
      </c>
      <c r="E40" s="68">
        <v>20</v>
      </c>
      <c r="F40" s="68">
        <v>14</v>
      </c>
      <c r="G40" s="68">
        <v>6</v>
      </c>
      <c r="H40" s="2"/>
      <c r="I40" s="2">
        <f t="shared" si="0"/>
        <v>0</v>
      </c>
      <c r="J40" s="80"/>
    </row>
    <row r="41" spans="1:13" x14ac:dyDescent="0.25">
      <c r="A41" s="66" t="s">
        <v>291</v>
      </c>
      <c r="B41" s="67" t="s">
        <v>6</v>
      </c>
      <c r="C41" s="43" t="s">
        <v>173</v>
      </c>
      <c r="D41" s="69" t="s">
        <v>289</v>
      </c>
      <c r="E41" s="68">
        <v>20</v>
      </c>
      <c r="F41" s="68">
        <v>14</v>
      </c>
      <c r="G41" s="68">
        <v>6</v>
      </c>
      <c r="H41" s="2"/>
      <c r="I41" s="2">
        <f t="shared" si="0"/>
        <v>0</v>
      </c>
      <c r="J41" s="8"/>
    </row>
    <row r="42" spans="1:13" x14ac:dyDescent="0.25">
      <c r="A42" s="66" t="s">
        <v>292</v>
      </c>
      <c r="B42" s="67" t="s">
        <v>6</v>
      </c>
      <c r="C42" s="43" t="s">
        <v>173</v>
      </c>
      <c r="D42" s="69" t="s">
        <v>289</v>
      </c>
      <c r="E42" s="68">
        <v>20</v>
      </c>
      <c r="F42" s="68">
        <v>14</v>
      </c>
      <c r="G42" s="68">
        <v>6</v>
      </c>
      <c r="H42" s="2"/>
      <c r="I42" s="2">
        <f t="shared" si="0"/>
        <v>0</v>
      </c>
      <c r="J42" s="8"/>
    </row>
    <row r="43" spans="1:13" x14ac:dyDescent="0.25">
      <c r="A43" s="66" t="s">
        <v>293</v>
      </c>
      <c r="B43" s="67" t="s">
        <v>6</v>
      </c>
      <c r="C43" s="43" t="s">
        <v>173</v>
      </c>
      <c r="D43" s="69" t="s">
        <v>289</v>
      </c>
      <c r="E43" s="68">
        <v>20</v>
      </c>
      <c r="F43" s="68">
        <v>14</v>
      </c>
      <c r="G43" s="68">
        <v>6</v>
      </c>
      <c r="H43" s="2"/>
      <c r="I43" s="2">
        <f t="shared" si="0"/>
        <v>0</v>
      </c>
      <c r="J43" s="8"/>
    </row>
    <row r="44" spans="1:13" x14ac:dyDescent="0.25">
      <c r="A44" s="66" t="s">
        <v>56</v>
      </c>
      <c r="B44" s="67" t="s">
        <v>6</v>
      </c>
      <c r="C44" s="43" t="s">
        <v>173</v>
      </c>
      <c r="D44" s="69" t="s">
        <v>289</v>
      </c>
      <c r="E44" s="68">
        <v>20</v>
      </c>
      <c r="F44" s="68">
        <v>14</v>
      </c>
      <c r="G44" s="68">
        <v>6</v>
      </c>
      <c r="H44" s="2"/>
      <c r="I44" s="2">
        <f t="shared" si="0"/>
        <v>0</v>
      </c>
      <c r="J44" s="11"/>
    </row>
    <row r="45" spans="1:13" x14ac:dyDescent="0.25">
      <c r="A45" s="66" t="s">
        <v>294</v>
      </c>
      <c r="B45" s="67" t="s">
        <v>6</v>
      </c>
      <c r="C45" s="43" t="s">
        <v>173</v>
      </c>
      <c r="D45" s="69" t="s">
        <v>289</v>
      </c>
      <c r="E45" s="68">
        <v>20</v>
      </c>
      <c r="F45" s="68">
        <v>14</v>
      </c>
      <c r="G45" s="68">
        <v>6</v>
      </c>
      <c r="H45" s="2"/>
      <c r="I45" s="2">
        <f>E45-(F45+G45)</f>
        <v>0</v>
      </c>
      <c r="J45" s="8"/>
    </row>
    <row r="46" spans="1:13" hidden="1" x14ac:dyDescent="0.25">
      <c r="A46" s="66" t="s">
        <v>295</v>
      </c>
      <c r="B46" s="67" t="s">
        <v>14</v>
      </c>
      <c r="C46" s="16" t="s">
        <v>174</v>
      </c>
      <c r="D46" s="43" t="s">
        <v>224</v>
      </c>
      <c r="E46" s="68">
        <v>20</v>
      </c>
      <c r="F46" s="68">
        <v>14</v>
      </c>
      <c r="G46" s="68">
        <v>6</v>
      </c>
      <c r="H46" s="2"/>
      <c r="I46" s="2">
        <f t="shared" si="0"/>
        <v>0</v>
      </c>
      <c r="J46" s="8"/>
    </row>
    <row r="47" spans="1:13" ht="13" thickBot="1" x14ac:dyDescent="0.3">
      <c r="A47" s="66" t="s">
        <v>295</v>
      </c>
      <c r="B47" s="67" t="s">
        <v>6</v>
      </c>
      <c r="C47" s="43" t="s">
        <v>173</v>
      </c>
      <c r="D47" s="69" t="s">
        <v>289</v>
      </c>
      <c r="E47" s="68">
        <v>20</v>
      </c>
      <c r="F47" s="68">
        <v>14</v>
      </c>
      <c r="G47" s="68">
        <v>6</v>
      </c>
      <c r="H47" s="2"/>
      <c r="I47" s="2">
        <f t="shared" si="0"/>
        <v>0</v>
      </c>
      <c r="J47" s="8"/>
      <c r="K47" t="s">
        <v>324</v>
      </c>
      <c r="M47" t="s">
        <v>328</v>
      </c>
    </row>
    <row r="48" spans="1:13" hidden="1" x14ac:dyDescent="0.25">
      <c r="A48" s="66" t="s">
        <v>295</v>
      </c>
      <c r="B48" s="67" t="s">
        <v>25</v>
      </c>
      <c r="C48" s="43" t="s">
        <v>174</v>
      </c>
      <c r="D48" s="69"/>
      <c r="E48" s="68">
        <v>20</v>
      </c>
      <c r="F48" s="68">
        <v>14</v>
      </c>
      <c r="G48" s="68">
        <v>6</v>
      </c>
      <c r="H48" s="2"/>
      <c r="I48" s="2">
        <f t="shared" si="0"/>
        <v>0</v>
      </c>
      <c r="J48" s="8"/>
    </row>
    <row r="49" spans="1:13" ht="13" hidden="1" thickBot="1" x14ac:dyDescent="0.3">
      <c r="A49" s="66"/>
      <c r="B49" s="67"/>
      <c r="C49" s="43"/>
      <c r="D49" s="69"/>
      <c r="E49" s="68"/>
      <c r="F49" s="68"/>
      <c r="G49" s="68"/>
      <c r="H49" s="2"/>
      <c r="I49" s="2"/>
      <c r="J49" s="8"/>
    </row>
    <row r="50" spans="1:13" ht="5.5" customHeight="1" thickBot="1" x14ac:dyDescent="0.3">
      <c r="A50" s="62"/>
      <c r="B50" s="26"/>
      <c r="C50" s="42"/>
      <c r="D50" s="63"/>
      <c r="E50" s="63"/>
      <c r="F50" s="63"/>
      <c r="G50" s="63"/>
      <c r="H50" s="63"/>
      <c r="I50" s="63"/>
      <c r="J50" s="26"/>
    </row>
    <row r="51" spans="1:13" ht="9.25" customHeight="1" x14ac:dyDescent="0.25">
      <c r="A51" s="4"/>
      <c r="J51" s="1"/>
    </row>
    <row r="52" spans="1:13" s="51" customFormat="1" ht="25" x14ac:dyDescent="0.25">
      <c r="A52" s="55"/>
      <c r="B52" s="56"/>
      <c r="C52" s="57"/>
      <c r="E52" s="48" t="s">
        <v>42</v>
      </c>
      <c r="F52" s="50" t="s">
        <v>109</v>
      </c>
      <c r="G52" s="49" t="s">
        <v>316</v>
      </c>
      <c r="I52" s="49" t="s">
        <v>114</v>
      </c>
      <c r="J52" s="48" t="s">
        <v>44</v>
      </c>
    </row>
    <row r="53" spans="1:13" ht="8.5" customHeight="1" x14ac:dyDescent="0.25">
      <c r="A53" s="4"/>
      <c r="J53" s="1"/>
    </row>
    <row r="54" spans="1:13" ht="13" x14ac:dyDescent="0.3">
      <c r="A54" s="23" t="s">
        <v>37</v>
      </c>
      <c r="B54" s="22" t="s">
        <v>256</v>
      </c>
      <c r="C54" s="22"/>
      <c r="D54" s="1"/>
      <c r="E54" s="10">
        <f>SUM(E7:E49)</f>
        <v>1669.4899999999998</v>
      </c>
      <c r="F54" s="10">
        <f>SUM(F7:F49)</f>
        <v>732.88000000000011</v>
      </c>
      <c r="G54" s="10">
        <f>SUM(G7:G49)</f>
        <v>356.87</v>
      </c>
      <c r="H54" s="10">
        <f>SUM(H7:H49)</f>
        <v>0</v>
      </c>
      <c r="I54" s="10">
        <f>SUM(I7:I49)</f>
        <v>590</v>
      </c>
      <c r="J54" s="25">
        <f>+G54-B63</f>
        <v>-93.13</v>
      </c>
    </row>
    <row r="55" spans="1:13" ht="8.5" customHeight="1" x14ac:dyDescent="0.25">
      <c r="A55" s="4"/>
      <c r="J55" s="25"/>
    </row>
    <row r="56" spans="1:13" x14ac:dyDescent="0.25">
      <c r="A56" s="1" t="s">
        <v>160</v>
      </c>
      <c r="B56" s="16" t="s">
        <v>190</v>
      </c>
      <c r="E56" s="5">
        <v>1194.49</v>
      </c>
      <c r="F56" s="10">
        <v>703.26</v>
      </c>
      <c r="G56" s="10">
        <v>262.45999999999998</v>
      </c>
      <c r="H56" s="15"/>
      <c r="I56" s="10">
        <v>239.03</v>
      </c>
      <c r="J56" s="25">
        <f>+G56-B63</f>
        <v>-187.54000000000002</v>
      </c>
    </row>
    <row r="57" spans="1:13" ht="8.5" customHeight="1" x14ac:dyDescent="0.25">
      <c r="J57" s="1"/>
    </row>
    <row r="58" spans="1:13" x14ac:dyDescent="0.25">
      <c r="A58" s="1" t="s">
        <v>37</v>
      </c>
      <c r="B58" s="16" t="s">
        <v>59</v>
      </c>
      <c r="E58" s="10">
        <v>149.52000000000001</v>
      </c>
      <c r="F58" s="10">
        <v>80.67</v>
      </c>
      <c r="G58" s="10">
        <v>34.6</v>
      </c>
      <c r="H58" s="61"/>
      <c r="I58" s="10">
        <v>34.25</v>
      </c>
      <c r="J58" s="1"/>
    </row>
    <row r="59" spans="1:13" x14ac:dyDescent="0.25">
      <c r="A59" s="4" t="s">
        <v>37</v>
      </c>
      <c r="B59" s="16" t="s">
        <v>179</v>
      </c>
      <c r="C59" s="16" t="s">
        <v>321</v>
      </c>
      <c r="E59" s="10">
        <v>531.48</v>
      </c>
      <c r="F59" s="10">
        <v>317.89</v>
      </c>
      <c r="G59" s="10">
        <v>95.42</v>
      </c>
      <c r="H59" s="61"/>
      <c r="I59" s="10">
        <v>118.17</v>
      </c>
      <c r="J59" s="1"/>
      <c r="M59" s="2"/>
    </row>
    <row r="60" spans="1:13" x14ac:dyDescent="0.25">
      <c r="A60" s="4" t="s">
        <v>37</v>
      </c>
      <c r="B60" s="16" t="s">
        <v>180</v>
      </c>
      <c r="E60" s="10">
        <v>200</v>
      </c>
      <c r="F60" s="10">
        <v>140</v>
      </c>
      <c r="G60" s="10">
        <v>60</v>
      </c>
      <c r="H60" s="61"/>
      <c r="I60" s="10">
        <v>0</v>
      </c>
      <c r="J60" s="1"/>
    </row>
    <row r="61" spans="1:13" x14ac:dyDescent="0.25">
      <c r="A61" s="1" t="s">
        <v>37</v>
      </c>
      <c r="B61" s="16" t="s">
        <v>181</v>
      </c>
      <c r="E61" s="10">
        <v>770.01</v>
      </c>
      <c r="F61" s="10">
        <v>216.89</v>
      </c>
      <c r="G61" s="10">
        <v>176.55</v>
      </c>
      <c r="H61" s="61"/>
      <c r="I61" s="10">
        <v>400.83</v>
      </c>
      <c r="J61" s="1"/>
      <c r="K61" s="2"/>
    </row>
    <row r="62" spans="1:13" ht="8.5" customHeight="1" x14ac:dyDescent="0.25">
      <c r="J62" s="1"/>
    </row>
    <row r="63" spans="1:13" x14ac:dyDescent="0.25">
      <c r="A63" s="4" t="s">
        <v>255</v>
      </c>
      <c r="B63" s="16">
        <v>450</v>
      </c>
      <c r="C63" s="16" t="s">
        <v>322</v>
      </c>
      <c r="J63" s="1"/>
    </row>
    <row r="64" spans="1:13" ht="8.5" customHeight="1" x14ac:dyDescent="0.25">
      <c r="A64" s="4"/>
      <c r="J64" s="1"/>
    </row>
    <row r="65" spans="1:10" x14ac:dyDescent="0.25">
      <c r="A65" s="33"/>
      <c r="B65" s="12" t="s">
        <v>167</v>
      </c>
      <c r="C65" s="44"/>
      <c r="D65" s="12"/>
      <c r="E65" s="9"/>
      <c r="J65" s="1"/>
    </row>
    <row r="66" spans="1:10" x14ac:dyDescent="0.25">
      <c r="A66" s="34"/>
      <c r="B66" s="12" t="s">
        <v>165</v>
      </c>
      <c r="C66" s="44"/>
      <c r="D66" s="12"/>
      <c r="E66" s="9"/>
      <c r="J66" s="1"/>
    </row>
    <row r="67" spans="1:10" x14ac:dyDescent="0.25">
      <c r="A67" s="35"/>
      <c r="B67" s="12" t="s">
        <v>166</v>
      </c>
      <c r="C67" s="44"/>
      <c r="D67" s="12"/>
      <c r="E67" s="9"/>
      <c r="J67" s="1"/>
    </row>
    <row r="68" spans="1:10" x14ac:dyDescent="0.25">
      <c r="A68" s="4"/>
      <c r="J68" s="1"/>
    </row>
    <row r="69" spans="1:10" x14ac:dyDescent="0.25">
      <c r="A69" s="4"/>
      <c r="J69" s="1"/>
    </row>
    <row r="70" spans="1:10" x14ac:dyDescent="0.25">
      <c r="A70" s="4"/>
      <c r="J70" s="1"/>
    </row>
    <row r="71" spans="1:10" x14ac:dyDescent="0.25">
      <c r="A71" s="4"/>
      <c r="J71" s="1"/>
    </row>
    <row r="72" spans="1:10" x14ac:dyDescent="0.25">
      <c r="A72" s="4"/>
      <c r="J72" s="1"/>
    </row>
    <row r="73" spans="1:10" x14ac:dyDescent="0.25">
      <c r="A73" s="4"/>
      <c r="J73" s="1"/>
    </row>
    <row r="74" spans="1:10" x14ac:dyDescent="0.25">
      <c r="A74" s="4"/>
      <c r="J74" s="1"/>
    </row>
    <row r="75" spans="1:10" x14ac:dyDescent="0.25">
      <c r="A75" s="4"/>
      <c r="J75" s="1"/>
    </row>
    <row r="76" spans="1:10" x14ac:dyDescent="0.25">
      <c r="A76" s="4"/>
      <c r="J76" s="1"/>
    </row>
    <row r="77" spans="1:10" x14ac:dyDescent="0.25">
      <c r="A77" s="4"/>
      <c r="J77" s="1"/>
    </row>
    <row r="78" spans="1:10" x14ac:dyDescent="0.25">
      <c r="A78" s="4"/>
      <c r="J78" s="1"/>
    </row>
    <row r="79" spans="1:10" x14ac:dyDescent="0.25">
      <c r="A79" s="4"/>
      <c r="J79" s="1"/>
    </row>
    <row r="80" spans="1:10" x14ac:dyDescent="0.25">
      <c r="A80" s="4"/>
      <c r="J80" s="1"/>
    </row>
    <row r="81" spans="1:10" x14ac:dyDescent="0.25">
      <c r="A81" s="4"/>
      <c r="J81" s="1"/>
    </row>
    <row r="82" spans="1:10" x14ac:dyDescent="0.25">
      <c r="A82" s="4"/>
      <c r="J82" s="1"/>
    </row>
    <row r="83" spans="1:10" x14ac:dyDescent="0.25">
      <c r="A83" s="4"/>
      <c r="J83" s="1"/>
    </row>
    <row r="84" spans="1:10" x14ac:dyDescent="0.25">
      <c r="A84" s="4"/>
      <c r="J84" s="1"/>
    </row>
    <row r="85" spans="1:10" x14ac:dyDescent="0.25">
      <c r="A85" s="4"/>
      <c r="J85" s="1"/>
    </row>
    <row r="86" spans="1:10" x14ac:dyDescent="0.25">
      <c r="A86" s="4"/>
      <c r="J86" s="1"/>
    </row>
    <row r="87" spans="1:10" x14ac:dyDescent="0.25">
      <c r="A87" s="4"/>
      <c r="J87" s="1"/>
    </row>
    <row r="88" spans="1:10" x14ac:dyDescent="0.25">
      <c r="A88" s="4"/>
      <c r="J88" s="1"/>
    </row>
    <row r="89" spans="1:10" x14ac:dyDescent="0.25">
      <c r="A89" s="4"/>
      <c r="J89" s="1"/>
    </row>
    <row r="90" spans="1:10" x14ac:dyDescent="0.25">
      <c r="A90" s="4"/>
      <c r="J90" s="1"/>
    </row>
    <row r="91" spans="1:10" x14ac:dyDescent="0.25">
      <c r="A91" s="4"/>
      <c r="J91" s="1"/>
    </row>
    <row r="92" spans="1:10" x14ac:dyDescent="0.25">
      <c r="A92" s="4"/>
      <c r="J92" s="1"/>
    </row>
    <row r="93" spans="1:10" x14ac:dyDescent="0.25">
      <c r="A93" s="4"/>
      <c r="J93" s="1"/>
    </row>
    <row r="94" spans="1:10" x14ac:dyDescent="0.25">
      <c r="A94" s="4"/>
      <c r="J94" s="1"/>
    </row>
    <row r="95" spans="1:10" x14ac:dyDescent="0.25">
      <c r="A95" s="4"/>
      <c r="J95" s="1"/>
    </row>
    <row r="96" spans="1:10" x14ac:dyDescent="0.25">
      <c r="A96" s="4"/>
      <c r="J96" s="1"/>
    </row>
    <row r="97" spans="1:10" x14ac:dyDescent="0.25">
      <c r="A97" s="4"/>
      <c r="J97" s="1"/>
    </row>
    <row r="98" spans="1:10" x14ac:dyDescent="0.25">
      <c r="A98" s="4"/>
      <c r="J98" s="1"/>
    </row>
    <row r="99" spans="1:10" x14ac:dyDescent="0.25">
      <c r="A99" s="4"/>
      <c r="J99" s="1"/>
    </row>
    <row r="100" spans="1:10" x14ac:dyDescent="0.25">
      <c r="A100" s="4"/>
      <c r="J100" s="1"/>
    </row>
    <row r="101" spans="1:10" x14ac:dyDescent="0.25">
      <c r="A101" s="4"/>
      <c r="J101" s="1"/>
    </row>
    <row r="102" spans="1:10" x14ac:dyDescent="0.25">
      <c r="A102" s="4"/>
      <c r="J102" s="1"/>
    </row>
    <row r="103" spans="1:10" x14ac:dyDescent="0.25">
      <c r="A103" s="4"/>
      <c r="J103" s="1"/>
    </row>
    <row r="104" spans="1:10" x14ac:dyDescent="0.25">
      <c r="A104" s="4"/>
      <c r="J104" s="1"/>
    </row>
    <row r="105" spans="1:10" x14ac:dyDescent="0.25">
      <c r="A105" s="4"/>
      <c r="J105" s="1"/>
    </row>
    <row r="106" spans="1:10" x14ac:dyDescent="0.25">
      <c r="A106" s="4"/>
      <c r="J106" s="1"/>
    </row>
  </sheetData>
  <autoFilter ref="A6:G49">
    <filterColumn colId="1">
      <filters>
        <filter val="YVES"/>
      </filters>
    </filterColumn>
  </autoFilter>
  <phoneticPr fontId="0" type="noConversion"/>
  <pageMargins left="0.78740157480314965" right="0.78740157480314965" top="0.39370078740157483" bottom="0.39370078740157483" header="0.51181102362204722" footer="0.51181102362204722"/>
  <pageSetup scale="80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workbookViewId="0">
      <pane ySplit="1" topLeftCell="A2" activePane="bottomLeft" state="frozen"/>
      <selection activeCell="D9" sqref="D9"/>
      <selection pane="bottomLeft" activeCell="B72" sqref="B72"/>
    </sheetView>
  </sheetViews>
  <sheetFormatPr baseColWidth="10" defaultRowHeight="12.5" x14ac:dyDescent="0.25"/>
  <cols>
    <col min="1" max="1" width="12.6328125" customWidth="1"/>
    <col min="2" max="2" width="18.81640625" style="1" bestFit="1" customWidth="1"/>
    <col min="3" max="3" width="12.6328125" style="16" customWidth="1"/>
    <col min="4" max="4" width="14.08984375" customWidth="1"/>
    <col min="5" max="7" width="8.6328125" customWidth="1"/>
    <col min="8" max="8" width="0.6328125" customWidth="1"/>
    <col min="9" max="10" width="9.08984375" customWidth="1"/>
  </cols>
  <sheetData>
    <row r="1" spans="1:13" ht="25" hidden="1" x14ac:dyDescent="0.25">
      <c r="A1" s="4" t="s">
        <v>1</v>
      </c>
      <c r="B1" s="1" t="s">
        <v>2</v>
      </c>
      <c r="C1" s="41" t="s">
        <v>171</v>
      </c>
      <c r="D1" s="1" t="s">
        <v>8</v>
      </c>
      <c r="E1" s="1" t="s">
        <v>7</v>
      </c>
      <c r="F1" s="18" t="s">
        <v>113</v>
      </c>
      <c r="G1" s="17" t="s">
        <v>110</v>
      </c>
      <c r="I1" s="17" t="s">
        <v>114</v>
      </c>
      <c r="J1" s="1" t="s">
        <v>44</v>
      </c>
    </row>
    <row r="2" spans="1:13" ht="23" x14ac:dyDescent="0.5">
      <c r="A2" s="13" t="s">
        <v>0</v>
      </c>
      <c r="D2" s="39" t="s">
        <v>320</v>
      </c>
      <c r="J2" s="1"/>
    </row>
    <row r="3" spans="1:13" x14ac:dyDescent="0.25">
      <c r="A3" s="3"/>
      <c r="J3" s="1"/>
    </row>
    <row r="4" spans="1:13" ht="13" x14ac:dyDescent="0.3">
      <c r="A4" s="19"/>
      <c r="B4" s="20"/>
      <c r="C4" s="22"/>
      <c r="D4" s="54"/>
      <c r="J4" s="1"/>
    </row>
    <row r="5" spans="1:13" x14ac:dyDescent="0.25">
      <c r="A5" s="3"/>
      <c r="J5" s="1"/>
    </row>
    <row r="6" spans="1:13" s="51" customFormat="1" ht="25" x14ac:dyDescent="0.25">
      <c r="A6" s="47" t="s">
        <v>1</v>
      </c>
      <c r="B6" s="48" t="s">
        <v>2</v>
      </c>
      <c r="C6" s="49" t="s">
        <v>171</v>
      </c>
      <c r="D6" s="48" t="s">
        <v>8</v>
      </c>
      <c r="E6" s="48" t="s">
        <v>7</v>
      </c>
      <c r="F6" s="50" t="s">
        <v>113</v>
      </c>
      <c r="G6" s="49" t="s">
        <v>242</v>
      </c>
      <c r="I6" s="52" t="s">
        <v>111</v>
      </c>
      <c r="J6" s="53"/>
    </row>
    <row r="7" spans="1:13" s="51" customFormat="1" x14ac:dyDescent="0.25">
      <c r="A7" s="55"/>
      <c r="B7" s="56"/>
      <c r="C7" s="84"/>
      <c r="D7" s="56"/>
      <c r="E7" s="56"/>
      <c r="F7" s="85"/>
      <c r="G7" s="84"/>
      <c r="I7" s="84"/>
      <c r="J7" s="56"/>
    </row>
    <row r="8" spans="1:13" s="51" customFormat="1" x14ac:dyDescent="0.25">
      <c r="A8" s="55"/>
      <c r="B8" s="56"/>
      <c r="C8" s="84"/>
      <c r="D8" s="56"/>
      <c r="E8" s="56"/>
      <c r="F8" s="85"/>
      <c r="G8" s="84"/>
      <c r="I8" s="84"/>
      <c r="J8" s="56"/>
    </row>
    <row r="9" spans="1:13" x14ac:dyDescent="0.25">
      <c r="A9" s="66" t="s">
        <v>301</v>
      </c>
      <c r="B9" s="67" t="s">
        <v>6</v>
      </c>
      <c r="C9" s="43" t="s">
        <v>173</v>
      </c>
      <c r="D9" s="69" t="s">
        <v>289</v>
      </c>
      <c r="E9" s="68">
        <v>20</v>
      </c>
      <c r="F9" s="70">
        <v>14</v>
      </c>
      <c r="G9" s="68">
        <v>6</v>
      </c>
      <c r="H9" s="2"/>
      <c r="I9" s="2">
        <f>E9-(F9+G9)</f>
        <v>0</v>
      </c>
      <c r="J9" s="8"/>
      <c r="K9" t="s">
        <v>324</v>
      </c>
      <c r="M9" t="s">
        <v>328</v>
      </c>
    </row>
    <row r="10" spans="1:13" x14ac:dyDescent="0.25">
      <c r="A10" s="66" t="s">
        <v>122</v>
      </c>
      <c r="B10" s="67" t="s">
        <v>6</v>
      </c>
      <c r="C10" s="43" t="s">
        <v>173</v>
      </c>
      <c r="D10" s="69" t="s">
        <v>289</v>
      </c>
      <c r="E10" s="68">
        <v>20</v>
      </c>
      <c r="F10" s="70">
        <v>14</v>
      </c>
      <c r="G10" s="68">
        <v>6</v>
      </c>
      <c r="H10" s="2"/>
      <c r="I10" s="2">
        <f>E10-(F10+G10)</f>
        <v>0</v>
      </c>
      <c r="J10" s="8"/>
      <c r="K10" t="s">
        <v>324</v>
      </c>
      <c r="M10" t="s">
        <v>328</v>
      </c>
    </row>
    <row r="11" spans="1:13" x14ac:dyDescent="0.25">
      <c r="A11" s="66" t="s">
        <v>296</v>
      </c>
      <c r="B11" s="67" t="s">
        <v>6</v>
      </c>
      <c r="C11" s="43" t="s">
        <v>174</v>
      </c>
      <c r="D11" s="69" t="s">
        <v>224</v>
      </c>
      <c r="E11" s="68">
        <v>20</v>
      </c>
      <c r="F11" s="68">
        <v>14</v>
      </c>
      <c r="G11" s="68">
        <v>6</v>
      </c>
      <c r="I11" s="2">
        <f t="shared" ref="I11:I31" si="0">E11-(F11+G11)</f>
        <v>0</v>
      </c>
      <c r="J11" s="1"/>
    </row>
    <row r="12" spans="1:13" x14ac:dyDescent="0.25">
      <c r="A12" s="66" t="s">
        <v>297</v>
      </c>
      <c r="B12" s="67" t="s">
        <v>25</v>
      </c>
      <c r="C12" s="43" t="s">
        <v>172</v>
      </c>
      <c r="D12" s="43" t="s">
        <v>12</v>
      </c>
      <c r="E12" s="68">
        <v>28.92</v>
      </c>
      <c r="F12" s="70">
        <v>20.239999999999998</v>
      </c>
      <c r="G12" s="68">
        <v>8.68</v>
      </c>
      <c r="H12" s="2"/>
      <c r="I12" s="2">
        <f t="shared" si="0"/>
        <v>0</v>
      </c>
      <c r="J12" s="8"/>
    </row>
    <row r="13" spans="1:13" x14ac:dyDescent="0.25">
      <c r="A13" s="66" t="s">
        <v>297</v>
      </c>
      <c r="B13" s="67" t="s">
        <v>78</v>
      </c>
      <c r="C13" s="43" t="s">
        <v>174</v>
      </c>
      <c r="D13" s="43" t="s">
        <v>68</v>
      </c>
      <c r="E13" s="68">
        <v>20</v>
      </c>
      <c r="F13" s="70">
        <v>14</v>
      </c>
      <c r="G13" s="68">
        <v>6</v>
      </c>
      <c r="H13" s="2"/>
      <c r="I13" s="2">
        <f t="shared" si="0"/>
        <v>0</v>
      </c>
      <c r="J13" s="8"/>
      <c r="K13" t="s">
        <v>385</v>
      </c>
    </row>
    <row r="14" spans="1:13" x14ac:dyDescent="0.25">
      <c r="A14" s="66" t="s">
        <v>298</v>
      </c>
      <c r="B14" s="67" t="s">
        <v>25</v>
      </c>
      <c r="C14" s="43" t="s">
        <v>172</v>
      </c>
      <c r="D14" s="69" t="s">
        <v>12</v>
      </c>
      <c r="E14" s="68">
        <v>55.52</v>
      </c>
      <c r="F14" s="70">
        <v>38.840000000000003</v>
      </c>
      <c r="G14" s="68">
        <v>16.68</v>
      </c>
      <c r="H14" s="2"/>
      <c r="I14" s="2">
        <f t="shared" si="0"/>
        <v>0</v>
      </c>
      <c r="J14" s="8"/>
    </row>
    <row r="15" spans="1:13" x14ac:dyDescent="0.25">
      <c r="A15" s="66" t="s">
        <v>302</v>
      </c>
      <c r="B15" s="67" t="s">
        <v>6</v>
      </c>
      <c r="C15" s="43" t="s">
        <v>173</v>
      </c>
      <c r="D15" s="69" t="s">
        <v>289</v>
      </c>
      <c r="E15" s="68">
        <v>20</v>
      </c>
      <c r="F15" s="70">
        <v>14</v>
      </c>
      <c r="G15" s="68">
        <v>6</v>
      </c>
      <c r="H15" s="2"/>
      <c r="I15" s="2">
        <f t="shared" si="0"/>
        <v>0</v>
      </c>
      <c r="J15" s="8"/>
      <c r="K15" t="s">
        <v>324</v>
      </c>
      <c r="M15" t="s">
        <v>328</v>
      </c>
    </row>
    <row r="16" spans="1:13" ht="13.4" customHeight="1" x14ac:dyDescent="0.25">
      <c r="A16" s="66" t="s">
        <v>300</v>
      </c>
      <c r="B16" s="67" t="s">
        <v>25</v>
      </c>
      <c r="C16" s="43" t="s">
        <v>172</v>
      </c>
      <c r="D16" s="69" t="s">
        <v>12</v>
      </c>
      <c r="E16" s="68">
        <v>70</v>
      </c>
      <c r="F16" s="68">
        <v>20</v>
      </c>
      <c r="G16" s="68">
        <v>6</v>
      </c>
      <c r="H16" s="2"/>
      <c r="I16" s="2">
        <f t="shared" si="0"/>
        <v>44</v>
      </c>
      <c r="J16" s="8"/>
    </row>
    <row r="17" spans="1:13" ht="13.4" customHeight="1" x14ac:dyDescent="0.25">
      <c r="A17" s="66" t="s">
        <v>303</v>
      </c>
      <c r="B17" s="67" t="s">
        <v>6</v>
      </c>
      <c r="C17" s="43" t="s">
        <v>173</v>
      </c>
      <c r="D17" s="69" t="s">
        <v>289</v>
      </c>
      <c r="E17" s="68">
        <v>20</v>
      </c>
      <c r="F17" s="68">
        <v>14</v>
      </c>
      <c r="G17" s="68">
        <v>6</v>
      </c>
      <c r="H17" s="2"/>
      <c r="I17" s="2">
        <f t="shared" si="0"/>
        <v>0</v>
      </c>
      <c r="J17" s="8"/>
      <c r="K17" t="s">
        <v>324</v>
      </c>
      <c r="M17" t="s">
        <v>328</v>
      </c>
    </row>
    <row r="18" spans="1:13" ht="13.4" customHeight="1" x14ac:dyDescent="0.25">
      <c r="A18" s="66" t="s">
        <v>299</v>
      </c>
      <c r="B18" s="67" t="s">
        <v>6</v>
      </c>
      <c r="C18" s="43" t="s">
        <v>172</v>
      </c>
      <c r="D18" s="69" t="s">
        <v>330</v>
      </c>
      <c r="E18" s="68">
        <v>29</v>
      </c>
      <c r="F18" s="68">
        <v>14</v>
      </c>
      <c r="G18" s="68">
        <v>6</v>
      </c>
      <c r="H18" s="2">
        <v>0</v>
      </c>
      <c r="I18" s="2">
        <f t="shared" si="0"/>
        <v>9</v>
      </c>
      <c r="J18" s="8"/>
    </row>
    <row r="19" spans="1:13" ht="13.4" customHeight="1" x14ac:dyDescent="0.25">
      <c r="A19" s="66" t="s">
        <v>17</v>
      </c>
      <c r="B19" s="67" t="s">
        <v>25</v>
      </c>
      <c r="C19" s="43" t="s">
        <v>174</v>
      </c>
      <c r="D19" s="69"/>
      <c r="E19" s="68">
        <v>20</v>
      </c>
      <c r="F19" s="68">
        <v>14</v>
      </c>
      <c r="G19" s="68">
        <v>6</v>
      </c>
      <c r="H19" s="2"/>
      <c r="I19" s="2">
        <f t="shared" si="0"/>
        <v>0</v>
      </c>
      <c r="J19" s="8"/>
    </row>
    <row r="20" spans="1:13" ht="13.4" customHeight="1" x14ac:dyDescent="0.25">
      <c r="A20" s="66" t="s">
        <v>73</v>
      </c>
      <c r="B20" s="67" t="s">
        <v>6</v>
      </c>
      <c r="C20" s="43" t="s">
        <v>172</v>
      </c>
      <c r="D20" s="69" t="s">
        <v>213</v>
      </c>
      <c r="E20" s="68">
        <v>25</v>
      </c>
      <c r="F20" s="68">
        <v>16.100000000000001</v>
      </c>
      <c r="G20" s="68">
        <v>6.9</v>
      </c>
      <c r="H20" s="2"/>
      <c r="I20" s="2">
        <f t="shared" si="0"/>
        <v>2</v>
      </c>
      <c r="J20" s="8"/>
    </row>
    <row r="21" spans="1:13" ht="13.4" customHeight="1" x14ac:dyDescent="0.25">
      <c r="A21" s="66" t="s">
        <v>74</v>
      </c>
      <c r="B21" s="67" t="s">
        <v>6</v>
      </c>
      <c r="C21" s="43" t="s">
        <v>172</v>
      </c>
      <c r="D21" s="69" t="s">
        <v>330</v>
      </c>
      <c r="E21" s="68">
        <v>29</v>
      </c>
      <c r="F21" s="68">
        <v>14</v>
      </c>
      <c r="G21" s="68">
        <v>6</v>
      </c>
      <c r="H21" s="2"/>
      <c r="I21" s="2">
        <f t="shared" si="0"/>
        <v>9</v>
      </c>
      <c r="J21" s="8"/>
    </row>
    <row r="22" spans="1:13" ht="13.4" customHeight="1" x14ac:dyDescent="0.25">
      <c r="A22" s="66" t="s">
        <v>74</v>
      </c>
      <c r="B22" s="67" t="s">
        <v>25</v>
      </c>
      <c r="C22" s="43" t="s">
        <v>172</v>
      </c>
      <c r="D22" s="69" t="s">
        <v>330</v>
      </c>
      <c r="E22" s="68">
        <v>29</v>
      </c>
      <c r="F22" s="68">
        <v>14</v>
      </c>
      <c r="G22" s="68">
        <v>6</v>
      </c>
      <c r="H22" s="2"/>
      <c r="I22" s="2">
        <f t="shared" si="0"/>
        <v>9</v>
      </c>
      <c r="J22" s="8"/>
      <c r="K22" t="s">
        <v>323</v>
      </c>
      <c r="L22" t="s">
        <v>325</v>
      </c>
      <c r="M22" t="s">
        <v>266</v>
      </c>
    </row>
    <row r="23" spans="1:13" ht="13.4" customHeight="1" x14ac:dyDescent="0.25">
      <c r="A23" s="66" t="s">
        <v>75</v>
      </c>
      <c r="B23" s="67" t="s">
        <v>25</v>
      </c>
      <c r="C23" s="43" t="s">
        <v>174</v>
      </c>
      <c r="D23" s="69" t="s">
        <v>68</v>
      </c>
      <c r="E23" s="68">
        <v>20</v>
      </c>
      <c r="F23" s="68">
        <v>14</v>
      </c>
      <c r="G23" s="68">
        <v>6</v>
      </c>
      <c r="H23" s="2"/>
      <c r="I23" s="2">
        <f t="shared" si="0"/>
        <v>0</v>
      </c>
      <c r="J23" s="8"/>
    </row>
    <row r="24" spans="1:13" ht="13.4" customHeight="1" x14ac:dyDescent="0.25">
      <c r="A24" s="66" t="s">
        <v>313</v>
      </c>
      <c r="B24" s="67" t="s">
        <v>25</v>
      </c>
      <c r="C24" s="43" t="s">
        <v>172</v>
      </c>
      <c r="D24" s="69" t="s">
        <v>12</v>
      </c>
      <c r="E24" s="68">
        <v>70</v>
      </c>
      <c r="F24" s="68">
        <v>14</v>
      </c>
      <c r="G24" s="68">
        <v>6</v>
      </c>
      <c r="H24" s="2"/>
      <c r="I24" s="2">
        <f t="shared" si="0"/>
        <v>50</v>
      </c>
      <c r="J24" s="8"/>
    </row>
    <row r="25" spans="1:13" ht="13.4" customHeight="1" x14ac:dyDescent="0.25">
      <c r="A25" s="66" t="s">
        <v>18</v>
      </c>
      <c r="B25" s="67" t="s">
        <v>6</v>
      </c>
      <c r="C25" s="43" t="s">
        <v>173</v>
      </c>
      <c r="D25" s="69" t="s">
        <v>289</v>
      </c>
      <c r="E25" s="68">
        <v>20</v>
      </c>
      <c r="F25" s="68">
        <v>14</v>
      </c>
      <c r="G25" s="68">
        <v>6</v>
      </c>
      <c r="H25" s="2"/>
      <c r="I25" s="2">
        <f t="shared" si="0"/>
        <v>0</v>
      </c>
      <c r="J25" s="8"/>
      <c r="K25" t="s">
        <v>324</v>
      </c>
      <c r="M25" t="s">
        <v>328</v>
      </c>
    </row>
    <row r="26" spans="1:13" x14ac:dyDescent="0.25">
      <c r="A26" s="66" t="s">
        <v>18</v>
      </c>
      <c r="B26" s="67" t="s">
        <v>6</v>
      </c>
      <c r="C26" s="43" t="s">
        <v>172</v>
      </c>
      <c r="D26" s="69" t="s">
        <v>176</v>
      </c>
      <c r="E26" s="68">
        <v>65.819999999999993</v>
      </c>
      <c r="F26" s="70">
        <v>46.07</v>
      </c>
      <c r="G26" s="68">
        <v>19.75</v>
      </c>
      <c r="H26" s="2"/>
      <c r="I26" s="2">
        <f t="shared" si="0"/>
        <v>0</v>
      </c>
      <c r="J26" s="8"/>
      <c r="K26" t="s">
        <v>323</v>
      </c>
      <c r="M26" t="s">
        <v>326</v>
      </c>
    </row>
    <row r="27" spans="1:13" x14ac:dyDescent="0.25">
      <c r="A27" s="66" t="s">
        <v>308</v>
      </c>
      <c r="B27" s="67" t="s">
        <v>78</v>
      </c>
      <c r="C27" s="43" t="s">
        <v>172</v>
      </c>
      <c r="D27" s="69" t="s">
        <v>176</v>
      </c>
      <c r="E27" s="68">
        <v>34.24</v>
      </c>
      <c r="F27" s="70">
        <v>23.96</v>
      </c>
      <c r="G27" s="68">
        <v>10.28</v>
      </c>
      <c r="H27" s="2"/>
      <c r="I27" s="2">
        <f t="shared" si="0"/>
        <v>0</v>
      </c>
      <c r="K27" s="11" t="s">
        <v>323</v>
      </c>
      <c r="M27" t="s">
        <v>329</v>
      </c>
    </row>
    <row r="28" spans="1:13" x14ac:dyDescent="0.25">
      <c r="A28" s="66" t="s">
        <v>308</v>
      </c>
      <c r="B28" s="67" t="s">
        <v>78</v>
      </c>
      <c r="C28" s="43" t="s">
        <v>174</v>
      </c>
      <c r="D28" s="69" t="s">
        <v>68</v>
      </c>
      <c r="E28" s="68">
        <v>20</v>
      </c>
      <c r="F28" s="70">
        <v>14</v>
      </c>
      <c r="G28" s="68">
        <v>6</v>
      </c>
      <c r="H28" s="2"/>
      <c r="I28" s="2">
        <f t="shared" si="0"/>
        <v>0</v>
      </c>
      <c r="K28" s="11"/>
    </row>
    <row r="29" spans="1:13" x14ac:dyDescent="0.25">
      <c r="A29" s="66" t="s">
        <v>309</v>
      </c>
      <c r="B29" s="67" t="s">
        <v>25</v>
      </c>
      <c r="C29" s="43" t="s">
        <v>174</v>
      </c>
      <c r="D29" s="69" t="s">
        <v>310</v>
      </c>
      <c r="E29" s="68">
        <v>20</v>
      </c>
      <c r="F29" s="70">
        <v>9.67</v>
      </c>
      <c r="G29" s="68">
        <v>4.1500000000000004</v>
      </c>
      <c r="H29" s="2"/>
      <c r="I29" s="2">
        <f t="shared" si="0"/>
        <v>6.18</v>
      </c>
      <c r="K29" s="11" t="s">
        <v>311</v>
      </c>
    </row>
    <row r="30" spans="1:13" x14ac:dyDescent="0.25">
      <c r="A30" s="66" t="s">
        <v>309</v>
      </c>
      <c r="B30" s="67" t="s">
        <v>25</v>
      </c>
      <c r="C30" s="43" t="s">
        <v>226</v>
      </c>
      <c r="D30" s="69" t="s">
        <v>310</v>
      </c>
      <c r="E30" s="68">
        <v>21</v>
      </c>
      <c r="F30" s="70">
        <v>9.1999999999999993</v>
      </c>
      <c r="G30" s="68">
        <v>4.96</v>
      </c>
      <c r="H30" s="2"/>
      <c r="I30" s="2">
        <f t="shared" si="0"/>
        <v>6.84</v>
      </c>
      <c r="K30" s="11" t="s">
        <v>312</v>
      </c>
    </row>
    <row r="31" spans="1:13" x14ac:dyDescent="0.25">
      <c r="A31" s="66" t="s">
        <v>306</v>
      </c>
      <c r="B31" s="67" t="s">
        <v>6</v>
      </c>
      <c r="C31" s="43" t="s">
        <v>172</v>
      </c>
      <c r="D31" s="69" t="s">
        <v>307</v>
      </c>
      <c r="E31" s="68">
        <v>22.61</v>
      </c>
      <c r="F31" s="70">
        <v>13.57</v>
      </c>
      <c r="G31" s="68">
        <v>9.0399999999999991</v>
      </c>
      <c r="H31" s="2"/>
      <c r="I31" s="2">
        <f t="shared" si="0"/>
        <v>0</v>
      </c>
      <c r="K31" s="11" t="s">
        <v>323</v>
      </c>
      <c r="M31" t="s">
        <v>327</v>
      </c>
    </row>
    <row r="32" spans="1:13" x14ac:dyDescent="0.25">
      <c r="A32" s="66" t="s">
        <v>84</v>
      </c>
      <c r="B32" s="67" t="s">
        <v>25</v>
      </c>
      <c r="C32" s="43" t="s">
        <v>172</v>
      </c>
      <c r="D32" s="69" t="s">
        <v>330</v>
      </c>
      <c r="E32" s="68">
        <v>29</v>
      </c>
      <c r="F32" s="70">
        <v>8.06</v>
      </c>
      <c r="G32" s="68">
        <v>3.46</v>
      </c>
      <c r="H32" s="2"/>
      <c r="I32" s="2">
        <f t="shared" ref="I32:I47" si="1">E32-(F32+G32)</f>
        <v>17.48</v>
      </c>
      <c r="J32" s="8"/>
    </row>
    <row r="33" spans="1:13" x14ac:dyDescent="0.25">
      <c r="A33" s="66" t="s">
        <v>84</v>
      </c>
      <c r="B33" s="67" t="s">
        <v>6</v>
      </c>
      <c r="C33" s="43" t="s">
        <v>172</v>
      </c>
      <c r="D33" s="69" t="s">
        <v>330</v>
      </c>
      <c r="E33" s="68">
        <v>29</v>
      </c>
      <c r="F33" s="70">
        <v>14</v>
      </c>
      <c r="G33" s="68">
        <v>6</v>
      </c>
      <c r="H33" s="2"/>
      <c r="I33" s="2">
        <f t="shared" si="1"/>
        <v>9</v>
      </c>
      <c r="J33" s="8"/>
    </row>
    <row r="34" spans="1:13" x14ac:dyDescent="0.25">
      <c r="A34" s="66" t="s">
        <v>305</v>
      </c>
      <c r="B34" s="67" t="s">
        <v>78</v>
      </c>
      <c r="C34" s="43" t="s">
        <v>172</v>
      </c>
      <c r="D34" s="69" t="s">
        <v>176</v>
      </c>
      <c r="E34" s="68">
        <v>20</v>
      </c>
      <c r="F34" s="70">
        <v>14</v>
      </c>
      <c r="G34" s="68">
        <v>6</v>
      </c>
      <c r="H34" s="2"/>
      <c r="I34" s="2">
        <f>E34-(F34+G34)</f>
        <v>0</v>
      </c>
      <c r="K34" s="11"/>
    </row>
    <row r="35" spans="1:13" x14ac:dyDescent="0.25">
      <c r="A35" s="66" t="s">
        <v>314</v>
      </c>
      <c r="B35" s="67" t="s">
        <v>6</v>
      </c>
      <c r="C35" s="43" t="s">
        <v>172</v>
      </c>
      <c r="D35" s="69" t="s">
        <v>304</v>
      </c>
      <c r="E35" s="68">
        <v>54.15</v>
      </c>
      <c r="F35" s="70">
        <v>35.200000000000003</v>
      </c>
      <c r="G35" s="68">
        <v>18.95</v>
      </c>
      <c r="H35" s="2"/>
      <c r="I35" s="2">
        <f t="shared" si="1"/>
        <v>0</v>
      </c>
      <c r="J35" s="8"/>
    </row>
    <row r="36" spans="1:13" x14ac:dyDescent="0.25">
      <c r="A36" s="66" t="s">
        <v>331</v>
      </c>
      <c r="B36" s="67" t="s">
        <v>6</v>
      </c>
      <c r="C36" s="43" t="s">
        <v>172</v>
      </c>
      <c r="D36" s="69" t="s">
        <v>330</v>
      </c>
      <c r="E36" s="68">
        <v>29</v>
      </c>
      <c r="F36" s="70">
        <v>8.06</v>
      </c>
      <c r="G36" s="68">
        <v>3.46</v>
      </c>
      <c r="H36" s="2"/>
      <c r="I36" s="2">
        <f t="shared" si="1"/>
        <v>17.48</v>
      </c>
      <c r="J36" s="8"/>
      <c r="K36" s="88" t="s">
        <v>336</v>
      </c>
      <c r="L36" s="88"/>
      <c r="M36" s="88" t="s">
        <v>337</v>
      </c>
    </row>
    <row r="37" spans="1:13" x14ac:dyDescent="0.25">
      <c r="A37" s="66" t="s">
        <v>331</v>
      </c>
      <c r="B37" s="67" t="s">
        <v>25</v>
      </c>
      <c r="C37" s="43" t="s">
        <v>172</v>
      </c>
      <c r="D37" s="69" t="s">
        <v>330</v>
      </c>
      <c r="E37" s="68">
        <v>29</v>
      </c>
      <c r="F37" s="70">
        <v>11.42</v>
      </c>
      <c r="G37" s="68">
        <v>4.9000000000000004</v>
      </c>
      <c r="H37" s="2"/>
      <c r="I37" s="2">
        <f t="shared" si="1"/>
        <v>12.68</v>
      </c>
      <c r="J37" s="8"/>
    </row>
    <row r="38" spans="1:13" x14ac:dyDescent="0.25">
      <c r="A38" s="66" t="s">
        <v>350</v>
      </c>
      <c r="B38" s="67" t="s">
        <v>6</v>
      </c>
      <c r="C38" s="43" t="s">
        <v>173</v>
      </c>
      <c r="D38" s="69" t="s">
        <v>289</v>
      </c>
      <c r="E38" s="68">
        <v>20</v>
      </c>
      <c r="F38" s="70">
        <v>14</v>
      </c>
      <c r="G38" s="68">
        <v>6</v>
      </c>
      <c r="H38" s="2"/>
      <c r="I38" s="2">
        <f t="shared" si="1"/>
        <v>0</v>
      </c>
      <c r="J38" s="8"/>
    </row>
    <row r="39" spans="1:13" x14ac:dyDescent="0.25">
      <c r="A39" s="66" t="s">
        <v>335</v>
      </c>
      <c r="B39" s="67" t="s">
        <v>78</v>
      </c>
      <c r="C39" s="43" t="s">
        <v>172</v>
      </c>
      <c r="D39" s="69" t="s">
        <v>176</v>
      </c>
      <c r="E39" s="68">
        <v>82.94</v>
      </c>
      <c r="F39" s="68">
        <v>58.05</v>
      </c>
      <c r="G39" s="68">
        <v>24.89</v>
      </c>
      <c r="H39" s="2"/>
      <c r="I39" s="2">
        <f t="shared" si="1"/>
        <v>0</v>
      </c>
      <c r="J39" s="8"/>
    </row>
    <row r="40" spans="1:13" x14ac:dyDescent="0.25">
      <c r="A40" s="66" t="s">
        <v>334</v>
      </c>
      <c r="B40" s="67" t="s">
        <v>25</v>
      </c>
      <c r="C40" s="43" t="s">
        <v>172</v>
      </c>
      <c r="D40" s="69" t="s">
        <v>330</v>
      </c>
      <c r="E40" s="68">
        <v>29</v>
      </c>
      <c r="F40" s="68">
        <v>8.06</v>
      </c>
      <c r="G40" s="68">
        <v>3.46</v>
      </c>
      <c r="H40" s="2"/>
      <c r="I40" s="2">
        <f t="shared" si="1"/>
        <v>17.48</v>
      </c>
      <c r="J40" s="8"/>
    </row>
    <row r="41" spans="1:13" x14ac:dyDescent="0.25">
      <c r="A41" s="66" t="s">
        <v>334</v>
      </c>
      <c r="B41" s="67" t="s">
        <v>6</v>
      </c>
      <c r="C41" s="43" t="s">
        <v>172</v>
      </c>
      <c r="D41" s="69" t="s">
        <v>330</v>
      </c>
      <c r="E41" s="68">
        <v>29</v>
      </c>
      <c r="F41" s="68">
        <v>8.06</v>
      </c>
      <c r="G41" s="68">
        <v>3.46</v>
      </c>
      <c r="H41" s="2"/>
      <c r="I41" s="2">
        <f t="shared" si="1"/>
        <v>17.48</v>
      </c>
      <c r="J41" s="8"/>
    </row>
    <row r="42" spans="1:13" x14ac:dyDescent="0.25">
      <c r="A42" s="66" t="s">
        <v>338</v>
      </c>
      <c r="B42" s="67" t="s">
        <v>78</v>
      </c>
      <c r="C42" s="43" t="s">
        <v>174</v>
      </c>
      <c r="D42" s="69" t="s">
        <v>68</v>
      </c>
      <c r="E42" s="68">
        <v>20</v>
      </c>
      <c r="F42" s="68">
        <v>14</v>
      </c>
      <c r="G42" s="68">
        <v>6</v>
      </c>
      <c r="H42" s="2"/>
      <c r="I42" s="2">
        <f t="shared" si="1"/>
        <v>0</v>
      </c>
      <c r="J42" s="8"/>
    </row>
    <row r="43" spans="1:13" x14ac:dyDescent="0.25">
      <c r="A43" s="66" t="s">
        <v>338</v>
      </c>
      <c r="B43" s="67" t="s">
        <v>78</v>
      </c>
      <c r="C43" s="43" t="s">
        <v>172</v>
      </c>
      <c r="D43" s="69"/>
      <c r="E43" s="68">
        <v>28</v>
      </c>
      <c r="F43" s="68">
        <v>16.100000000000001</v>
      </c>
      <c r="G43" s="68">
        <v>6.9</v>
      </c>
      <c r="H43" s="2"/>
      <c r="I43" s="2">
        <f t="shared" si="1"/>
        <v>5</v>
      </c>
      <c r="J43" s="8"/>
    </row>
    <row r="44" spans="1:13" x14ac:dyDescent="0.25">
      <c r="A44" s="66" t="s">
        <v>342</v>
      </c>
      <c r="B44" s="67" t="s">
        <v>78</v>
      </c>
      <c r="C44" s="43" t="s">
        <v>174</v>
      </c>
      <c r="D44" s="69"/>
      <c r="E44" s="68">
        <v>20</v>
      </c>
      <c r="F44" s="68">
        <v>14</v>
      </c>
      <c r="G44" s="68">
        <v>6</v>
      </c>
      <c r="H44" s="2"/>
      <c r="I44" s="2">
        <f t="shared" si="1"/>
        <v>0</v>
      </c>
      <c r="J44" s="8"/>
    </row>
    <row r="45" spans="1:13" x14ac:dyDescent="0.25">
      <c r="A45" s="66" t="s">
        <v>343</v>
      </c>
      <c r="B45" s="67" t="s">
        <v>6</v>
      </c>
      <c r="C45" s="43" t="s">
        <v>172</v>
      </c>
      <c r="D45" s="69" t="s">
        <v>330</v>
      </c>
      <c r="E45" s="68">
        <v>29</v>
      </c>
      <c r="F45" s="68">
        <v>14</v>
      </c>
      <c r="G45" s="68">
        <v>6</v>
      </c>
      <c r="H45" s="2"/>
      <c r="I45" s="2">
        <f t="shared" si="1"/>
        <v>9</v>
      </c>
      <c r="J45" s="8"/>
    </row>
    <row r="46" spans="1:13" x14ac:dyDescent="0.25">
      <c r="A46" s="66" t="s">
        <v>351</v>
      </c>
      <c r="B46" s="67" t="s">
        <v>6</v>
      </c>
      <c r="C46" s="43" t="s">
        <v>173</v>
      </c>
      <c r="D46" s="69" t="s">
        <v>289</v>
      </c>
      <c r="E46" s="68">
        <v>20</v>
      </c>
      <c r="F46" s="68">
        <v>14</v>
      </c>
      <c r="G46" s="68">
        <v>6</v>
      </c>
      <c r="H46" s="2"/>
      <c r="I46" s="2">
        <f t="shared" si="1"/>
        <v>0</v>
      </c>
      <c r="J46" s="8"/>
    </row>
    <row r="47" spans="1:13" x14ac:dyDescent="0.25">
      <c r="A47" s="66" t="s">
        <v>33</v>
      </c>
      <c r="B47" s="67" t="s">
        <v>78</v>
      </c>
      <c r="C47" s="43" t="s">
        <v>172</v>
      </c>
      <c r="D47" s="69" t="s">
        <v>330</v>
      </c>
      <c r="E47" s="68">
        <v>29</v>
      </c>
      <c r="F47" s="68">
        <v>8.06</v>
      </c>
      <c r="G47" s="68">
        <v>3.46</v>
      </c>
      <c r="H47" s="2"/>
      <c r="I47" s="2">
        <f t="shared" si="1"/>
        <v>17.48</v>
      </c>
      <c r="J47" s="8"/>
    </row>
    <row r="48" spans="1:13" x14ac:dyDescent="0.25">
      <c r="A48" s="66" t="s">
        <v>33</v>
      </c>
      <c r="B48" s="67" t="s">
        <v>6</v>
      </c>
      <c r="C48" s="43" t="s">
        <v>172</v>
      </c>
      <c r="D48" s="69" t="s">
        <v>330</v>
      </c>
      <c r="E48" s="68">
        <v>29</v>
      </c>
      <c r="F48" s="68">
        <v>8.06</v>
      </c>
      <c r="G48" s="68">
        <v>3.46</v>
      </c>
      <c r="H48" s="2"/>
      <c r="I48" s="2">
        <f t="shared" ref="I48:I66" si="2">E48-(F48+G48)</f>
        <v>17.48</v>
      </c>
      <c r="J48" s="8"/>
    </row>
    <row r="49" spans="1:12" x14ac:dyDescent="0.25">
      <c r="A49" s="66" t="s">
        <v>85</v>
      </c>
      <c r="B49" s="67" t="s">
        <v>6</v>
      </c>
      <c r="C49" s="43" t="s">
        <v>174</v>
      </c>
      <c r="D49" s="69" t="s">
        <v>68</v>
      </c>
      <c r="E49" s="68">
        <v>30</v>
      </c>
      <c r="F49" s="68">
        <v>14</v>
      </c>
      <c r="G49" s="68">
        <v>6</v>
      </c>
      <c r="H49" s="2"/>
      <c r="I49" s="2">
        <f t="shared" si="2"/>
        <v>10</v>
      </c>
      <c r="J49" s="8"/>
      <c r="L49" s="2"/>
    </row>
    <row r="50" spans="1:12" x14ac:dyDescent="0.25">
      <c r="A50" s="66" t="s">
        <v>339</v>
      </c>
      <c r="B50" s="67" t="s">
        <v>6</v>
      </c>
      <c r="C50" s="43" t="s">
        <v>173</v>
      </c>
      <c r="D50" s="69" t="s">
        <v>100</v>
      </c>
      <c r="E50" s="68">
        <v>0</v>
      </c>
      <c r="F50" s="68">
        <v>0</v>
      </c>
      <c r="G50" s="68">
        <v>0</v>
      </c>
      <c r="H50" s="2"/>
      <c r="I50" s="2">
        <f t="shared" si="2"/>
        <v>0</v>
      </c>
      <c r="J50" s="8"/>
      <c r="K50" t="s">
        <v>340</v>
      </c>
      <c r="L50" s="2"/>
    </row>
    <row r="51" spans="1:12" x14ac:dyDescent="0.25">
      <c r="A51" s="66" t="s">
        <v>341</v>
      </c>
      <c r="B51" s="67" t="s">
        <v>6</v>
      </c>
      <c r="C51" s="43" t="s">
        <v>172</v>
      </c>
      <c r="D51" s="69" t="s">
        <v>330</v>
      </c>
      <c r="E51" s="68">
        <v>29</v>
      </c>
      <c r="F51" s="68">
        <v>8.06</v>
      </c>
      <c r="G51" s="68">
        <v>3.46</v>
      </c>
      <c r="H51" s="2"/>
      <c r="I51" s="2">
        <f t="shared" si="2"/>
        <v>17.48</v>
      </c>
      <c r="J51" s="8"/>
      <c r="L51" s="2"/>
    </row>
    <row r="52" spans="1:12" x14ac:dyDescent="0.25">
      <c r="A52" s="66" t="s">
        <v>344</v>
      </c>
      <c r="B52" s="67" t="s">
        <v>78</v>
      </c>
      <c r="C52" s="43" t="s">
        <v>172</v>
      </c>
      <c r="D52" s="69" t="s">
        <v>330</v>
      </c>
      <c r="E52" s="68">
        <v>29</v>
      </c>
      <c r="F52" s="68">
        <v>8.06</v>
      </c>
      <c r="G52" s="68">
        <v>3.46</v>
      </c>
      <c r="H52" s="2"/>
      <c r="I52" s="2">
        <f t="shared" si="2"/>
        <v>17.48</v>
      </c>
      <c r="J52" s="8"/>
    </row>
    <row r="53" spans="1:12" x14ac:dyDescent="0.25">
      <c r="A53" s="66" t="s">
        <v>347</v>
      </c>
      <c r="B53" s="67" t="s">
        <v>25</v>
      </c>
      <c r="C53" s="43" t="s">
        <v>172</v>
      </c>
      <c r="D53" s="69" t="s">
        <v>348</v>
      </c>
      <c r="E53" s="68">
        <v>37</v>
      </c>
      <c r="F53" s="68">
        <v>25.9</v>
      </c>
      <c r="G53" s="68">
        <v>11</v>
      </c>
      <c r="H53" s="2"/>
      <c r="I53" s="2">
        <f t="shared" si="2"/>
        <v>0.10000000000000142</v>
      </c>
      <c r="J53" s="8"/>
    </row>
    <row r="54" spans="1:12" x14ac:dyDescent="0.25">
      <c r="A54" s="89"/>
      <c r="B54" s="90"/>
      <c r="C54" s="91"/>
      <c r="D54" s="92"/>
      <c r="E54" s="92"/>
      <c r="F54" s="92"/>
      <c r="G54" s="92"/>
      <c r="H54" s="92"/>
      <c r="I54" s="92"/>
      <c r="J54" s="11" t="s">
        <v>349</v>
      </c>
    </row>
    <row r="55" spans="1:12" x14ac:dyDescent="0.25">
      <c r="A55" s="89"/>
      <c r="B55" s="90"/>
      <c r="C55" s="91"/>
      <c r="D55" s="92"/>
      <c r="E55" s="92"/>
      <c r="F55" s="92"/>
      <c r="G55" s="92"/>
      <c r="H55" s="92"/>
      <c r="I55" s="92"/>
      <c r="J55" s="8"/>
    </row>
    <row r="56" spans="1:12" x14ac:dyDescent="0.25">
      <c r="A56" s="66" t="s">
        <v>352</v>
      </c>
      <c r="B56" s="67" t="s">
        <v>6</v>
      </c>
      <c r="C56" s="43" t="s">
        <v>173</v>
      </c>
      <c r="D56" s="69" t="s">
        <v>289</v>
      </c>
      <c r="E56" s="68">
        <v>20</v>
      </c>
      <c r="F56" s="68">
        <v>14</v>
      </c>
      <c r="G56" s="68">
        <v>6</v>
      </c>
      <c r="H56" s="2"/>
      <c r="I56" s="2">
        <f>E56-(F56+G56)</f>
        <v>0</v>
      </c>
      <c r="J56" s="8"/>
    </row>
    <row r="57" spans="1:12" x14ac:dyDescent="0.25">
      <c r="A57" s="66" t="s">
        <v>144</v>
      </c>
      <c r="B57" s="67" t="s">
        <v>25</v>
      </c>
      <c r="C57" s="43" t="s">
        <v>172</v>
      </c>
      <c r="D57" s="69" t="s">
        <v>36</v>
      </c>
      <c r="E57" s="68">
        <v>25</v>
      </c>
      <c r="F57" s="68">
        <v>16.100000000000001</v>
      </c>
      <c r="G57" s="68">
        <v>6.9</v>
      </c>
      <c r="H57" s="2"/>
      <c r="I57" s="2">
        <f t="shared" si="2"/>
        <v>2</v>
      </c>
      <c r="J57" s="8"/>
    </row>
    <row r="58" spans="1:12" x14ac:dyDescent="0.25">
      <c r="A58" s="66" t="s">
        <v>353</v>
      </c>
      <c r="B58" s="67" t="s">
        <v>25</v>
      </c>
      <c r="C58" s="43" t="s">
        <v>173</v>
      </c>
      <c r="D58" s="69" t="s">
        <v>100</v>
      </c>
      <c r="E58" s="68">
        <v>15.4</v>
      </c>
      <c r="F58" s="68">
        <v>10.78</v>
      </c>
      <c r="G58" s="68">
        <v>4.62</v>
      </c>
      <c r="H58" s="2"/>
      <c r="I58" s="2">
        <f t="shared" si="2"/>
        <v>0</v>
      </c>
      <c r="J58" s="8"/>
    </row>
    <row r="59" spans="1:12" x14ac:dyDescent="0.25">
      <c r="A59" s="66" t="s">
        <v>345</v>
      </c>
      <c r="B59" s="67" t="s">
        <v>25</v>
      </c>
      <c r="C59" s="43" t="s">
        <v>172</v>
      </c>
      <c r="D59" s="69" t="s">
        <v>346</v>
      </c>
      <c r="E59" s="68">
        <v>25</v>
      </c>
      <c r="F59" s="68">
        <v>0</v>
      </c>
      <c r="G59" s="68">
        <v>0</v>
      </c>
      <c r="H59" s="2"/>
      <c r="I59" s="2">
        <f t="shared" si="2"/>
        <v>25</v>
      </c>
      <c r="J59" s="8"/>
    </row>
    <row r="60" spans="1:12" x14ac:dyDescent="0.25">
      <c r="A60" s="66" t="s">
        <v>178</v>
      </c>
      <c r="B60" s="67" t="s">
        <v>6</v>
      </c>
      <c r="C60" s="43" t="s">
        <v>173</v>
      </c>
      <c r="D60" s="69" t="s">
        <v>289</v>
      </c>
      <c r="E60" s="68">
        <v>20</v>
      </c>
      <c r="F60" s="68">
        <v>14</v>
      </c>
      <c r="G60" s="68">
        <v>6</v>
      </c>
      <c r="H60" s="2"/>
      <c r="I60" s="2">
        <f t="shared" si="2"/>
        <v>0</v>
      </c>
      <c r="J60" s="11"/>
      <c r="K60" s="11"/>
    </row>
    <row r="61" spans="1:12" x14ac:dyDescent="0.25">
      <c r="A61" s="66" t="s">
        <v>153</v>
      </c>
      <c r="B61" s="67" t="s">
        <v>6</v>
      </c>
      <c r="C61" s="43" t="s">
        <v>173</v>
      </c>
      <c r="D61" s="69" t="s">
        <v>289</v>
      </c>
      <c r="E61" s="68">
        <v>20</v>
      </c>
      <c r="F61" s="68">
        <v>14</v>
      </c>
      <c r="G61" s="68">
        <v>6</v>
      </c>
      <c r="H61" s="2"/>
      <c r="I61" s="2">
        <f t="shared" si="2"/>
        <v>0</v>
      </c>
      <c r="J61" s="8"/>
    </row>
    <row r="62" spans="1:12" x14ac:dyDescent="0.25">
      <c r="A62" s="66" t="s">
        <v>102</v>
      </c>
      <c r="B62" s="67" t="s">
        <v>6</v>
      </c>
      <c r="C62" s="43" t="s">
        <v>174</v>
      </c>
      <c r="D62" s="69" t="s">
        <v>68</v>
      </c>
      <c r="E62" s="68">
        <v>20</v>
      </c>
      <c r="F62" s="68">
        <v>14</v>
      </c>
      <c r="G62" s="68">
        <v>6</v>
      </c>
      <c r="H62" s="2"/>
      <c r="I62" s="2">
        <f t="shared" si="2"/>
        <v>0</v>
      </c>
      <c r="J62" s="8"/>
    </row>
    <row r="63" spans="1:12" x14ac:dyDescent="0.25">
      <c r="A63" s="66" t="s">
        <v>355</v>
      </c>
      <c r="B63" s="67" t="s">
        <v>78</v>
      </c>
      <c r="C63" s="43" t="s">
        <v>173</v>
      </c>
      <c r="D63" s="69" t="s">
        <v>348</v>
      </c>
      <c r="E63" s="68">
        <v>37</v>
      </c>
      <c r="F63" s="68">
        <v>25.9</v>
      </c>
      <c r="G63" s="68">
        <v>11.1</v>
      </c>
      <c r="H63" s="2"/>
      <c r="I63" s="2">
        <f t="shared" si="2"/>
        <v>0</v>
      </c>
      <c r="J63" s="8"/>
    </row>
    <row r="64" spans="1:12" x14ac:dyDescent="0.25">
      <c r="A64" s="66" t="s">
        <v>356</v>
      </c>
      <c r="B64" s="67" t="s">
        <v>6</v>
      </c>
      <c r="C64" s="43" t="s">
        <v>173</v>
      </c>
      <c r="D64" s="69" t="s">
        <v>289</v>
      </c>
      <c r="E64" s="68">
        <v>20</v>
      </c>
      <c r="F64" s="68">
        <v>14</v>
      </c>
      <c r="G64" s="68">
        <v>6</v>
      </c>
      <c r="H64" s="2"/>
      <c r="I64" s="2">
        <f t="shared" si="2"/>
        <v>0</v>
      </c>
      <c r="J64" s="8"/>
    </row>
    <row r="65" spans="1:11" x14ac:dyDescent="0.25">
      <c r="A65" s="66" t="s">
        <v>56</v>
      </c>
      <c r="B65" s="67" t="s">
        <v>6</v>
      </c>
      <c r="C65" s="43" t="s">
        <v>172</v>
      </c>
      <c r="D65" s="69" t="s">
        <v>354</v>
      </c>
      <c r="E65" s="68">
        <v>48</v>
      </c>
      <c r="F65" s="68">
        <v>33.6</v>
      </c>
      <c r="G65" s="68">
        <v>14.4</v>
      </c>
      <c r="H65" s="2"/>
      <c r="I65" s="2">
        <f>E65-(F65+G65)</f>
        <v>0</v>
      </c>
      <c r="J65" s="11"/>
    </row>
    <row r="66" spans="1:11" ht="13" thickBot="1" x14ac:dyDescent="0.3">
      <c r="A66" s="66" t="s">
        <v>57</v>
      </c>
      <c r="B66" s="67" t="s">
        <v>6</v>
      </c>
      <c r="C66" s="43" t="s">
        <v>172</v>
      </c>
      <c r="D66" s="69" t="s">
        <v>354</v>
      </c>
      <c r="E66" s="68">
        <v>124.8</v>
      </c>
      <c r="F66" s="68">
        <v>124.8</v>
      </c>
      <c r="G66" s="68">
        <v>0</v>
      </c>
      <c r="H66" s="2"/>
      <c r="I66" s="2">
        <f t="shared" si="2"/>
        <v>0</v>
      </c>
      <c r="J66" s="8"/>
      <c r="K66" t="s">
        <v>360</v>
      </c>
    </row>
    <row r="67" spans="1:11" ht="5.5" customHeight="1" thickBot="1" x14ac:dyDescent="0.3">
      <c r="A67" s="62"/>
      <c r="B67" s="26"/>
      <c r="C67" s="42"/>
      <c r="D67" s="63"/>
      <c r="E67" s="63"/>
      <c r="F67" s="63"/>
      <c r="G67" s="63"/>
      <c r="H67" s="63"/>
      <c r="I67" s="63"/>
      <c r="J67" s="26"/>
    </row>
    <row r="68" spans="1:11" ht="9.25" customHeight="1" x14ac:dyDescent="0.25">
      <c r="A68" s="4"/>
      <c r="J68" s="1"/>
    </row>
    <row r="69" spans="1:11" s="51" customFormat="1" ht="25" x14ac:dyDescent="0.25">
      <c r="A69" s="55"/>
      <c r="B69" s="56"/>
      <c r="C69" s="57"/>
      <c r="E69" s="48" t="s">
        <v>42</v>
      </c>
      <c r="F69" s="50" t="s">
        <v>109</v>
      </c>
      <c r="G69" s="49" t="s">
        <v>368</v>
      </c>
      <c r="I69" s="49" t="s">
        <v>114</v>
      </c>
      <c r="J69" s="48" t="s">
        <v>44</v>
      </c>
    </row>
    <row r="70" spans="1:11" ht="8.5" customHeight="1" x14ac:dyDescent="0.25">
      <c r="A70" s="4"/>
      <c r="J70" s="1"/>
    </row>
    <row r="71" spans="1:11" ht="13" x14ac:dyDescent="0.3">
      <c r="A71" s="23" t="s">
        <v>37</v>
      </c>
      <c r="B71" s="22" t="s">
        <v>540</v>
      </c>
      <c r="C71" s="22"/>
      <c r="D71" s="1"/>
      <c r="E71" s="10">
        <f>SUM(E11:E66)</f>
        <v>1686.4</v>
      </c>
      <c r="F71" s="10">
        <f>SUM(F11:F66)</f>
        <v>969.97999999999956</v>
      </c>
      <c r="G71" s="10">
        <f>SUM(G11:G66)</f>
        <v>367.78</v>
      </c>
      <c r="H71" s="10">
        <f>SUM(H11:H66)</f>
        <v>0</v>
      </c>
      <c r="I71" s="10">
        <f>SUM(I11:I66)</f>
        <v>348.64000000000004</v>
      </c>
      <c r="J71" s="25" t="e">
        <f>+G71-x</f>
        <v>#NAME?</v>
      </c>
    </row>
    <row r="72" spans="1:11" ht="8.5" customHeight="1" x14ac:dyDescent="0.25">
      <c r="A72" s="4"/>
      <c r="J72" s="1"/>
    </row>
    <row r="73" spans="1:11" x14ac:dyDescent="0.25">
      <c r="A73" s="1" t="s">
        <v>160</v>
      </c>
      <c r="B73" s="16" t="s">
        <v>190</v>
      </c>
      <c r="E73" s="5"/>
      <c r="F73" s="10"/>
      <c r="G73" s="10"/>
      <c r="H73" s="15"/>
      <c r="I73" s="10"/>
      <c r="J73" s="64"/>
    </row>
    <row r="74" spans="1:11" ht="8.5" customHeight="1" x14ac:dyDescent="0.25">
      <c r="J74" s="1"/>
    </row>
    <row r="75" spans="1:11" x14ac:dyDescent="0.25">
      <c r="A75" s="1" t="s">
        <v>37</v>
      </c>
      <c r="B75" s="16" t="s">
        <v>59</v>
      </c>
      <c r="E75" s="10"/>
      <c r="F75" s="10"/>
      <c r="G75" s="10"/>
      <c r="H75" s="61"/>
      <c r="I75" s="10"/>
      <c r="J75" s="1"/>
    </row>
    <row r="76" spans="1:11" x14ac:dyDescent="0.25">
      <c r="A76" s="4" t="s">
        <v>37</v>
      </c>
      <c r="B76" s="16" t="s">
        <v>179</v>
      </c>
      <c r="C76" s="16" t="s">
        <v>321</v>
      </c>
      <c r="E76" s="10"/>
      <c r="F76" s="10"/>
      <c r="G76" s="10"/>
      <c r="H76" s="61"/>
      <c r="I76" s="10"/>
      <c r="J76" s="1"/>
    </row>
    <row r="77" spans="1:11" x14ac:dyDescent="0.25">
      <c r="A77" s="4" t="s">
        <v>37</v>
      </c>
      <c r="B77" s="16" t="s">
        <v>180</v>
      </c>
      <c r="E77" s="10"/>
      <c r="F77" s="10"/>
      <c r="G77" s="10"/>
      <c r="H77" s="61"/>
      <c r="I77" s="10"/>
      <c r="J77" s="1"/>
    </row>
    <row r="78" spans="1:11" x14ac:dyDescent="0.25">
      <c r="A78" s="1" t="s">
        <v>37</v>
      </c>
      <c r="B78" s="16" t="s">
        <v>181</v>
      </c>
      <c r="E78" s="10"/>
      <c r="F78" s="10"/>
      <c r="G78" s="10"/>
      <c r="H78" s="61"/>
      <c r="I78" s="10"/>
      <c r="J78" s="1"/>
      <c r="K78" s="2"/>
    </row>
    <row r="79" spans="1:11" ht="8.5" customHeight="1" x14ac:dyDescent="0.25">
      <c r="J79" s="1"/>
    </row>
    <row r="80" spans="1:11" x14ac:dyDescent="0.25">
      <c r="A80" s="4" t="s">
        <v>255</v>
      </c>
      <c r="B80" s="16">
        <v>568.79999999999995</v>
      </c>
      <c r="J80" s="1"/>
    </row>
    <row r="81" spans="1:10" ht="8.5" customHeight="1" x14ac:dyDescent="0.25">
      <c r="J81" s="1"/>
    </row>
    <row r="82" spans="1:10" x14ac:dyDescent="0.25">
      <c r="A82" s="65" t="s">
        <v>193</v>
      </c>
      <c r="C82" s="16" t="s">
        <v>194</v>
      </c>
      <c r="D82" s="2">
        <f>+G71/12</f>
        <v>30.64833333333333</v>
      </c>
      <c r="E82" t="s">
        <v>197</v>
      </c>
      <c r="J82" s="1"/>
    </row>
    <row r="83" spans="1:10" x14ac:dyDescent="0.25">
      <c r="A83" s="65"/>
      <c r="C83" s="16" t="s">
        <v>195</v>
      </c>
      <c r="D83" s="2">
        <f>+G73/12</f>
        <v>0</v>
      </c>
      <c r="E83" t="s">
        <v>197</v>
      </c>
      <c r="J83" s="1"/>
    </row>
    <row r="84" spans="1:10" ht="8.5" customHeight="1" x14ac:dyDescent="0.25">
      <c r="A84" s="4"/>
      <c r="J84" s="1"/>
    </row>
    <row r="85" spans="1:10" x14ac:dyDescent="0.25">
      <c r="A85" s="33"/>
      <c r="B85" s="12" t="s">
        <v>167</v>
      </c>
      <c r="C85" s="44"/>
      <c r="D85" s="12"/>
      <c r="E85" s="9"/>
      <c r="J85" s="1"/>
    </row>
    <row r="86" spans="1:10" x14ac:dyDescent="0.25">
      <c r="A86" s="34"/>
      <c r="B86" s="12" t="s">
        <v>165</v>
      </c>
      <c r="C86" s="44"/>
      <c r="D86" s="12"/>
      <c r="E86" s="9"/>
      <c r="J86" s="1"/>
    </row>
    <row r="87" spans="1:10" x14ac:dyDescent="0.25">
      <c r="A87" s="35"/>
      <c r="B87" s="12" t="s">
        <v>166</v>
      </c>
      <c r="C87" s="44"/>
      <c r="D87" s="12"/>
      <c r="E87" s="9"/>
      <c r="J87" s="1"/>
    </row>
    <row r="88" spans="1:10" x14ac:dyDescent="0.25">
      <c r="A88" s="4"/>
      <c r="J88" s="1"/>
    </row>
    <row r="89" spans="1:10" x14ac:dyDescent="0.25">
      <c r="A89" s="65" t="s">
        <v>332</v>
      </c>
      <c r="B89" s="86">
        <v>266051315504245</v>
      </c>
      <c r="C89" s="86">
        <v>227284</v>
      </c>
      <c r="J89" s="1"/>
    </row>
    <row r="90" spans="1:10" x14ac:dyDescent="0.25">
      <c r="A90" s="65" t="s">
        <v>333</v>
      </c>
      <c r="B90" s="87"/>
      <c r="C90" s="86">
        <v>476536</v>
      </c>
      <c r="J90" s="1"/>
    </row>
    <row r="91" spans="1:10" x14ac:dyDescent="0.25">
      <c r="A91" s="4"/>
      <c r="J91" s="1"/>
    </row>
    <row r="92" spans="1:10" x14ac:dyDescent="0.25">
      <c r="A92" s="4"/>
      <c r="J92" s="1"/>
    </row>
    <row r="93" spans="1:10" x14ac:dyDescent="0.25">
      <c r="A93" s="4"/>
      <c r="J93" s="1"/>
    </row>
    <row r="94" spans="1:10" x14ac:dyDescent="0.25">
      <c r="A94" s="4"/>
      <c r="J94" s="1"/>
    </row>
    <row r="95" spans="1:10" x14ac:dyDescent="0.25">
      <c r="A95" s="4"/>
      <c r="J95" s="1"/>
    </row>
    <row r="96" spans="1:10" x14ac:dyDescent="0.25">
      <c r="A96" s="4"/>
      <c r="J96" s="1"/>
    </row>
    <row r="97" spans="1:10" x14ac:dyDescent="0.25">
      <c r="A97" s="4"/>
      <c r="J97" s="1"/>
    </row>
    <row r="98" spans="1:10" x14ac:dyDescent="0.25">
      <c r="A98" s="4"/>
      <c r="J98" s="1"/>
    </row>
    <row r="99" spans="1:10" x14ac:dyDescent="0.25">
      <c r="A99" s="4"/>
      <c r="J99" s="1"/>
    </row>
    <row r="100" spans="1:10" x14ac:dyDescent="0.25">
      <c r="A100" s="4"/>
      <c r="J100" s="1"/>
    </row>
    <row r="101" spans="1:10" x14ac:dyDescent="0.25">
      <c r="A101" s="4"/>
      <c r="J101" s="1"/>
    </row>
    <row r="102" spans="1:10" x14ac:dyDescent="0.25">
      <c r="A102" s="4"/>
      <c r="J102" s="1"/>
    </row>
    <row r="103" spans="1:10" x14ac:dyDescent="0.25">
      <c r="A103" s="4"/>
      <c r="J103" s="1"/>
    </row>
    <row r="104" spans="1:10" x14ac:dyDescent="0.25">
      <c r="A104" s="4"/>
      <c r="J104" s="1"/>
    </row>
    <row r="105" spans="1:10" x14ac:dyDescent="0.25">
      <c r="A105" s="4"/>
      <c r="J105" s="1"/>
    </row>
    <row r="106" spans="1:10" x14ac:dyDescent="0.25">
      <c r="A106" s="4"/>
      <c r="J106" s="1"/>
    </row>
    <row r="107" spans="1:10" x14ac:dyDescent="0.25">
      <c r="A107" s="4"/>
      <c r="J107" s="1"/>
    </row>
    <row r="108" spans="1:10" x14ac:dyDescent="0.25">
      <c r="A108" s="4"/>
      <c r="J108" s="1"/>
    </row>
    <row r="109" spans="1:10" x14ac:dyDescent="0.25">
      <c r="A109" s="4"/>
      <c r="J109" s="1"/>
    </row>
    <row r="110" spans="1:10" x14ac:dyDescent="0.25">
      <c r="A110" s="4"/>
      <c r="J110" s="1"/>
    </row>
    <row r="111" spans="1:10" x14ac:dyDescent="0.25">
      <c r="A111" s="4"/>
      <c r="J111" s="1"/>
    </row>
    <row r="112" spans="1:10" x14ac:dyDescent="0.25">
      <c r="A112" s="4"/>
      <c r="J112" s="1"/>
    </row>
    <row r="113" spans="1:10" x14ac:dyDescent="0.25">
      <c r="A113" s="4"/>
      <c r="J113" s="1"/>
    </row>
    <row r="114" spans="1:10" x14ac:dyDescent="0.25">
      <c r="A114" s="4"/>
      <c r="J114" s="1"/>
    </row>
    <row r="115" spans="1:10" x14ac:dyDescent="0.25">
      <c r="A115" s="4"/>
      <c r="J115" s="1"/>
    </row>
    <row r="116" spans="1:10" x14ac:dyDescent="0.25">
      <c r="A116" s="4"/>
      <c r="J116" s="1"/>
    </row>
    <row r="117" spans="1:10" x14ac:dyDescent="0.25">
      <c r="A117" s="4"/>
      <c r="J117" s="1"/>
    </row>
    <row r="118" spans="1:10" x14ac:dyDescent="0.25">
      <c r="A118" s="4"/>
      <c r="J118" s="1"/>
    </row>
    <row r="119" spans="1:10" x14ac:dyDescent="0.25">
      <c r="A119" s="4"/>
      <c r="J119" s="1"/>
    </row>
    <row r="120" spans="1:10" x14ac:dyDescent="0.25">
      <c r="A120" s="4"/>
      <c r="J120" s="1"/>
    </row>
    <row r="121" spans="1:10" x14ac:dyDescent="0.25">
      <c r="A121" s="4"/>
      <c r="J121" s="1"/>
    </row>
    <row r="122" spans="1:10" x14ac:dyDescent="0.25">
      <c r="A122" s="4"/>
      <c r="J122" s="1"/>
    </row>
    <row r="123" spans="1:10" x14ac:dyDescent="0.25">
      <c r="A123" s="4"/>
      <c r="J123" s="1"/>
    </row>
    <row r="124" spans="1:10" x14ac:dyDescent="0.25">
      <c r="A124" s="4"/>
      <c r="J124" s="1"/>
    </row>
    <row r="125" spans="1:10" x14ac:dyDescent="0.25">
      <c r="A125" s="4"/>
      <c r="J125" s="1"/>
    </row>
    <row r="126" spans="1:10" x14ac:dyDescent="0.25">
      <c r="A126" s="4"/>
      <c r="J126" s="1"/>
    </row>
  </sheetData>
  <autoFilter ref="A6:G66"/>
  <phoneticPr fontId="0" type="noConversion"/>
  <pageMargins left="0.78740157480314965" right="0.78740157480314965" top="0.39370078740157483" bottom="0.39370078740157483" header="0.51181102362204722" footer="0.51181102362204722"/>
  <pageSetup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"/>
  <sheetViews>
    <sheetView workbookViewId="0">
      <pane ySplit="1" topLeftCell="A2" activePane="bottomLeft" state="frozen"/>
      <selection activeCell="D9" sqref="D9"/>
      <selection pane="bottomLeft" activeCell="L84" sqref="L84"/>
    </sheetView>
  </sheetViews>
  <sheetFormatPr baseColWidth="10" defaultRowHeight="12.5" x14ac:dyDescent="0.25"/>
  <cols>
    <col min="1" max="1" width="12.6328125" customWidth="1"/>
    <col min="2" max="2" width="18.81640625" style="1" bestFit="1" customWidth="1"/>
    <col min="3" max="3" width="12.6328125" style="16" customWidth="1"/>
    <col min="4" max="4" width="14.08984375" customWidth="1"/>
    <col min="5" max="7" width="8.6328125" customWidth="1"/>
    <col min="8" max="8" width="0.81640625" customWidth="1"/>
    <col min="9" max="9" width="10.81640625" customWidth="1"/>
    <col min="10" max="10" width="9.08984375" style="16" customWidth="1"/>
  </cols>
  <sheetData>
    <row r="1" spans="1:11" ht="25" hidden="1" x14ac:dyDescent="0.25">
      <c r="A1" s="4" t="s">
        <v>1</v>
      </c>
      <c r="B1" s="1" t="s">
        <v>2</v>
      </c>
      <c r="C1" s="41" t="s">
        <v>171</v>
      </c>
      <c r="D1" s="1" t="s">
        <v>8</v>
      </c>
      <c r="E1" s="1" t="s">
        <v>7</v>
      </c>
      <c r="F1" s="18" t="s">
        <v>113</v>
      </c>
      <c r="G1" s="17" t="s">
        <v>110</v>
      </c>
      <c r="I1" s="17" t="s">
        <v>114</v>
      </c>
      <c r="J1" s="16" t="s">
        <v>44</v>
      </c>
    </row>
    <row r="2" spans="1:11" ht="23" x14ac:dyDescent="0.5">
      <c r="A2" s="13" t="s">
        <v>441</v>
      </c>
      <c r="D2" s="39" t="s">
        <v>357</v>
      </c>
    </row>
    <row r="3" spans="1:11" x14ac:dyDescent="0.25">
      <c r="A3" s="3"/>
    </row>
    <row r="4" spans="1:11" ht="13" x14ac:dyDescent="0.3">
      <c r="A4" s="19" t="s">
        <v>478</v>
      </c>
      <c r="B4" s="20"/>
      <c r="C4" s="22">
        <v>595.20000000000005</v>
      </c>
      <c r="D4" s="54"/>
    </row>
    <row r="5" spans="1:11" x14ac:dyDescent="0.25">
      <c r="A5" s="3"/>
    </row>
    <row r="6" spans="1:11" s="51" customFormat="1" ht="25" x14ac:dyDescent="0.25">
      <c r="A6" s="47" t="s">
        <v>1</v>
      </c>
      <c r="B6" s="48" t="s">
        <v>2</v>
      </c>
      <c r="C6" s="49" t="s">
        <v>171</v>
      </c>
      <c r="D6" s="48" t="s">
        <v>8</v>
      </c>
      <c r="E6" s="48" t="s">
        <v>7</v>
      </c>
      <c r="F6" s="50" t="s">
        <v>113</v>
      </c>
      <c r="G6" s="49" t="s">
        <v>242</v>
      </c>
      <c r="I6" s="52" t="s">
        <v>111</v>
      </c>
      <c r="J6" s="94"/>
    </row>
    <row r="7" spans="1:11" s="51" customFormat="1" x14ac:dyDescent="0.25">
      <c r="A7" s="55"/>
      <c r="B7" s="56"/>
      <c r="C7" s="84"/>
      <c r="D7" s="56"/>
      <c r="E7" s="56"/>
      <c r="F7" s="85"/>
      <c r="G7" s="84"/>
      <c r="I7" s="84"/>
      <c r="J7" s="57"/>
    </row>
    <row r="8" spans="1:11" x14ac:dyDescent="0.25">
      <c r="A8" s="66" t="s">
        <v>358</v>
      </c>
      <c r="B8" s="67" t="s">
        <v>6</v>
      </c>
      <c r="C8" s="43" t="s">
        <v>172</v>
      </c>
      <c r="D8" s="69" t="s">
        <v>359</v>
      </c>
      <c r="E8" s="68">
        <v>48</v>
      </c>
      <c r="F8" s="70">
        <v>32.6</v>
      </c>
      <c r="G8" s="68">
        <v>14.4</v>
      </c>
      <c r="H8" s="2"/>
      <c r="I8" s="2">
        <f t="shared" ref="I8:I61" si="0">E8-(F8+G8)</f>
        <v>1</v>
      </c>
      <c r="J8" s="11"/>
    </row>
    <row r="9" spans="1:11" x14ac:dyDescent="0.25">
      <c r="A9" s="66" t="s">
        <v>377</v>
      </c>
      <c r="B9" s="67" t="s">
        <v>6</v>
      </c>
      <c r="C9" s="43" t="s">
        <v>173</v>
      </c>
      <c r="D9" s="69" t="s">
        <v>289</v>
      </c>
      <c r="E9" s="68">
        <v>20</v>
      </c>
      <c r="F9" s="70">
        <v>13</v>
      </c>
      <c r="G9" s="68">
        <v>6</v>
      </c>
      <c r="H9" s="2"/>
      <c r="I9" s="2">
        <f t="shared" si="0"/>
        <v>1</v>
      </c>
      <c r="J9" s="11"/>
    </row>
    <row r="10" spans="1:11" x14ac:dyDescent="0.25">
      <c r="A10" s="66"/>
      <c r="B10" s="67"/>
      <c r="C10" s="43"/>
      <c r="D10" s="69"/>
      <c r="E10" s="68"/>
      <c r="F10" s="70"/>
      <c r="G10" s="68"/>
      <c r="H10" s="2"/>
      <c r="I10" s="2">
        <f t="shared" si="0"/>
        <v>0</v>
      </c>
      <c r="J10" s="11"/>
    </row>
    <row r="11" spans="1:11" x14ac:dyDescent="0.25">
      <c r="A11" s="66" t="s">
        <v>364</v>
      </c>
      <c r="B11" s="67" t="s">
        <v>6</v>
      </c>
      <c r="C11" s="43" t="s">
        <v>172</v>
      </c>
      <c r="D11" s="69" t="s">
        <v>363</v>
      </c>
      <c r="E11" s="68">
        <v>0</v>
      </c>
      <c r="F11" s="70"/>
      <c r="G11" s="68"/>
      <c r="H11" s="2"/>
      <c r="I11" s="2">
        <f t="shared" si="0"/>
        <v>0</v>
      </c>
      <c r="J11" s="11"/>
      <c r="K11" t="s">
        <v>395</v>
      </c>
    </row>
    <row r="12" spans="1:11" x14ac:dyDescent="0.25">
      <c r="A12" s="66" t="s">
        <v>361</v>
      </c>
      <c r="B12" s="67" t="s">
        <v>6</v>
      </c>
      <c r="C12" s="43" t="s">
        <v>172</v>
      </c>
      <c r="D12" s="69" t="s">
        <v>362</v>
      </c>
      <c r="E12" s="68">
        <v>20</v>
      </c>
      <c r="F12" s="68">
        <v>13</v>
      </c>
      <c r="G12" s="68">
        <v>6</v>
      </c>
      <c r="I12" s="2">
        <f t="shared" si="0"/>
        <v>1</v>
      </c>
    </row>
    <row r="13" spans="1:11" x14ac:dyDescent="0.25">
      <c r="A13" s="66" t="s">
        <v>361</v>
      </c>
      <c r="B13" s="67"/>
      <c r="C13" s="43" t="s">
        <v>174</v>
      </c>
      <c r="D13" s="43" t="s">
        <v>68</v>
      </c>
      <c r="E13" s="68">
        <v>20</v>
      </c>
      <c r="F13" s="70">
        <v>13</v>
      </c>
      <c r="G13" s="68"/>
      <c r="H13" s="2"/>
      <c r="I13" s="2">
        <f t="shared" si="0"/>
        <v>7</v>
      </c>
      <c r="J13" s="11"/>
    </row>
    <row r="14" spans="1:11" x14ac:dyDescent="0.25">
      <c r="A14" s="66" t="s">
        <v>367</v>
      </c>
      <c r="B14" s="67" t="s">
        <v>6</v>
      </c>
      <c r="C14" s="43" t="s">
        <v>174</v>
      </c>
      <c r="D14" s="69" t="s">
        <v>68</v>
      </c>
      <c r="E14" s="68">
        <v>20</v>
      </c>
      <c r="F14" s="68">
        <v>13</v>
      </c>
      <c r="G14" s="68">
        <v>6</v>
      </c>
      <c r="I14" s="2">
        <f>E14-(F14+G14)</f>
        <v>1</v>
      </c>
    </row>
    <row r="15" spans="1:11" x14ac:dyDescent="0.25">
      <c r="A15" s="66" t="s">
        <v>366</v>
      </c>
      <c r="B15" s="67" t="s">
        <v>6</v>
      </c>
      <c r="C15" s="43" t="s">
        <v>172</v>
      </c>
      <c r="D15" s="43" t="s">
        <v>362</v>
      </c>
      <c r="E15" s="68">
        <v>11.52</v>
      </c>
      <c r="F15" s="70">
        <v>8.06</v>
      </c>
      <c r="G15" s="68">
        <v>3.46</v>
      </c>
      <c r="H15" s="2"/>
      <c r="I15" s="2">
        <f t="shared" si="0"/>
        <v>0</v>
      </c>
      <c r="J15" s="11"/>
    </row>
    <row r="16" spans="1:11" x14ac:dyDescent="0.25">
      <c r="A16" s="66" t="s">
        <v>366</v>
      </c>
      <c r="B16" s="67" t="s">
        <v>6</v>
      </c>
      <c r="C16" s="43" t="s">
        <v>174</v>
      </c>
      <c r="D16" s="43" t="s">
        <v>68</v>
      </c>
      <c r="E16" s="68">
        <v>20</v>
      </c>
      <c r="F16" s="70">
        <v>13</v>
      </c>
      <c r="G16" s="68">
        <v>6</v>
      </c>
      <c r="H16" s="2"/>
      <c r="I16" s="2">
        <f t="shared" si="0"/>
        <v>1</v>
      </c>
      <c r="J16" s="11"/>
    </row>
    <row r="17" spans="1:11" x14ac:dyDescent="0.25">
      <c r="A17" s="66" t="s">
        <v>372</v>
      </c>
      <c r="B17" s="67" t="s">
        <v>6</v>
      </c>
      <c r="C17" s="43"/>
      <c r="D17" s="43" t="s">
        <v>373</v>
      </c>
      <c r="E17" s="68">
        <v>0</v>
      </c>
      <c r="F17" s="70">
        <v>7.06</v>
      </c>
      <c r="G17" s="68"/>
      <c r="H17" s="2"/>
      <c r="I17" s="2">
        <f t="shared" si="0"/>
        <v>-7.06</v>
      </c>
      <c r="J17" s="11"/>
    </row>
    <row r="18" spans="1:11" x14ac:dyDescent="0.25">
      <c r="A18" s="66" t="s">
        <v>365</v>
      </c>
      <c r="B18" s="67" t="s">
        <v>6</v>
      </c>
      <c r="C18" s="43" t="s">
        <v>172</v>
      </c>
      <c r="D18" s="43" t="s">
        <v>20</v>
      </c>
      <c r="E18" s="68">
        <v>29.77</v>
      </c>
      <c r="F18" s="70">
        <v>19.829999999999998</v>
      </c>
      <c r="G18" s="68">
        <v>8.93</v>
      </c>
      <c r="H18" s="2"/>
      <c r="I18" s="2">
        <f t="shared" si="0"/>
        <v>1.0100000000000016</v>
      </c>
      <c r="J18" s="11"/>
    </row>
    <row r="19" spans="1:11" x14ac:dyDescent="0.25">
      <c r="A19" s="66" t="s">
        <v>374</v>
      </c>
      <c r="B19" s="67" t="s">
        <v>25</v>
      </c>
      <c r="C19" s="43" t="s">
        <v>174</v>
      </c>
      <c r="D19" s="43" t="s">
        <v>68</v>
      </c>
      <c r="E19" s="68">
        <v>20</v>
      </c>
      <c r="F19" s="70">
        <v>14</v>
      </c>
      <c r="G19" s="68">
        <v>6</v>
      </c>
      <c r="H19" s="2"/>
      <c r="I19" s="2">
        <f t="shared" si="0"/>
        <v>0</v>
      </c>
      <c r="J19" s="11"/>
    </row>
    <row r="20" spans="1:11" ht="13.4" customHeight="1" x14ac:dyDescent="0.25">
      <c r="A20" s="66" t="s">
        <v>369</v>
      </c>
      <c r="B20" s="67" t="s">
        <v>6</v>
      </c>
      <c r="C20" s="43" t="s">
        <v>172</v>
      </c>
      <c r="D20" s="43" t="s">
        <v>362</v>
      </c>
      <c r="E20" s="68">
        <v>11.52</v>
      </c>
      <c r="F20" s="68">
        <v>7.06</v>
      </c>
      <c r="G20" s="68">
        <v>3.46</v>
      </c>
      <c r="H20" s="2"/>
      <c r="I20" s="2">
        <f t="shared" si="0"/>
        <v>1</v>
      </c>
      <c r="J20" s="11"/>
    </row>
    <row r="21" spans="1:11" ht="13.4" customHeight="1" x14ac:dyDescent="0.25">
      <c r="A21" s="66" t="s">
        <v>375</v>
      </c>
      <c r="B21" s="67" t="s">
        <v>25</v>
      </c>
      <c r="C21" s="43" t="s">
        <v>172</v>
      </c>
      <c r="D21" s="43" t="s">
        <v>376</v>
      </c>
      <c r="E21" s="68">
        <v>0</v>
      </c>
      <c r="F21" s="68"/>
      <c r="G21" s="68"/>
      <c r="H21" s="2"/>
      <c r="I21" s="2">
        <f t="shared" si="0"/>
        <v>0</v>
      </c>
      <c r="J21" s="11"/>
    </row>
    <row r="22" spans="1:11" ht="13.4" customHeight="1" x14ac:dyDescent="0.25">
      <c r="A22" s="66" t="s">
        <v>370</v>
      </c>
      <c r="B22" s="67" t="s">
        <v>6</v>
      </c>
      <c r="C22" s="43" t="s">
        <v>172</v>
      </c>
      <c r="D22" s="43" t="s">
        <v>362</v>
      </c>
      <c r="E22" s="68">
        <v>11.52</v>
      </c>
      <c r="F22" s="68">
        <v>7.06</v>
      </c>
      <c r="G22" s="68">
        <v>3.46</v>
      </c>
      <c r="H22" s="2"/>
      <c r="I22" s="2">
        <f t="shared" si="0"/>
        <v>1</v>
      </c>
      <c r="J22" s="11"/>
    </row>
    <row r="23" spans="1:11" ht="13.4" customHeight="1" x14ac:dyDescent="0.25">
      <c r="A23" s="66" t="s">
        <v>371</v>
      </c>
      <c r="B23" s="67" t="s">
        <v>25</v>
      </c>
      <c r="C23" s="43" t="s">
        <v>172</v>
      </c>
      <c r="D23" s="43" t="s">
        <v>348</v>
      </c>
      <c r="E23" s="68">
        <v>37</v>
      </c>
      <c r="F23" s="68">
        <v>24.9</v>
      </c>
      <c r="G23" s="68">
        <v>11.1</v>
      </c>
      <c r="H23" s="2"/>
      <c r="I23" s="2">
        <f t="shared" si="0"/>
        <v>1</v>
      </c>
      <c r="J23" s="11"/>
    </row>
    <row r="24" spans="1:11" ht="13.4" customHeight="1" x14ac:dyDescent="0.25">
      <c r="A24" s="66" t="s">
        <v>378</v>
      </c>
      <c r="B24" s="67" t="s">
        <v>6</v>
      </c>
      <c r="C24" s="43" t="s">
        <v>173</v>
      </c>
      <c r="D24" s="43" t="s">
        <v>289</v>
      </c>
      <c r="E24" s="68">
        <v>20</v>
      </c>
      <c r="F24" s="68">
        <v>13</v>
      </c>
      <c r="G24" s="68">
        <v>6</v>
      </c>
      <c r="H24" s="2"/>
      <c r="I24" s="2">
        <f t="shared" si="0"/>
        <v>1</v>
      </c>
      <c r="J24" s="11"/>
    </row>
    <row r="25" spans="1:11" ht="13.4" customHeight="1" x14ac:dyDescent="0.25">
      <c r="A25" s="66" t="s">
        <v>379</v>
      </c>
      <c r="B25" s="67" t="s">
        <v>6</v>
      </c>
      <c r="C25" s="43" t="s">
        <v>172</v>
      </c>
      <c r="D25" s="43" t="s">
        <v>20</v>
      </c>
      <c r="E25" s="68"/>
      <c r="F25" s="68"/>
      <c r="G25" s="68"/>
      <c r="H25" s="2"/>
      <c r="I25" s="2">
        <f t="shared" si="0"/>
        <v>0</v>
      </c>
      <c r="J25" s="11"/>
    </row>
    <row r="26" spans="1:11" ht="13.4" customHeight="1" x14ac:dyDescent="0.25">
      <c r="A26" s="66" t="s">
        <v>380</v>
      </c>
      <c r="B26" s="67" t="s">
        <v>25</v>
      </c>
      <c r="C26" s="43" t="s">
        <v>172</v>
      </c>
      <c r="D26" s="43" t="s">
        <v>59</v>
      </c>
      <c r="E26" s="68">
        <v>20</v>
      </c>
      <c r="F26" s="68">
        <v>14</v>
      </c>
      <c r="G26" s="68">
        <v>6</v>
      </c>
      <c r="H26" s="2"/>
      <c r="I26" s="2">
        <f t="shared" si="0"/>
        <v>0</v>
      </c>
      <c r="J26" s="11"/>
    </row>
    <row r="27" spans="1:11" x14ac:dyDescent="0.25">
      <c r="A27" s="66" t="s">
        <v>381</v>
      </c>
      <c r="B27" s="67" t="s">
        <v>14</v>
      </c>
      <c r="C27" s="43" t="s">
        <v>174</v>
      </c>
      <c r="D27" s="43" t="s">
        <v>68</v>
      </c>
      <c r="E27" s="68">
        <v>20</v>
      </c>
      <c r="F27" s="70">
        <v>14</v>
      </c>
      <c r="G27" s="68">
        <v>6</v>
      </c>
      <c r="H27" s="2"/>
      <c r="I27" s="2">
        <f t="shared" si="0"/>
        <v>0</v>
      </c>
      <c r="J27" s="11"/>
    </row>
    <row r="28" spans="1:11" x14ac:dyDescent="0.25">
      <c r="A28" s="66" t="s">
        <v>382</v>
      </c>
      <c r="B28" s="67" t="s">
        <v>6</v>
      </c>
      <c r="C28" s="43" t="s">
        <v>172</v>
      </c>
      <c r="D28" s="43" t="s">
        <v>362</v>
      </c>
      <c r="E28" s="68">
        <v>9.6</v>
      </c>
      <c r="F28" s="70">
        <v>5.72</v>
      </c>
      <c r="G28" s="68">
        <v>2.88</v>
      </c>
      <c r="H28" s="2"/>
      <c r="I28" s="2">
        <f t="shared" si="0"/>
        <v>1</v>
      </c>
      <c r="K28" s="11"/>
    </row>
    <row r="29" spans="1:11" x14ac:dyDescent="0.25">
      <c r="A29" s="106" t="s">
        <v>382</v>
      </c>
      <c r="B29" s="107" t="s">
        <v>6</v>
      </c>
      <c r="C29" s="111" t="s">
        <v>173</v>
      </c>
      <c r="D29" s="111" t="s">
        <v>393</v>
      </c>
      <c r="E29" s="112">
        <v>300</v>
      </c>
      <c r="F29" s="113">
        <v>5.72</v>
      </c>
      <c r="G29" s="112">
        <v>160.53</v>
      </c>
      <c r="H29" s="114"/>
      <c r="I29" s="114">
        <f t="shared" si="0"/>
        <v>133.75</v>
      </c>
      <c r="K29" s="11"/>
    </row>
    <row r="30" spans="1:11" x14ac:dyDescent="0.25">
      <c r="A30" s="66" t="s">
        <v>383</v>
      </c>
      <c r="B30" s="67" t="s">
        <v>6</v>
      </c>
      <c r="C30" s="43" t="s">
        <v>172</v>
      </c>
      <c r="D30" s="43" t="s">
        <v>362</v>
      </c>
      <c r="E30" s="68">
        <v>9.6</v>
      </c>
      <c r="F30" s="70">
        <v>5.72</v>
      </c>
      <c r="G30" s="68">
        <v>2.88</v>
      </c>
      <c r="H30" s="2"/>
      <c r="I30" s="2">
        <f t="shared" si="0"/>
        <v>1</v>
      </c>
      <c r="K30" s="11"/>
    </row>
    <row r="31" spans="1:11" x14ac:dyDescent="0.25">
      <c r="A31" s="66" t="s">
        <v>384</v>
      </c>
      <c r="B31" s="67" t="s">
        <v>6</v>
      </c>
      <c r="C31" s="43" t="s">
        <v>172</v>
      </c>
      <c r="D31" s="43" t="s">
        <v>59</v>
      </c>
      <c r="E31" s="68">
        <v>79.12</v>
      </c>
      <c r="F31" s="70">
        <v>55.36</v>
      </c>
      <c r="G31" s="68">
        <v>23.76</v>
      </c>
      <c r="H31" s="2"/>
      <c r="I31" s="2">
        <f t="shared" si="0"/>
        <v>0</v>
      </c>
      <c r="J31" s="11"/>
    </row>
    <row r="32" spans="1:11" x14ac:dyDescent="0.25">
      <c r="A32" s="66" t="s">
        <v>384</v>
      </c>
      <c r="B32" s="67" t="s">
        <v>14</v>
      </c>
      <c r="C32" s="43" t="s">
        <v>172</v>
      </c>
      <c r="D32" s="43" t="s">
        <v>59</v>
      </c>
      <c r="E32" s="68">
        <v>26.51</v>
      </c>
      <c r="F32" s="70">
        <v>17.559999999999999</v>
      </c>
      <c r="G32" s="68">
        <v>7.95</v>
      </c>
      <c r="H32" s="2"/>
      <c r="I32" s="2">
        <f t="shared" si="0"/>
        <v>1.0000000000000036</v>
      </c>
      <c r="J32" s="11"/>
    </row>
    <row r="33" spans="1:11" x14ac:dyDescent="0.25">
      <c r="A33" s="66" t="s">
        <v>386</v>
      </c>
      <c r="B33" s="67" t="s">
        <v>6</v>
      </c>
      <c r="C33" s="43" t="s">
        <v>174</v>
      </c>
      <c r="D33" s="43" t="s">
        <v>68</v>
      </c>
      <c r="E33" s="68">
        <v>20</v>
      </c>
      <c r="F33" s="70">
        <v>13</v>
      </c>
      <c r="G33" s="68">
        <v>6</v>
      </c>
      <c r="H33" s="2"/>
      <c r="I33" s="2">
        <f t="shared" si="0"/>
        <v>1</v>
      </c>
      <c r="K33" s="11"/>
    </row>
    <row r="34" spans="1:11" x14ac:dyDescent="0.25">
      <c r="A34" s="66" t="s">
        <v>401</v>
      </c>
      <c r="B34" s="67" t="s">
        <v>6</v>
      </c>
      <c r="C34" s="43" t="s">
        <v>173</v>
      </c>
      <c r="D34" s="43" t="s">
        <v>289</v>
      </c>
      <c r="E34" s="68">
        <v>20</v>
      </c>
      <c r="F34" s="70">
        <v>13</v>
      </c>
      <c r="G34" s="68">
        <v>6</v>
      </c>
      <c r="H34" s="2"/>
      <c r="I34" s="2">
        <f t="shared" si="0"/>
        <v>1</v>
      </c>
      <c r="K34" s="11"/>
    </row>
    <row r="35" spans="1:11" x14ac:dyDescent="0.25">
      <c r="A35" s="66" t="s">
        <v>387</v>
      </c>
      <c r="B35" s="67" t="s">
        <v>6</v>
      </c>
      <c r="C35" s="43" t="s">
        <v>173</v>
      </c>
      <c r="D35" s="43" t="s">
        <v>232</v>
      </c>
      <c r="E35" s="68">
        <v>0</v>
      </c>
      <c r="F35" s="70"/>
      <c r="G35" s="68"/>
      <c r="H35" s="2"/>
      <c r="I35" s="2">
        <f t="shared" si="0"/>
        <v>0</v>
      </c>
      <c r="J35" s="11"/>
    </row>
    <row r="36" spans="1:11" x14ac:dyDescent="0.25">
      <c r="A36" s="66" t="s">
        <v>388</v>
      </c>
      <c r="B36" s="67" t="s">
        <v>6</v>
      </c>
      <c r="C36" s="43" t="s">
        <v>172</v>
      </c>
      <c r="D36" s="43" t="s">
        <v>389</v>
      </c>
      <c r="E36" s="68">
        <v>22.6</v>
      </c>
      <c r="F36" s="70">
        <v>13.56</v>
      </c>
      <c r="G36" s="68">
        <v>9.0399999999999991</v>
      </c>
      <c r="H36" s="2"/>
      <c r="I36" s="2">
        <f t="shared" si="0"/>
        <v>0</v>
      </c>
      <c r="J36" s="11"/>
    </row>
    <row r="37" spans="1:11" x14ac:dyDescent="0.25">
      <c r="A37" s="66" t="s">
        <v>388</v>
      </c>
      <c r="B37" s="67" t="s">
        <v>6</v>
      </c>
      <c r="C37" s="43" t="s">
        <v>172</v>
      </c>
      <c r="D37" s="43" t="s">
        <v>392</v>
      </c>
      <c r="E37" s="68">
        <v>65</v>
      </c>
      <c r="F37" s="70">
        <v>30.59</v>
      </c>
      <c r="G37" s="68">
        <v>13.53</v>
      </c>
      <c r="H37" s="2"/>
      <c r="I37" s="2">
        <f>E37-(F37+G37)</f>
        <v>20.880000000000003</v>
      </c>
      <c r="J37" s="11"/>
    </row>
    <row r="38" spans="1:11" x14ac:dyDescent="0.25">
      <c r="A38" s="66" t="s">
        <v>390</v>
      </c>
      <c r="B38" s="67" t="s">
        <v>6</v>
      </c>
      <c r="C38" s="43" t="s">
        <v>172</v>
      </c>
      <c r="D38" s="43" t="s">
        <v>391</v>
      </c>
      <c r="E38" s="68">
        <v>40</v>
      </c>
      <c r="F38" s="70">
        <v>13</v>
      </c>
      <c r="G38" s="68">
        <v>6</v>
      </c>
      <c r="H38" s="2"/>
      <c r="I38" s="2">
        <f>E38-(F38+G38)</f>
        <v>21</v>
      </c>
      <c r="J38" s="11"/>
    </row>
    <row r="39" spans="1:11" x14ac:dyDescent="0.25">
      <c r="A39" s="66" t="s">
        <v>394</v>
      </c>
      <c r="B39" s="67" t="s">
        <v>6</v>
      </c>
      <c r="C39" s="43" t="s">
        <v>172</v>
      </c>
      <c r="D39" s="43" t="s">
        <v>63</v>
      </c>
      <c r="E39" s="68">
        <v>97</v>
      </c>
      <c r="F39" s="70">
        <v>18.760000000000002</v>
      </c>
      <c r="G39" s="68">
        <v>28.86</v>
      </c>
      <c r="H39" s="2"/>
      <c r="I39" s="2">
        <f t="shared" si="0"/>
        <v>49.379999999999995</v>
      </c>
      <c r="J39" s="11"/>
    </row>
    <row r="40" spans="1:11" x14ac:dyDescent="0.25">
      <c r="A40" s="66" t="s">
        <v>399</v>
      </c>
      <c r="B40" s="67" t="s">
        <v>6</v>
      </c>
      <c r="C40" s="43" t="s">
        <v>173</v>
      </c>
      <c r="D40" s="43" t="s">
        <v>289</v>
      </c>
      <c r="E40" s="68">
        <v>20</v>
      </c>
      <c r="F40" s="70">
        <v>13</v>
      </c>
      <c r="G40" s="68">
        <v>6</v>
      </c>
      <c r="H40" s="2"/>
      <c r="I40" s="2">
        <f t="shared" si="0"/>
        <v>1</v>
      </c>
      <c r="J40" s="11"/>
    </row>
    <row r="41" spans="1:11" x14ac:dyDescent="0.25">
      <c r="A41" s="66" t="s">
        <v>396</v>
      </c>
      <c r="B41" s="67" t="s">
        <v>25</v>
      </c>
      <c r="C41" s="43" t="s">
        <v>172</v>
      </c>
      <c r="D41" s="43" t="s">
        <v>397</v>
      </c>
      <c r="E41" s="68">
        <v>25</v>
      </c>
      <c r="F41" s="68">
        <v>16.5</v>
      </c>
      <c r="G41" s="68">
        <v>7.5</v>
      </c>
      <c r="H41" s="2"/>
      <c r="I41" s="2">
        <f t="shared" si="0"/>
        <v>1</v>
      </c>
      <c r="J41" s="11"/>
    </row>
    <row r="42" spans="1:11" x14ac:dyDescent="0.25">
      <c r="A42" s="66" t="s">
        <v>402</v>
      </c>
      <c r="B42" s="67" t="s">
        <v>6</v>
      </c>
      <c r="C42" s="43" t="s">
        <v>172</v>
      </c>
      <c r="D42" s="43" t="s">
        <v>403</v>
      </c>
      <c r="E42" s="68">
        <v>367.2</v>
      </c>
      <c r="F42" s="68">
        <v>220.4</v>
      </c>
      <c r="G42" s="68">
        <v>146.80000000000001</v>
      </c>
      <c r="H42" s="2"/>
      <c r="I42" s="2">
        <f t="shared" si="0"/>
        <v>0</v>
      </c>
      <c r="J42" s="11"/>
      <c r="K42" t="s">
        <v>445</v>
      </c>
    </row>
    <row r="43" spans="1:11" x14ac:dyDescent="0.25">
      <c r="A43" s="66" t="s">
        <v>398</v>
      </c>
      <c r="B43" s="67" t="s">
        <v>25</v>
      </c>
      <c r="C43" s="43" t="s">
        <v>174</v>
      </c>
      <c r="D43" s="43" t="s">
        <v>68</v>
      </c>
      <c r="E43" s="68">
        <v>20</v>
      </c>
      <c r="F43" s="68">
        <v>13</v>
      </c>
      <c r="G43" s="68">
        <v>6</v>
      </c>
      <c r="H43" s="2"/>
      <c r="I43" s="2">
        <f t="shared" si="0"/>
        <v>1</v>
      </c>
      <c r="J43" s="11"/>
    </row>
    <row r="44" spans="1:11" x14ac:dyDescent="0.25">
      <c r="A44" s="66" t="s">
        <v>398</v>
      </c>
      <c r="B44" s="67" t="s">
        <v>14</v>
      </c>
      <c r="C44" s="43" t="s">
        <v>174</v>
      </c>
      <c r="D44" s="43" t="s">
        <v>68</v>
      </c>
      <c r="E44" s="68">
        <v>20</v>
      </c>
      <c r="F44" s="68">
        <v>14</v>
      </c>
      <c r="G44" s="68">
        <v>6</v>
      </c>
      <c r="H44" s="2"/>
      <c r="I44" s="2">
        <f t="shared" si="0"/>
        <v>0</v>
      </c>
      <c r="J44" s="11"/>
    </row>
    <row r="45" spans="1:11" x14ac:dyDescent="0.25">
      <c r="A45" s="66" t="s">
        <v>400</v>
      </c>
      <c r="B45" s="67" t="s">
        <v>6</v>
      </c>
      <c r="C45" s="43" t="s">
        <v>172</v>
      </c>
      <c r="D45" s="43" t="s">
        <v>304</v>
      </c>
      <c r="E45" s="68">
        <v>48.95</v>
      </c>
      <c r="F45" s="68">
        <v>31.82</v>
      </c>
      <c r="G45" s="68">
        <v>17.13</v>
      </c>
      <c r="H45" s="2"/>
      <c r="I45" s="2">
        <f t="shared" si="0"/>
        <v>0</v>
      </c>
      <c r="K45" s="93" t="s">
        <v>412</v>
      </c>
    </row>
    <row r="46" spans="1:11" x14ac:dyDescent="0.25">
      <c r="A46" s="66" t="s">
        <v>405</v>
      </c>
      <c r="B46" s="67" t="s">
        <v>6</v>
      </c>
      <c r="C46" s="43" t="s">
        <v>174</v>
      </c>
      <c r="D46" s="43" t="s">
        <v>68</v>
      </c>
      <c r="E46" s="68">
        <v>20</v>
      </c>
      <c r="F46" s="68">
        <v>13</v>
      </c>
      <c r="G46" s="68">
        <v>6</v>
      </c>
      <c r="H46" s="2"/>
      <c r="I46" s="2">
        <f t="shared" si="0"/>
        <v>1</v>
      </c>
      <c r="J46" s="11"/>
    </row>
    <row r="47" spans="1:11" x14ac:dyDescent="0.25">
      <c r="A47" s="66" t="s">
        <v>430</v>
      </c>
      <c r="B47" s="67" t="s">
        <v>6</v>
      </c>
      <c r="C47" s="43" t="s">
        <v>173</v>
      </c>
      <c r="D47" s="43" t="s">
        <v>289</v>
      </c>
      <c r="E47" s="68">
        <v>20</v>
      </c>
      <c r="F47" s="68">
        <v>13</v>
      </c>
      <c r="G47" s="68">
        <v>6</v>
      </c>
      <c r="H47" s="2"/>
      <c r="I47" s="2">
        <f t="shared" si="0"/>
        <v>1</v>
      </c>
      <c r="J47" s="11"/>
      <c r="K47" t="s">
        <v>433</v>
      </c>
    </row>
    <row r="48" spans="1:11" x14ac:dyDescent="0.25">
      <c r="A48" s="66" t="s">
        <v>404</v>
      </c>
      <c r="B48" s="67" t="s">
        <v>6</v>
      </c>
      <c r="C48" s="43" t="s">
        <v>174</v>
      </c>
      <c r="D48" s="43" t="s">
        <v>68</v>
      </c>
      <c r="E48" s="68">
        <v>20</v>
      </c>
      <c r="F48" s="68">
        <v>13</v>
      </c>
      <c r="G48" s="68">
        <v>6</v>
      </c>
      <c r="H48" s="2"/>
      <c r="I48" s="2">
        <f t="shared" si="0"/>
        <v>1</v>
      </c>
      <c r="J48" s="11"/>
    </row>
    <row r="49" spans="1:12" x14ac:dyDescent="0.25">
      <c r="A49" s="66" t="s">
        <v>406</v>
      </c>
      <c r="B49" s="67" t="s">
        <v>6</v>
      </c>
      <c r="C49" s="43" t="s">
        <v>173</v>
      </c>
      <c r="D49" s="43" t="s">
        <v>376</v>
      </c>
      <c r="E49" s="68">
        <v>25.76</v>
      </c>
      <c r="F49" s="68">
        <v>0</v>
      </c>
      <c r="G49" s="68">
        <v>25.76</v>
      </c>
      <c r="H49" s="2"/>
      <c r="I49" s="2">
        <f t="shared" si="0"/>
        <v>0</v>
      </c>
      <c r="J49" s="11"/>
    </row>
    <row r="50" spans="1:12" x14ac:dyDescent="0.25">
      <c r="A50" s="66" t="s">
        <v>407</v>
      </c>
      <c r="B50" s="67" t="s">
        <v>6</v>
      </c>
      <c r="C50" s="43" t="s">
        <v>174</v>
      </c>
      <c r="D50" s="43" t="s">
        <v>68</v>
      </c>
      <c r="E50" s="68">
        <v>20</v>
      </c>
      <c r="F50" s="68">
        <v>13</v>
      </c>
      <c r="G50" s="68">
        <v>6</v>
      </c>
      <c r="H50" s="2"/>
      <c r="I50" s="2">
        <f t="shared" si="0"/>
        <v>1</v>
      </c>
      <c r="J50" s="11"/>
    </row>
    <row r="51" spans="1:12" x14ac:dyDescent="0.25">
      <c r="A51" s="66" t="s">
        <v>408</v>
      </c>
      <c r="B51" s="67" t="s">
        <v>6</v>
      </c>
      <c r="C51" s="43" t="s">
        <v>172</v>
      </c>
      <c r="D51" s="43" t="s">
        <v>411</v>
      </c>
      <c r="E51" s="68">
        <v>50</v>
      </c>
      <c r="F51" s="68">
        <v>27</v>
      </c>
      <c r="G51" s="68">
        <v>12</v>
      </c>
      <c r="H51" s="2"/>
      <c r="I51" s="2">
        <f t="shared" si="0"/>
        <v>11</v>
      </c>
      <c r="J51" s="11"/>
    </row>
    <row r="52" spans="1:12" x14ac:dyDescent="0.25">
      <c r="A52" s="66" t="s">
        <v>413</v>
      </c>
      <c r="B52" s="67" t="s">
        <v>14</v>
      </c>
      <c r="C52" s="43" t="s">
        <v>172</v>
      </c>
      <c r="D52" s="43" t="s">
        <v>59</v>
      </c>
      <c r="E52" s="68">
        <v>20</v>
      </c>
      <c r="F52" s="68">
        <v>14</v>
      </c>
      <c r="G52" s="68">
        <v>6</v>
      </c>
      <c r="H52" s="2"/>
      <c r="I52" s="2">
        <f t="shared" si="0"/>
        <v>0</v>
      </c>
      <c r="J52" s="11"/>
    </row>
    <row r="53" spans="1:12" x14ac:dyDescent="0.25">
      <c r="A53" s="66" t="s">
        <v>413</v>
      </c>
      <c r="B53" s="67" t="s">
        <v>6</v>
      </c>
      <c r="C53" s="43" t="s">
        <v>172</v>
      </c>
      <c r="D53" s="43" t="s">
        <v>59</v>
      </c>
      <c r="E53" s="68">
        <v>93.99</v>
      </c>
      <c r="F53" s="68">
        <v>65.790000000000006</v>
      </c>
      <c r="G53" s="68">
        <v>28.2</v>
      </c>
      <c r="H53" s="2"/>
      <c r="I53" s="2">
        <f t="shared" si="0"/>
        <v>0</v>
      </c>
      <c r="J53" s="11"/>
    </row>
    <row r="54" spans="1:12" x14ac:dyDescent="0.25">
      <c r="A54" s="66" t="s">
        <v>414</v>
      </c>
      <c r="B54" s="67" t="s">
        <v>6</v>
      </c>
      <c r="C54" s="43" t="s">
        <v>173</v>
      </c>
      <c r="D54" s="43" t="s">
        <v>289</v>
      </c>
      <c r="E54" s="68">
        <v>20</v>
      </c>
      <c r="F54" s="68">
        <v>13</v>
      </c>
      <c r="G54" s="68">
        <v>6</v>
      </c>
      <c r="H54" s="2"/>
      <c r="I54" s="2">
        <f t="shared" si="0"/>
        <v>1</v>
      </c>
      <c r="J54" s="11"/>
      <c r="K54" t="s">
        <v>433</v>
      </c>
    </row>
    <row r="55" spans="1:12" x14ac:dyDescent="0.25">
      <c r="A55" s="66" t="s">
        <v>409</v>
      </c>
      <c r="B55" s="67" t="s">
        <v>6</v>
      </c>
      <c r="C55" s="43" t="s">
        <v>173</v>
      </c>
      <c r="D55" s="43" t="s">
        <v>410</v>
      </c>
      <c r="E55" s="68">
        <v>20.7</v>
      </c>
      <c r="F55" s="68">
        <v>0</v>
      </c>
      <c r="G55" s="68">
        <v>20.7</v>
      </c>
      <c r="H55" s="2"/>
      <c r="I55" s="2">
        <f t="shared" si="0"/>
        <v>0</v>
      </c>
      <c r="J55" s="11"/>
      <c r="L55" s="2"/>
    </row>
    <row r="56" spans="1:12" x14ac:dyDescent="0.25">
      <c r="A56" s="66" t="s">
        <v>415</v>
      </c>
      <c r="B56" s="67" t="s">
        <v>14</v>
      </c>
      <c r="C56" s="43" t="s">
        <v>174</v>
      </c>
      <c r="D56" s="43" t="s">
        <v>68</v>
      </c>
      <c r="E56" s="68">
        <v>20</v>
      </c>
      <c r="F56" s="68">
        <v>14</v>
      </c>
      <c r="G56" s="68">
        <v>6</v>
      </c>
      <c r="H56" s="2"/>
      <c r="I56" s="2">
        <f t="shared" si="0"/>
        <v>0</v>
      </c>
      <c r="J56" s="11"/>
      <c r="L56" s="2"/>
    </row>
    <row r="57" spans="1:12" x14ac:dyDescent="0.25">
      <c r="A57" s="66" t="s">
        <v>416</v>
      </c>
      <c r="B57" s="67" t="s">
        <v>6</v>
      </c>
      <c r="C57" s="43" t="s">
        <v>172</v>
      </c>
      <c r="D57" s="43" t="s">
        <v>411</v>
      </c>
      <c r="E57" s="68">
        <v>50</v>
      </c>
      <c r="F57" s="68">
        <v>15.1</v>
      </c>
      <c r="G57" s="68">
        <v>6.9</v>
      </c>
      <c r="H57" s="2"/>
      <c r="I57" s="2">
        <f t="shared" si="0"/>
        <v>28</v>
      </c>
      <c r="K57" s="11" t="s">
        <v>418</v>
      </c>
      <c r="L57" s="2"/>
    </row>
    <row r="58" spans="1:12" x14ac:dyDescent="0.25">
      <c r="A58" s="66" t="s">
        <v>417</v>
      </c>
      <c r="B58" s="67" t="s">
        <v>14</v>
      </c>
      <c r="C58" s="43" t="s">
        <v>172</v>
      </c>
      <c r="D58" s="43" t="s">
        <v>59</v>
      </c>
      <c r="E58" s="68">
        <v>62.66</v>
      </c>
      <c r="F58" s="68">
        <v>43.68</v>
      </c>
      <c r="G58" s="68">
        <v>18.8</v>
      </c>
      <c r="H58" s="2"/>
      <c r="I58" s="2">
        <f t="shared" si="0"/>
        <v>0.17999999999999261</v>
      </c>
      <c r="J58" s="11"/>
    </row>
    <row r="59" spans="1:12" x14ac:dyDescent="0.25">
      <c r="A59" s="66" t="s">
        <v>428</v>
      </c>
      <c r="B59" s="67" t="s">
        <v>14</v>
      </c>
      <c r="C59" s="43"/>
      <c r="D59" s="43" t="s">
        <v>429</v>
      </c>
      <c r="E59" s="68">
        <v>48.95</v>
      </c>
      <c r="F59" s="68">
        <v>31.82</v>
      </c>
      <c r="G59" s="68">
        <v>17.13</v>
      </c>
      <c r="H59" s="2"/>
      <c r="I59" s="2">
        <f t="shared" si="0"/>
        <v>0</v>
      </c>
      <c r="J59" s="11"/>
    </row>
    <row r="60" spans="1:12" x14ac:dyDescent="0.25">
      <c r="A60" s="66" t="s">
        <v>419</v>
      </c>
      <c r="B60" s="67" t="s">
        <v>25</v>
      </c>
      <c r="C60" s="43" t="s">
        <v>174</v>
      </c>
      <c r="D60" s="43" t="s">
        <v>68</v>
      </c>
      <c r="E60" s="68">
        <v>20</v>
      </c>
      <c r="F60" s="68">
        <v>13</v>
      </c>
      <c r="G60" s="68">
        <v>6</v>
      </c>
      <c r="H60" s="2"/>
      <c r="I60" s="2">
        <f t="shared" si="0"/>
        <v>1</v>
      </c>
      <c r="J60" s="11"/>
    </row>
    <row r="61" spans="1:12" x14ac:dyDescent="0.25">
      <c r="A61" s="66" t="s">
        <v>426</v>
      </c>
      <c r="B61" s="67" t="s">
        <v>25</v>
      </c>
      <c r="C61" s="43" t="s">
        <v>172</v>
      </c>
      <c r="D61" s="43" t="s">
        <v>427</v>
      </c>
      <c r="E61" s="68">
        <v>23</v>
      </c>
      <c r="F61" s="101"/>
      <c r="G61" s="101"/>
      <c r="H61" s="2"/>
      <c r="I61" s="2">
        <f t="shared" si="0"/>
        <v>23</v>
      </c>
      <c r="J61" s="11"/>
      <c r="K61" t="s">
        <v>446</v>
      </c>
    </row>
    <row r="62" spans="1:12" x14ac:dyDescent="0.25">
      <c r="A62" s="66" t="s">
        <v>420</v>
      </c>
      <c r="B62" s="67" t="s">
        <v>25</v>
      </c>
      <c r="C62" s="43" t="s">
        <v>174</v>
      </c>
      <c r="D62" s="43" t="s">
        <v>63</v>
      </c>
      <c r="E62" s="68">
        <v>23</v>
      </c>
      <c r="F62" s="101"/>
      <c r="G62" s="101"/>
      <c r="H62" s="2"/>
      <c r="I62" s="2">
        <f t="shared" ref="I62:I75" si="1">E62-(F62+G62)</f>
        <v>23</v>
      </c>
      <c r="J62" s="11"/>
      <c r="K62" t="s">
        <v>446</v>
      </c>
    </row>
    <row r="63" spans="1:12" x14ac:dyDescent="0.25">
      <c r="A63" s="66" t="s">
        <v>421</v>
      </c>
      <c r="B63" s="67" t="s">
        <v>14</v>
      </c>
      <c r="C63" s="43" t="s">
        <v>174</v>
      </c>
      <c r="D63" s="43" t="s">
        <v>68</v>
      </c>
      <c r="E63" s="68">
        <v>20</v>
      </c>
      <c r="F63" s="68">
        <v>13</v>
      </c>
      <c r="G63" s="68">
        <v>6</v>
      </c>
      <c r="H63" s="2"/>
      <c r="I63" s="2">
        <f t="shared" si="1"/>
        <v>1</v>
      </c>
      <c r="J63" s="11"/>
    </row>
    <row r="64" spans="1:12" x14ac:dyDescent="0.25">
      <c r="A64" s="66" t="s">
        <v>423</v>
      </c>
      <c r="B64" s="67" t="s">
        <v>25</v>
      </c>
      <c r="C64" s="43" t="s">
        <v>174</v>
      </c>
      <c r="D64" s="43" t="s">
        <v>224</v>
      </c>
      <c r="E64" s="68">
        <v>20</v>
      </c>
      <c r="F64" s="68">
        <v>14</v>
      </c>
      <c r="G64" s="68">
        <v>6</v>
      </c>
      <c r="H64" s="2"/>
      <c r="I64" s="2">
        <f t="shared" si="1"/>
        <v>0</v>
      </c>
      <c r="J64" s="11"/>
    </row>
    <row r="65" spans="1:11" x14ac:dyDescent="0.25">
      <c r="A65" s="66" t="s">
        <v>422</v>
      </c>
      <c r="B65" s="67" t="s">
        <v>14</v>
      </c>
      <c r="C65" s="43" t="s">
        <v>172</v>
      </c>
      <c r="D65" s="43" t="s">
        <v>424</v>
      </c>
      <c r="E65" s="68">
        <v>27</v>
      </c>
      <c r="F65" s="68">
        <v>18.899999999999999</v>
      </c>
      <c r="G65" s="68">
        <v>8.1</v>
      </c>
      <c r="H65" s="2"/>
      <c r="I65" s="2">
        <f t="shared" si="1"/>
        <v>0</v>
      </c>
      <c r="J65" s="11"/>
    </row>
    <row r="66" spans="1:11" x14ac:dyDescent="0.25">
      <c r="A66" s="66" t="s">
        <v>431</v>
      </c>
      <c r="B66" s="67" t="s">
        <v>6</v>
      </c>
      <c r="C66" s="43" t="s">
        <v>173</v>
      </c>
      <c r="D66" s="43" t="s">
        <v>289</v>
      </c>
      <c r="E66" s="68">
        <v>20</v>
      </c>
      <c r="F66" s="68">
        <v>13</v>
      </c>
      <c r="G66" s="68">
        <v>6</v>
      </c>
      <c r="H66" s="2"/>
      <c r="I66" s="2">
        <f t="shared" si="1"/>
        <v>1</v>
      </c>
      <c r="J66" s="11"/>
      <c r="K66" t="s">
        <v>433</v>
      </c>
    </row>
    <row r="67" spans="1:11" x14ac:dyDescent="0.25">
      <c r="A67" s="66" t="s">
        <v>425</v>
      </c>
      <c r="B67" s="67" t="s">
        <v>25</v>
      </c>
      <c r="C67" s="43" t="s">
        <v>172</v>
      </c>
      <c r="D67" s="43" t="s">
        <v>359</v>
      </c>
      <c r="E67" s="68">
        <v>40</v>
      </c>
      <c r="F67" s="68">
        <v>27</v>
      </c>
      <c r="G67" s="68">
        <v>12</v>
      </c>
      <c r="H67" s="2"/>
      <c r="I67" s="2">
        <f t="shared" si="1"/>
        <v>1</v>
      </c>
      <c r="J67" s="11"/>
    </row>
    <row r="68" spans="1:11" x14ac:dyDescent="0.25">
      <c r="A68" s="66" t="s">
        <v>439</v>
      </c>
      <c r="B68" s="67" t="s">
        <v>25</v>
      </c>
      <c r="C68" s="43" t="s">
        <v>172</v>
      </c>
      <c r="D68" s="43" t="s">
        <v>59</v>
      </c>
      <c r="E68" s="68">
        <v>57.84</v>
      </c>
      <c r="F68" s="68">
        <v>40.479999999999997</v>
      </c>
      <c r="G68" s="68">
        <v>17.36</v>
      </c>
      <c r="H68" s="2"/>
      <c r="I68" s="2">
        <f t="shared" si="1"/>
        <v>0</v>
      </c>
      <c r="J68" s="11"/>
    </row>
    <row r="69" spans="1:11" x14ac:dyDescent="0.25">
      <c r="A69" s="66" t="s">
        <v>444</v>
      </c>
      <c r="B69" s="67" t="s">
        <v>25</v>
      </c>
      <c r="C69" s="43" t="s">
        <v>172</v>
      </c>
      <c r="D69" s="43"/>
      <c r="E69" s="68">
        <v>50</v>
      </c>
      <c r="F69" s="68">
        <v>32.6</v>
      </c>
      <c r="G69" s="68">
        <v>14.4</v>
      </c>
      <c r="H69" s="2"/>
      <c r="I69" s="2">
        <f t="shared" si="1"/>
        <v>3</v>
      </c>
      <c r="J69" s="11"/>
    </row>
    <row r="70" spans="1:11" x14ac:dyDescent="0.25">
      <c r="A70" s="66" t="s">
        <v>432</v>
      </c>
      <c r="B70" s="67" t="s">
        <v>6</v>
      </c>
      <c r="C70" s="43" t="s">
        <v>173</v>
      </c>
      <c r="D70" s="43" t="s">
        <v>289</v>
      </c>
      <c r="E70" s="68">
        <v>20</v>
      </c>
      <c r="F70" s="68">
        <v>13</v>
      </c>
      <c r="G70" s="68">
        <v>6</v>
      </c>
      <c r="H70" s="2"/>
      <c r="I70" s="2">
        <f t="shared" si="1"/>
        <v>1</v>
      </c>
      <c r="J70" s="11"/>
      <c r="K70" s="11" t="s">
        <v>433</v>
      </c>
    </row>
    <row r="71" spans="1:11" x14ac:dyDescent="0.25">
      <c r="A71" s="66" t="s">
        <v>434</v>
      </c>
      <c r="B71" s="67" t="s">
        <v>6</v>
      </c>
      <c r="C71" s="43" t="s">
        <v>172</v>
      </c>
      <c r="D71" s="43" t="s">
        <v>20</v>
      </c>
      <c r="E71" s="68">
        <v>29.77</v>
      </c>
      <c r="F71" s="68">
        <v>19.829999999999998</v>
      </c>
      <c r="G71" s="68">
        <v>8.93</v>
      </c>
      <c r="H71" s="2"/>
      <c r="I71" s="2">
        <f t="shared" si="1"/>
        <v>1.0100000000000016</v>
      </c>
      <c r="J71" s="11"/>
    </row>
    <row r="72" spans="1:11" x14ac:dyDescent="0.25">
      <c r="A72" s="66" t="s">
        <v>435</v>
      </c>
      <c r="B72" s="67" t="s">
        <v>6</v>
      </c>
      <c r="C72" s="43" t="s">
        <v>172</v>
      </c>
      <c r="D72" s="43" t="s">
        <v>389</v>
      </c>
      <c r="E72" s="68">
        <v>65</v>
      </c>
      <c r="F72" s="68">
        <v>33.28</v>
      </c>
      <c r="G72" s="68">
        <v>14.68</v>
      </c>
      <c r="H72" s="2"/>
      <c r="I72" s="2">
        <f t="shared" si="1"/>
        <v>17.04</v>
      </c>
      <c r="J72" s="11"/>
    </row>
    <row r="73" spans="1:11" x14ac:dyDescent="0.25">
      <c r="A73" s="66" t="s">
        <v>435</v>
      </c>
      <c r="B73" s="67" t="s">
        <v>6</v>
      </c>
      <c r="C73" s="43" t="s">
        <v>172</v>
      </c>
      <c r="D73" s="43" t="s">
        <v>436</v>
      </c>
      <c r="E73" s="68">
        <v>22.61</v>
      </c>
      <c r="F73" s="68">
        <v>13.57</v>
      </c>
      <c r="G73" s="68">
        <v>9.0399999999999991</v>
      </c>
      <c r="H73" s="2"/>
      <c r="I73" s="2">
        <f t="shared" si="1"/>
        <v>0</v>
      </c>
      <c r="J73" s="11"/>
    </row>
    <row r="74" spans="1:11" x14ac:dyDescent="0.25">
      <c r="A74" s="66" t="s">
        <v>451</v>
      </c>
      <c r="B74" s="67" t="s">
        <v>6</v>
      </c>
      <c r="C74" s="43" t="s">
        <v>172</v>
      </c>
      <c r="D74" s="43" t="s">
        <v>289</v>
      </c>
      <c r="E74" s="68">
        <v>20</v>
      </c>
      <c r="F74" s="68">
        <v>13</v>
      </c>
      <c r="G74" s="68">
        <v>6</v>
      </c>
      <c r="H74" s="2"/>
      <c r="I74" s="2">
        <f t="shared" si="1"/>
        <v>1</v>
      </c>
      <c r="J74" s="11"/>
    </row>
    <row r="75" spans="1:11" x14ac:dyDescent="0.25">
      <c r="A75" s="66" t="s">
        <v>437</v>
      </c>
      <c r="B75" s="67" t="s">
        <v>25</v>
      </c>
      <c r="C75" s="43" t="s">
        <v>174</v>
      </c>
      <c r="D75" s="43" t="s">
        <v>438</v>
      </c>
      <c r="E75" s="68">
        <v>44.6</v>
      </c>
      <c r="F75" s="68">
        <v>29.82</v>
      </c>
      <c r="G75" s="68">
        <v>12.78</v>
      </c>
      <c r="H75" s="2"/>
      <c r="I75" s="2">
        <f t="shared" si="1"/>
        <v>2</v>
      </c>
      <c r="J75" s="11"/>
    </row>
    <row r="76" spans="1:11" x14ac:dyDescent="0.25">
      <c r="A76" s="66"/>
      <c r="B76" s="67"/>
      <c r="C76" s="43"/>
      <c r="D76" s="69"/>
      <c r="E76" s="68"/>
      <c r="F76" s="68"/>
      <c r="G76" s="68"/>
      <c r="H76" s="2"/>
      <c r="I76" s="2"/>
      <c r="J76" s="11"/>
    </row>
    <row r="77" spans="1:11" ht="13" thickBot="1" x14ac:dyDescent="0.3">
      <c r="A77" s="66"/>
      <c r="B77" s="67"/>
      <c r="C77" s="43"/>
      <c r="D77" s="69"/>
      <c r="E77" s="68"/>
      <c r="F77" s="68"/>
      <c r="G77" s="68"/>
      <c r="H77" s="2"/>
      <c r="I77" s="2"/>
      <c r="J77" s="11"/>
    </row>
    <row r="78" spans="1:11" ht="5.5" customHeight="1" thickBot="1" x14ac:dyDescent="0.3">
      <c r="A78" s="62"/>
      <c r="B78" s="26"/>
      <c r="C78" s="42"/>
      <c r="D78" s="63"/>
      <c r="E78" s="63"/>
      <c r="F78" s="63"/>
      <c r="G78" s="63"/>
      <c r="H78" s="63"/>
      <c r="I78" s="63"/>
      <c r="J78" s="42"/>
    </row>
    <row r="79" spans="1:11" ht="9.25" customHeight="1" x14ac:dyDescent="0.25">
      <c r="A79" s="4"/>
    </row>
    <row r="80" spans="1:11" s="51" customFormat="1" ht="25" x14ac:dyDescent="0.25">
      <c r="A80" s="55"/>
      <c r="B80" s="56"/>
      <c r="C80" s="57"/>
      <c r="E80" s="48" t="s">
        <v>42</v>
      </c>
      <c r="F80" s="50" t="s">
        <v>109</v>
      </c>
      <c r="G80" s="49" t="s">
        <v>479</v>
      </c>
      <c r="I80" s="49" t="s">
        <v>114</v>
      </c>
      <c r="J80" s="95" t="s">
        <v>44</v>
      </c>
    </row>
    <row r="81" spans="1:11" ht="8.5" customHeight="1" x14ac:dyDescent="0.25">
      <c r="A81" s="4"/>
    </row>
    <row r="82" spans="1:11" ht="13" x14ac:dyDescent="0.3">
      <c r="A82" s="23" t="s">
        <v>37</v>
      </c>
      <c r="B82" s="22" t="s">
        <v>539</v>
      </c>
      <c r="C82" s="22"/>
      <c r="D82" s="1"/>
      <c r="E82" s="10">
        <f>SUM(E8:E77)</f>
        <v>2514.7900000000004</v>
      </c>
      <c r="F82" s="10">
        <f>SUM(F8:F77)</f>
        <v>1298.1499999999999</v>
      </c>
      <c r="G82" s="10">
        <f>SUM(G8:G77)</f>
        <v>854.44999999999982</v>
      </c>
      <c r="H82" s="10"/>
      <c r="I82" s="10">
        <f>SUM(I8:I77)</f>
        <v>362.19</v>
      </c>
      <c r="J82" s="130">
        <f>+G82-C4</f>
        <v>259.24999999999977</v>
      </c>
    </row>
    <row r="83" spans="1:11" ht="8.5" customHeight="1" x14ac:dyDescent="0.3">
      <c r="A83" s="4"/>
      <c r="J83" s="130"/>
    </row>
    <row r="84" spans="1:11" ht="13" x14ac:dyDescent="0.3">
      <c r="A84" s="1" t="s">
        <v>160</v>
      </c>
      <c r="B84" s="16" t="s">
        <v>190</v>
      </c>
      <c r="E84" s="10">
        <f>+E82-E29</f>
        <v>2214.7900000000004</v>
      </c>
      <c r="F84" s="10">
        <f>+F82-F29</f>
        <v>1292.4299999999998</v>
      </c>
      <c r="G84" s="10">
        <f>+G82-G29</f>
        <v>693.91999999999985</v>
      </c>
      <c r="H84" s="10">
        <f>+H82-H29</f>
        <v>0</v>
      </c>
      <c r="I84" s="10">
        <f>+I82-I29</f>
        <v>228.44</v>
      </c>
      <c r="J84" s="130">
        <f>+G84-C4</f>
        <v>98.7199999999998</v>
      </c>
    </row>
    <row r="85" spans="1:11" ht="8.5" customHeight="1" x14ac:dyDescent="0.25"/>
    <row r="86" spans="1:11" x14ac:dyDescent="0.25">
      <c r="A86" s="1" t="s">
        <v>37</v>
      </c>
      <c r="B86" s="16" t="s">
        <v>59</v>
      </c>
      <c r="E86" s="10"/>
      <c r="F86" s="10"/>
      <c r="G86" s="10"/>
      <c r="H86" s="61"/>
      <c r="I86" s="10"/>
    </row>
    <row r="87" spans="1:11" x14ac:dyDescent="0.25">
      <c r="A87" s="4" t="s">
        <v>37</v>
      </c>
      <c r="B87" s="16" t="s">
        <v>179</v>
      </c>
      <c r="C87" s="16" t="s">
        <v>321</v>
      </c>
      <c r="E87" s="10"/>
      <c r="F87" s="10"/>
      <c r="G87" s="10"/>
      <c r="H87" s="61"/>
      <c r="I87" s="10"/>
    </row>
    <row r="88" spans="1:11" x14ac:dyDescent="0.25">
      <c r="A88" s="4" t="s">
        <v>37</v>
      </c>
      <c r="B88" s="16" t="s">
        <v>180</v>
      </c>
      <c r="E88" s="10"/>
      <c r="F88" s="10"/>
      <c r="G88" s="10"/>
      <c r="H88" s="61"/>
      <c r="I88" s="10"/>
    </row>
    <row r="89" spans="1:11" x14ac:dyDescent="0.25">
      <c r="A89" s="1" t="s">
        <v>37</v>
      </c>
      <c r="B89" s="16" t="s">
        <v>181</v>
      </c>
      <c r="E89" s="10"/>
      <c r="F89" s="10"/>
      <c r="G89" s="10"/>
      <c r="H89" s="61"/>
      <c r="I89" s="10"/>
      <c r="K89" s="2"/>
    </row>
    <row r="90" spans="1:11" ht="8.5" customHeight="1" x14ac:dyDescent="0.25"/>
    <row r="91" spans="1:11" x14ac:dyDescent="0.25">
      <c r="A91" s="4" t="s">
        <v>255</v>
      </c>
      <c r="B91" s="16">
        <v>595.20000000000005</v>
      </c>
    </row>
    <row r="92" spans="1:11" ht="8.5" customHeight="1" x14ac:dyDescent="0.25"/>
    <row r="93" spans="1:11" x14ac:dyDescent="0.25">
      <c r="A93" s="65" t="s">
        <v>193</v>
      </c>
      <c r="C93" s="16" t="s">
        <v>194</v>
      </c>
      <c r="D93" s="2">
        <f>+G82/12</f>
        <v>71.204166666666652</v>
      </c>
      <c r="E93" t="s">
        <v>197</v>
      </c>
    </row>
    <row r="94" spans="1:11" x14ac:dyDescent="0.25">
      <c r="A94" s="65"/>
      <c r="C94" s="16" t="s">
        <v>195</v>
      </c>
      <c r="D94" s="2">
        <f>+G84/12</f>
        <v>57.826666666666654</v>
      </c>
      <c r="E94" t="s">
        <v>197</v>
      </c>
    </row>
    <row r="95" spans="1:11" ht="8.5" customHeight="1" x14ac:dyDescent="0.25">
      <c r="A95" s="4"/>
    </row>
    <row r="96" spans="1:11" x14ac:dyDescent="0.25">
      <c r="A96" s="4"/>
    </row>
    <row r="97" spans="1:3" x14ac:dyDescent="0.25">
      <c r="A97" s="65" t="s">
        <v>332</v>
      </c>
      <c r="B97" s="86">
        <v>266051315504245</v>
      </c>
      <c r="C97" s="86">
        <v>227284</v>
      </c>
    </row>
    <row r="98" spans="1:3" x14ac:dyDescent="0.25">
      <c r="A98" s="65" t="s">
        <v>333</v>
      </c>
      <c r="B98" s="87"/>
      <c r="C98" s="86">
        <v>476536</v>
      </c>
    </row>
    <row r="99" spans="1:3" x14ac:dyDescent="0.25">
      <c r="A99" s="4"/>
    </row>
    <row r="100" spans="1:3" x14ac:dyDescent="0.25">
      <c r="A100" s="4"/>
    </row>
    <row r="101" spans="1:3" x14ac:dyDescent="0.25">
      <c r="A101" s="4"/>
    </row>
    <row r="102" spans="1:3" x14ac:dyDescent="0.25">
      <c r="A102" s="4"/>
    </row>
    <row r="103" spans="1:3" x14ac:dyDescent="0.25">
      <c r="A103" s="4"/>
    </row>
    <row r="104" spans="1:3" x14ac:dyDescent="0.25">
      <c r="A104" s="4"/>
    </row>
    <row r="105" spans="1:3" x14ac:dyDescent="0.25">
      <c r="A105" s="4"/>
    </row>
    <row r="106" spans="1:3" x14ac:dyDescent="0.25">
      <c r="A106" s="4"/>
    </row>
    <row r="107" spans="1:3" x14ac:dyDescent="0.25">
      <c r="A107" s="4"/>
    </row>
    <row r="108" spans="1:3" x14ac:dyDescent="0.25">
      <c r="A108" s="4"/>
    </row>
    <row r="109" spans="1:3" x14ac:dyDescent="0.25">
      <c r="A109" s="4"/>
    </row>
    <row r="110" spans="1:3" x14ac:dyDescent="0.25">
      <c r="A110" s="4"/>
    </row>
    <row r="111" spans="1:3" x14ac:dyDescent="0.25">
      <c r="A111" s="4"/>
    </row>
    <row r="112" spans="1:3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</sheetData>
  <autoFilter ref="A6:G77"/>
  <phoneticPr fontId="0" type="noConversion"/>
  <pageMargins left="0.78740157480314965" right="0.78740157480314965" top="0.39370078740157483" bottom="0.39370078740157483" header="0.51181102362204722" footer="0.51181102362204722"/>
  <pageSetup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8"/>
  <sheetViews>
    <sheetView workbookViewId="0">
      <pane ySplit="1" topLeftCell="A8" activePane="bottomLeft" state="frozen"/>
      <selection activeCell="D9" sqref="D9"/>
      <selection pane="bottomLeft" activeCell="G88" sqref="G88"/>
    </sheetView>
  </sheetViews>
  <sheetFormatPr baseColWidth="10" defaultRowHeight="12.5" x14ac:dyDescent="0.25"/>
  <cols>
    <col min="1" max="1" width="12.6328125" customWidth="1"/>
    <col min="2" max="2" width="18.81640625" style="1" bestFit="1" customWidth="1"/>
    <col min="3" max="3" width="12.6328125" style="1" customWidth="1"/>
    <col min="4" max="4" width="15.36328125" style="1" customWidth="1"/>
    <col min="5" max="7" width="8.6328125" style="1" customWidth="1"/>
    <col min="8" max="8" width="0.6328125" style="1" customWidth="1"/>
    <col min="9" max="9" width="10.81640625" style="1" customWidth="1"/>
    <col min="10" max="10" width="9.08984375" style="16" customWidth="1"/>
  </cols>
  <sheetData>
    <row r="1" spans="1:10" ht="25" hidden="1" x14ac:dyDescent="0.25">
      <c r="A1" s="4" t="s">
        <v>1</v>
      </c>
      <c r="B1" s="1" t="s">
        <v>2</v>
      </c>
      <c r="C1" s="40" t="s">
        <v>171</v>
      </c>
      <c r="D1" s="1" t="s">
        <v>8</v>
      </c>
      <c r="E1" s="1" t="s">
        <v>7</v>
      </c>
      <c r="F1" s="18" t="s">
        <v>113</v>
      </c>
      <c r="G1" s="17" t="s">
        <v>110</v>
      </c>
      <c r="I1" s="17" t="s">
        <v>114</v>
      </c>
    </row>
    <row r="2" spans="1:10" ht="23" x14ac:dyDescent="0.5">
      <c r="A2" s="13" t="s">
        <v>441</v>
      </c>
      <c r="D2" s="39" t="s">
        <v>440</v>
      </c>
    </row>
    <row r="3" spans="1:10" x14ac:dyDescent="0.25">
      <c r="A3" s="3"/>
    </row>
    <row r="4" spans="1:10" ht="13" x14ac:dyDescent="0.3">
      <c r="A4" s="19" t="s">
        <v>480</v>
      </c>
      <c r="B4" s="20"/>
      <c r="C4" s="20">
        <v>704.4</v>
      </c>
      <c r="D4" s="54"/>
    </row>
    <row r="5" spans="1:10" x14ac:dyDescent="0.25">
      <c r="A5" s="3"/>
    </row>
    <row r="6" spans="1:10" s="51" customFormat="1" ht="25" x14ac:dyDescent="0.25">
      <c r="A6" s="47" t="s">
        <v>1</v>
      </c>
      <c r="B6" s="48" t="s">
        <v>2</v>
      </c>
      <c r="C6" s="49" t="s">
        <v>171</v>
      </c>
      <c r="D6" s="48" t="s">
        <v>8</v>
      </c>
      <c r="E6" s="48" t="s">
        <v>7</v>
      </c>
      <c r="F6" s="50" t="s">
        <v>113</v>
      </c>
      <c r="G6" s="49" t="s">
        <v>242</v>
      </c>
      <c r="H6" s="56"/>
      <c r="I6" s="52" t="s">
        <v>111</v>
      </c>
      <c r="J6" s="94"/>
    </row>
    <row r="7" spans="1:10" s="51" customFormat="1" x14ac:dyDescent="0.25">
      <c r="A7" s="55" t="s">
        <v>442</v>
      </c>
      <c r="B7" s="56" t="s">
        <v>14</v>
      </c>
      <c r="C7" s="84" t="s">
        <v>179</v>
      </c>
      <c r="D7" s="56" t="s">
        <v>147</v>
      </c>
      <c r="E7" s="98">
        <v>27</v>
      </c>
      <c r="F7" s="98">
        <v>18.899999999999999</v>
      </c>
      <c r="G7" s="98">
        <v>8.1</v>
      </c>
      <c r="H7" s="56"/>
      <c r="I7" s="8">
        <f t="shared" ref="I7:I80" si="0">E7-(F7+G7)</f>
        <v>0</v>
      </c>
      <c r="J7" s="57"/>
    </row>
    <row r="8" spans="1:10" s="51" customFormat="1" x14ac:dyDescent="0.25">
      <c r="A8" s="55" t="s">
        <v>473</v>
      </c>
      <c r="B8" s="56" t="s">
        <v>6</v>
      </c>
      <c r="C8" s="84" t="s">
        <v>180</v>
      </c>
      <c r="D8" s="56" t="s">
        <v>68</v>
      </c>
      <c r="E8" s="98">
        <v>20</v>
      </c>
      <c r="F8" s="98">
        <v>13</v>
      </c>
      <c r="G8" s="98">
        <v>6</v>
      </c>
      <c r="H8" s="56"/>
      <c r="I8" s="8">
        <f t="shared" si="0"/>
        <v>1</v>
      </c>
      <c r="J8" s="57"/>
    </row>
    <row r="9" spans="1:10" s="51" customFormat="1" x14ac:dyDescent="0.25">
      <c r="A9" s="55" t="s">
        <v>442</v>
      </c>
      <c r="B9" s="56" t="s">
        <v>6</v>
      </c>
      <c r="C9" s="84" t="s">
        <v>179</v>
      </c>
      <c r="D9" s="56" t="s">
        <v>289</v>
      </c>
      <c r="E9" s="98">
        <v>20</v>
      </c>
      <c r="F9" s="98">
        <v>13</v>
      </c>
      <c r="G9" s="98">
        <v>6</v>
      </c>
      <c r="H9" s="56"/>
      <c r="I9" s="8">
        <f t="shared" si="0"/>
        <v>1</v>
      </c>
      <c r="J9" s="57"/>
    </row>
    <row r="10" spans="1:10" x14ac:dyDescent="0.25">
      <c r="A10" s="66" t="s">
        <v>443</v>
      </c>
      <c r="B10" s="67" t="s">
        <v>6</v>
      </c>
      <c r="C10" s="67" t="s">
        <v>179</v>
      </c>
      <c r="D10" s="67" t="s">
        <v>20</v>
      </c>
      <c r="E10" s="98">
        <v>45.71</v>
      </c>
      <c r="F10" s="98">
        <v>26.98</v>
      </c>
      <c r="G10" s="98">
        <v>13.71</v>
      </c>
      <c r="H10" s="8"/>
      <c r="I10" s="8">
        <f t="shared" si="0"/>
        <v>5.0200000000000031</v>
      </c>
      <c r="J10" s="11"/>
    </row>
    <row r="11" spans="1:10" x14ac:dyDescent="0.25">
      <c r="A11" s="66" t="s">
        <v>447</v>
      </c>
      <c r="B11" s="67" t="s">
        <v>14</v>
      </c>
      <c r="C11" s="67" t="s">
        <v>180</v>
      </c>
      <c r="D11" s="67" t="s">
        <v>224</v>
      </c>
      <c r="E11" s="98">
        <v>20</v>
      </c>
      <c r="F11" s="98">
        <v>14</v>
      </c>
      <c r="G11" s="98">
        <v>6</v>
      </c>
      <c r="H11" s="8"/>
      <c r="I11" s="8">
        <f t="shared" si="0"/>
        <v>0</v>
      </c>
      <c r="J11" s="11"/>
    </row>
    <row r="12" spans="1:10" x14ac:dyDescent="0.25">
      <c r="A12" s="66" t="s">
        <v>457</v>
      </c>
      <c r="B12" s="67" t="s">
        <v>14</v>
      </c>
      <c r="C12" s="67" t="s">
        <v>179</v>
      </c>
      <c r="D12" s="67"/>
      <c r="E12" s="98">
        <v>27</v>
      </c>
      <c r="F12" s="98">
        <v>17.5</v>
      </c>
      <c r="G12" s="98">
        <v>7.5</v>
      </c>
      <c r="H12" s="8"/>
      <c r="I12" s="8">
        <f t="shared" si="0"/>
        <v>2</v>
      </c>
      <c r="J12" s="11"/>
    </row>
    <row r="13" spans="1:10" x14ac:dyDescent="0.25">
      <c r="A13" s="66" t="s">
        <v>452</v>
      </c>
      <c r="B13" s="67" t="s">
        <v>6</v>
      </c>
      <c r="C13" s="67" t="s">
        <v>179</v>
      </c>
      <c r="D13" s="67" t="s">
        <v>289</v>
      </c>
      <c r="E13" s="98">
        <v>20</v>
      </c>
      <c r="F13" s="98">
        <v>13</v>
      </c>
      <c r="G13" s="98">
        <v>6</v>
      </c>
      <c r="H13" s="8"/>
      <c r="I13" s="8">
        <f t="shared" si="0"/>
        <v>1</v>
      </c>
      <c r="J13" s="11"/>
    </row>
    <row r="14" spans="1:10" x14ac:dyDescent="0.25">
      <c r="A14" s="66" t="s">
        <v>448</v>
      </c>
      <c r="B14" s="67" t="s">
        <v>6</v>
      </c>
      <c r="C14" s="67" t="s">
        <v>179</v>
      </c>
      <c r="D14" s="67" t="s">
        <v>449</v>
      </c>
      <c r="E14" s="98">
        <v>20</v>
      </c>
      <c r="F14" s="98">
        <v>11</v>
      </c>
      <c r="G14" s="98">
        <v>6</v>
      </c>
      <c r="H14" s="8"/>
      <c r="I14" s="8">
        <f t="shared" si="0"/>
        <v>3</v>
      </c>
      <c r="J14" s="11"/>
    </row>
    <row r="15" spans="1:10" x14ac:dyDescent="0.25">
      <c r="A15" s="66" t="s">
        <v>450</v>
      </c>
      <c r="B15" s="67" t="s">
        <v>6</v>
      </c>
      <c r="C15" s="67" t="s">
        <v>179</v>
      </c>
      <c r="D15" s="67" t="s">
        <v>449</v>
      </c>
      <c r="E15" s="98">
        <v>11.52</v>
      </c>
      <c r="F15" s="98">
        <v>5.91</v>
      </c>
      <c r="G15" s="98">
        <v>3.46</v>
      </c>
      <c r="H15" s="8"/>
      <c r="I15" s="8">
        <f t="shared" si="0"/>
        <v>2.1499999999999986</v>
      </c>
      <c r="J15" s="11"/>
    </row>
    <row r="16" spans="1:10" x14ac:dyDescent="0.25">
      <c r="A16" s="66" t="s">
        <v>469</v>
      </c>
      <c r="B16" s="67" t="s">
        <v>25</v>
      </c>
      <c r="C16" s="67" t="s">
        <v>179</v>
      </c>
      <c r="D16" s="67" t="s">
        <v>470</v>
      </c>
      <c r="E16" s="98">
        <v>0</v>
      </c>
      <c r="F16" s="98"/>
      <c r="G16" s="98"/>
      <c r="H16" s="8"/>
      <c r="I16" s="8">
        <v>0</v>
      </c>
      <c r="J16" s="11"/>
    </row>
    <row r="17" spans="1:10" x14ac:dyDescent="0.25">
      <c r="A17" s="66" t="s">
        <v>454</v>
      </c>
      <c r="B17" s="67" t="s">
        <v>6</v>
      </c>
      <c r="C17" s="67" t="s">
        <v>179</v>
      </c>
      <c r="D17" s="67" t="s">
        <v>455</v>
      </c>
      <c r="E17" s="98">
        <v>48.95</v>
      </c>
      <c r="F17" s="98">
        <v>31.82</v>
      </c>
      <c r="G17" s="98">
        <v>17.13</v>
      </c>
      <c r="H17" s="8"/>
      <c r="I17" s="8">
        <f t="shared" si="0"/>
        <v>0</v>
      </c>
      <c r="J17" s="11"/>
    </row>
    <row r="18" spans="1:10" x14ac:dyDescent="0.25">
      <c r="A18" s="66" t="s">
        <v>461</v>
      </c>
      <c r="B18" s="67" t="s">
        <v>6</v>
      </c>
      <c r="C18" s="67" t="s">
        <v>179</v>
      </c>
      <c r="D18" s="67" t="s">
        <v>449</v>
      </c>
      <c r="E18" s="98">
        <v>11.52</v>
      </c>
      <c r="F18" s="98">
        <v>5.91</v>
      </c>
      <c r="G18" s="98">
        <v>3.46</v>
      </c>
      <c r="H18" s="8"/>
      <c r="I18" s="8">
        <f t="shared" si="0"/>
        <v>2.1499999999999986</v>
      </c>
      <c r="J18" s="11"/>
    </row>
    <row r="19" spans="1:10" x14ac:dyDescent="0.25">
      <c r="A19" s="66" t="s">
        <v>453</v>
      </c>
      <c r="B19" s="67" t="s">
        <v>6</v>
      </c>
      <c r="C19" s="67" t="s">
        <v>179</v>
      </c>
      <c r="D19" s="67" t="s">
        <v>289</v>
      </c>
      <c r="E19" s="98">
        <v>20</v>
      </c>
      <c r="F19" s="98"/>
      <c r="G19" s="98"/>
      <c r="I19" s="8">
        <f t="shared" si="0"/>
        <v>20</v>
      </c>
    </row>
    <row r="20" spans="1:10" x14ac:dyDescent="0.25">
      <c r="A20" s="66" t="s">
        <v>453</v>
      </c>
      <c r="B20" s="67" t="s">
        <v>14</v>
      </c>
      <c r="C20" s="67" t="s">
        <v>180</v>
      </c>
      <c r="D20" s="67" t="s">
        <v>68</v>
      </c>
      <c r="E20" s="98">
        <v>20</v>
      </c>
      <c r="F20" s="98">
        <v>14</v>
      </c>
      <c r="G20" s="98">
        <v>6</v>
      </c>
      <c r="H20" s="8"/>
      <c r="I20" s="8">
        <f t="shared" si="0"/>
        <v>0</v>
      </c>
      <c r="J20" s="11"/>
    </row>
    <row r="21" spans="1:10" x14ac:dyDescent="0.25">
      <c r="A21" s="66" t="s">
        <v>456</v>
      </c>
      <c r="B21" s="67" t="s">
        <v>6</v>
      </c>
      <c r="C21" s="67" t="s">
        <v>179</v>
      </c>
      <c r="D21" s="67" t="s">
        <v>449</v>
      </c>
      <c r="E21" s="98">
        <v>11.52</v>
      </c>
      <c r="F21" s="98">
        <v>5.91</v>
      </c>
      <c r="G21" s="98">
        <v>3.46</v>
      </c>
      <c r="I21" s="8">
        <f t="shared" si="0"/>
        <v>2.1499999999999986</v>
      </c>
    </row>
    <row r="22" spans="1:10" x14ac:dyDescent="0.25">
      <c r="A22" s="66" t="s">
        <v>459</v>
      </c>
      <c r="B22" s="67" t="s">
        <v>6</v>
      </c>
      <c r="C22" s="67" t="s">
        <v>180</v>
      </c>
      <c r="D22" s="67" t="s">
        <v>68</v>
      </c>
      <c r="E22" s="98">
        <v>20</v>
      </c>
      <c r="F22" s="98">
        <v>13</v>
      </c>
      <c r="G22" s="98">
        <v>6</v>
      </c>
      <c r="I22" s="8">
        <f t="shared" si="0"/>
        <v>1</v>
      </c>
    </row>
    <row r="23" spans="1:10" x14ac:dyDescent="0.25">
      <c r="A23" s="66" t="s">
        <v>459</v>
      </c>
      <c r="B23" s="67" t="s">
        <v>6</v>
      </c>
      <c r="C23" s="67" t="s">
        <v>179</v>
      </c>
      <c r="D23" s="67" t="s">
        <v>449</v>
      </c>
      <c r="E23" s="98">
        <v>9.6</v>
      </c>
      <c r="F23" s="98">
        <v>4.76</v>
      </c>
      <c r="G23" s="98">
        <v>2.88</v>
      </c>
      <c r="I23" s="8">
        <f t="shared" si="0"/>
        <v>1.96</v>
      </c>
    </row>
    <row r="24" spans="1:10" x14ac:dyDescent="0.25">
      <c r="A24" s="66" t="s">
        <v>468</v>
      </c>
      <c r="B24" s="67" t="s">
        <v>6</v>
      </c>
      <c r="C24" s="67" t="s">
        <v>179</v>
      </c>
      <c r="D24" s="67" t="s">
        <v>449</v>
      </c>
      <c r="E24" s="98">
        <v>9.6</v>
      </c>
      <c r="F24" s="98">
        <v>4.76</v>
      </c>
      <c r="G24" s="98">
        <v>2.88</v>
      </c>
      <c r="I24" s="8">
        <f t="shared" si="0"/>
        <v>1.96</v>
      </c>
    </row>
    <row r="25" spans="1:10" x14ac:dyDescent="0.25">
      <c r="A25" s="66" t="s">
        <v>458</v>
      </c>
      <c r="B25" s="67" t="s">
        <v>6</v>
      </c>
      <c r="C25" s="67" t="s">
        <v>180</v>
      </c>
      <c r="D25" s="67" t="s">
        <v>68</v>
      </c>
      <c r="E25" s="98">
        <v>20</v>
      </c>
      <c r="F25" s="98">
        <v>13</v>
      </c>
      <c r="G25" s="98">
        <v>6</v>
      </c>
      <c r="H25" s="8"/>
      <c r="I25" s="8">
        <f t="shared" si="0"/>
        <v>1</v>
      </c>
      <c r="J25" s="11"/>
    </row>
    <row r="26" spans="1:10" x14ac:dyDescent="0.25">
      <c r="A26" s="66" t="s">
        <v>464</v>
      </c>
      <c r="B26" s="67" t="s">
        <v>6</v>
      </c>
      <c r="C26" s="67" t="s">
        <v>179</v>
      </c>
      <c r="D26" s="67" t="s">
        <v>460</v>
      </c>
      <c r="E26" s="98">
        <v>0</v>
      </c>
      <c r="F26" s="98">
        <v>3.76</v>
      </c>
      <c r="G26" s="98"/>
      <c r="H26" s="8"/>
      <c r="I26" s="8">
        <f t="shared" si="0"/>
        <v>-3.76</v>
      </c>
      <c r="J26" s="11"/>
    </row>
    <row r="27" spans="1:10" x14ac:dyDescent="0.25">
      <c r="A27" s="102" t="s">
        <v>465</v>
      </c>
      <c r="B27" s="103" t="s">
        <v>6</v>
      </c>
      <c r="C27" s="103" t="s">
        <v>179</v>
      </c>
      <c r="D27" s="103" t="s">
        <v>59</v>
      </c>
      <c r="E27" s="104">
        <v>28.92</v>
      </c>
      <c r="F27" s="104">
        <v>20.239999999999998</v>
      </c>
      <c r="G27" s="104">
        <v>8.68</v>
      </c>
      <c r="H27" s="8"/>
      <c r="I27" s="8">
        <f t="shared" si="0"/>
        <v>0</v>
      </c>
      <c r="J27" s="11"/>
    </row>
    <row r="28" spans="1:10" x14ac:dyDescent="0.25">
      <c r="A28" s="66" t="s">
        <v>466</v>
      </c>
      <c r="B28" s="67" t="s">
        <v>6</v>
      </c>
      <c r="C28" s="67" t="s">
        <v>179</v>
      </c>
      <c r="D28" s="67" t="s">
        <v>59</v>
      </c>
      <c r="E28" s="98">
        <v>28.92</v>
      </c>
      <c r="F28" s="98">
        <v>20.239999999999998</v>
      </c>
      <c r="G28" s="98">
        <v>8.68</v>
      </c>
      <c r="H28" s="8"/>
      <c r="I28" s="8">
        <f t="shared" si="0"/>
        <v>0</v>
      </c>
      <c r="J28" s="11"/>
    </row>
    <row r="29" spans="1:10" x14ac:dyDescent="0.25">
      <c r="A29" s="66" t="s">
        <v>462</v>
      </c>
      <c r="B29" s="67" t="s">
        <v>25</v>
      </c>
      <c r="C29" s="67" t="s">
        <v>180</v>
      </c>
      <c r="D29" s="67" t="s">
        <v>68</v>
      </c>
      <c r="E29" s="98">
        <v>20</v>
      </c>
      <c r="F29" s="98">
        <v>13</v>
      </c>
      <c r="G29" s="98">
        <v>6</v>
      </c>
      <c r="H29" s="8"/>
      <c r="I29" s="8">
        <f t="shared" si="0"/>
        <v>1</v>
      </c>
      <c r="J29" s="11"/>
    </row>
    <row r="30" spans="1:10" x14ac:dyDescent="0.25">
      <c r="A30" s="66" t="s">
        <v>505</v>
      </c>
      <c r="B30" s="67" t="s">
        <v>6</v>
      </c>
      <c r="C30" s="67" t="s">
        <v>179</v>
      </c>
      <c r="D30" s="67" t="s">
        <v>289</v>
      </c>
      <c r="E30" s="98">
        <v>20</v>
      </c>
      <c r="F30" s="98">
        <v>13</v>
      </c>
      <c r="G30" s="98">
        <v>6</v>
      </c>
      <c r="H30" s="8"/>
      <c r="I30" s="8">
        <f t="shared" si="0"/>
        <v>1</v>
      </c>
      <c r="J30" s="11"/>
    </row>
    <row r="31" spans="1:10" x14ac:dyDescent="0.25">
      <c r="A31" s="66" t="s">
        <v>467</v>
      </c>
      <c r="B31" s="67" t="s">
        <v>6</v>
      </c>
      <c r="C31" s="67" t="s">
        <v>179</v>
      </c>
      <c r="D31" s="67" t="s">
        <v>59</v>
      </c>
      <c r="E31" s="98">
        <v>36.15</v>
      </c>
      <c r="F31" s="98">
        <v>25.31</v>
      </c>
      <c r="G31" s="98">
        <v>10.84</v>
      </c>
      <c r="H31" s="8"/>
      <c r="I31" s="8">
        <f t="shared" si="0"/>
        <v>0</v>
      </c>
      <c r="J31" s="11"/>
    </row>
    <row r="32" spans="1:10" x14ac:dyDescent="0.25">
      <c r="A32" s="66" t="s">
        <v>467</v>
      </c>
      <c r="B32" s="67" t="s">
        <v>14</v>
      </c>
      <c r="C32" s="67" t="s">
        <v>180</v>
      </c>
      <c r="D32" s="67"/>
      <c r="E32" s="98">
        <v>20</v>
      </c>
      <c r="F32" s="98">
        <v>14</v>
      </c>
      <c r="G32" s="98">
        <v>6</v>
      </c>
      <c r="H32" s="8"/>
      <c r="I32" s="8">
        <f t="shared" si="0"/>
        <v>0</v>
      </c>
      <c r="J32" s="11"/>
    </row>
    <row r="33" spans="1:11" x14ac:dyDescent="0.25">
      <c r="A33" s="66" t="s">
        <v>472</v>
      </c>
      <c r="B33" s="67" t="s">
        <v>25</v>
      </c>
      <c r="C33" s="67" t="s">
        <v>179</v>
      </c>
      <c r="D33" s="67" t="s">
        <v>147</v>
      </c>
      <c r="E33" s="98">
        <v>28</v>
      </c>
      <c r="F33" s="98">
        <v>18.600000000000001</v>
      </c>
      <c r="G33" s="98">
        <v>8.4</v>
      </c>
      <c r="H33" s="8"/>
      <c r="I33" s="8">
        <f t="shared" si="0"/>
        <v>1</v>
      </c>
      <c r="J33" s="11"/>
    </row>
    <row r="34" spans="1:11" x14ac:dyDescent="0.25">
      <c r="A34" s="66" t="s">
        <v>463</v>
      </c>
      <c r="B34" s="67" t="s">
        <v>6</v>
      </c>
      <c r="C34" s="67" t="s">
        <v>179</v>
      </c>
      <c r="D34" s="67" t="s">
        <v>63</v>
      </c>
      <c r="E34" s="98">
        <v>98</v>
      </c>
      <c r="F34" s="98">
        <v>18.760000000000002</v>
      </c>
      <c r="G34" s="98">
        <v>28.86</v>
      </c>
      <c r="H34" s="8"/>
      <c r="I34" s="8">
        <f t="shared" si="0"/>
        <v>50.379999999999995</v>
      </c>
      <c r="J34" s="11"/>
    </row>
    <row r="35" spans="1:11" x14ac:dyDescent="0.25">
      <c r="A35" s="66" t="s">
        <v>471</v>
      </c>
      <c r="B35" s="67" t="s">
        <v>6</v>
      </c>
      <c r="C35" s="67" t="s">
        <v>179</v>
      </c>
      <c r="D35" s="67" t="s">
        <v>330</v>
      </c>
      <c r="E35" s="98">
        <v>29</v>
      </c>
      <c r="F35" s="98">
        <v>11</v>
      </c>
      <c r="G35" s="98">
        <v>6</v>
      </c>
      <c r="H35" s="8"/>
      <c r="I35" s="8">
        <f t="shared" si="0"/>
        <v>12</v>
      </c>
      <c r="J35" s="11"/>
    </row>
    <row r="36" spans="1:11" ht="13.4" customHeight="1" x14ac:dyDescent="0.25">
      <c r="A36" s="106" t="s">
        <v>474</v>
      </c>
      <c r="B36" s="107" t="s">
        <v>6</v>
      </c>
      <c r="C36" s="107" t="s">
        <v>179</v>
      </c>
      <c r="D36" s="107" t="s">
        <v>393</v>
      </c>
      <c r="E36" s="108">
        <v>735</v>
      </c>
      <c r="F36" s="108">
        <v>15.62</v>
      </c>
      <c r="G36" s="108">
        <v>220.32</v>
      </c>
      <c r="H36" s="109"/>
      <c r="I36" s="109">
        <f t="shared" si="0"/>
        <v>499.06</v>
      </c>
      <c r="J36" s="11"/>
    </row>
    <row r="37" spans="1:11" ht="13.4" customHeight="1" x14ac:dyDescent="0.25">
      <c r="A37" s="66" t="s">
        <v>477</v>
      </c>
      <c r="B37" s="67" t="s">
        <v>6</v>
      </c>
      <c r="C37" s="67" t="s">
        <v>179</v>
      </c>
      <c r="D37" s="67" t="s">
        <v>289</v>
      </c>
      <c r="E37" s="98">
        <v>20</v>
      </c>
      <c r="F37" s="98">
        <v>13</v>
      </c>
      <c r="G37" s="98">
        <v>6</v>
      </c>
      <c r="H37" s="8"/>
      <c r="I37" s="8">
        <f t="shared" si="0"/>
        <v>1</v>
      </c>
      <c r="J37" s="11"/>
    </row>
    <row r="38" spans="1:11" ht="13.4" customHeight="1" x14ac:dyDescent="0.25">
      <c r="A38" s="66" t="s">
        <v>477</v>
      </c>
      <c r="B38" s="67" t="s">
        <v>14</v>
      </c>
      <c r="C38" s="67" t="s">
        <v>179</v>
      </c>
      <c r="D38" s="67" t="s">
        <v>59</v>
      </c>
      <c r="E38" s="98">
        <v>33.74</v>
      </c>
      <c r="F38" s="98">
        <v>23.62</v>
      </c>
      <c r="G38" s="98">
        <v>10.119999999999999</v>
      </c>
      <c r="H38" s="8"/>
      <c r="I38" s="8">
        <f t="shared" si="0"/>
        <v>0</v>
      </c>
      <c r="J38" s="11"/>
    </row>
    <row r="39" spans="1:11" ht="13.4" customHeight="1" x14ac:dyDescent="0.25">
      <c r="A39" s="66" t="s">
        <v>475</v>
      </c>
      <c r="B39" s="67" t="s">
        <v>25</v>
      </c>
      <c r="C39" s="67" t="s">
        <v>180</v>
      </c>
      <c r="D39" s="67" t="s">
        <v>149</v>
      </c>
      <c r="E39" s="98">
        <v>20</v>
      </c>
      <c r="F39" s="98">
        <v>11</v>
      </c>
      <c r="G39" s="98">
        <v>6</v>
      </c>
      <c r="H39" s="8"/>
      <c r="I39" s="8">
        <f t="shared" si="0"/>
        <v>3</v>
      </c>
      <c r="J39" s="11"/>
    </row>
    <row r="40" spans="1:11" ht="13.4" customHeight="1" x14ac:dyDescent="0.25">
      <c r="A40" s="66" t="s">
        <v>476</v>
      </c>
      <c r="B40" s="67" t="s">
        <v>6</v>
      </c>
      <c r="C40" s="67" t="s">
        <v>179</v>
      </c>
      <c r="D40" s="67" t="s">
        <v>59</v>
      </c>
      <c r="E40" s="98">
        <v>110.78</v>
      </c>
      <c r="F40" s="98">
        <v>77.540000000000006</v>
      </c>
      <c r="G40" s="98">
        <v>33.24</v>
      </c>
      <c r="H40" s="8"/>
      <c r="I40" s="8">
        <f t="shared" si="0"/>
        <v>0</v>
      </c>
      <c r="J40" s="11"/>
    </row>
    <row r="41" spans="1:11" ht="13.4" customHeight="1" x14ac:dyDescent="0.25">
      <c r="A41" s="66" t="s">
        <v>481</v>
      </c>
      <c r="B41" s="67" t="s">
        <v>25</v>
      </c>
      <c r="C41" s="67" t="s">
        <v>179</v>
      </c>
      <c r="D41" s="67" t="s">
        <v>59</v>
      </c>
      <c r="E41" s="98">
        <v>57.84</v>
      </c>
      <c r="F41" s="98">
        <v>40.479999999999997</v>
      </c>
      <c r="G41" s="98">
        <v>17.36</v>
      </c>
      <c r="H41" s="8"/>
      <c r="I41" s="8">
        <f t="shared" si="0"/>
        <v>0</v>
      </c>
      <c r="J41" s="11"/>
    </row>
    <row r="42" spans="1:11" ht="13.4" customHeight="1" x14ac:dyDescent="0.25">
      <c r="A42" s="66" t="s">
        <v>506</v>
      </c>
      <c r="B42" s="67" t="s">
        <v>6</v>
      </c>
      <c r="C42" s="67" t="s">
        <v>179</v>
      </c>
      <c r="D42" s="67" t="s">
        <v>289</v>
      </c>
      <c r="E42" s="98">
        <v>20</v>
      </c>
      <c r="F42" s="98">
        <v>13</v>
      </c>
      <c r="G42" s="98">
        <v>6</v>
      </c>
      <c r="H42" s="8"/>
      <c r="I42" s="8">
        <f t="shared" si="0"/>
        <v>1</v>
      </c>
      <c r="J42" s="11"/>
    </row>
    <row r="43" spans="1:11" ht="13.4" customHeight="1" x14ac:dyDescent="0.25">
      <c r="A43" s="66" t="s">
        <v>484</v>
      </c>
      <c r="B43" s="67" t="s">
        <v>6</v>
      </c>
      <c r="C43" s="67" t="s">
        <v>179</v>
      </c>
      <c r="D43" s="67" t="s">
        <v>59</v>
      </c>
      <c r="E43" s="98">
        <v>79.53</v>
      </c>
      <c r="F43" s="98">
        <v>55.67</v>
      </c>
      <c r="G43" s="98">
        <v>23.86</v>
      </c>
      <c r="H43" s="8"/>
      <c r="I43" s="8">
        <f t="shared" si="0"/>
        <v>0</v>
      </c>
      <c r="J43" s="11"/>
    </row>
    <row r="44" spans="1:11" x14ac:dyDescent="0.25">
      <c r="A44" s="66" t="s">
        <v>527</v>
      </c>
      <c r="B44" s="67" t="s">
        <v>25</v>
      </c>
      <c r="C44" s="67" t="s">
        <v>179</v>
      </c>
      <c r="D44" s="67" t="s">
        <v>391</v>
      </c>
      <c r="E44" s="98">
        <v>42</v>
      </c>
      <c r="F44" s="98">
        <v>13.7</v>
      </c>
      <c r="G44" s="98">
        <v>6.3</v>
      </c>
      <c r="H44" s="8"/>
      <c r="I44" s="8">
        <f>E44-(F44+G44)</f>
        <v>22</v>
      </c>
      <c r="K44" s="11"/>
    </row>
    <row r="45" spans="1:11" ht="13.4" customHeight="1" x14ac:dyDescent="0.25">
      <c r="A45" s="66" t="s">
        <v>482</v>
      </c>
      <c r="B45" s="67" t="s">
        <v>6</v>
      </c>
      <c r="C45" s="67" t="s">
        <v>179</v>
      </c>
      <c r="D45" s="67" t="s">
        <v>147</v>
      </c>
      <c r="E45" s="98">
        <v>28</v>
      </c>
      <c r="F45" s="98">
        <v>18.600000000000001</v>
      </c>
      <c r="G45" s="98">
        <v>8.4</v>
      </c>
      <c r="H45" s="8"/>
      <c r="I45" s="8">
        <f t="shared" si="0"/>
        <v>1</v>
      </c>
      <c r="J45" s="11"/>
    </row>
    <row r="46" spans="1:11" ht="13.4" customHeight="1" x14ac:dyDescent="0.25">
      <c r="A46" s="66" t="s">
        <v>483</v>
      </c>
      <c r="B46" s="67" t="s">
        <v>6</v>
      </c>
      <c r="C46" s="67" t="s">
        <v>180</v>
      </c>
      <c r="D46" s="67" t="s">
        <v>224</v>
      </c>
      <c r="E46" s="98">
        <v>21</v>
      </c>
      <c r="F46" s="98">
        <v>13.7</v>
      </c>
      <c r="G46" s="98">
        <v>6.3</v>
      </c>
      <c r="H46" s="8"/>
      <c r="I46" s="8">
        <f t="shared" si="0"/>
        <v>1</v>
      </c>
      <c r="J46" s="11"/>
    </row>
    <row r="47" spans="1:11" ht="13.4" customHeight="1" x14ac:dyDescent="0.25">
      <c r="A47" s="66" t="s">
        <v>507</v>
      </c>
      <c r="B47" s="67" t="s">
        <v>6</v>
      </c>
      <c r="C47" s="67" t="s">
        <v>179</v>
      </c>
      <c r="D47" s="67" t="s">
        <v>289</v>
      </c>
      <c r="E47" s="98">
        <v>21</v>
      </c>
      <c r="F47" s="98">
        <v>13.7</v>
      </c>
      <c r="G47" s="98">
        <v>6</v>
      </c>
      <c r="H47" s="8"/>
      <c r="I47" s="8">
        <f t="shared" si="0"/>
        <v>1.3000000000000007</v>
      </c>
      <c r="J47" s="11"/>
    </row>
    <row r="48" spans="1:11" ht="13.4" customHeight="1" x14ac:dyDescent="0.25">
      <c r="A48" s="66" t="s">
        <v>485</v>
      </c>
      <c r="B48" s="67" t="s">
        <v>6</v>
      </c>
      <c r="C48" s="67" t="s">
        <v>486</v>
      </c>
      <c r="D48" s="67"/>
      <c r="E48" s="98"/>
      <c r="F48" s="98"/>
      <c r="G48" s="98"/>
      <c r="H48" s="8"/>
      <c r="I48" s="8">
        <f t="shared" si="0"/>
        <v>0</v>
      </c>
      <c r="J48" s="11" t="s">
        <v>489</v>
      </c>
    </row>
    <row r="49" spans="1:11" x14ac:dyDescent="0.25">
      <c r="A49" s="66" t="s">
        <v>485</v>
      </c>
      <c r="B49" s="67" t="s">
        <v>6</v>
      </c>
      <c r="C49" s="67" t="s">
        <v>180</v>
      </c>
      <c r="D49" s="67" t="s">
        <v>496</v>
      </c>
      <c r="E49" s="98">
        <v>21</v>
      </c>
      <c r="F49" s="98">
        <v>13.7</v>
      </c>
      <c r="G49" s="98">
        <v>6.3</v>
      </c>
      <c r="H49" s="8"/>
      <c r="I49" s="8">
        <f t="shared" si="0"/>
        <v>1</v>
      </c>
      <c r="J49" s="11"/>
    </row>
    <row r="50" spans="1:11" x14ac:dyDescent="0.25">
      <c r="A50" s="66" t="s">
        <v>485</v>
      </c>
      <c r="B50" s="67" t="s">
        <v>6</v>
      </c>
      <c r="C50" s="67" t="s">
        <v>487</v>
      </c>
      <c r="D50" s="67"/>
      <c r="E50" s="98"/>
      <c r="F50" s="98">
        <v>1706.42</v>
      </c>
      <c r="G50" s="98"/>
      <c r="H50" s="8"/>
      <c r="I50" s="8"/>
      <c r="J50" s="16" t="s">
        <v>488</v>
      </c>
      <c r="K50" s="11"/>
    </row>
    <row r="51" spans="1:11" x14ac:dyDescent="0.25">
      <c r="A51" s="66" t="s">
        <v>526</v>
      </c>
      <c r="B51" s="67" t="s">
        <v>25</v>
      </c>
      <c r="C51" s="67" t="s">
        <v>179</v>
      </c>
      <c r="D51" s="67" t="s">
        <v>391</v>
      </c>
      <c r="E51" s="98">
        <v>42</v>
      </c>
      <c r="F51" s="98">
        <v>13.7</v>
      </c>
      <c r="G51" s="98">
        <v>6.3</v>
      </c>
      <c r="H51" s="8"/>
      <c r="I51" s="8">
        <f t="shared" si="0"/>
        <v>22</v>
      </c>
      <c r="K51" s="11"/>
    </row>
    <row r="52" spans="1:11" x14ac:dyDescent="0.25">
      <c r="A52" s="66" t="s">
        <v>526</v>
      </c>
      <c r="B52" s="67" t="s">
        <v>25</v>
      </c>
      <c r="C52" s="67" t="s">
        <v>179</v>
      </c>
      <c r="D52" s="67" t="s">
        <v>528</v>
      </c>
      <c r="E52" s="98"/>
      <c r="F52" s="98"/>
      <c r="G52" s="98"/>
      <c r="H52" s="8"/>
      <c r="I52" s="8">
        <v>-1</v>
      </c>
      <c r="K52" s="11"/>
    </row>
    <row r="53" spans="1:11" x14ac:dyDescent="0.25">
      <c r="A53" s="66" t="s">
        <v>490</v>
      </c>
      <c r="B53" s="67" t="s">
        <v>6</v>
      </c>
      <c r="C53" s="67" t="s">
        <v>179</v>
      </c>
      <c r="D53" s="67" t="s">
        <v>491</v>
      </c>
      <c r="E53" s="98"/>
      <c r="F53" s="98"/>
      <c r="G53" s="98"/>
      <c r="H53" s="8"/>
      <c r="I53" s="8">
        <f t="shared" si="0"/>
        <v>0</v>
      </c>
      <c r="K53" s="11"/>
    </row>
    <row r="54" spans="1:11" x14ac:dyDescent="0.25">
      <c r="A54" s="66" t="s">
        <v>492</v>
      </c>
      <c r="B54" s="67" t="s">
        <v>6</v>
      </c>
      <c r="C54" s="67" t="s">
        <v>180</v>
      </c>
      <c r="D54" s="67" t="s">
        <v>68</v>
      </c>
      <c r="E54" s="98">
        <v>21</v>
      </c>
      <c r="F54" s="98">
        <v>13.7</v>
      </c>
      <c r="G54" s="98">
        <v>6.3</v>
      </c>
      <c r="H54" s="8"/>
      <c r="I54" s="8">
        <f>E54-(F54+G54)</f>
        <v>1</v>
      </c>
      <c r="K54" s="11"/>
    </row>
    <row r="55" spans="1:11" x14ac:dyDescent="0.25">
      <c r="A55" s="66" t="s">
        <v>492</v>
      </c>
      <c r="B55" s="67" t="s">
        <v>6</v>
      </c>
      <c r="C55" s="67" t="s">
        <v>544</v>
      </c>
      <c r="D55" s="67"/>
      <c r="E55" s="98">
        <v>25</v>
      </c>
      <c r="F55" s="98">
        <v>17.5</v>
      </c>
      <c r="G55" s="98">
        <v>7.5</v>
      </c>
      <c r="H55" s="8"/>
      <c r="I55" s="8">
        <f>E55-(F55+G55)</f>
        <v>0</v>
      </c>
      <c r="K55" s="11"/>
    </row>
    <row r="56" spans="1:11" x14ac:dyDescent="0.25">
      <c r="A56" s="66" t="s">
        <v>497</v>
      </c>
      <c r="B56" s="67" t="s">
        <v>25</v>
      </c>
      <c r="C56" s="67" t="s">
        <v>179</v>
      </c>
      <c r="D56" s="67"/>
      <c r="E56" s="98">
        <v>28</v>
      </c>
      <c r="F56" s="98">
        <v>18.600000000000001</v>
      </c>
      <c r="G56" s="98">
        <v>8.4</v>
      </c>
      <c r="H56" s="8"/>
      <c r="I56" s="8">
        <f t="shared" si="0"/>
        <v>1</v>
      </c>
      <c r="K56" s="11"/>
    </row>
    <row r="57" spans="1:11" x14ac:dyDescent="0.25">
      <c r="A57" s="66" t="s">
        <v>493</v>
      </c>
      <c r="B57" s="67" t="s">
        <v>6</v>
      </c>
      <c r="C57" s="67" t="s">
        <v>266</v>
      </c>
      <c r="D57" s="67" t="s">
        <v>266</v>
      </c>
      <c r="E57" s="98">
        <v>37.799999999999997</v>
      </c>
      <c r="F57" s="98">
        <v>25.46</v>
      </c>
      <c r="G57" s="98">
        <v>11.34</v>
      </c>
      <c r="H57" s="8"/>
      <c r="I57" s="8">
        <f t="shared" si="0"/>
        <v>1</v>
      </c>
      <c r="J57" s="11" t="s">
        <v>504</v>
      </c>
      <c r="K57" s="11"/>
    </row>
    <row r="58" spans="1:11" x14ac:dyDescent="0.25">
      <c r="A58" s="66" t="s">
        <v>493</v>
      </c>
      <c r="B58" s="67" t="s">
        <v>6</v>
      </c>
      <c r="C58" s="67" t="s">
        <v>179</v>
      </c>
      <c r="D58" s="67" t="s">
        <v>494</v>
      </c>
      <c r="E58" s="98">
        <v>37.799999999999997</v>
      </c>
      <c r="F58" s="98">
        <v>20.68</v>
      </c>
      <c r="G58" s="98">
        <v>15.12</v>
      </c>
      <c r="H58" s="8"/>
      <c r="I58" s="8">
        <f t="shared" si="0"/>
        <v>2</v>
      </c>
    </row>
    <row r="59" spans="1:11" x14ac:dyDescent="0.25">
      <c r="A59" s="66" t="s">
        <v>495</v>
      </c>
      <c r="B59" s="67" t="s">
        <v>25</v>
      </c>
      <c r="C59" s="67" t="s">
        <v>179</v>
      </c>
      <c r="D59" s="67" t="s">
        <v>530</v>
      </c>
      <c r="E59" s="98">
        <v>15.4</v>
      </c>
      <c r="F59" s="98">
        <v>9.7799999999999994</v>
      </c>
      <c r="G59" s="98">
        <v>4.62</v>
      </c>
      <c r="H59" s="8"/>
      <c r="I59" s="8">
        <f t="shared" si="0"/>
        <v>1.0000000000000018</v>
      </c>
    </row>
    <row r="60" spans="1:11" x14ac:dyDescent="0.25">
      <c r="A60" s="66" t="s">
        <v>495</v>
      </c>
      <c r="B60" s="67" t="s">
        <v>6</v>
      </c>
      <c r="C60" s="67" t="s">
        <v>179</v>
      </c>
      <c r="D60" s="67" t="s">
        <v>59</v>
      </c>
      <c r="E60" s="98">
        <v>790</v>
      </c>
      <c r="F60" s="98">
        <v>75.25</v>
      </c>
      <c r="G60" s="98">
        <v>161.25</v>
      </c>
      <c r="H60" s="8"/>
      <c r="I60" s="8">
        <f t="shared" si="0"/>
        <v>553.5</v>
      </c>
      <c r="J60" s="11"/>
    </row>
    <row r="61" spans="1:11" x14ac:dyDescent="0.25">
      <c r="A61" s="66" t="s">
        <v>502</v>
      </c>
      <c r="B61" s="67" t="s">
        <v>14</v>
      </c>
      <c r="C61" s="67" t="s">
        <v>180</v>
      </c>
      <c r="D61" s="67" t="s">
        <v>149</v>
      </c>
      <c r="E61" s="98">
        <v>21</v>
      </c>
      <c r="F61" s="98">
        <v>13.7</v>
      </c>
      <c r="G61" s="98">
        <v>6.3</v>
      </c>
      <c r="H61" s="8"/>
      <c r="I61" s="8">
        <f t="shared" si="0"/>
        <v>1</v>
      </c>
      <c r="K61" s="11"/>
    </row>
    <row r="62" spans="1:11" x14ac:dyDescent="0.25">
      <c r="A62" s="66" t="s">
        <v>514</v>
      </c>
      <c r="B62" s="67" t="s">
        <v>6</v>
      </c>
      <c r="C62" s="67" t="s">
        <v>179</v>
      </c>
      <c r="D62" s="67" t="s">
        <v>410</v>
      </c>
      <c r="E62" s="98"/>
      <c r="F62" s="98"/>
      <c r="G62" s="98"/>
      <c r="H62" s="8"/>
      <c r="I62" s="8">
        <f t="shared" si="0"/>
        <v>0</v>
      </c>
      <c r="J62" s="16" t="s">
        <v>503</v>
      </c>
      <c r="K62" s="11"/>
    </row>
    <row r="63" spans="1:11" x14ac:dyDescent="0.25">
      <c r="A63" s="66" t="s">
        <v>501</v>
      </c>
      <c r="B63" s="67" t="s">
        <v>6</v>
      </c>
      <c r="C63" s="67" t="s">
        <v>180</v>
      </c>
      <c r="D63" s="67" t="s">
        <v>68</v>
      </c>
      <c r="E63" s="98">
        <v>21</v>
      </c>
      <c r="F63" s="98">
        <v>14.7</v>
      </c>
      <c r="G63" s="98">
        <v>6.3</v>
      </c>
      <c r="H63" s="8"/>
      <c r="I63" s="8">
        <f t="shared" si="0"/>
        <v>0</v>
      </c>
      <c r="K63" s="11"/>
    </row>
    <row r="64" spans="1:11" x14ac:dyDescent="0.25">
      <c r="A64" s="66" t="s">
        <v>512</v>
      </c>
      <c r="B64" s="67" t="s">
        <v>6</v>
      </c>
      <c r="C64" s="67" t="s">
        <v>179</v>
      </c>
      <c r="D64" s="67" t="s">
        <v>289</v>
      </c>
      <c r="E64" s="98">
        <v>21</v>
      </c>
      <c r="F64" s="98">
        <v>13.7</v>
      </c>
      <c r="G64" s="98">
        <v>6.3</v>
      </c>
      <c r="H64" s="8"/>
      <c r="I64" s="8">
        <f t="shared" si="0"/>
        <v>1</v>
      </c>
      <c r="K64" s="11"/>
    </row>
    <row r="65" spans="1:11" x14ac:dyDescent="0.25">
      <c r="A65" s="66" t="s">
        <v>498</v>
      </c>
      <c r="B65" s="67" t="s">
        <v>6</v>
      </c>
      <c r="C65" s="67" t="s">
        <v>179</v>
      </c>
      <c r="D65" s="67" t="s">
        <v>499</v>
      </c>
      <c r="E65" s="98"/>
      <c r="F65" s="98"/>
      <c r="G65" s="98"/>
      <c r="H65" s="8"/>
      <c r="I65" s="8">
        <f t="shared" si="0"/>
        <v>0</v>
      </c>
      <c r="J65" s="11"/>
    </row>
    <row r="66" spans="1:11" x14ac:dyDescent="0.25">
      <c r="A66" s="66" t="s">
        <v>500</v>
      </c>
      <c r="B66" s="67" t="s">
        <v>25</v>
      </c>
      <c r="C66" s="67" t="s">
        <v>180</v>
      </c>
      <c r="D66" s="67" t="s">
        <v>68</v>
      </c>
      <c r="E66" s="98">
        <v>21</v>
      </c>
      <c r="F66" s="98">
        <v>12.7</v>
      </c>
      <c r="G66" s="98">
        <v>6.3</v>
      </c>
      <c r="H66" s="8"/>
      <c r="I66" s="8">
        <f t="shared" si="0"/>
        <v>2</v>
      </c>
      <c r="J66" s="16" t="s">
        <v>520</v>
      </c>
    </row>
    <row r="67" spans="1:11" x14ac:dyDescent="0.25">
      <c r="A67" s="66" t="s">
        <v>513</v>
      </c>
      <c r="B67" s="67" t="s">
        <v>6</v>
      </c>
      <c r="C67" s="67" t="s">
        <v>179</v>
      </c>
      <c r="D67" s="67" t="s">
        <v>289</v>
      </c>
      <c r="E67" s="98">
        <v>29</v>
      </c>
      <c r="F67" s="98">
        <v>19.16</v>
      </c>
      <c r="G67" s="98">
        <v>8.64</v>
      </c>
      <c r="H67" s="8"/>
      <c r="I67" s="8">
        <f t="shared" si="0"/>
        <v>1.1999999999999993</v>
      </c>
      <c r="J67" s="16" t="s">
        <v>521</v>
      </c>
    </row>
    <row r="68" spans="1:11" x14ac:dyDescent="0.25">
      <c r="A68" s="66" t="s">
        <v>509</v>
      </c>
      <c r="B68" s="67" t="s">
        <v>25</v>
      </c>
      <c r="C68" s="67" t="s">
        <v>180</v>
      </c>
      <c r="D68" s="67" t="s">
        <v>68</v>
      </c>
      <c r="E68" s="98">
        <v>31</v>
      </c>
      <c r="F68" s="98">
        <v>20</v>
      </c>
      <c r="G68" s="98">
        <v>9</v>
      </c>
      <c r="H68" s="8"/>
      <c r="I68" s="8">
        <f t="shared" si="0"/>
        <v>2</v>
      </c>
      <c r="J68" s="11" t="s">
        <v>508</v>
      </c>
    </row>
    <row r="69" spans="1:11" x14ac:dyDescent="0.25">
      <c r="A69" s="66" t="s">
        <v>515</v>
      </c>
      <c r="B69" s="67" t="s">
        <v>25</v>
      </c>
      <c r="C69" s="67" t="s">
        <v>179</v>
      </c>
      <c r="D69" s="67" t="s">
        <v>516</v>
      </c>
      <c r="E69" s="98">
        <v>28</v>
      </c>
      <c r="F69" s="98"/>
      <c r="G69" s="98"/>
      <c r="H69" s="8"/>
      <c r="I69" s="8">
        <f t="shared" si="0"/>
        <v>28</v>
      </c>
      <c r="J69" s="11"/>
    </row>
    <row r="70" spans="1:11" x14ac:dyDescent="0.25">
      <c r="A70" s="66" t="s">
        <v>529</v>
      </c>
      <c r="B70" s="67" t="s">
        <v>25</v>
      </c>
      <c r="C70" s="67" t="s">
        <v>179</v>
      </c>
      <c r="D70" s="67"/>
      <c r="E70" s="98">
        <v>42</v>
      </c>
      <c r="F70" s="98">
        <v>28.4</v>
      </c>
      <c r="G70" s="98">
        <v>12.6</v>
      </c>
      <c r="H70" s="8"/>
      <c r="I70" s="8">
        <f t="shared" si="0"/>
        <v>1</v>
      </c>
      <c r="J70" s="11"/>
    </row>
    <row r="71" spans="1:11" x14ac:dyDescent="0.25">
      <c r="A71" s="66" t="s">
        <v>518</v>
      </c>
      <c r="B71" s="67" t="s">
        <v>6</v>
      </c>
      <c r="C71" s="67" t="s">
        <v>179</v>
      </c>
      <c r="D71" s="67" t="s">
        <v>519</v>
      </c>
      <c r="E71" s="98">
        <v>19.22</v>
      </c>
      <c r="F71" s="98">
        <v>12.49</v>
      </c>
      <c r="G71" s="98">
        <v>6.73</v>
      </c>
      <c r="H71" s="8"/>
      <c r="I71" s="8">
        <f t="shared" si="0"/>
        <v>0</v>
      </c>
      <c r="J71" s="11"/>
    </row>
    <row r="72" spans="1:11" x14ac:dyDescent="0.25">
      <c r="A72" s="66" t="s">
        <v>518</v>
      </c>
      <c r="B72" s="67" t="s">
        <v>6</v>
      </c>
      <c r="C72" s="67" t="s">
        <v>179</v>
      </c>
      <c r="D72" s="67" t="s">
        <v>519</v>
      </c>
      <c r="E72" s="98">
        <v>59.46</v>
      </c>
      <c r="F72" s="98">
        <v>38.65</v>
      </c>
      <c r="G72" s="98">
        <v>20.81</v>
      </c>
      <c r="H72" s="8"/>
      <c r="I72" s="8">
        <f t="shared" si="0"/>
        <v>0</v>
      </c>
      <c r="J72" s="11"/>
    </row>
    <row r="73" spans="1:11" x14ac:dyDescent="0.25">
      <c r="A73" s="66" t="s">
        <v>510</v>
      </c>
      <c r="B73" s="67" t="s">
        <v>25</v>
      </c>
      <c r="C73" s="67" t="s">
        <v>179</v>
      </c>
      <c r="D73" s="67" t="s">
        <v>511</v>
      </c>
      <c r="E73" s="98">
        <v>50</v>
      </c>
      <c r="F73" s="98">
        <v>27.7</v>
      </c>
      <c r="G73" s="98">
        <v>12.3</v>
      </c>
      <c r="H73" s="8"/>
      <c r="I73" s="8">
        <f t="shared" si="0"/>
        <v>10</v>
      </c>
      <c r="J73" s="11"/>
    </row>
    <row r="74" spans="1:11" x14ac:dyDescent="0.25">
      <c r="A74" s="66" t="s">
        <v>517</v>
      </c>
      <c r="B74" s="67" t="s">
        <v>25</v>
      </c>
      <c r="C74" s="67" t="s">
        <v>179</v>
      </c>
      <c r="D74" s="67" t="s">
        <v>516</v>
      </c>
      <c r="E74" s="98">
        <v>28</v>
      </c>
      <c r="F74" s="98"/>
      <c r="G74" s="98"/>
      <c r="H74" s="8"/>
      <c r="I74" s="8">
        <f t="shared" si="0"/>
        <v>28</v>
      </c>
      <c r="J74" s="11"/>
    </row>
    <row r="75" spans="1:11" x14ac:dyDescent="0.25">
      <c r="A75" s="66" t="s">
        <v>523</v>
      </c>
      <c r="B75" s="67" t="s">
        <v>6</v>
      </c>
      <c r="C75" s="67" t="s">
        <v>179</v>
      </c>
      <c r="D75" s="67" t="s">
        <v>289</v>
      </c>
      <c r="E75" s="98">
        <v>21</v>
      </c>
      <c r="F75" s="98">
        <v>13.7</v>
      </c>
      <c r="G75" s="98">
        <v>6.3</v>
      </c>
      <c r="H75" s="8"/>
      <c r="I75" s="8">
        <f t="shared" si="0"/>
        <v>1</v>
      </c>
      <c r="J75" s="11" t="s">
        <v>573</v>
      </c>
    </row>
    <row r="76" spans="1:11" x14ac:dyDescent="0.25">
      <c r="A76" s="66" t="s">
        <v>531</v>
      </c>
      <c r="B76" s="67" t="s">
        <v>25</v>
      </c>
      <c r="C76" s="67" t="s">
        <v>179</v>
      </c>
      <c r="D76" s="67" t="s">
        <v>511</v>
      </c>
      <c r="E76" s="98">
        <v>50</v>
      </c>
      <c r="F76" s="98">
        <v>27.7</v>
      </c>
      <c r="G76" s="98">
        <v>12.3</v>
      </c>
      <c r="H76" s="8"/>
      <c r="I76" s="8">
        <f t="shared" si="0"/>
        <v>10</v>
      </c>
      <c r="J76" s="11"/>
    </row>
    <row r="77" spans="1:11" x14ac:dyDescent="0.25">
      <c r="A77" s="66" t="s">
        <v>522</v>
      </c>
      <c r="B77" s="67" t="s">
        <v>25</v>
      </c>
      <c r="C77" s="67" t="s">
        <v>179</v>
      </c>
      <c r="D77" s="67" t="s">
        <v>561</v>
      </c>
      <c r="E77" s="98"/>
      <c r="F77" s="98"/>
      <c r="G77" s="98"/>
      <c r="H77" s="8"/>
      <c r="I77" s="8"/>
      <c r="J77" s="11">
        <v>375.4</v>
      </c>
      <c r="K77" t="s">
        <v>562</v>
      </c>
    </row>
    <row r="78" spans="1:11" x14ac:dyDescent="0.25">
      <c r="A78" s="66" t="s">
        <v>522</v>
      </c>
      <c r="B78" s="67" t="s">
        <v>14</v>
      </c>
      <c r="C78" s="67" t="s">
        <v>180</v>
      </c>
      <c r="D78" s="67" t="s">
        <v>68</v>
      </c>
      <c r="E78" s="98">
        <v>21</v>
      </c>
      <c r="F78" s="98">
        <v>13.7</v>
      </c>
      <c r="G78" s="98">
        <v>6.3</v>
      </c>
      <c r="H78" s="8"/>
      <c r="I78" s="8">
        <f t="shared" si="0"/>
        <v>1</v>
      </c>
      <c r="J78" s="11"/>
    </row>
    <row r="79" spans="1:11" x14ac:dyDescent="0.25">
      <c r="A79" s="66" t="s">
        <v>524</v>
      </c>
      <c r="B79" s="67" t="s">
        <v>6</v>
      </c>
      <c r="C79" s="67" t="s">
        <v>179</v>
      </c>
      <c r="D79" s="67" t="s">
        <v>525</v>
      </c>
      <c r="E79" s="98"/>
      <c r="F79" s="105"/>
      <c r="G79" s="105"/>
      <c r="H79" s="8"/>
      <c r="I79" s="8">
        <f t="shared" si="0"/>
        <v>0</v>
      </c>
      <c r="J79" s="11"/>
    </row>
    <row r="80" spans="1:11" x14ac:dyDescent="0.25">
      <c r="A80" s="66" t="s">
        <v>532</v>
      </c>
      <c r="B80" s="67" t="s">
        <v>6</v>
      </c>
      <c r="C80" s="67" t="s">
        <v>180</v>
      </c>
      <c r="D80" s="67" t="s">
        <v>68</v>
      </c>
      <c r="E80" s="98">
        <v>21</v>
      </c>
      <c r="F80" s="98">
        <v>13.7</v>
      </c>
      <c r="G80" s="98">
        <v>6.3</v>
      </c>
      <c r="H80" s="8"/>
      <c r="I80" s="8">
        <f t="shared" si="0"/>
        <v>1</v>
      </c>
      <c r="J80" s="11"/>
    </row>
    <row r="81" spans="1:11" ht="13" thickBot="1" x14ac:dyDescent="0.3">
      <c r="A81" s="66"/>
      <c r="B81" s="67"/>
      <c r="C81" s="67"/>
      <c r="D81" s="67"/>
      <c r="E81" s="98"/>
      <c r="F81" s="98"/>
      <c r="G81" s="98"/>
      <c r="H81" s="8"/>
      <c r="I81" s="8">
        <f>E81-(F81+G81)</f>
        <v>0</v>
      </c>
      <c r="J81" s="11"/>
    </row>
    <row r="82" spans="1:11" ht="5.5" customHeight="1" thickBot="1" x14ac:dyDescent="0.3">
      <c r="A82" s="62"/>
      <c r="B82" s="26"/>
      <c r="C82" s="26"/>
      <c r="D82" s="26"/>
      <c r="E82" s="26"/>
      <c r="F82" s="26"/>
      <c r="G82" s="26"/>
      <c r="H82" s="26"/>
      <c r="I82" s="26"/>
      <c r="J82" s="42"/>
    </row>
    <row r="83" spans="1:11" ht="9.25" customHeight="1" x14ac:dyDescent="0.25">
      <c r="A83" s="4"/>
    </row>
    <row r="84" spans="1:11" s="51" customFormat="1" ht="25" x14ac:dyDescent="0.25">
      <c r="A84" s="55"/>
      <c r="B84" s="56"/>
      <c r="C84" s="56"/>
      <c r="D84" s="56"/>
      <c r="E84" s="48" t="s">
        <v>42</v>
      </c>
      <c r="F84" s="50" t="s">
        <v>109</v>
      </c>
      <c r="G84" s="49" t="s">
        <v>479</v>
      </c>
      <c r="H84" s="56"/>
      <c r="I84" s="49" t="s">
        <v>114</v>
      </c>
      <c r="J84" s="95" t="s">
        <v>44</v>
      </c>
    </row>
    <row r="85" spans="1:11" ht="8.5" customHeight="1" x14ac:dyDescent="0.25">
      <c r="A85" s="4"/>
    </row>
    <row r="86" spans="1:11" ht="13" x14ac:dyDescent="0.3">
      <c r="A86" s="23" t="s">
        <v>37</v>
      </c>
      <c r="B86" s="22" t="s">
        <v>538</v>
      </c>
      <c r="C86" s="20"/>
      <c r="E86" s="10">
        <f>SUM(E7:E81)</f>
        <v>3381.98</v>
      </c>
      <c r="F86" s="10">
        <f>SUM(F7:F81)</f>
        <v>2878.7799999999979</v>
      </c>
      <c r="G86" s="10">
        <f>SUM(G7:G81)</f>
        <v>903.54999999999939</v>
      </c>
      <c r="H86" s="10"/>
      <c r="I86" s="10">
        <f>SUM(I7:I81)</f>
        <v>1305.07</v>
      </c>
      <c r="J86" s="96">
        <f>+G86-C4</f>
        <v>199.14999999999941</v>
      </c>
    </row>
    <row r="87" spans="1:11" ht="8.5" customHeight="1" x14ac:dyDescent="0.25">
      <c r="A87" s="4"/>
      <c r="J87" s="96"/>
    </row>
    <row r="88" spans="1:11" ht="13" x14ac:dyDescent="0.3">
      <c r="A88" s="1" t="s">
        <v>160</v>
      </c>
      <c r="B88" s="16" t="s">
        <v>190</v>
      </c>
      <c r="E88" s="5"/>
      <c r="F88" s="10"/>
      <c r="G88" s="10">
        <f>SUM(G7:G80)-G36</f>
        <v>683.22999999999934</v>
      </c>
      <c r="H88" s="15"/>
      <c r="I88" s="10"/>
      <c r="J88" s="110">
        <f>+G88-C4</f>
        <v>-21.170000000000641</v>
      </c>
    </row>
    <row r="89" spans="1:11" ht="8.5" customHeight="1" x14ac:dyDescent="0.25"/>
    <row r="90" spans="1:11" x14ac:dyDescent="0.25">
      <c r="A90" s="1" t="s">
        <v>37</v>
      </c>
      <c r="B90" s="16" t="s">
        <v>59</v>
      </c>
      <c r="E90" s="10"/>
      <c r="F90" s="10"/>
      <c r="G90" s="10"/>
      <c r="H90" s="61"/>
      <c r="I90" s="10"/>
    </row>
    <row r="91" spans="1:11" x14ac:dyDescent="0.25">
      <c r="A91" s="4" t="s">
        <v>37</v>
      </c>
      <c r="B91" s="16" t="s">
        <v>179</v>
      </c>
      <c r="C91" s="1" t="s">
        <v>321</v>
      </c>
      <c r="E91" s="10"/>
      <c r="F91" s="10"/>
      <c r="G91" s="10"/>
      <c r="H91" s="61"/>
      <c r="I91" s="10"/>
    </row>
    <row r="92" spans="1:11" x14ac:dyDescent="0.25">
      <c r="A92" s="4" t="s">
        <v>37</v>
      </c>
      <c r="B92" s="16" t="s">
        <v>180</v>
      </c>
      <c r="E92" s="10"/>
      <c r="F92" s="10"/>
      <c r="G92" s="10"/>
      <c r="H92" s="61"/>
      <c r="I92" s="10"/>
    </row>
    <row r="93" spans="1:11" x14ac:dyDescent="0.25">
      <c r="A93" s="1" t="s">
        <v>37</v>
      </c>
      <c r="B93" s="16" t="s">
        <v>181</v>
      </c>
      <c r="E93" s="10"/>
      <c r="F93" s="10"/>
      <c r="G93" s="10"/>
      <c r="H93" s="61"/>
      <c r="I93" s="10"/>
      <c r="K93" s="2"/>
    </row>
    <row r="94" spans="1:11" ht="8.5" customHeight="1" x14ac:dyDescent="0.25"/>
    <row r="95" spans="1:11" x14ac:dyDescent="0.25">
      <c r="A95" s="4" t="s">
        <v>255</v>
      </c>
      <c r="B95" s="16">
        <v>704.4</v>
      </c>
    </row>
    <row r="96" spans="1:11" ht="8.5" customHeight="1" x14ac:dyDescent="0.25"/>
    <row r="97" spans="1:5" x14ac:dyDescent="0.25">
      <c r="A97" s="65" t="s">
        <v>193</v>
      </c>
      <c r="C97" s="1" t="s">
        <v>194</v>
      </c>
      <c r="D97" s="8">
        <f>+G86/12</f>
        <v>75.295833333333277</v>
      </c>
      <c r="E97" s="16" t="s">
        <v>197</v>
      </c>
    </row>
    <row r="98" spans="1:5" x14ac:dyDescent="0.25">
      <c r="A98" s="65"/>
      <c r="C98" s="1" t="s">
        <v>195</v>
      </c>
      <c r="D98" s="8">
        <f>+G88/12</f>
        <v>56.935833333333278</v>
      </c>
      <c r="E98" s="16" t="s">
        <v>197</v>
      </c>
    </row>
    <row r="99" spans="1:5" ht="8.5" customHeight="1" x14ac:dyDescent="0.25">
      <c r="A99" s="4"/>
    </row>
    <row r="100" spans="1:5" x14ac:dyDescent="0.25">
      <c r="A100" s="4"/>
    </row>
    <row r="101" spans="1:5" x14ac:dyDescent="0.25">
      <c r="A101" s="65" t="s">
        <v>332</v>
      </c>
      <c r="B101" s="86">
        <v>266051315504245</v>
      </c>
      <c r="C101" s="87">
        <v>227284</v>
      </c>
    </row>
    <row r="102" spans="1:5" x14ac:dyDescent="0.25">
      <c r="A102" s="65" t="s">
        <v>333</v>
      </c>
      <c r="B102" s="87"/>
      <c r="C102" s="87">
        <v>476536</v>
      </c>
    </row>
    <row r="103" spans="1:5" x14ac:dyDescent="0.25">
      <c r="A103" s="4"/>
    </row>
    <row r="104" spans="1:5" x14ac:dyDescent="0.25">
      <c r="A104" s="4"/>
    </row>
    <row r="105" spans="1:5" x14ac:dyDescent="0.25">
      <c r="A105" s="4"/>
    </row>
    <row r="106" spans="1:5" x14ac:dyDescent="0.25">
      <c r="A106" s="4"/>
    </row>
    <row r="107" spans="1:5" x14ac:dyDescent="0.25">
      <c r="A107" s="4"/>
    </row>
    <row r="108" spans="1:5" x14ac:dyDescent="0.25">
      <c r="A108" s="4"/>
    </row>
    <row r="109" spans="1:5" x14ac:dyDescent="0.25">
      <c r="A109" s="4"/>
    </row>
    <row r="110" spans="1:5" x14ac:dyDescent="0.25">
      <c r="A110" s="4"/>
    </row>
    <row r="111" spans="1:5" x14ac:dyDescent="0.25">
      <c r="A111" s="4"/>
    </row>
    <row r="112" spans="1:5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</sheetData>
  <autoFilter ref="A6:G81"/>
  <phoneticPr fontId="0" type="noConversion"/>
  <pageMargins left="0.78740157480314965" right="0.78740157480314965" top="0.39370078740157483" bottom="0.39370078740157483" header="0.51181102362204722" footer="0.51181102362204722"/>
  <pageSetup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workbookViewId="0">
      <pane ySplit="1" topLeftCell="A2" activePane="bottomLeft" state="frozen"/>
      <selection activeCell="D9" sqref="D9"/>
      <selection pane="bottomLeft" activeCell="G35" sqref="G35"/>
    </sheetView>
  </sheetViews>
  <sheetFormatPr baseColWidth="10" defaultRowHeight="12.5" x14ac:dyDescent="0.25"/>
  <cols>
    <col min="1" max="1" width="12.6328125" customWidth="1"/>
    <col min="2" max="2" width="18.81640625" style="1" bestFit="1" customWidth="1"/>
    <col min="3" max="3" width="12.6328125" style="1" customWidth="1"/>
    <col min="4" max="4" width="15.36328125" style="1" customWidth="1"/>
    <col min="5" max="7" width="8.6328125" style="1" customWidth="1"/>
    <col min="8" max="8" width="0.6328125" style="1" customWidth="1"/>
    <col min="9" max="9" width="10.81640625" style="1" customWidth="1"/>
    <col min="10" max="10" width="9.08984375" style="16" customWidth="1"/>
  </cols>
  <sheetData>
    <row r="1" spans="1:10" ht="25" hidden="1" x14ac:dyDescent="0.25">
      <c r="A1" s="4" t="s">
        <v>1</v>
      </c>
      <c r="B1" s="1" t="s">
        <v>2</v>
      </c>
      <c r="C1" s="40" t="s">
        <v>171</v>
      </c>
      <c r="D1" s="1" t="s">
        <v>8</v>
      </c>
      <c r="E1" s="1" t="s">
        <v>7</v>
      </c>
      <c r="F1" s="18" t="s">
        <v>113</v>
      </c>
      <c r="G1" s="17" t="s">
        <v>110</v>
      </c>
      <c r="I1" s="17" t="s">
        <v>114</v>
      </c>
    </row>
    <row r="2" spans="1:10" ht="23" x14ac:dyDescent="0.5">
      <c r="A2" s="13" t="s">
        <v>441</v>
      </c>
      <c r="D2" s="39" t="s">
        <v>535</v>
      </c>
    </row>
    <row r="3" spans="1:10" x14ac:dyDescent="0.25">
      <c r="A3" s="3"/>
    </row>
    <row r="4" spans="1:10" ht="13" x14ac:dyDescent="0.3">
      <c r="A4" s="19" t="s">
        <v>534</v>
      </c>
      <c r="B4" s="20"/>
      <c r="C4" s="20">
        <v>684.5</v>
      </c>
      <c r="D4" s="54"/>
    </row>
    <row r="5" spans="1:10" x14ac:dyDescent="0.25">
      <c r="A5" s="3"/>
    </row>
    <row r="6" spans="1:10" s="51" customFormat="1" ht="25" x14ac:dyDescent="0.25">
      <c r="A6" s="47" t="s">
        <v>1</v>
      </c>
      <c r="B6" s="48" t="s">
        <v>2</v>
      </c>
      <c r="C6" s="49" t="s">
        <v>171</v>
      </c>
      <c r="D6" s="48" t="s">
        <v>8</v>
      </c>
      <c r="E6" s="48" t="s">
        <v>7</v>
      </c>
      <c r="F6" s="50" t="s">
        <v>113</v>
      </c>
      <c r="G6" s="49" t="s">
        <v>242</v>
      </c>
      <c r="H6" s="56"/>
      <c r="I6" s="52" t="s">
        <v>111</v>
      </c>
      <c r="J6" s="94"/>
    </row>
    <row r="7" spans="1:10" s="51" customFormat="1" x14ac:dyDescent="0.25">
      <c r="A7" s="55" t="s">
        <v>567</v>
      </c>
      <c r="B7" s="56" t="s">
        <v>333</v>
      </c>
      <c r="C7" s="84" t="s">
        <v>179</v>
      </c>
      <c r="D7" s="56" t="s">
        <v>568</v>
      </c>
      <c r="E7" s="116">
        <v>21</v>
      </c>
      <c r="F7" s="117"/>
      <c r="G7" s="118"/>
      <c r="H7" s="56"/>
      <c r="I7" s="8">
        <f>E8-(F8+G8)</f>
        <v>0</v>
      </c>
      <c r="J7" s="57"/>
    </row>
    <row r="8" spans="1:10" s="51" customFormat="1" x14ac:dyDescent="0.25">
      <c r="A8" s="55" t="s">
        <v>541</v>
      </c>
      <c r="B8" s="56" t="s">
        <v>333</v>
      </c>
      <c r="C8" s="84" t="s">
        <v>179</v>
      </c>
      <c r="D8" s="56" t="s">
        <v>436</v>
      </c>
      <c r="E8" s="98">
        <v>22.61</v>
      </c>
      <c r="F8" s="98">
        <v>13.57</v>
      </c>
      <c r="G8" s="98">
        <v>9.0399999999999991</v>
      </c>
      <c r="H8" s="56"/>
      <c r="I8" s="8">
        <f>E9-(F9+G9)</f>
        <v>1</v>
      </c>
      <c r="J8" s="57"/>
    </row>
    <row r="9" spans="1:10" s="51" customFormat="1" x14ac:dyDescent="0.25">
      <c r="A9" s="55" t="s">
        <v>542</v>
      </c>
      <c r="B9" s="56" t="s">
        <v>333</v>
      </c>
      <c r="C9" s="84" t="s">
        <v>179</v>
      </c>
      <c r="D9" s="56" t="s">
        <v>543</v>
      </c>
      <c r="E9" s="98">
        <v>29.65</v>
      </c>
      <c r="F9" s="98">
        <v>19.75</v>
      </c>
      <c r="G9" s="98">
        <v>8.9</v>
      </c>
      <c r="H9" s="56"/>
      <c r="I9" s="8">
        <f t="shared" ref="I9:I23" si="0">E9-(F9+G9)</f>
        <v>1</v>
      </c>
      <c r="J9" s="57"/>
    </row>
    <row r="10" spans="1:10" x14ac:dyDescent="0.25">
      <c r="A10" s="66" t="s">
        <v>537</v>
      </c>
      <c r="B10" s="67" t="s">
        <v>333</v>
      </c>
      <c r="C10" s="67" t="s">
        <v>179</v>
      </c>
      <c r="D10" s="67" t="s">
        <v>494</v>
      </c>
      <c r="E10" s="98">
        <v>28</v>
      </c>
      <c r="F10" s="98">
        <v>18.600000000000001</v>
      </c>
      <c r="G10" s="98">
        <v>8.4</v>
      </c>
      <c r="H10" s="8"/>
      <c r="I10" s="8">
        <f t="shared" si="0"/>
        <v>1</v>
      </c>
      <c r="J10" s="11"/>
    </row>
    <row r="11" spans="1:10" x14ac:dyDescent="0.25">
      <c r="A11" s="66" t="s">
        <v>537</v>
      </c>
      <c r="B11" s="67" t="s">
        <v>333</v>
      </c>
      <c r="C11" s="67" t="s">
        <v>180</v>
      </c>
      <c r="D11" s="67" t="s">
        <v>536</v>
      </c>
      <c r="E11" s="98">
        <v>21</v>
      </c>
      <c r="F11" s="98">
        <v>13.7</v>
      </c>
      <c r="G11" s="98">
        <v>6.3</v>
      </c>
      <c r="H11" s="8"/>
      <c r="I11" s="8">
        <f t="shared" si="0"/>
        <v>1</v>
      </c>
      <c r="J11" s="11"/>
    </row>
    <row r="12" spans="1:10" x14ac:dyDescent="0.25">
      <c r="A12" s="66" t="s">
        <v>571</v>
      </c>
      <c r="B12" s="67" t="s">
        <v>333</v>
      </c>
      <c r="C12" s="67" t="s">
        <v>179</v>
      </c>
      <c r="D12" s="67" t="s">
        <v>568</v>
      </c>
      <c r="E12" s="98">
        <v>21</v>
      </c>
      <c r="F12" s="98">
        <v>13.7</v>
      </c>
      <c r="G12" s="98">
        <v>6.3</v>
      </c>
      <c r="H12" s="8"/>
      <c r="I12" s="8">
        <f t="shared" si="0"/>
        <v>1</v>
      </c>
      <c r="J12" s="11" t="s">
        <v>573</v>
      </c>
    </row>
    <row r="13" spans="1:10" x14ac:dyDescent="0.25">
      <c r="A13" s="66" t="s">
        <v>545</v>
      </c>
      <c r="B13" s="67" t="s">
        <v>546</v>
      </c>
      <c r="C13" s="67" t="s">
        <v>179</v>
      </c>
      <c r="D13" s="67" t="s">
        <v>547</v>
      </c>
      <c r="E13" s="98">
        <v>38.4</v>
      </c>
      <c r="F13" s="98">
        <v>25.88</v>
      </c>
      <c r="G13" s="98">
        <v>11.52</v>
      </c>
      <c r="H13" s="8"/>
      <c r="I13" s="8">
        <f t="shared" si="0"/>
        <v>1</v>
      </c>
      <c r="J13" s="11"/>
    </row>
    <row r="14" spans="1:10" x14ac:dyDescent="0.25">
      <c r="A14" s="66" t="s">
        <v>559</v>
      </c>
      <c r="B14" s="67" t="s">
        <v>333</v>
      </c>
      <c r="C14" s="67" t="s">
        <v>180</v>
      </c>
      <c r="D14" s="67" t="s">
        <v>536</v>
      </c>
      <c r="E14" s="98">
        <v>21</v>
      </c>
      <c r="F14" s="98">
        <v>12.7</v>
      </c>
      <c r="G14" s="98">
        <v>6.3</v>
      </c>
      <c r="H14" s="8"/>
      <c r="I14" s="8">
        <f t="shared" si="0"/>
        <v>2</v>
      </c>
      <c r="J14" s="11"/>
    </row>
    <row r="15" spans="1:10" x14ac:dyDescent="0.25">
      <c r="A15" s="66" t="s">
        <v>569</v>
      </c>
      <c r="B15" s="67" t="s">
        <v>333</v>
      </c>
      <c r="C15" s="67" t="s">
        <v>179</v>
      </c>
      <c r="D15" s="67" t="s">
        <v>568</v>
      </c>
      <c r="E15" s="98">
        <v>21</v>
      </c>
      <c r="F15" s="98">
        <v>13.7</v>
      </c>
      <c r="G15" s="98">
        <v>6.3</v>
      </c>
      <c r="H15" s="8"/>
      <c r="I15" s="8">
        <f t="shared" si="0"/>
        <v>1</v>
      </c>
      <c r="J15" s="11" t="s">
        <v>573</v>
      </c>
    </row>
    <row r="16" spans="1:10" x14ac:dyDescent="0.25">
      <c r="A16" s="66" t="s">
        <v>548</v>
      </c>
      <c r="B16" s="67" t="s">
        <v>333</v>
      </c>
      <c r="C16" s="67" t="s">
        <v>180</v>
      </c>
      <c r="D16" s="67" t="s">
        <v>536</v>
      </c>
      <c r="E16" s="98">
        <v>21</v>
      </c>
      <c r="F16" s="98">
        <v>13.7</v>
      </c>
      <c r="G16" s="98">
        <v>6.3</v>
      </c>
      <c r="H16" s="8"/>
      <c r="I16" s="8">
        <f t="shared" si="0"/>
        <v>1</v>
      </c>
      <c r="J16" s="11"/>
    </row>
    <row r="17" spans="1:10" x14ac:dyDescent="0.25">
      <c r="A17" s="66" t="s">
        <v>548</v>
      </c>
      <c r="B17" s="67" t="s">
        <v>333</v>
      </c>
      <c r="C17" s="67" t="s">
        <v>429</v>
      </c>
      <c r="D17" s="67" t="s">
        <v>549</v>
      </c>
      <c r="E17" s="98">
        <v>25.53</v>
      </c>
      <c r="F17" s="98">
        <v>12.81</v>
      </c>
      <c r="G17" s="98">
        <v>6.89</v>
      </c>
      <c r="H17" s="8"/>
      <c r="I17" s="8">
        <f t="shared" si="0"/>
        <v>5.8300000000000018</v>
      </c>
      <c r="J17" s="11"/>
    </row>
    <row r="18" spans="1:10" s="51" customFormat="1" x14ac:dyDescent="0.25">
      <c r="A18" s="125" t="s">
        <v>550</v>
      </c>
      <c r="B18" s="126" t="s">
        <v>333</v>
      </c>
      <c r="C18" s="126" t="s">
        <v>179</v>
      </c>
      <c r="D18" s="126" t="s">
        <v>555</v>
      </c>
      <c r="E18" s="121">
        <v>43.5</v>
      </c>
      <c r="F18" s="121">
        <v>12.6</v>
      </c>
      <c r="G18" s="121">
        <v>6.3</v>
      </c>
      <c r="H18" s="126"/>
      <c r="I18" s="121">
        <f>E18-(F18+G18)</f>
        <v>24.6</v>
      </c>
      <c r="J18" s="57"/>
    </row>
    <row r="19" spans="1:10" x14ac:dyDescent="0.25">
      <c r="A19" s="119" t="s">
        <v>551</v>
      </c>
      <c r="B19" s="120" t="s">
        <v>333</v>
      </c>
      <c r="C19" s="120" t="s">
        <v>554</v>
      </c>
      <c r="D19" s="120" t="s">
        <v>556</v>
      </c>
      <c r="E19" s="121">
        <v>43.7</v>
      </c>
      <c r="F19" s="121">
        <v>19.28</v>
      </c>
      <c r="G19" s="121">
        <v>12.85</v>
      </c>
      <c r="H19" s="121"/>
      <c r="I19" s="121">
        <f>E19-(F19+G19)</f>
        <v>11.57</v>
      </c>
      <c r="J19" s="11"/>
    </row>
    <row r="20" spans="1:10" x14ac:dyDescent="0.25">
      <c r="A20" s="119" t="s">
        <v>552</v>
      </c>
      <c r="B20" s="120" t="s">
        <v>333</v>
      </c>
      <c r="C20" s="120" t="s">
        <v>179</v>
      </c>
      <c r="D20" s="120" t="s">
        <v>555</v>
      </c>
      <c r="E20" s="121">
        <v>33.5</v>
      </c>
      <c r="F20" s="121">
        <v>12.6</v>
      </c>
      <c r="G20" s="121">
        <v>6.3</v>
      </c>
      <c r="H20" s="121"/>
      <c r="I20" s="121">
        <f t="shared" si="0"/>
        <v>14.600000000000001</v>
      </c>
      <c r="J20" s="11"/>
    </row>
    <row r="21" spans="1:10" x14ac:dyDescent="0.25">
      <c r="A21" s="119" t="s">
        <v>552</v>
      </c>
      <c r="B21" s="120" t="s">
        <v>333</v>
      </c>
      <c r="C21" s="120" t="s">
        <v>429</v>
      </c>
      <c r="D21" s="120" t="s">
        <v>557</v>
      </c>
      <c r="E21" s="121">
        <v>108</v>
      </c>
      <c r="F21" s="121">
        <v>0</v>
      </c>
      <c r="G21" s="121">
        <v>0</v>
      </c>
      <c r="H21" s="121"/>
      <c r="I21" s="121">
        <f t="shared" si="0"/>
        <v>108</v>
      </c>
      <c r="J21" s="11"/>
    </row>
    <row r="22" spans="1:10" s="69" customFormat="1" x14ac:dyDescent="0.25">
      <c r="A22" s="122" t="s">
        <v>566</v>
      </c>
      <c r="B22" s="123" t="s">
        <v>333</v>
      </c>
      <c r="C22" s="123" t="s">
        <v>181</v>
      </c>
      <c r="D22" s="123" t="s">
        <v>565</v>
      </c>
      <c r="E22" s="124">
        <v>558</v>
      </c>
      <c r="F22" s="124">
        <v>13.77</v>
      </c>
      <c r="G22" s="124">
        <v>260.52</v>
      </c>
      <c r="H22" s="98"/>
      <c r="I22" s="98">
        <f t="shared" si="0"/>
        <v>283.71000000000004</v>
      </c>
      <c r="J22" s="115" t="s">
        <v>575</v>
      </c>
    </row>
    <row r="23" spans="1:10" x14ac:dyDescent="0.25">
      <c r="A23" s="66" t="s">
        <v>553</v>
      </c>
      <c r="B23" s="67" t="s">
        <v>333</v>
      </c>
      <c r="C23" s="67" t="s">
        <v>179</v>
      </c>
      <c r="D23" s="67" t="s">
        <v>558</v>
      </c>
      <c r="E23" s="98">
        <v>42</v>
      </c>
      <c r="F23" s="98">
        <v>25</v>
      </c>
      <c r="G23" s="98">
        <v>12</v>
      </c>
      <c r="H23" s="8"/>
      <c r="I23" s="8">
        <f t="shared" si="0"/>
        <v>5</v>
      </c>
      <c r="J23" s="11"/>
    </row>
    <row r="24" spans="1:10" x14ac:dyDescent="0.25">
      <c r="A24" s="66" t="s">
        <v>560</v>
      </c>
      <c r="B24" s="56" t="s">
        <v>333</v>
      </c>
      <c r="C24" s="84" t="s">
        <v>179</v>
      </c>
      <c r="D24" s="56" t="s">
        <v>59</v>
      </c>
      <c r="E24" s="98">
        <v>57.84</v>
      </c>
      <c r="F24" s="98">
        <v>40.479999999999997</v>
      </c>
      <c r="G24" s="98">
        <v>17.36</v>
      </c>
      <c r="I24" s="8">
        <f t="shared" ref="I24:I38" si="1">E24-(F24+G24)</f>
        <v>0</v>
      </c>
    </row>
    <row r="25" spans="1:10" x14ac:dyDescent="0.25">
      <c r="A25" s="66" t="s">
        <v>563</v>
      </c>
      <c r="B25" s="67" t="s">
        <v>564</v>
      </c>
      <c r="C25" s="67" t="s">
        <v>179</v>
      </c>
      <c r="D25" s="67" t="s">
        <v>59</v>
      </c>
      <c r="E25" s="98">
        <v>86.76</v>
      </c>
      <c r="F25" s="98">
        <v>60.72</v>
      </c>
      <c r="G25" s="98">
        <v>26.04</v>
      </c>
      <c r="H25" s="8"/>
      <c r="I25" s="8">
        <f t="shared" si="1"/>
        <v>0</v>
      </c>
      <c r="J25" s="11"/>
    </row>
    <row r="26" spans="1:10" x14ac:dyDescent="0.25">
      <c r="A26" s="66" t="s">
        <v>570</v>
      </c>
      <c r="B26" s="67" t="s">
        <v>333</v>
      </c>
      <c r="C26" s="67" t="s">
        <v>179</v>
      </c>
      <c r="D26" s="67" t="s">
        <v>568</v>
      </c>
      <c r="E26" s="98">
        <v>21</v>
      </c>
      <c r="F26" s="98">
        <v>13.7</v>
      </c>
      <c r="G26" s="98">
        <v>6.3</v>
      </c>
      <c r="I26" s="8">
        <f t="shared" si="1"/>
        <v>1</v>
      </c>
      <c r="J26" s="11" t="s">
        <v>586</v>
      </c>
    </row>
    <row r="27" spans="1:10" x14ac:dyDescent="0.25">
      <c r="A27" s="66" t="s">
        <v>572</v>
      </c>
      <c r="B27" s="67" t="s">
        <v>333</v>
      </c>
      <c r="C27" s="67" t="s">
        <v>180</v>
      </c>
      <c r="D27" s="67" t="s">
        <v>536</v>
      </c>
      <c r="E27" s="98">
        <v>21</v>
      </c>
      <c r="F27" s="98">
        <v>13.7</v>
      </c>
      <c r="G27" s="98">
        <v>6.3</v>
      </c>
      <c r="I27" s="8">
        <f t="shared" si="1"/>
        <v>1</v>
      </c>
    </row>
    <row r="28" spans="1:10" x14ac:dyDescent="0.25">
      <c r="A28" s="66" t="s">
        <v>572</v>
      </c>
      <c r="B28" s="67" t="s">
        <v>564</v>
      </c>
      <c r="C28" s="67" t="s">
        <v>180</v>
      </c>
      <c r="D28" s="67" t="s">
        <v>536</v>
      </c>
      <c r="E28" s="98">
        <v>21</v>
      </c>
      <c r="F28" s="98">
        <v>14.7</v>
      </c>
      <c r="G28" s="98">
        <v>6.3</v>
      </c>
      <c r="I28" s="8">
        <f t="shared" si="1"/>
        <v>0</v>
      </c>
    </row>
    <row r="29" spans="1:10" x14ac:dyDescent="0.25">
      <c r="A29" s="66" t="s">
        <v>576</v>
      </c>
      <c r="B29" s="67" t="s">
        <v>546</v>
      </c>
      <c r="C29" s="67" t="s">
        <v>179</v>
      </c>
      <c r="D29" s="67" t="s">
        <v>511</v>
      </c>
      <c r="E29" s="98">
        <v>46</v>
      </c>
      <c r="F29" s="98">
        <v>24.9</v>
      </c>
      <c r="G29" s="98">
        <v>11.1</v>
      </c>
      <c r="I29" s="8">
        <f t="shared" si="1"/>
        <v>10</v>
      </c>
    </row>
    <row r="30" spans="1:10" x14ac:dyDescent="0.25">
      <c r="A30" s="66" t="s">
        <v>574</v>
      </c>
      <c r="B30" s="67" t="s">
        <v>546</v>
      </c>
      <c r="C30" s="67" t="s">
        <v>179</v>
      </c>
      <c r="D30" s="67" t="s">
        <v>547</v>
      </c>
      <c r="E30" s="98">
        <v>28</v>
      </c>
      <c r="F30" s="98">
        <v>18.600000000000001</v>
      </c>
      <c r="G30" s="98">
        <v>8.4</v>
      </c>
      <c r="I30" s="8">
        <f t="shared" si="1"/>
        <v>1</v>
      </c>
    </row>
    <row r="31" spans="1:10" x14ac:dyDescent="0.25">
      <c r="A31" s="66" t="s">
        <v>579</v>
      </c>
      <c r="B31" s="67" t="s">
        <v>546</v>
      </c>
      <c r="C31" s="67" t="s">
        <v>554</v>
      </c>
      <c r="D31" s="67"/>
      <c r="E31" s="98">
        <v>15.4</v>
      </c>
      <c r="F31" s="98">
        <v>9.7799999999999994</v>
      </c>
      <c r="G31" s="98">
        <v>4.62</v>
      </c>
      <c r="I31" s="8">
        <f t="shared" si="1"/>
        <v>1.0000000000000018</v>
      </c>
    </row>
    <row r="32" spans="1:10" x14ac:dyDescent="0.25">
      <c r="A32" s="66" t="s">
        <v>577</v>
      </c>
      <c r="B32" s="67" t="s">
        <v>546</v>
      </c>
      <c r="C32" s="67" t="s">
        <v>179</v>
      </c>
      <c r="D32" s="67" t="s">
        <v>59</v>
      </c>
      <c r="E32" s="98">
        <v>21</v>
      </c>
      <c r="F32" s="98">
        <v>14.7</v>
      </c>
      <c r="G32" s="98">
        <v>6.3</v>
      </c>
      <c r="H32" s="8"/>
      <c r="I32" s="8">
        <f t="shared" si="1"/>
        <v>0</v>
      </c>
      <c r="J32" s="11"/>
    </row>
    <row r="33" spans="1:13" x14ac:dyDescent="0.25">
      <c r="A33" s="66" t="s">
        <v>578</v>
      </c>
      <c r="B33" s="67" t="s">
        <v>333</v>
      </c>
      <c r="C33" s="67" t="s">
        <v>180</v>
      </c>
      <c r="D33" s="67" t="s">
        <v>536</v>
      </c>
      <c r="E33" s="98">
        <v>21</v>
      </c>
      <c r="F33" s="98">
        <v>14.4</v>
      </c>
      <c r="G33" s="98">
        <v>6.6</v>
      </c>
      <c r="H33" s="8"/>
      <c r="I33" s="8">
        <f t="shared" si="1"/>
        <v>0</v>
      </c>
      <c r="J33" s="11"/>
    </row>
    <row r="34" spans="1:13" x14ac:dyDescent="0.25">
      <c r="A34" s="66" t="s">
        <v>578</v>
      </c>
      <c r="B34" s="67" t="s">
        <v>564</v>
      </c>
      <c r="C34" s="67" t="s">
        <v>180</v>
      </c>
      <c r="D34" s="67" t="s">
        <v>536</v>
      </c>
      <c r="E34" s="98">
        <v>21</v>
      </c>
      <c r="F34" s="98">
        <v>14.4</v>
      </c>
      <c r="G34" s="98">
        <v>6.6</v>
      </c>
      <c r="H34" s="8"/>
      <c r="I34" s="8">
        <f t="shared" si="1"/>
        <v>0</v>
      </c>
      <c r="J34" s="11"/>
    </row>
    <row r="35" spans="1:13" x14ac:dyDescent="0.25">
      <c r="A35" s="66" t="s">
        <v>581</v>
      </c>
      <c r="B35" s="67" t="s">
        <v>546</v>
      </c>
      <c r="C35" s="67" t="s">
        <v>179</v>
      </c>
      <c r="D35" s="67" t="s">
        <v>59</v>
      </c>
      <c r="E35" s="98">
        <v>36.9</v>
      </c>
      <c r="F35" s="98">
        <v>25.83</v>
      </c>
      <c r="G35" s="98">
        <v>11.07</v>
      </c>
      <c r="H35" s="8"/>
      <c r="I35" s="8">
        <f t="shared" si="1"/>
        <v>0</v>
      </c>
      <c r="J35" s="11" t="s">
        <v>626</v>
      </c>
      <c r="M35" t="s">
        <v>632</v>
      </c>
    </row>
    <row r="36" spans="1:13" x14ac:dyDescent="0.25">
      <c r="A36" s="66" t="s">
        <v>591</v>
      </c>
      <c r="B36" s="67" t="s">
        <v>333</v>
      </c>
      <c r="C36" s="67" t="s">
        <v>554</v>
      </c>
      <c r="D36" s="67" t="s">
        <v>157</v>
      </c>
      <c r="E36" s="98">
        <v>0</v>
      </c>
      <c r="F36" s="98">
        <v>0</v>
      </c>
      <c r="G36" s="98">
        <v>0</v>
      </c>
      <c r="H36" s="8"/>
      <c r="I36" s="8">
        <f t="shared" si="1"/>
        <v>0</v>
      </c>
      <c r="J36" s="11"/>
    </row>
    <row r="37" spans="1:13" x14ac:dyDescent="0.25">
      <c r="A37" s="66" t="s">
        <v>592</v>
      </c>
      <c r="B37" s="67" t="s">
        <v>333</v>
      </c>
      <c r="C37" s="67" t="s">
        <v>179</v>
      </c>
      <c r="D37" s="67" t="s">
        <v>593</v>
      </c>
      <c r="E37" s="98">
        <v>0</v>
      </c>
      <c r="F37" s="98">
        <v>0</v>
      </c>
      <c r="G37" s="98">
        <v>0</v>
      </c>
      <c r="H37" s="8"/>
      <c r="I37" s="8">
        <v>0</v>
      </c>
      <c r="J37" s="11"/>
    </row>
    <row r="38" spans="1:13" x14ac:dyDescent="0.25">
      <c r="A38" s="66" t="s">
        <v>580</v>
      </c>
      <c r="B38" s="67" t="s">
        <v>546</v>
      </c>
      <c r="C38" s="67" t="s">
        <v>181</v>
      </c>
      <c r="D38" s="67" t="s">
        <v>232</v>
      </c>
      <c r="E38" s="98">
        <v>74.48</v>
      </c>
      <c r="F38" s="98">
        <v>74.48</v>
      </c>
      <c r="G38" s="98">
        <v>0</v>
      </c>
      <c r="H38" s="8"/>
      <c r="I38" s="8">
        <f t="shared" si="1"/>
        <v>0</v>
      </c>
      <c r="J38" s="11"/>
    </row>
    <row r="39" spans="1:13" ht="13" thickBot="1" x14ac:dyDescent="0.3">
      <c r="A39" s="66"/>
      <c r="B39" s="67"/>
      <c r="C39" s="67"/>
      <c r="D39" s="67"/>
      <c r="E39" s="98"/>
      <c r="F39" s="98"/>
      <c r="G39" s="98"/>
      <c r="H39" s="8"/>
      <c r="I39" s="8">
        <f>E39-(F39+G39)</f>
        <v>0</v>
      </c>
      <c r="J39" s="11"/>
    </row>
    <row r="40" spans="1:13" ht="5.5" customHeight="1" thickBot="1" x14ac:dyDescent="0.3">
      <c r="A40" s="62"/>
      <c r="B40" s="26"/>
      <c r="C40" s="26"/>
      <c r="D40" s="26"/>
      <c r="E40" s="26"/>
      <c r="F40" s="26"/>
      <c r="G40" s="26"/>
      <c r="H40" s="26"/>
      <c r="I40" s="26"/>
      <c r="J40" s="42"/>
    </row>
    <row r="41" spans="1:13" ht="9.25" customHeight="1" x14ac:dyDescent="0.25">
      <c r="A41" s="4"/>
    </row>
    <row r="42" spans="1:13" s="51" customFormat="1" ht="25" x14ac:dyDescent="0.25">
      <c r="A42" s="55"/>
      <c r="B42" s="56"/>
      <c r="C42" s="56"/>
      <c r="D42" s="56"/>
      <c r="E42" s="48" t="s">
        <v>42</v>
      </c>
      <c r="F42" s="50" t="s">
        <v>109</v>
      </c>
      <c r="G42" s="49" t="s">
        <v>479</v>
      </c>
      <c r="H42" s="56"/>
      <c r="I42" s="49" t="s">
        <v>114</v>
      </c>
      <c r="J42" s="95" t="s">
        <v>44</v>
      </c>
    </row>
    <row r="43" spans="1:13" ht="8.5" customHeight="1" x14ac:dyDescent="0.25">
      <c r="A43" s="4"/>
    </row>
    <row r="44" spans="1:13" ht="13" x14ac:dyDescent="0.3">
      <c r="A44" s="23" t="s">
        <v>37</v>
      </c>
      <c r="B44" s="22" t="s">
        <v>533</v>
      </c>
      <c r="C44" s="20"/>
      <c r="E44" s="10">
        <f>SUM(E8:E39)</f>
        <v>1549.27</v>
      </c>
      <c r="F44" s="10">
        <f>SUM(F8:F39)</f>
        <v>581.74999999999977</v>
      </c>
      <c r="G44" s="10">
        <f>SUM(G8:G39)</f>
        <v>491.21000000000009</v>
      </c>
      <c r="H44" s="10"/>
      <c r="I44" s="10">
        <f>SUM(I7:I39)</f>
        <v>477.31000000000006</v>
      </c>
      <c r="J44" s="129">
        <f>+G44-C4</f>
        <v>-193.28999999999991</v>
      </c>
    </row>
    <row r="45" spans="1:13" ht="8.5" customHeight="1" x14ac:dyDescent="0.25">
      <c r="A45" s="4"/>
    </row>
    <row r="46" spans="1:13" ht="13" x14ac:dyDescent="0.3">
      <c r="A46" s="1" t="s">
        <v>160</v>
      </c>
      <c r="B46" s="16" t="s">
        <v>190</v>
      </c>
      <c r="E46" s="10">
        <f>+E44-E22</f>
        <v>991.27</v>
      </c>
      <c r="F46" s="10">
        <f>+F44-F22</f>
        <v>567.97999999999979</v>
      </c>
      <c r="G46" s="10">
        <f>+G44-G22</f>
        <v>230.69000000000011</v>
      </c>
      <c r="H46" s="10">
        <f>+H44-H22</f>
        <v>0</v>
      </c>
      <c r="I46" s="10">
        <f>+I44-I22</f>
        <v>193.60000000000002</v>
      </c>
      <c r="J46" s="129">
        <f>+G46-C4</f>
        <v>-453.80999999999989</v>
      </c>
    </row>
    <row r="47" spans="1:13" ht="8.5" customHeight="1" x14ac:dyDescent="0.25"/>
    <row r="48" spans="1:13" x14ac:dyDescent="0.25">
      <c r="A48" s="1" t="s">
        <v>37</v>
      </c>
      <c r="B48" s="16" t="s">
        <v>59</v>
      </c>
      <c r="E48" s="10"/>
      <c r="F48" s="10"/>
      <c r="G48" s="10"/>
      <c r="H48" s="61"/>
      <c r="I48" s="10"/>
    </row>
    <row r="49" spans="1:11" x14ac:dyDescent="0.25">
      <c r="A49" s="4" t="s">
        <v>37</v>
      </c>
      <c r="B49" s="16" t="s">
        <v>179</v>
      </c>
      <c r="C49" s="1" t="s">
        <v>321</v>
      </c>
      <c r="E49" s="10"/>
      <c r="F49" s="10"/>
      <c r="G49" s="10"/>
      <c r="H49" s="61"/>
      <c r="I49" s="10"/>
    </row>
    <row r="50" spans="1:11" x14ac:dyDescent="0.25">
      <c r="A50" s="4" t="s">
        <v>37</v>
      </c>
      <c r="B50" s="16" t="s">
        <v>180</v>
      </c>
      <c r="E50" s="10"/>
      <c r="F50" s="10"/>
      <c r="G50" s="10"/>
      <c r="H50" s="61"/>
      <c r="I50" s="10"/>
    </row>
    <row r="51" spans="1:11" x14ac:dyDescent="0.25">
      <c r="A51" s="1" t="s">
        <v>37</v>
      </c>
      <c r="B51" s="16" t="s">
        <v>181</v>
      </c>
      <c r="E51" s="10"/>
      <c r="F51" s="10"/>
      <c r="G51" s="10"/>
      <c r="H51" s="61"/>
      <c r="I51" s="10"/>
      <c r="K51" s="2"/>
    </row>
    <row r="52" spans="1:11" ht="8.5" customHeight="1" x14ac:dyDescent="0.25"/>
    <row r="53" spans="1:11" x14ac:dyDescent="0.25">
      <c r="A53" s="4" t="s">
        <v>255</v>
      </c>
      <c r="B53" s="16"/>
    </row>
    <row r="54" spans="1:11" ht="8.5" customHeight="1" x14ac:dyDescent="0.25"/>
    <row r="55" spans="1:11" x14ac:dyDescent="0.25">
      <c r="A55" s="65" t="s">
        <v>193</v>
      </c>
      <c r="C55" s="1" t="s">
        <v>194</v>
      </c>
      <c r="D55" s="8">
        <f>+G44/12</f>
        <v>40.934166666666677</v>
      </c>
      <c r="E55" s="16" t="s">
        <v>197</v>
      </c>
    </row>
    <row r="56" spans="1:11" x14ac:dyDescent="0.25">
      <c r="A56" s="65"/>
      <c r="C56" s="1" t="s">
        <v>195</v>
      </c>
      <c r="D56" s="8">
        <f>+G46/12</f>
        <v>19.224166666666676</v>
      </c>
      <c r="E56" s="16" t="s">
        <v>197</v>
      </c>
    </row>
    <row r="57" spans="1:11" ht="8.5" customHeight="1" x14ac:dyDescent="0.25">
      <c r="A57" s="4"/>
    </row>
    <row r="58" spans="1:11" x14ac:dyDescent="0.25">
      <c r="A58" s="33"/>
      <c r="B58" s="12" t="s">
        <v>167</v>
      </c>
      <c r="C58" s="99"/>
      <c r="D58" s="99"/>
      <c r="E58" s="100"/>
    </row>
    <row r="59" spans="1:11" x14ac:dyDescent="0.25">
      <c r="A59" s="34"/>
      <c r="B59" s="12" t="s">
        <v>165</v>
      </c>
      <c r="C59" s="99"/>
      <c r="D59" s="99"/>
      <c r="E59" s="100"/>
    </row>
    <row r="60" spans="1:11" x14ac:dyDescent="0.25">
      <c r="A60" s="35"/>
      <c r="B60" s="12" t="s">
        <v>166</v>
      </c>
      <c r="C60" s="99"/>
      <c r="D60" s="99"/>
      <c r="E60" s="100"/>
    </row>
    <row r="61" spans="1:11" x14ac:dyDescent="0.25">
      <c r="A61" s="4"/>
    </row>
    <row r="62" spans="1:11" x14ac:dyDescent="0.25">
      <c r="A62" s="65" t="s">
        <v>332</v>
      </c>
      <c r="B62" s="86">
        <v>266051315504245</v>
      </c>
      <c r="C62" s="87">
        <v>227284</v>
      </c>
    </row>
    <row r="63" spans="1:11" x14ac:dyDescent="0.25">
      <c r="A63" s="65" t="s">
        <v>333</v>
      </c>
      <c r="B63" s="87"/>
      <c r="C63" s="87">
        <v>476536</v>
      </c>
    </row>
    <row r="64" spans="1:1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</sheetData>
  <autoFilter ref="A6:G39"/>
  <phoneticPr fontId="0" type="noConversion"/>
  <pageMargins left="0.78740157480314965" right="0.78740157480314965" top="0.39370078740157483" bottom="0.39370078740157483" header="0.51181102362204722" footer="0.51181102362204722"/>
  <pageSetup scale="8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6"/>
  <sheetViews>
    <sheetView workbookViewId="0">
      <pane ySplit="1" topLeftCell="A47" activePane="bottomLeft" state="frozen"/>
      <selection activeCell="D9" sqref="D9"/>
      <selection pane="bottomLeft" activeCell="F26" sqref="F26"/>
    </sheetView>
  </sheetViews>
  <sheetFormatPr baseColWidth="10" defaultRowHeight="12.5" x14ac:dyDescent="0.25"/>
  <cols>
    <col min="1" max="1" width="12.6328125" customWidth="1"/>
    <col min="2" max="2" width="18.81640625" style="1" bestFit="1" customWidth="1"/>
    <col min="3" max="3" width="12.90625" style="1" customWidth="1"/>
    <col min="4" max="4" width="18.6328125" style="1" customWidth="1"/>
    <col min="5" max="7" width="8.6328125" style="1" customWidth="1"/>
    <col min="8" max="8" width="0.6328125" style="1" customWidth="1"/>
    <col min="9" max="9" width="10.81640625" style="1" customWidth="1"/>
    <col min="10" max="10" width="9.08984375" style="16" customWidth="1"/>
  </cols>
  <sheetData>
    <row r="1" spans="1:11" ht="25" hidden="1" x14ac:dyDescent="0.25">
      <c r="A1" s="4" t="s">
        <v>1</v>
      </c>
      <c r="B1" s="1" t="s">
        <v>2</v>
      </c>
      <c r="C1" s="40" t="s">
        <v>171</v>
      </c>
      <c r="D1" s="1" t="s">
        <v>8</v>
      </c>
      <c r="E1" s="1" t="s">
        <v>7</v>
      </c>
      <c r="F1" s="18" t="s">
        <v>113</v>
      </c>
      <c r="G1" s="17" t="s">
        <v>110</v>
      </c>
      <c r="I1" s="17" t="s">
        <v>114</v>
      </c>
    </row>
    <row r="2" spans="1:11" ht="23" x14ac:dyDescent="0.5">
      <c r="A2" s="13" t="s">
        <v>441</v>
      </c>
      <c r="D2" s="39" t="s">
        <v>582</v>
      </c>
      <c r="E2" s="16"/>
      <c r="F2" s="136" t="s">
        <v>627</v>
      </c>
      <c r="G2" s="137"/>
      <c r="H2" s="137"/>
      <c r="I2" s="137"/>
      <c r="J2" s="138"/>
      <c r="K2" s="136"/>
    </row>
    <row r="3" spans="1:11" x14ac:dyDescent="0.25">
      <c r="A3" s="3"/>
    </row>
    <row r="4" spans="1:11" ht="13" x14ac:dyDescent="0.3">
      <c r="A4" s="19" t="s">
        <v>534</v>
      </c>
      <c r="B4" s="20"/>
      <c r="C4" s="20">
        <v>704.4</v>
      </c>
      <c r="D4" s="54" t="s">
        <v>587</v>
      </c>
    </row>
    <row r="5" spans="1:11" x14ac:dyDescent="0.25">
      <c r="A5" s="3"/>
    </row>
    <row r="6" spans="1:11" s="51" customFormat="1" ht="25" x14ac:dyDescent="0.25">
      <c r="A6" s="47" t="s">
        <v>1</v>
      </c>
      <c r="B6" s="48" t="s">
        <v>2</v>
      </c>
      <c r="C6" s="49" t="s">
        <v>171</v>
      </c>
      <c r="D6" s="48" t="s">
        <v>8</v>
      </c>
      <c r="E6" s="48" t="s">
        <v>7</v>
      </c>
      <c r="F6" s="50" t="s">
        <v>113</v>
      </c>
      <c r="G6" s="49" t="s">
        <v>242</v>
      </c>
      <c r="H6" s="56"/>
      <c r="I6" s="52" t="s">
        <v>111</v>
      </c>
      <c r="J6" s="94"/>
    </row>
    <row r="7" spans="1:11" s="51" customFormat="1" x14ac:dyDescent="0.25">
      <c r="A7" s="55" t="s">
        <v>583</v>
      </c>
      <c r="B7" s="56" t="s">
        <v>333</v>
      </c>
      <c r="C7" s="84" t="s">
        <v>59</v>
      </c>
      <c r="D7" s="56" t="s">
        <v>584</v>
      </c>
      <c r="E7" s="116">
        <v>57.84</v>
      </c>
      <c r="F7" s="127">
        <v>35.479999999999997</v>
      </c>
      <c r="G7" s="128">
        <v>17.36</v>
      </c>
      <c r="H7" s="56"/>
      <c r="I7" s="8">
        <f>E7-(F7+G7)</f>
        <v>5.0000000000000071</v>
      </c>
      <c r="J7" s="57"/>
    </row>
    <row r="8" spans="1:11" s="51" customFormat="1" x14ac:dyDescent="0.25">
      <c r="A8" s="55" t="s">
        <v>588</v>
      </c>
      <c r="B8" s="56" t="s">
        <v>564</v>
      </c>
      <c r="C8" s="84" t="s">
        <v>59</v>
      </c>
      <c r="D8" s="56" t="s">
        <v>584</v>
      </c>
      <c r="E8" s="98">
        <v>82.97</v>
      </c>
      <c r="F8" s="98">
        <v>58.03</v>
      </c>
      <c r="G8" s="98">
        <v>24.89</v>
      </c>
      <c r="H8" s="56"/>
      <c r="I8" s="8">
        <f t="shared" ref="I8:I76" si="0">E8-(F8+G8)</f>
        <v>4.9999999999997158E-2</v>
      </c>
      <c r="J8" s="57"/>
    </row>
    <row r="9" spans="1:11" s="51" customFormat="1" x14ac:dyDescent="0.25">
      <c r="A9" s="55" t="s">
        <v>589</v>
      </c>
      <c r="B9" s="56" t="s">
        <v>546</v>
      </c>
      <c r="C9" s="84" t="s">
        <v>59</v>
      </c>
      <c r="D9" s="56" t="s">
        <v>590</v>
      </c>
      <c r="E9" s="98">
        <v>600</v>
      </c>
      <c r="F9" s="98">
        <v>175.56</v>
      </c>
      <c r="G9" s="98">
        <v>75.239999999999995</v>
      </c>
      <c r="H9" s="56"/>
      <c r="I9" s="135">
        <f t="shared" si="0"/>
        <v>349.2</v>
      </c>
      <c r="J9" s="57"/>
    </row>
    <row r="10" spans="1:11" x14ac:dyDescent="0.25">
      <c r="A10" s="66" t="s">
        <v>594</v>
      </c>
      <c r="B10" s="67" t="s">
        <v>546</v>
      </c>
      <c r="C10" s="67" t="s">
        <v>595</v>
      </c>
      <c r="D10" s="67"/>
      <c r="E10" s="98">
        <v>22</v>
      </c>
      <c r="F10" s="98">
        <v>10</v>
      </c>
      <c r="G10" s="98">
        <v>6.6</v>
      </c>
      <c r="H10" s="8"/>
      <c r="I10" s="8">
        <f t="shared" si="0"/>
        <v>5.3999999999999986</v>
      </c>
      <c r="J10" s="11"/>
    </row>
    <row r="11" spans="1:11" x14ac:dyDescent="0.25">
      <c r="A11" s="66" t="s">
        <v>596</v>
      </c>
      <c r="B11" s="67" t="s">
        <v>546</v>
      </c>
      <c r="C11" s="67" t="s">
        <v>595</v>
      </c>
      <c r="D11" s="67" t="s">
        <v>597</v>
      </c>
      <c r="E11" s="98">
        <v>22</v>
      </c>
      <c r="F11" s="98">
        <v>14.4</v>
      </c>
      <c r="G11" s="98">
        <v>6.6</v>
      </c>
      <c r="H11" s="8"/>
      <c r="I11" s="8">
        <f t="shared" si="0"/>
        <v>1</v>
      </c>
      <c r="J11" s="11"/>
    </row>
    <row r="12" spans="1:11" x14ac:dyDescent="0.25">
      <c r="A12" s="66" t="s">
        <v>598</v>
      </c>
      <c r="B12" s="67" t="s">
        <v>333</v>
      </c>
      <c r="C12" s="67" t="s">
        <v>179</v>
      </c>
      <c r="D12" s="67" t="s">
        <v>330</v>
      </c>
      <c r="E12" s="98">
        <v>31</v>
      </c>
      <c r="F12" s="98">
        <v>10</v>
      </c>
      <c r="G12" s="98">
        <v>6.6</v>
      </c>
      <c r="H12" s="8"/>
      <c r="I12" s="135">
        <f t="shared" si="0"/>
        <v>14.399999999999999</v>
      </c>
      <c r="J12" s="11"/>
    </row>
    <row r="13" spans="1:11" x14ac:dyDescent="0.25">
      <c r="A13" s="66" t="s">
        <v>600</v>
      </c>
      <c r="B13" s="67" t="s">
        <v>333</v>
      </c>
      <c r="C13" s="67" t="s">
        <v>179</v>
      </c>
      <c r="D13" s="67" t="s">
        <v>213</v>
      </c>
      <c r="E13" s="98">
        <v>28</v>
      </c>
      <c r="F13" s="98">
        <v>18.600000000000001</v>
      </c>
      <c r="G13" s="98">
        <v>8.4</v>
      </c>
      <c r="H13" s="8"/>
      <c r="I13" s="8">
        <f t="shared" si="0"/>
        <v>1</v>
      </c>
      <c r="J13" s="11"/>
    </row>
    <row r="14" spans="1:11" x14ac:dyDescent="0.25">
      <c r="A14" s="66" t="s">
        <v>599</v>
      </c>
      <c r="B14" s="67" t="s">
        <v>333</v>
      </c>
      <c r="C14" s="67" t="s">
        <v>179</v>
      </c>
      <c r="D14" s="67" t="s">
        <v>330</v>
      </c>
      <c r="E14" s="98">
        <v>31</v>
      </c>
      <c r="F14" s="98">
        <v>5.18</v>
      </c>
      <c r="G14" s="98">
        <v>3.71</v>
      </c>
      <c r="H14" s="8"/>
      <c r="I14" s="135">
        <f t="shared" si="0"/>
        <v>22.11</v>
      </c>
      <c r="J14" s="11"/>
    </row>
    <row r="15" spans="1:11" x14ac:dyDescent="0.25">
      <c r="A15" s="66" t="s">
        <v>601</v>
      </c>
      <c r="B15" s="67" t="s">
        <v>333</v>
      </c>
      <c r="C15" s="67" t="s">
        <v>179</v>
      </c>
      <c r="D15" s="67" t="s">
        <v>330</v>
      </c>
      <c r="E15" s="98">
        <v>31</v>
      </c>
      <c r="F15" s="98">
        <v>5.18</v>
      </c>
      <c r="G15" s="98">
        <v>3.71</v>
      </c>
      <c r="H15" s="8"/>
      <c r="I15" s="135">
        <f t="shared" si="0"/>
        <v>22.11</v>
      </c>
      <c r="J15" s="11"/>
    </row>
    <row r="16" spans="1:11" x14ac:dyDescent="0.25">
      <c r="A16" s="66" t="s">
        <v>604</v>
      </c>
      <c r="B16" s="67" t="s">
        <v>333</v>
      </c>
      <c r="C16" s="67" t="s">
        <v>179</v>
      </c>
      <c r="D16" s="67" t="s">
        <v>603</v>
      </c>
      <c r="E16" s="98">
        <v>80</v>
      </c>
      <c r="F16" s="98">
        <v>15.1</v>
      </c>
      <c r="G16" s="98">
        <v>8.4</v>
      </c>
      <c r="H16" s="8"/>
      <c r="I16" s="135">
        <f t="shared" si="0"/>
        <v>56.5</v>
      </c>
      <c r="J16" s="11"/>
    </row>
    <row r="17" spans="1:10" x14ac:dyDescent="0.25">
      <c r="A17" s="66" t="s">
        <v>602</v>
      </c>
      <c r="B17" s="67" t="s">
        <v>333</v>
      </c>
      <c r="C17" s="67" t="s">
        <v>179</v>
      </c>
      <c r="D17" s="67" t="s">
        <v>330</v>
      </c>
      <c r="E17" s="98">
        <v>31</v>
      </c>
      <c r="F17" s="98">
        <v>5.18</v>
      </c>
      <c r="G17" s="98">
        <v>3.71</v>
      </c>
      <c r="H17" s="8"/>
      <c r="I17" s="135">
        <f t="shared" si="0"/>
        <v>22.11</v>
      </c>
      <c r="J17" s="11"/>
    </row>
    <row r="18" spans="1:10" x14ac:dyDescent="0.25">
      <c r="A18" s="66" t="s">
        <v>605</v>
      </c>
      <c r="B18" s="67" t="s">
        <v>333</v>
      </c>
      <c r="C18" s="67" t="s">
        <v>179</v>
      </c>
      <c r="D18" s="67" t="s">
        <v>330</v>
      </c>
      <c r="E18" s="98">
        <v>31</v>
      </c>
      <c r="F18" s="98">
        <v>5.18</v>
      </c>
      <c r="G18" s="98">
        <v>3.71</v>
      </c>
      <c r="H18" s="8"/>
      <c r="I18" s="135">
        <f t="shared" si="0"/>
        <v>22.11</v>
      </c>
      <c r="J18" s="11"/>
    </row>
    <row r="19" spans="1:10" s="134" customFormat="1" x14ac:dyDescent="0.25">
      <c r="A19" s="131" t="s">
        <v>606</v>
      </c>
      <c r="B19" s="132" t="s">
        <v>333</v>
      </c>
      <c r="C19" s="132" t="s">
        <v>179</v>
      </c>
      <c r="D19" s="132" t="s">
        <v>330</v>
      </c>
      <c r="E19" s="98">
        <v>31</v>
      </c>
      <c r="F19" s="98">
        <v>5.18</v>
      </c>
      <c r="G19" s="98">
        <v>3.71</v>
      </c>
      <c r="H19" s="132"/>
      <c r="I19" s="135">
        <f t="shared" si="0"/>
        <v>22.11</v>
      </c>
      <c r="J19" s="133"/>
    </row>
    <row r="20" spans="1:10" s="69" customFormat="1" x14ac:dyDescent="0.25">
      <c r="A20" s="66" t="s">
        <v>606</v>
      </c>
      <c r="B20" s="67" t="s">
        <v>546</v>
      </c>
      <c r="C20" s="67" t="s">
        <v>595</v>
      </c>
      <c r="D20" s="67"/>
      <c r="E20" s="98">
        <v>22</v>
      </c>
      <c r="F20" s="98">
        <v>14.4</v>
      </c>
      <c r="G20" s="98">
        <v>6.6</v>
      </c>
      <c r="H20" s="98"/>
      <c r="I20" s="98">
        <f t="shared" si="0"/>
        <v>1</v>
      </c>
      <c r="J20" s="115"/>
    </row>
    <row r="21" spans="1:10" s="69" customFormat="1" x14ac:dyDescent="0.25">
      <c r="A21" s="66" t="s">
        <v>617</v>
      </c>
      <c r="B21" s="67" t="s">
        <v>333</v>
      </c>
      <c r="C21" s="67" t="s">
        <v>179</v>
      </c>
      <c r="D21" s="67" t="s">
        <v>424</v>
      </c>
      <c r="E21" s="98">
        <v>28</v>
      </c>
      <c r="F21" s="98">
        <v>18.600000000000001</v>
      </c>
      <c r="G21" s="98">
        <v>8.4</v>
      </c>
      <c r="H21" s="98"/>
      <c r="I21" s="98">
        <f t="shared" si="0"/>
        <v>1</v>
      </c>
      <c r="J21" s="115"/>
    </row>
    <row r="22" spans="1:10" s="69" customFormat="1" x14ac:dyDescent="0.25">
      <c r="A22" s="66" t="s">
        <v>615</v>
      </c>
      <c r="B22" s="67" t="s">
        <v>333</v>
      </c>
      <c r="C22" s="67" t="s">
        <v>180</v>
      </c>
      <c r="D22" s="67" t="s">
        <v>215</v>
      </c>
      <c r="E22" s="98">
        <v>22</v>
      </c>
      <c r="F22" s="98">
        <v>13.9</v>
      </c>
      <c r="G22" s="98">
        <v>6.6</v>
      </c>
      <c r="H22" s="98"/>
      <c r="I22" s="98">
        <f>E22-(F22+G22)</f>
        <v>1.5</v>
      </c>
      <c r="J22" s="115"/>
    </row>
    <row r="23" spans="1:10" s="69" customFormat="1" x14ac:dyDescent="0.25">
      <c r="A23" s="66" t="s">
        <v>610</v>
      </c>
      <c r="B23" s="67" t="s">
        <v>333</v>
      </c>
      <c r="C23" s="67" t="s">
        <v>179</v>
      </c>
      <c r="D23" s="67" t="s">
        <v>59</v>
      </c>
      <c r="E23" s="98">
        <v>202.03</v>
      </c>
      <c r="F23" s="98">
        <v>141.4</v>
      </c>
      <c r="G23" s="98">
        <v>60.63</v>
      </c>
      <c r="H23" s="98"/>
      <c r="I23" s="98">
        <f>E23-(F23+G23)</f>
        <v>0</v>
      </c>
      <c r="J23" s="115"/>
    </row>
    <row r="24" spans="1:10" s="69" customFormat="1" x14ac:dyDescent="0.25">
      <c r="A24" s="66" t="s">
        <v>610</v>
      </c>
      <c r="B24" s="67" t="s">
        <v>333</v>
      </c>
      <c r="C24" s="67" t="s">
        <v>157</v>
      </c>
      <c r="D24" s="67" t="s">
        <v>616</v>
      </c>
      <c r="E24" s="98">
        <v>0</v>
      </c>
      <c r="F24" s="98">
        <v>0</v>
      </c>
      <c r="G24" s="98">
        <v>0</v>
      </c>
      <c r="H24" s="98"/>
      <c r="I24" s="98">
        <f t="shared" si="0"/>
        <v>0</v>
      </c>
      <c r="J24" s="115"/>
    </row>
    <row r="25" spans="1:10" s="69" customFormat="1" x14ac:dyDescent="0.25">
      <c r="A25" s="66" t="s">
        <v>607</v>
      </c>
      <c r="B25" s="67" t="s">
        <v>333</v>
      </c>
      <c r="C25" s="67" t="s">
        <v>180</v>
      </c>
      <c r="D25" s="67" t="s">
        <v>215</v>
      </c>
      <c r="E25" s="98">
        <v>22</v>
      </c>
      <c r="F25" s="98"/>
      <c r="G25" s="98"/>
      <c r="H25" s="98"/>
      <c r="I25" s="8">
        <f t="shared" si="0"/>
        <v>22</v>
      </c>
      <c r="J25" s="115"/>
    </row>
    <row r="26" spans="1:10" x14ac:dyDescent="0.25">
      <c r="A26" s="66" t="s">
        <v>608</v>
      </c>
      <c r="B26" s="67" t="s">
        <v>333</v>
      </c>
      <c r="C26" s="67" t="s">
        <v>179</v>
      </c>
      <c r="D26" s="67" t="s">
        <v>436</v>
      </c>
      <c r="E26" s="98">
        <v>22.61</v>
      </c>
      <c r="F26" s="98"/>
      <c r="G26" s="98"/>
      <c r="H26" s="8"/>
      <c r="I26" s="8">
        <f t="shared" si="0"/>
        <v>22.61</v>
      </c>
      <c r="J26" s="11"/>
    </row>
    <row r="27" spans="1:10" x14ac:dyDescent="0.25">
      <c r="A27" s="66" t="s">
        <v>608</v>
      </c>
      <c r="B27" s="56" t="s">
        <v>333</v>
      </c>
      <c r="C27" s="84" t="s">
        <v>179</v>
      </c>
      <c r="D27" s="56" t="s">
        <v>609</v>
      </c>
      <c r="E27" s="98">
        <v>110</v>
      </c>
      <c r="F27" s="98"/>
      <c r="G27" s="98"/>
      <c r="I27" s="8">
        <f t="shared" si="0"/>
        <v>110</v>
      </c>
    </row>
    <row r="28" spans="1:10" x14ac:dyDescent="0.25">
      <c r="A28" s="66" t="s">
        <v>611</v>
      </c>
      <c r="B28" s="67" t="s">
        <v>333</v>
      </c>
      <c r="C28" s="67" t="s">
        <v>157</v>
      </c>
      <c r="D28" s="67" t="s">
        <v>410</v>
      </c>
      <c r="E28" s="98">
        <v>21.9</v>
      </c>
      <c r="F28" s="98"/>
      <c r="G28" s="98"/>
      <c r="H28" s="8"/>
      <c r="I28" s="8">
        <f t="shared" si="0"/>
        <v>21.9</v>
      </c>
      <c r="J28" s="11"/>
    </row>
    <row r="29" spans="1:10" x14ac:dyDescent="0.25">
      <c r="A29" s="66" t="s">
        <v>612</v>
      </c>
      <c r="B29" s="67" t="s">
        <v>333</v>
      </c>
      <c r="C29" s="67" t="s">
        <v>180</v>
      </c>
      <c r="D29" s="67" t="s">
        <v>215</v>
      </c>
      <c r="E29" s="98">
        <v>22</v>
      </c>
      <c r="F29" s="98"/>
      <c r="G29" s="98"/>
      <c r="I29" s="8">
        <f t="shared" si="0"/>
        <v>22</v>
      </c>
      <c r="J29" s="11"/>
    </row>
    <row r="30" spans="1:10" x14ac:dyDescent="0.25">
      <c r="A30" s="66" t="s">
        <v>613</v>
      </c>
      <c r="B30" s="67" t="s">
        <v>333</v>
      </c>
      <c r="C30" s="67" t="s">
        <v>179</v>
      </c>
      <c r="D30" s="67" t="s">
        <v>614</v>
      </c>
      <c r="E30" s="98">
        <v>44</v>
      </c>
      <c r="F30" s="98">
        <v>23.8</v>
      </c>
      <c r="G30" s="98"/>
      <c r="I30" s="8">
        <f t="shared" si="0"/>
        <v>20.2</v>
      </c>
    </row>
    <row r="31" spans="1:10" x14ac:dyDescent="0.25">
      <c r="A31" s="66" t="s">
        <v>618</v>
      </c>
      <c r="B31" s="67" t="s">
        <v>333</v>
      </c>
      <c r="C31" s="67" t="s">
        <v>179</v>
      </c>
      <c r="D31" s="67" t="s">
        <v>619</v>
      </c>
      <c r="E31" s="98">
        <v>28</v>
      </c>
      <c r="F31" s="98">
        <v>18.600000000000001</v>
      </c>
      <c r="G31" s="98"/>
      <c r="I31" s="8">
        <f t="shared" si="0"/>
        <v>9.3999999999999986</v>
      </c>
    </row>
    <row r="32" spans="1:10" x14ac:dyDescent="0.25">
      <c r="A32" s="66" t="s">
        <v>620</v>
      </c>
      <c r="B32" s="67" t="s">
        <v>333</v>
      </c>
      <c r="C32" s="67" t="s">
        <v>487</v>
      </c>
      <c r="D32" s="67" t="s">
        <v>621</v>
      </c>
      <c r="E32" s="98">
        <v>0</v>
      </c>
      <c r="F32" s="98">
        <v>0</v>
      </c>
      <c r="G32" s="98">
        <v>0</v>
      </c>
      <c r="I32" s="8">
        <f t="shared" si="0"/>
        <v>0</v>
      </c>
    </row>
    <row r="33" spans="1:10" x14ac:dyDescent="0.25">
      <c r="A33" s="66" t="s">
        <v>622</v>
      </c>
      <c r="B33" s="67" t="s">
        <v>333</v>
      </c>
      <c r="C33" s="139" t="s">
        <v>393</v>
      </c>
      <c r="D33" s="67"/>
      <c r="E33" s="98">
        <v>870</v>
      </c>
      <c r="F33" s="98">
        <v>15.62</v>
      </c>
      <c r="G33" s="98">
        <v>258.41000000000003</v>
      </c>
      <c r="I33" s="8">
        <f t="shared" si="0"/>
        <v>595.97</v>
      </c>
    </row>
    <row r="34" spans="1:10" x14ac:dyDescent="0.25">
      <c r="A34" s="66" t="s">
        <v>622</v>
      </c>
      <c r="B34" s="67" t="s">
        <v>564</v>
      </c>
      <c r="C34" s="67" t="s">
        <v>59</v>
      </c>
      <c r="D34" s="67" t="s">
        <v>584</v>
      </c>
      <c r="E34" s="98">
        <v>57.84</v>
      </c>
      <c r="F34" s="98">
        <v>38.979999999999997</v>
      </c>
      <c r="G34" s="98">
        <v>17.36</v>
      </c>
      <c r="I34" s="8">
        <f t="shared" si="0"/>
        <v>1.5000000000000071</v>
      </c>
    </row>
    <row r="35" spans="1:10" x14ac:dyDescent="0.25">
      <c r="A35" s="66" t="s">
        <v>623</v>
      </c>
      <c r="B35" s="67" t="s">
        <v>333</v>
      </c>
      <c r="C35" s="67" t="s">
        <v>180</v>
      </c>
      <c r="D35" s="67" t="s">
        <v>597</v>
      </c>
      <c r="E35" s="98">
        <v>22</v>
      </c>
      <c r="F35" s="98"/>
      <c r="G35" s="98"/>
      <c r="I35" s="8">
        <f t="shared" si="0"/>
        <v>22</v>
      </c>
    </row>
    <row r="36" spans="1:10" x14ac:dyDescent="0.25">
      <c r="A36" s="66" t="s">
        <v>624</v>
      </c>
      <c r="B36" s="67" t="s">
        <v>564</v>
      </c>
      <c r="C36" s="67" t="s">
        <v>157</v>
      </c>
      <c r="D36" s="67" t="s">
        <v>625</v>
      </c>
      <c r="E36" s="98">
        <v>29.16</v>
      </c>
      <c r="F36" s="98">
        <v>20.41</v>
      </c>
      <c r="G36" s="98">
        <v>8.75</v>
      </c>
      <c r="H36" s="8"/>
      <c r="I36" s="8">
        <f t="shared" si="0"/>
        <v>0</v>
      </c>
      <c r="J36" s="11"/>
    </row>
    <row r="37" spans="1:10" x14ac:dyDescent="0.25">
      <c r="A37" s="66" t="s">
        <v>633</v>
      </c>
      <c r="B37" s="67" t="s">
        <v>564</v>
      </c>
      <c r="C37" s="67" t="s">
        <v>180</v>
      </c>
      <c r="D37" s="67" t="s">
        <v>536</v>
      </c>
      <c r="E37" s="98">
        <v>22</v>
      </c>
      <c r="F37" s="98">
        <v>15.4</v>
      </c>
      <c r="G37" s="98">
        <v>6.6</v>
      </c>
      <c r="H37" s="8"/>
      <c r="I37" s="8">
        <f t="shared" si="0"/>
        <v>0</v>
      </c>
      <c r="J37" s="11"/>
    </row>
    <row r="38" spans="1:10" x14ac:dyDescent="0.25">
      <c r="A38" s="66" t="s">
        <v>647</v>
      </c>
      <c r="B38" s="67" t="s">
        <v>564</v>
      </c>
      <c r="C38" s="67" t="s">
        <v>157</v>
      </c>
      <c r="D38" s="67" t="s">
        <v>631</v>
      </c>
      <c r="E38" s="98">
        <v>0.97</v>
      </c>
      <c r="F38" s="98">
        <v>0</v>
      </c>
      <c r="G38" s="98">
        <v>0</v>
      </c>
      <c r="H38" s="8"/>
      <c r="I38" s="8">
        <f t="shared" si="0"/>
        <v>0.97</v>
      </c>
      <c r="J38" s="11"/>
    </row>
    <row r="39" spans="1:10" x14ac:dyDescent="0.25">
      <c r="A39" s="142" t="s">
        <v>628</v>
      </c>
      <c r="B39" s="67" t="s">
        <v>333</v>
      </c>
      <c r="C39" s="67" t="s">
        <v>179</v>
      </c>
      <c r="D39" s="67" t="s">
        <v>629</v>
      </c>
      <c r="E39" s="98">
        <v>60</v>
      </c>
      <c r="F39" s="98">
        <v>29.3</v>
      </c>
      <c r="G39" s="105"/>
      <c r="H39" s="8"/>
      <c r="I39" s="8">
        <f t="shared" si="0"/>
        <v>30.7</v>
      </c>
      <c r="J39" s="11"/>
    </row>
    <row r="40" spans="1:10" x14ac:dyDescent="0.25">
      <c r="A40" s="66" t="s">
        <v>640</v>
      </c>
      <c r="B40" s="67" t="s">
        <v>546</v>
      </c>
      <c r="C40" s="67" t="s">
        <v>180</v>
      </c>
      <c r="D40" s="67" t="s">
        <v>536</v>
      </c>
      <c r="E40" s="98">
        <v>22</v>
      </c>
      <c r="F40" s="98">
        <v>15.4</v>
      </c>
      <c r="G40" s="98">
        <v>6.6</v>
      </c>
      <c r="H40" s="8"/>
      <c r="I40" s="8">
        <f t="shared" si="0"/>
        <v>0</v>
      </c>
      <c r="J40" s="11"/>
    </row>
    <row r="41" spans="1:10" x14ac:dyDescent="0.25">
      <c r="A41" s="66" t="s">
        <v>646</v>
      </c>
      <c r="B41" s="67" t="s">
        <v>546</v>
      </c>
      <c r="C41" s="67" t="s">
        <v>179</v>
      </c>
      <c r="D41" s="67" t="s">
        <v>232</v>
      </c>
      <c r="E41" s="98">
        <v>66.42</v>
      </c>
      <c r="F41" s="98">
        <v>46.49</v>
      </c>
      <c r="G41" s="98">
        <v>19.93</v>
      </c>
      <c r="H41" s="8"/>
      <c r="I41" s="8">
        <f t="shared" si="0"/>
        <v>0</v>
      </c>
      <c r="J41" s="11"/>
    </row>
    <row r="42" spans="1:10" x14ac:dyDescent="0.25">
      <c r="A42" s="66" t="s">
        <v>646</v>
      </c>
      <c r="B42" s="67" t="s">
        <v>546</v>
      </c>
      <c r="C42" s="67" t="s">
        <v>157</v>
      </c>
      <c r="D42" s="67"/>
      <c r="E42" s="98">
        <v>43.4</v>
      </c>
      <c r="F42" s="98">
        <v>30.38</v>
      </c>
      <c r="G42" s="98">
        <v>13.02</v>
      </c>
      <c r="H42" s="8"/>
      <c r="I42" s="8">
        <f t="shared" si="0"/>
        <v>0</v>
      </c>
      <c r="J42" s="11"/>
    </row>
    <row r="43" spans="1:10" x14ac:dyDescent="0.25">
      <c r="A43" s="66" t="s">
        <v>641</v>
      </c>
      <c r="B43" s="67" t="s">
        <v>333</v>
      </c>
      <c r="C43" s="67" t="s">
        <v>179</v>
      </c>
      <c r="D43" s="67" t="s">
        <v>642</v>
      </c>
      <c r="E43" s="98">
        <v>60</v>
      </c>
      <c r="F43" s="98">
        <v>33.049999999999997</v>
      </c>
      <c r="G43" s="98">
        <v>15.01</v>
      </c>
      <c r="H43" s="8"/>
      <c r="I43" s="8">
        <f t="shared" si="0"/>
        <v>11.940000000000005</v>
      </c>
      <c r="J43" s="11"/>
    </row>
    <row r="44" spans="1:10" x14ac:dyDescent="0.25">
      <c r="A44" s="66" t="s">
        <v>643</v>
      </c>
      <c r="B44" s="67" t="s">
        <v>333</v>
      </c>
      <c r="C44" s="67" t="s">
        <v>179</v>
      </c>
      <c r="D44" s="67" t="s">
        <v>642</v>
      </c>
      <c r="E44" s="98">
        <v>92</v>
      </c>
      <c r="F44" s="98">
        <v>62.4</v>
      </c>
      <c r="G44" s="98">
        <v>27.6</v>
      </c>
      <c r="H44" s="8"/>
      <c r="I44" s="8">
        <f t="shared" si="0"/>
        <v>2</v>
      </c>
      <c r="J44" s="11"/>
    </row>
    <row r="45" spans="1:10" x14ac:dyDescent="0.25">
      <c r="A45" s="66" t="s">
        <v>643</v>
      </c>
      <c r="B45" s="67" t="s">
        <v>333</v>
      </c>
      <c r="C45" s="67" t="s">
        <v>59</v>
      </c>
      <c r="D45" s="67" t="s">
        <v>584</v>
      </c>
      <c r="E45" s="98">
        <v>63.16</v>
      </c>
      <c r="F45" s="98">
        <v>44.2</v>
      </c>
      <c r="G45" s="98">
        <v>18.96</v>
      </c>
      <c r="H45" s="8"/>
      <c r="I45" s="8">
        <f t="shared" si="0"/>
        <v>0</v>
      </c>
      <c r="J45" s="11"/>
    </row>
    <row r="46" spans="1:10" x14ac:dyDescent="0.25">
      <c r="A46" s="66" t="s">
        <v>645</v>
      </c>
      <c r="B46" s="67" t="s">
        <v>333</v>
      </c>
      <c r="C46" s="67" t="s">
        <v>59</v>
      </c>
      <c r="D46" s="67" t="s">
        <v>644</v>
      </c>
      <c r="E46" s="98">
        <v>83.6</v>
      </c>
      <c r="F46" s="98">
        <v>58.52</v>
      </c>
      <c r="G46" s="98">
        <v>25.08</v>
      </c>
      <c r="H46" s="8"/>
      <c r="I46" s="8">
        <f t="shared" si="0"/>
        <v>0</v>
      </c>
      <c r="J46" s="11"/>
    </row>
    <row r="47" spans="1:10" x14ac:dyDescent="0.25">
      <c r="A47" s="66" t="s">
        <v>648</v>
      </c>
      <c r="B47" s="67" t="s">
        <v>546</v>
      </c>
      <c r="C47" s="67" t="s">
        <v>179</v>
      </c>
      <c r="D47" s="67" t="s">
        <v>511</v>
      </c>
      <c r="E47" s="98">
        <v>50</v>
      </c>
      <c r="F47" s="98">
        <v>28.7</v>
      </c>
      <c r="G47" s="98">
        <v>21.3</v>
      </c>
      <c r="H47" s="8"/>
      <c r="I47" s="8">
        <f t="shared" si="0"/>
        <v>0</v>
      </c>
      <c r="J47" s="11"/>
    </row>
    <row r="48" spans="1:10" x14ac:dyDescent="0.25">
      <c r="A48" s="66" t="s">
        <v>649</v>
      </c>
      <c r="B48" s="67" t="s">
        <v>546</v>
      </c>
      <c r="C48" s="67"/>
      <c r="D48" s="67"/>
      <c r="E48" s="98">
        <v>25.08</v>
      </c>
      <c r="F48" s="98"/>
      <c r="G48" s="98"/>
      <c r="H48" s="8"/>
      <c r="I48" s="8">
        <f t="shared" si="0"/>
        <v>25.08</v>
      </c>
      <c r="J48" s="11"/>
    </row>
    <row r="49" spans="1:11" x14ac:dyDescent="0.25">
      <c r="A49" s="66" t="s">
        <v>650</v>
      </c>
      <c r="B49" s="67" t="s">
        <v>546</v>
      </c>
      <c r="C49" s="67"/>
      <c r="D49" s="67"/>
      <c r="E49" s="98">
        <v>21.3</v>
      </c>
      <c r="F49" s="98"/>
      <c r="G49" s="98"/>
      <c r="H49" s="8"/>
      <c r="I49" s="8">
        <f t="shared" si="0"/>
        <v>21.3</v>
      </c>
      <c r="J49" s="11"/>
    </row>
    <row r="50" spans="1:11" ht="13.4" customHeight="1" x14ac:dyDescent="0.25">
      <c r="A50" s="66" t="s">
        <v>656</v>
      </c>
      <c r="B50" s="67" t="s">
        <v>333</v>
      </c>
      <c r="C50" s="67" t="s">
        <v>180</v>
      </c>
      <c r="D50" s="67" t="s">
        <v>536</v>
      </c>
      <c r="E50" s="98">
        <v>22</v>
      </c>
      <c r="F50" s="98">
        <v>10</v>
      </c>
      <c r="G50" s="98"/>
      <c r="H50" s="8"/>
      <c r="I50" s="8">
        <f t="shared" si="0"/>
        <v>12</v>
      </c>
      <c r="J50" s="11"/>
    </row>
    <row r="51" spans="1:11" ht="13.4" customHeight="1" x14ac:dyDescent="0.25">
      <c r="A51" s="66" t="s">
        <v>656</v>
      </c>
      <c r="B51" s="67" t="s">
        <v>333</v>
      </c>
      <c r="C51" s="67" t="s">
        <v>658</v>
      </c>
      <c r="D51" s="67"/>
      <c r="E51" s="98">
        <v>0</v>
      </c>
      <c r="F51" s="98">
        <v>17.84</v>
      </c>
      <c r="G51" s="98"/>
      <c r="H51" s="8"/>
      <c r="I51" s="8">
        <f t="shared" si="0"/>
        <v>-17.84</v>
      </c>
      <c r="J51" s="11"/>
    </row>
    <row r="52" spans="1:11" ht="13.4" customHeight="1" x14ac:dyDescent="0.25">
      <c r="A52" s="66"/>
      <c r="B52" s="67"/>
      <c r="C52" s="67"/>
      <c r="D52" s="67"/>
      <c r="E52" s="98"/>
      <c r="F52" s="98"/>
      <c r="G52" s="98"/>
      <c r="H52" s="8"/>
      <c r="I52" s="8">
        <f t="shared" si="0"/>
        <v>0</v>
      </c>
      <c r="J52" s="11"/>
    </row>
    <row r="53" spans="1:11" ht="13.4" customHeight="1" x14ac:dyDescent="0.25">
      <c r="A53" s="66"/>
      <c r="B53" s="67"/>
      <c r="C53" s="67"/>
      <c r="D53" s="67"/>
      <c r="E53" s="98"/>
      <c r="F53" s="98"/>
      <c r="G53" s="98"/>
      <c r="H53" s="8"/>
      <c r="I53" s="8">
        <f t="shared" si="0"/>
        <v>0</v>
      </c>
      <c r="J53" s="11"/>
    </row>
    <row r="54" spans="1:11" ht="13.4" customHeight="1" x14ac:dyDescent="0.25">
      <c r="A54" s="66"/>
      <c r="B54" s="67"/>
      <c r="C54" s="67"/>
      <c r="D54" s="67"/>
      <c r="E54" s="98"/>
      <c r="F54" s="98"/>
      <c r="G54" s="98"/>
      <c r="H54" s="8"/>
      <c r="I54" s="8">
        <f t="shared" si="0"/>
        <v>0</v>
      </c>
      <c r="J54" s="11"/>
    </row>
    <row r="55" spans="1:11" ht="13.4" customHeight="1" x14ac:dyDescent="0.25">
      <c r="A55" s="66"/>
      <c r="B55" s="67"/>
      <c r="C55" s="67"/>
      <c r="D55" s="67"/>
      <c r="E55" s="98"/>
      <c r="F55" s="98"/>
      <c r="G55" s="98"/>
      <c r="H55" s="8"/>
      <c r="I55" s="8">
        <f t="shared" si="0"/>
        <v>0</v>
      </c>
      <c r="J55" s="11"/>
    </row>
    <row r="56" spans="1:11" ht="13.4" customHeight="1" x14ac:dyDescent="0.25">
      <c r="A56" s="66"/>
      <c r="B56" s="67"/>
      <c r="C56" s="67"/>
      <c r="D56" s="67"/>
      <c r="E56" s="98"/>
      <c r="F56" s="98"/>
      <c r="G56" s="98"/>
      <c r="H56" s="8"/>
      <c r="I56" s="8">
        <f t="shared" si="0"/>
        <v>0</v>
      </c>
      <c r="J56" s="11"/>
    </row>
    <row r="57" spans="1:11" ht="13.4" customHeight="1" x14ac:dyDescent="0.25">
      <c r="A57" s="66"/>
      <c r="B57" s="67"/>
      <c r="C57" s="67"/>
      <c r="D57" s="67"/>
      <c r="E57" s="98"/>
      <c r="F57" s="98"/>
      <c r="G57" s="98"/>
      <c r="H57" s="8"/>
      <c r="I57" s="8">
        <f t="shared" si="0"/>
        <v>0</v>
      </c>
      <c r="J57" s="11"/>
    </row>
    <row r="58" spans="1:11" x14ac:dyDescent="0.25">
      <c r="A58" s="66"/>
      <c r="B58" s="67"/>
      <c r="C58" s="67"/>
      <c r="D58" s="67"/>
      <c r="E58" s="98"/>
      <c r="F58" s="98"/>
      <c r="G58" s="98"/>
      <c r="H58" s="8"/>
      <c r="I58" s="8">
        <f t="shared" si="0"/>
        <v>0</v>
      </c>
      <c r="K58" s="11"/>
    </row>
    <row r="59" spans="1:11" ht="13.4" customHeight="1" x14ac:dyDescent="0.25">
      <c r="A59" s="66"/>
      <c r="B59" s="67"/>
      <c r="C59" s="67"/>
      <c r="D59" s="67"/>
      <c r="E59" s="98"/>
      <c r="F59" s="98"/>
      <c r="G59" s="98"/>
      <c r="H59" s="8"/>
      <c r="I59" s="8">
        <f t="shared" si="0"/>
        <v>0</v>
      </c>
      <c r="J59" s="11"/>
    </row>
    <row r="60" spans="1:11" ht="13.4" customHeight="1" x14ac:dyDescent="0.25">
      <c r="A60" s="66"/>
      <c r="B60" s="67"/>
      <c r="C60" s="67"/>
      <c r="D60" s="67"/>
      <c r="E60" s="98"/>
      <c r="F60" s="98"/>
      <c r="G60" s="98"/>
      <c r="H60" s="8"/>
      <c r="I60" s="8">
        <f t="shared" si="0"/>
        <v>0</v>
      </c>
      <c r="J60" s="11"/>
    </row>
    <row r="61" spans="1:11" ht="13.4" customHeight="1" x14ac:dyDescent="0.25">
      <c r="A61" s="66"/>
      <c r="B61" s="67"/>
      <c r="C61" s="67"/>
      <c r="D61" s="67"/>
      <c r="E61" s="98"/>
      <c r="F61" s="98"/>
      <c r="G61" s="98"/>
      <c r="H61" s="8"/>
      <c r="I61" s="8">
        <f t="shared" si="0"/>
        <v>0</v>
      </c>
      <c r="J61" s="11"/>
    </row>
    <row r="62" spans="1:11" ht="13.4" customHeight="1" x14ac:dyDescent="0.25">
      <c r="A62" s="66"/>
      <c r="B62" s="67"/>
      <c r="C62" s="67"/>
      <c r="D62" s="67"/>
      <c r="E62" s="98"/>
      <c r="F62" s="98"/>
      <c r="G62" s="98"/>
      <c r="H62" s="8"/>
      <c r="I62" s="8">
        <f t="shared" si="0"/>
        <v>0</v>
      </c>
      <c r="J62" s="11"/>
    </row>
    <row r="63" spans="1:11" x14ac:dyDescent="0.25">
      <c r="A63" s="66"/>
      <c r="B63" s="67"/>
      <c r="C63" s="67"/>
      <c r="D63" s="67"/>
      <c r="E63" s="98"/>
      <c r="F63" s="98"/>
      <c r="G63" s="98"/>
      <c r="H63" s="8"/>
      <c r="I63" s="8">
        <f t="shared" si="0"/>
        <v>0</v>
      </c>
      <c r="J63" s="11"/>
    </row>
    <row r="64" spans="1:11" x14ac:dyDescent="0.25">
      <c r="A64" s="66"/>
      <c r="B64" s="67"/>
      <c r="C64" s="67"/>
      <c r="D64" s="67"/>
      <c r="E64" s="98"/>
      <c r="F64" s="98"/>
      <c r="G64" s="98"/>
      <c r="H64" s="8"/>
      <c r="I64" s="8">
        <f t="shared" si="0"/>
        <v>0</v>
      </c>
      <c r="K64" s="11"/>
    </row>
    <row r="65" spans="1:11" x14ac:dyDescent="0.25">
      <c r="A65" s="66"/>
      <c r="B65" s="67"/>
      <c r="C65" s="67"/>
      <c r="D65" s="67"/>
      <c r="E65" s="98"/>
      <c r="F65" s="98"/>
      <c r="G65" s="98"/>
      <c r="H65" s="8"/>
      <c r="I65" s="8">
        <f t="shared" si="0"/>
        <v>0</v>
      </c>
      <c r="K65" s="11"/>
    </row>
    <row r="66" spans="1:11" x14ac:dyDescent="0.25">
      <c r="A66" s="66"/>
      <c r="B66" s="67"/>
      <c r="C66" s="67"/>
      <c r="D66" s="67"/>
      <c r="E66" s="98"/>
      <c r="F66" s="98"/>
      <c r="G66" s="98"/>
      <c r="H66" s="8"/>
      <c r="I66" s="8">
        <f t="shared" si="0"/>
        <v>0</v>
      </c>
      <c r="J66" s="11"/>
    </row>
    <row r="67" spans="1:11" x14ac:dyDescent="0.25">
      <c r="A67" s="66"/>
      <c r="B67" s="67"/>
      <c r="C67" s="67"/>
      <c r="D67" s="67"/>
      <c r="E67" s="98"/>
      <c r="F67" s="98"/>
      <c r="G67" s="98"/>
      <c r="H67" s="8"/>
      <c r="I67" s="8">
        <f t="shared" si="0"/>
        <v>0</v>
      </c>
      <c r="J67" s="11"/>
    </row>
    <row r="68" spans="1:11" x14ac:dyDescent="0.25">
      <c r="A68" s="66"/>
      <c r="B68" s="67"/>
      <c r="C68" s="67"/>
      <c r="D68" s="67"/>
      <c r="E68" s="98"/>
      <c r="F68" s="98"/>
      <c r="G68" s="98"/>
      <c r="H68" s="8"/>
      <c r="I68" s="8">
        <f t="shared" si="0"/>
        <v>0</v>
      </c>
      <c r="J68" s="11"/>
    </row>
    <row r="69" spans="1:11" x14ac:dyDescent="0.25">
      <c r="A69" s="66"/>
      <c r="B69" s="67"/>
      <c r="C69" s="67"/>
      <c r="D69" s="67"/>
      <c r="E69" s="98"/>
      <c r="F69" s="98"/>
      <c r="G69" s="98"/>
      <c r="H69" s="8"/>
      <c r="I69" s="8">
        <f t="shared" si="0"/>
        <v>0</v>
      </c>
      <c r="J69" s="11"/>
    </row>
    <row r="70" spans="1:11" x14ac:dyDescent="0.25">
      <c r="A70" s="66"/>
      <c r="B70" s="67"/>
      <c r="C70" s="67"/>
      <c r="D70" s="67"/>
      <c r="E70" s="98"/>
      <c r="F70" s="98"/>
      <c r="G70" s="98"/>
      <c r="H70" s="8"/>
      <c r="I70" s="8">
        <f t="shared" si="0"/>
        <v>0</v>
      </c>
      <c r="J70" s="11"/>
    </row>
    <row r="71" spans="1:11" x14ac:dyDescent="0.25">
      <c r="A71" s="66"/>
      <c r="B71" s="67"/>
      <c r="C71" s="67"/>
      <c r="D71" s="67"/>
      <c r="E71" s="98"/>
      <c r="F71" s="98"/>
      <c r="G71" s="98"/>
      <c r="H71" s="8"/>
      <c r="I71" s="8">
        <f t="shared" si="0"/>
        <v>0</v>
      </c>
      <c r="J71" s="11"/>
    </row>
    <row r="72" spans="1:11" x14ac:dyDescent="0.25">
      <c r="A72" s="66"/>
      <c r="B72" s="67"/>
      <c r="C72" s="67"/>
      <c r="D72" s="67"/>
      <c r="E72" s="98"/>
      <c r="F72" s="98"/>
      <c r="G72" s="98"/>
      <c r="H72" s="8"/>
      <c r="I72" s="8">
        <f t="shared" si="0"/>
        <v>0</v>
      </c>
      <c r="J72" s="11"/>
    </row>
    <row r="73" spans="1:11" x14ac:dyDescent="0.25">
      <c r="A73" s="66"/>
      <c r="B73" s="67"/>
      <c r="C73" s="67"/>
      <c r="D73" s="67"/>
      <c r="E73" s="98"/>
      <c r="F73" s="98"/>
      <c r="G73" s="98"/>
      <c r="H73" s="8"/>
      <c r="I73" s="8">
        <f t="shared" si="0"/>
        <v>0</v>
      </c>
      <c r="J73" s="11"/>
    </row>
    <row r="74" spans="1:11" x14ac:dyDescent="0.25">
      <c r="A74" s="66"/>
      <c r="B74" s="67"/>
      <c r="C74" s="67"/>
      <c r="D74" s="67"/>
      <c r="E74" s="98"/>
      <c r="F74" s="98"/>
      <c r="G74" s="98"/>
      <c r="H74" s="8"/>
      <c r="I74" s="8">
        <f t="shared" si="0"/>
        <v>0</v>
      </c>
      <c r="J74" s="11"/>
    </row>
    <row r="75" spans="1:11" x14ac:dyDescent="0.25">
      <c r="A75" s="66"/>
      <c r="B75" s="67"/>
      <c r="C75" s="67"/>
      <c r="D75" s="67"/>
      <c r="E75" s="98"/>
      <c r="F75" s="98"/>
      <c r="G75" s="98"/>
      <c r="H75" s="8"/>
      <c r="I75" s="8">
        <f t="shared" si="0"/>
        <v>0</v>
      </c>
      <c r="J75" s="11"/>
    </row>
    <row r="76" spans="1:11" ht="13" thickBot="1" x14ac:dyDescent="0.3">
      <c r="A76" s="66"/>
      <c r="B76" s="67"/>
      <c r="C76" s="67"/>
      <c r="D76" s="67"/>
      <c r="E76" s="98"/>
      <c r="F76" s="98"/>
      <c r="G76" s="98"/>
      <c r="H76" s="8"/>
      <c r="I76" s="8">
        <f t="shared" si="0"/>
        <v>0</v>
      </c>
      <c r="J76" s="11"/>
    </row>
    <row r="77" spans="1:11" ht="5.5" customHeight="1" thickBot="1" x14ac:dyDescent="0.3">
      <c r="A77" s="62"/>
      <c r="B77" s="26"/>
      <c r="C77" s="26"/>
      <c r="D77" s="26"/>
      <c r="E77" s="26"/>
      <c r="F77" s="26"/>
      <c r="G77" s="26"/>
      <c r="H77" s="26"/>
      <c r="I77" s="26"/>
      <c r="J77" s="42"/>
    </row>
    <row r="78" spans="1:11" ht="9.25" customHeight="1" x14ac:dyDescent="0.25">
      <c r="A78" s="4"/>
    </row>
    <row r="79" spans="1:11" s="51" customFormat="1" ht="25" x14ac:dyDescent="0.25">
      <c r="A79" s="55"/>
      <c r="B79" s="56"/>
      <c r="C79" s="56"/>
      <c r="D79" s="56"/>
      <c r="E79" s="48" t="s">
        <v>42</v>
      </c>
      <c r="F79" s="50" t="s">
        <v>109</v>
      </c>
      <c r="G79" s="49" t="s">
        <v>479</v>
      </c>
      <c r="H79" s="56"/>
      <c r="I79" s="49" t="s">
        <v>114</v>
      </c>
      <c r="J79" s="95" t="s">
        <v>44</v>
      </c>
    </row>
    <row r="80" spans="1:11" ht="8.5" customHeight="1" x14ac:dyDescent="0.25">
      <c r="A80" s="4"/>
    </row>
    <row r="81" spans="1:11" ht="13" x14ac:dyDescent="0.3">
      <c r="A81" s="23" t="s">
        <v>37</v>
      </c>
      <c r="B81" s="22" t="s">
        <v>585</v>
      </c>
      <c r="C81" s="20"/>
      <c r="E81" s="10">
        <f>SUM(E8:E76)</f>
        <v>3176.44</v>
      </c>
      <c r="F81" s="10">
        <f>SUM(F8:F76)</f>
        <v>1024.98</v>
      </c>
      <c r="G81" s="10">
        <f>SUM(G8:G76)</f>
        <v>676.13000000000011</v>
      </c>
      <c r="H81" s="10"/>
      <c r="I81" s="10">
        <f>SUM(I7:I76)</f>
        <v>1480.3300000000002</v>
      </c>
      <c r="J81" s="130">
        <f>+G81-C4</f>
        <v>-28.269999999999868</v>
      </c>
    </row>
    <row r="82" spans="1:11" ht="8.5" customHeight="1" x14ac:dyDescent="0.25">
      <c r="A82" s="4"/>
    </row>
    <row r="83" spans="1:11" x14ac:dyDescent="0.25">
      <c r="A83" s="1" t="s">
        <v>160</v>
      </c>
      <c r="B83" s="16" t="s">
        <v>190</v>
      </c>
      <c r="E83" s="5"/>
      <c r="F83" s="10"/>
      <c r="G83" s="10"/>
      <c r="H83" s="15"/>
      <c r="I83" s="10"/>
      <c r="J83" s="97"/>
    </row>
    <row r="84" spans="1:11" ht="8.5" customHeight="1" x14ac:dyDescent="0.25"/>
    <row r="85" spans="1:11" x14ac:dyDescent="0.25">
      <c r="A85" s="1" t="s">
        <v>37</v>
      </c>
      <c r="B85" s="16" t="s">
        <v>59</v>
      </c>
      <c r="E85" s="10"/>
      <c r="F85" s="10"/>
      <c r="G85" s="10"/>
      <c r="H85" s="61"/>
      <c r="I85" s="10"/>
    </row>
    <row r="86" spans="1:11" x14ac:dyDescent="0.25">
      <c r="A86" s="4" t="s">
        <v>37</v>
      </c>
      <c r="B86" s="16" t="s">
        <v>179</v>
      </c>
      <c r="C86" s="1" t="s">
        <v>321</v>
      </c>
      <c r="E86" s="10"/>
      <c r="F86" s="10"/>
      <c r="G86" s="10"/>
      <c r="H86" s="61"/>
      <c r="I86" s="10"/>
    </row>
    <row r="87" spans="1:11" x14ac:dyDescent="0.25">
      <c r="A87" s="4" t="s">
        <v>37</v>
      </c>
      <c r="B87" s="16" t="s">
        <v>180</v>
      </c>
      <c r="E87" s="10"/>
      <c r="F87" s="10"/>
      <c r="G87" s="10"/>
      <c r="H87" s="61"/>
      <c r="I87" s="10"/>
    </row>
    <row r="88" spans="1:11" x14ac:dyDescent="0.25">
      <c r="A88" s="1" t="s">
        <v>37</v>
      </c>
      <c r="B88" s="16" t="s">
        <v>181</v>
      </c>
      <c r="E88" s="10"/>
      <c r="F88" s="10"/>
      <c r="G88" s="10"/>
      <c r="H88" s="61"/>
      <c r="I88" s="10"/>
      <c r="K88" s="2"/>
    </row>
    <row r="89" spans="1:11" ht="8.5" customHeight="1" x14ac:dyDescent="0.25"/>
    <row r="90" spans="1:11" x14ac:dyDescent="0.25">
      <c r="A90" s="4" t="s">
        <v>255</v>
      </c>
      <c r="B90" s="16"/>
    </row>
    <row r="91" spans="1:11" ht="8.5" customHeight="1" x14ac:dyDescent="0.25"/>
    <row r="92" spans="1:11" x14ac:dyDescent="0.25">
      <c r="A92" s="65" t="s">
        <v>193</v>
      </c>
      <c r="C92" s="1" t="s">
        <v>194</v>
      </c>
      <c r="D92" s="8">
        <f>+G81/12</f>
        <v>56.344166666666673</v>
      </c>
      <c r="E92" s="16" t="s">
        <v>197</v>
      </c>
    </row>
    <row r="93" spans="1:11" x14ac:dyDescent="0.25">
      <c r="A93" s="65"/>
      <c r="C93" s="1" t="s">
        <v>195</v>
      </c>
      <c r="D93" s="8">
        <f>+G83/12</f>
        <v>0</v>
      </c>
      <c r="E93" s="16" t="s">
        <v>197</v>
      </c>
    </row>
    <row r="94" spans="1:11" ht="8.5" customHeight="1" x14ac:dyDescent="0.25">
      <c r="A94" s="4"/>
    </row>
    <row r="95" spans="1:11" x14ac:dyDescent="0.25">
      <c r="A95" s="33"/>
      <c r="B95" s="12" t="s">
        <v>167</v>
      </c>
      <c r="C95" s="99"/>
      <c r="D95" s="99"/>
      <c r="E95" s="100"/>
    </row>
    <row r="96" spans="1:11" x14ac:dyDescent="0.25">
      <c r="A96" s="34"/>
      <c r="B96" s="12" t="s">
        <v>165</v>
      </c>
      <c r="C96" s="99"/>
      <c r="D96" s="99"/>
      <c r="E96" s="100"/>
    </row>
    <row r="97" spans="1:5" x14ac:dyDescent="0.25">
      <c r="A97" s="35"/>
      <c r="B97" s="12" t="s">
        <v>166</v>
      </c>
      <c r="C97" s="99"/>
      <c r="D97" s="99"/>
      <c r="E97" s="100"/>
    </row>
    <row r="98" spans="1:5" x14ac:dyDescent="0.25">
      <c r="A98" s="4"/>
    </row>
    <row r="99" spans="1:5" x14ac:dyDescent="0.25">
      <c r="A99" s="65" t="s">
        <v>332</v>
      </c>
      <c r="B99" s="87">
        <v>266051315504245</v>
      </c>
      <c r="C99" s="87">
        <v>227284</v>
      </c>
    </row>
    <row r="100" spans="1:5" x14ac:dyDescent="0.25">
      <c r="A100" s="65" t="s">
        <v>333</v>
      </c>
      <c r="B100" s="87">
        <v>158019932439451</v>
      </c>
      <c r="C100" s="87">
        <v>476536</v>
      </c>
    </row>
    <row r="101" spans="1:5" x14ac:dyDescent="0.25">
      <c r="A101" s="65" t="s">
        <v>630</v>
      </c>
      <c r="B101" s="1">
        <v>3646</v>
      </c>
    </row>
    <row r="102" spans="1:5" x14ac:dyDescent="0.25">
      <c r="A102" s="4"/>
    </row>
    <row r="103" spans="1:5" x14ac:dyDescent="0.25">
      <c r="A103" s="4"/>
    </row>
    <row r="104" spans="1:5" x14ac:dyDescent="0.25">
      <c r="A104" s="140" t="s">
        <v>634</v>
      </c>
    </row>
    <row r="105" spans="1:5" x14ac:dyDescent="0.25">
      <c r="A105" s="140" t="s">
        <v>635</v>
      </c>
    </row>
    <row r="106" spans="1:5" x14ac:dyDescent="0.25">
      <c r="A106" s="140" t="s">
        <v>636</v>
      </c>
    </row>
    <row r="107" spans="1:5" x14ac:dyDescent="0.25">
      <c r="A107" s="140" t="s">
        <v>637</v>
      </c>
    </row>
    <row r="108" spans="1:5" x14ac:dyDescent="0.25">
      <c r="A108" s="140" t="s">
        <v>638</v>
      </c>
    </row>
    <row r="109" spans="1:5" x14ac:dyDescent="0.25">
      <c r="A109" s="141" t="s">
        <v>639</v>
      </c>
    </row>
    <row r="110" spans="1:5" x14ac:dyDescent="0.25">
      <c r="A110" s="143" t="s">
        <v>652</v>
      </c>
      <c r="C110" s="16" t="s">
        <v>651</v>
      </c>
    </row>
    <row r="111" spans="1:5" x14ac:dyDescent="0.25">
      <c r="A111" s="4"/>
    </row>
    <row r="112" spans="1:5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</sheetData>
  <autoFilter ref="A6:G76"/>
  <phoneticPr fontId="0" type="noConversion"/>
  <hyperlinks>
    <hyperlink ref="A109" r:id="rId1" display="http://www.prevoyants.gestion-mutuelle.fr/"/>
    <hyperlink ref="A110" r:id="rId2"/>
  </hyperlinks>
  <pageMargins left="0.78740157480314965" right="0.78740157480314965" top="0.39370078740157483" bottom="0.39370078740157483" header="0.51181102362204722" footer="0.51181102362204722"/>
  <pageSetup scale="80" orientation="portrait" horizontalDpi="300" verticalDpi="300" r:id="rId3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workbookViewId="0">
      <pane ySplit="1" topLeftCell="A8" activePane="bottomLeft" state="frozen"/>
      <selection activeCell="D9" sqref="D9"/>
      <selection pane="bottomLeft" activeCell="M35" sqref="M35"/>
    </sheetView>
  </sheetViews>
  <sheetFormatPr baseColWidth="10" defaultRowHeight="13" x14ac:dyDescent="0.3"/>
  <cols>
    <col min="1" max="1" width="13.36328125" customWidth="1"/>
    <col min="2" max="2" width="18.81640625" style="1" bestFit="1" customWidth="1"/>
    <col min="3" max="3" width="12.6328125" style="1" customWidth="1"/>
    <col min="4" max="4" width="18.6328125" style="1" customWidth="1"/>
    <col min="5" max="5" width="11.36328125" style="20" customWidth="1"/>
    <col min="6" max="6" width="8.6328125" style="20" customWidth="1"/>
    <col min="7" max="7" width="10.1796875" style="1" customWidth="1"/>
    <col min="8" max="8" width="8.6328125" style="20" customWidth="1"/>
    <col min="9" max="9" width="9.81640625" style="1" customWidth="1"/>
    <col min="10" max="10" width="0.6328125" style="1" customWidth="1"/>
    <col min="11" max="11" width="10.81640625" style="67" customWidth="1"/>
    <col min="12" max="12" width="9.08984375" style="16" customWidth="1"/>
  </cols>
  <sheetData>
    <row r="1" spans="1:13" ht="26" hidden="1" x14ac:dyDescent="0.3">
      <c r="A1" s="4" t="s">
        <v>1</v>
      </c>
      <c r="B1" s="1" t="s">
        <v>2</v>
      </c>
      <c r="C1" s="40" t="s">
        <v>171</v>
      </c>
      <c r="D1" s="1" t="s">
        <v>8</v>
      </c>
      <c r="E1" s="20" t="s">
        <v>7</v>
      </c>
      <c r="F1" s="156" t="s">
        <v>113</v>
      </c>
      <c r="G1" s="18"/>
      <c r="H1" s="161" t="s">
        <v>110</v>
      </c>
      <c r="I1" s="17"/>
      <c r="K1" s="40" t="s">
        <v>114</v>
      </c>
    </row>
    <row r="2" spans="1:13" ht="23" x14ac:dyDescent="0.5">
      <c r="A2" s="13" t="s">
        <v>655</v>
      </c>
      <c r="D2" s="39" t="s">
        <v>657</v>
      </c>
      <c r="E2" s="22"/>
      <c r="F2" s="157"/>
      <c r="G2" s="145"/>
      <c r="H2" s="160"/>
      <c r="I2" s="146"/>
      <c r="J2" s="146"/>
      <c r="K2" s="132"/>
      <c r="L2" s="147"/>
      <c r="M2" s="145"/>
    </row>
    <row r="3" spans="1:13" x14ac:dyDescent="0.3">
      <c r="A3" s="3"/>
    </row>
    <row r="4" spans="1:13" x14ac:dyDescent="0.3">
      <c r="A4" s="19" t="s">
        <v>654</v>
      </c>
      <c r="B4" s="20"/>
      <c r="C4" s="144"/>
      <c r="D4" s="54"/>
    </row>
    <row r="5" spans="1:13" x14ac:dyDescent="0.3">
      <c r="A5" s="3"/>
    </row>
    <row r="6" spans="1:13" s="51" customFormat="1" ht="26" x14ac:dyDescent="0.25">
      <c r="A6" s="47" t="s">
        <v>1</v>
      </c>
      <c r="B6" s="48" t="s">
        <v>2</v>
      </c>
      <c r="C6" s="49" t="s">
        <v>171</v>
      </c>
      <c r="D6" s="48" t="s">
        <v>8</v>
      </c>
      <c r="E6" s="150" t="s">
        <v>7</v>
      </c>
      <c r="F6" s="158" t="s">
        <v>113</v>
      </c>
      <c r="G6" s="50" t="s">
        <v>665</v>
      </c>
      <c r="H6" s="162" t="s">
        <v>242</v>
      </c>
      <c r="I6" s="50" t="s">
        <v>666</v>
      </c>
      <c r="J6" s="56"/>
      <c r="K6" s="164" t="s">
        <v>111</v>
      </c>
      <c r="L6" s="94"/>
    </row>
    <row r="7" spans="1:13" s="51" customFormat="1" x14ac:dyDescent="0.25">
      <c r="A7" s="55" t="s">
        <v>659</v>
      </c>
      <c r="B7" s="56" t="s">
        <v>333</v>
      </c>
      <c r="C7" s="84" t="s">
        <v>180</v>
      </c>
      <c r="D7" s="56" t="s">
        <v>536</v>
      </c>
      <c r="E7" s="151">
        <v>22</v>
      </c>
      <c r="F7" s="159"/>
      <c r="G7" s="85"/>
      <c r="H7" s="163"/>
      <c r="I7" s="84"/>
      <c r="J7" s="56"/>
      <c r="K7" s="98">
        <f t="shared" ref="K7:K16" si="0">E7-(F7+H7)</f>
        <v>22</v>
      </c>
      <c r="L7" s="57"/>
    </row>
    <row r="8" spans="1:13" s="51" customFormat="1" x14ac:dyDescent="0.3">
      <c r="A8" s="55" t="s">
        <v>661</v>
      </c>
      <c r="B8" s="56" t="s">
        <v>333</v>
      </c>
      <c r="C8" s="84" t="s">
        <v>180</v>
      </c>
      <c r="D8" s="56" t="s">
        <v>660</v>
      </c>
      <c r="E8" s="54">
        <v>22</v>
      </c>
      <c r="F8" s="54"/>
      <c r="G8" s="67"/>
      <c r="H8" s="54"/>
      <c r="I8" s="67"/>
      <c r="J8" s="56"/>
      <c r="K8" s="98">
        <f t="shared" si="0"/>
        <v>22</v>
      </c>
      <c r="L8" s="57"/>
    </row>
    <row r="9" spans="1:13" s="51" customFormat="1" x14ac:dyDescent="0.3">
      <c r="A9" s="55" t="s">
        <v>664</v>
      </c>
      <c r="B9" s="56" t="s">
        <v>333</v>
      </c>
      <c r="C9" s="84" t="s">
        <v>179</v>
      </c>
      <c r="D9" s="56" t="s">
        <v>59</v>
      </c>
      <c r="E9" s="54">
        <v>57.84</v>
      </c>
      <c r="F9" s="54">
        <v>40.479999999999997</v>
      </c>
      <c r="G9" s="67">
        <v>39997</v>
      </c>
      <c r="H9" s="54">
        <v>17.36</v>
      </c>
      <c r="I9" s="67">
        <v>40001</v>
      </c>
      <c r="J9" s="56"/>
      <c r="K9" s="98">
        <f t="shared" si="0"/>
        <v>0</v>
      </c>
      <c r="L9" s="57"/>
    </row>
    <row r="10" spans="1:13" x14ac:dyDescent="0.3">
      <c r="A10" s="66" t="s">
        <v>662</v>
      </c>
      <c r="B10" s="67" t="s">
        <v>333</v>
      </c>
      <c r="C10" s="67" t="s">
        <v>179</v>
      </c>
      <c r="D10" s="67" t="s">
        <v>663</v>
      </c>
      <c r="E10" s="54">
        <v>120</v>
      </c>
      <c r="F10" s="54">
        <v>18.760000000000002</v>
      </c>
      <c r="G10" s="67">
        <v>40037</v>
      </c>
      <c r="H10" s="54">
        <v>17.32</v>
      </c>
      <c r="I10" s="67">
        <v>40039</v>
      </c>
      <c r="J10" s="8"/>
      <c r="K10" s="172">
        <f t="shared" si="0"/>
        <v>83.92</v>
      </c>
      <c r="L10" s="11"/>
    </row>
    <row r="11" spans="1:13" x14ac:dyDescent="0.3">
      <c r="A11" s="66" t="s">
        <v>667</v>
      </c>
      <c r="B11" s="67" t="s">
        <v>333</v>
      </c>
      <c r="C11" s="67" t="s">
        <v>179</v>
      </c>
      <c r="D11" s="67" t="s">
        <v>669</v>
      </c>
      <c r="E11" s="54">
        <v>28</v>
      </c>
      <c r="F11" s="54">
        <v>18.600000000000001</v>
      </c>
      <c r="G11" s="67">
        <v>40049</v>
      </c>
      <c r="H11" s="54">
        <v>8.4</v>
      </c>
      <c r="I11" s="67">
        <v>40051</v>
      </c>
      <c r="J11" s="8"/>
      <c r="K11" s="98">
        <f t="shared" si="0"/>
        <v>1</v>
      </c>
      <c r="L11" s="11"/>
    </row>
    <row r="12" spans="1:13" x14ac:dyDescent="0.3">
      <c r="A12" s="66" t="s">
        <v>668</v>
      </c>
      <c r="B12" s="67" t="s">
        <v>333</v>
      </c>
      <c r="C12" s="67" t="s">
        <v>179</v>
      </c>
      <c r="D12" s="67" t="s">
        <v>609</v>
      </c>
      <c r="E12" s="54">
        <v>100</v>
      </c>
      <c r="F12" s="54">
        <v>48.28</v>
      </c>
      <c r="G12" s="67">
        <v>40085</v>
      </c>
      <c r="H12" s="54">
        <v>33.51</v>
      </c>
      <c r="I12" s="67">
        <v>40087</v>
      </c>
      <c r="J12" s="8"/>
      <c r="K12" s="98">
        <f t="shared" si="0"/>
        <v>18.210000000000008</v>
      </c>
      <c r="L12" s="11"/>
    </row>
    <row r="13" spans="1:13" x14ac:dyDescent="0.3">
      <c r="A13" s="66" t="s">
        <v>672</v>
      </c>
      <c r="B13" s="67" t="s">
        <v>675</v>
      </c>
      <c r="C13" s="67" t="s">
        <v>673</v>
      </c>
      <c r="D13" s="1" t="s">
        <v>674</v>
      </c>
      <c r="E13" s="54"/>
      <c r="F13" s="54"/>
      <c r="G13" s="67"/>
      <c r="H13" s="54"/>
      <c r="I13" s="67"/>
      <c r="J13" s="8"/>
      <c r="K13" s="98">
        <f t="shared" si="0"/>
        <v>0</v>
      </c>
      <c r="L13" s="11"/>
    </row>
    <row r="14" spans="1:13" x14ac:dyDescent="0.3">
      <c r="A14" s="66" t="s">
        <v>676</v>
      </c>
      <c r="B14" s="67"/>
      <c r="C14" s="67" t="s">
        <v>180</v>
      </c>
      <c r="D14" s="67" t="s">
        <v>536</v>
      </c>
      <c r="E14" s="54">
        <v>22</v>
      </c>
      <c r="F14" s="54">
        <v>11.9</v>
      </c>
      <c r="G14" s="67">
        <v>40176</v>
      </c>
      <c r="H14" s="54">
        <v>6.6</v>
      </c>
      <c r="I14" s="67" t="s">
        <v>679</v>
      </c>
      <c r="J14" s="8"/>
      <c r="K14" s="98">
        <f t="shared" si="0"/>
        <v>3.5</v>
      </c>
      <c r="L14" s="11" t="s">
        <v>266</v>
      </c>
    </row>
    <row r="15" spans="1:13" x14ac:dyDescent="0.3">
      <c r="A15" s="66" t="s">
        <v>677</v>
      </c>
      <c r="B15" s="67"/>
      <c r="C15" s="67" t="s">
        <v>179</v>
      </c>
      <c r="D15" s="67" t="s">
        <v>678</v>
      </c>
      <c r="E15" s="54"/>
      <c r="F15" s="54"/>
      <c r="G15" s="67"/>
      <c r="H15" s="54"/>
      <c r="I15" s="67"/>
      <c r="J15" s="8"/>
      <c r="K15" s="98">
        <f t="shared" si="0"/>
        <v>0</v>
      </c>
      <c r="L15" s="11"/>
    </row>
    <row r="16" spans="1:13" x14ac:dyDescent="0.3">
      <c r="A16" s="66"/>
      <c r="B16" s="67"/>
      <c r="C16" s="67"/>
      <c r="D16" s="67"/>
      <c r="E16" s="54"/>
      <c r="F16" s="54"/>
      <c r="G16" s="67"/>
      <c r="H16" s="54"/>
      <c r="I16" s="67"/>
      <c r="J16" s="8"/>
      <c r="K16" s="98">
        <f t="shared" si="0"/>
        <v>0</v>
      </c>
      <c r="L16" s="11"/>
    </row>
    <row r="17" spans="1:13" x14ac:dyDescent="0.3">
      <c r="A17" s="66"/>
      <c r="B17" s="67"/>
      <c r="C17" s="67"/>
      <c r="D17" s="67"/>
      <c r="E17" s="54"/>
      <c r="F17" s="54"/>
      <c r="G17" s="67"/>
      <c r="H17" s="54"/>
      <c r="I17" s="67"/>
      <c r="J17" s="8"/>
      <c r="K17" s="98">
        <f>E17-(F17+H17)</f>
        <v>0</v>
      </c>
      <c r="L17" s="11"/>
    </row>
    <row r="18" spans="1:13" ht="13.5" thickBot="1" x14ac:dyDescent="0.35">
      <c r="A18" s="66"/>
      <c r="B18" s="67"/>
      <c r="C18" s="67"/>
      <c r="D18" s="67"/>
      <c r="E18" s="54"/>
      <c r="F18" s="54"/>
      <c r="G18" s="67"/>
      <c r="H18" s="54"/>
      <c r="I18" s="67"/>
      <c r="J18" s="8"/>
      <c r="K18" s="98">
        <f>E18-(F18+H18)</f>
        <v>0</v>
      </c>
      <c r="L18" s="11"/>
    </row>
    <row r="19" spans="1:13" ht="5.5" customHeight="1" thickBot="1" x14ac:dyDescent="0.35">
      <c r="A19" s="62"/>
      <c r="B19" s="26"/>
      <c r="C19" s="26"/>
      <c r="D19" s="26"/>
      <c r="E19" s="152"/>
      <c r="F19" s="152"/>
      <c r="G19" s="26"/>
      <c r="H19" s="152"/>
      <c r="I19" s="26"/>
      <c r="J19" s="26"/>
      <c r="K19" s="165"/>
      <c r="L19" s="42"/>
    </row>
    <row r="20" spans="1:13" ht="9.25" customHeight="1" x14ac:dyDescent="0.3">
      <c r="A20" s="4"/>
    </row>
    <row r="21" spans="1:13" s="51" customFormat="1" ht="26" x14ac:dyDescent="0.25">
      <c r="A21" s="55"/>
      <c r="B21" s="56"/>
      <c r="C21" s="56"/>
      <c r="D21" s="56"/>
      <c r="E21" s="150" t="s">
        <v>42</v>
      </c>
      <c r="F21" s="158" t="s">
        <v>109</v>
      </c>
      <c r="G21" s="50"/>
      <c r="H21" s="162" t="s">
        <v>479</v>
      </c>
      <c r="I21" s="84"/>
      <c r="J21" s="56"/>
      <c r="K21" s="166" t="s">
        <v>114</v>
      </c>
      <c r="L21" s="95" t="s">
        <v>44</v>
      </c>
    </row>
    <row r="22" spans="1:13" ht="8.5" customHeight="1" x14ac:dyDescent="0.3">
      <c r="A22" s="4"/>
    </row>
    <row r="23" spans="1:13" x14ac:dyDescent="0.3">
      <c r="A23" s="23" t="s">
        <v>37</v>
      </c>
      <c r="B23" s="22" t="s">
        <v>653</v>
      </c>
      <c r="C23" s="20"/>
      <c r="E23" s="153">
        <f>SUM(E8:E18)</f>
        <v>349.84000000000003</v>
      </c>
      <c r="F23" s="153">
        <f>SUM(F8:F18)</f>
        <v>138.02000000000001</v>
      </c>
      <c r="G23" s="5"/>
      <c r="H23" s="153">
        <f>SUM(H8:H18)</f>
        <v>83.19</v>
      </c>
      <c r="I23" s="5"/>
      <c r="J23" s="10"/>
      <c r="K23" s="167">
        <f>SUM(K7:K18)</f>
        <v>150.63000000000002</v>
      </c>
      <c r="L23" s="130">
        <f>+H23-C4</f>
        <v>83.19</v>
      </c>
    </row>
    <row r="24" spans="1:13" ht="8.5" customHeight="1" x14ac:dyDescent="0.3">
      <c r="A24" s="4"/>
    </row>
    <row r="25" spans="1:13" x14ac:dyDescent="0.3">
      <c r="A25" s="1" t="s">
        <v>160</v>
      </c>
      <c r="B25" s="16" t="s">
        <v>190</v>
      </c>
      <c r="E25" s="154"/>
      <c r="F25" s="153"/>
      <c r="G25" s="5"/>
      <c r="H25" s="153"/>
      <c r="I25" s="148"/>
      <c r="J25" s="15"/>
      <c r="K25" s="167"/>
      <c r="L25" s="97"/>
    </row>
    <row r="26" spans="1:13" ht="8.5" customHeight="1" x14ac:dyDescent="0.3"/>
    <row r="27" spans="1:13" x14ac:dyDescent="0.3">
      <c r="A27" s="1" t="s">
        <v>37</v>
      </c>
      <c r="B27" s="16" t="s">
        <v>59</v>
      </c>
      <c r="E27" s="153"/>
      <c r="F27" s="153"/>
      <c r="G27" s="5"/>
      <c r="H27" s="153"/>
      <c r="I27" s="149"/>
      <c r="J27" s="61"/>
      <c r="K27" s="167"/>
    </row>
    <row r="28" spans="1:13" x14ac:dyDescent="0.3">
      <c r="A28" s="4" t="s">
        <v>37</v>
      </c>
      <c r="B28" s="16" t="s">
        <v>179</v>
      </c>
      <c r="C28" s="1" t="s">
        <v>321</v>
      </c>
      <c r="E28" s="153"/>
      <c r="F28" s="153"/>
      <c r="G28" s="5"/>
      <c r="H28" s="153"/>
      <c r="I28" s="149"/>
      <c r="J28" s="61"/>
      <c r="K28" s="167"/>
    </row>
    <row r="29" spans="1:13" x14ac:dyDescent="0.3">
      <c r="A29" s="4" t="s">
        <v>37</v>
      </c>
      <c r="B29" s="16" t="s">
        <v>180</v>
      </c>
      <c r="E29" s="153"/>
      <c r="F29" s="153"/>
      <c r="G29" s="5"/>
      <c r="H29" s="153"/>
      <c r="I29" s="149"/>
      <c r="J29" s="61"/>
      <c r="K29" s="167"/>
    </row>
    <row r="30" spans="1:13" x14ac:dyDescent="0.3">
      <c r="A30" s="1" t="s">
        <v>37</v>
      </c>
      <c r="B30" s="16" t="s">
        <v>181</v>
      </c>
      <c r="E30" s="153"/>
      <c r="F30" s="153"/>
      <c r="G30" s="5"/>
      <c r="H30" s="153"/>
      <c r="I30" s="149"/>
      <c r="J30" s="61"/>
      <c r="K30" s="167"/>
      <c r="M30" s="2"/>
    </row>
    <row r="31" spans="1:13" ht="8.5" customHeight="1" x14ac:dyDescent="0.3"/>
    <row r="32" spans="1:13" x14ac:dyDescent="0.3">
      <c r="A32" s="4" t="s">
        <v>255</v>
      </c>
      <c r="B32" s="16"/>
    </row>
    <row r="33" spans="1:5" ht="8.5" customHeight="1" x14ac:dyDescent="0.3"/>
    <row r="34" spans="1:5" x14ac:dyDescent="0.3">
      <c r="A34" s="65" t="s">
        <v>193</v>
      </c>
      <c r="C34" s="1" t="s">
        <v>194</v>
      </c>
      <c r="D34" s="8">
        <f>+H23/12</f>
        <v>6.9325000000000001</v>
      </c>
      <c r="E34" s="22" t="s">
        <v>197</v>
      </c>
    </row>
    <row r="35" spans="1:5" x14ac:dyDescent="0.3">
      <c r="A35" s="65"/>
      <c r="C35" s="1" t="s">
        <v>195</v>
      </c>
      <c r="D35" s="8">
        <f>+H25/12</f>
        <v>0</v>
      </c>
      <c r="E35" s="22" t="s">
        <v>197</v>
      </c>
    </row>
    <row r="36" spans="1:5" ht="8.5" customHeight="1" x14ac:dyDescent="0.3">
      <c r="A36" s="4"/>
    </row>
    <row r="37" spans="1:5" x14ac:dyDescent="0.3">
      <c r="A37" s="33"/>
      <c r="B37" s="12" t="s">
        <v>167</v>
      </c>
      <c r="C37" s="99"/>
      <c r="D37" s="99"/>
      <c r="E37" s="155"/>
    </row>
    <row r="38" spans="1:5" x14ac:dyDescent="0.3">
      <c r="A38" s="34"/>
      <c r="B38" s="12" t="s">
        <v>165</v>
      </c>
      <c r="C38" s="99"/>
      <c r="D38" s="99"/>
      <c r="E38" s="155"/>
    </row>
    <row r="39" spans="1:5" x14ac:dyDescent="0.3">
      <c r="A39" s="35"/>
      <c r="B39" s="12" t="s">
        <v>166</v>
      </c>
      <c r="C39" s="99"/>
      <c r="D39" s="99"/>
      <c r="E39" s="155"/>
    </row>
    <row r="40" spans="1:5" x14ac:dyDescent="0.3">
      <c r="A40" s="4"/>
    </row>
    <row r="41" spans="1:5" x14ac:dyDescent="0.3">
      <c r="B41"/>
      <c r="C41"/>
    </row>
    <row r="42" spans="1:5" x14ac:dyDescent="0.3">
      <c r="A42" s="65" t="s">
        <v>333</v>
      </c>
      <c r="B42" s="87">
        <v>158019932439451</v>
      </c>
      <c r="C42" s="87" t="s">
        <v>670</v>
      </c>
      <c r="D42" s="16" t="s">
        <v>671</v>
      </c>
    </row>
    <row r="43" spans="1:5" x14ac:dyDescent="0.3">
      <c r="A43" s="65" t="s">
        <v>630</v>
      </c>
      <c r="B43" s="1">
        <v>3646</v>
      </c>
    </row>
    <row r="44" spans="1:5" ht="15" x14ac:dyDescent="0.3">
      <c r="A44" s="170"/>
      <c r="B44" s="171"/>
    </row>
    <row r="45" spans="1:5" ht="15" x14ac:dyDescent="0.3">
      <c r="A45" s="170"/>
      <c r="B45" s="171"/>
    </row>
    <row r="46" spans="1:5" x14ac:dyDescent="0.3">
      <c r="A46" s="140"/>
    </row>
    <row r="47" spans="1:5" x14ac:dyDescent="0.3">
      <c r="A47" s="140"/>
    </row>
    <row r="48" spans="1:5" x14ac:dyDescent="0.3">
      <c r="A48" s="140"/>
    </row>
    <row r="49" spans="1:3" x14ac:dyDescent="0.3">
      <c r="A49" s="140"/>
    </row>
    <row r="50" spans="1:3" x14ac:dyDescent="0.3">
      <c r="A50" s="140"/>
    </row>
    <row r="51" spans="1:3" x14ac:dyDescent="0.3">
      <c r="A51" s="168"/>
    </row>
    <row r="52" spans="1:3" x14ac:dyDescent="0.3">
      <c r="A52" s="169"/>
      <c r="C52" s="16"/>
    </row>
    <row r="53" spans="1:3" x14ac:dyDescent="0.3">
      <c r="A53" s="4"/>
    </row>
    <row r="54" spans="1:3" x14ac:dyDescent="0.3">
      <c r="A54" s="4"/>
    </row>
    <row r="55" spans="1:3" x14ac:dyDescent="0.3">
      <c r="A55" s="4"/>
    </row>
    <row r="56" spans="1:3" x14ac:dyDescent="0.3">
      <c r="A56" s="4"/>
    </row>
    <row r="57" spans="1:3" x14ac:dyDescent="0.3">
      <c r="A57" s="4"/>
    </row>
    <row r="58" spans="1:3" x14ac:dyDescent="0.3">
      <c r="A58" s="4"/>
    </row>
    <row r="59" spans="1:3" x14ac:dyDescent="0.3">
      <c r="A59" s="4"/>
    </row>
    <row r="60" spans="1:3" x14ac:dyDescent="0.3">
      <c r="A60" s="4"/>
    </row>
    <row r="61" spans="1:3" x14ac:dyDescent="0.3">
      <c r="A61" s="4"/>
    </row>
    <row r="62" spans="1:3" x14ac:dyDescent="0.3">
      <c r="A62" s="4"/>
    </row>
    <row r="63" spans="1:3" x14ac:dyDescent="0.3">
      <c r="A63" s="4"/>
    </row>
    <row r="64" spans="1:3" x14ac:dyDescent="0.3">
      <c r="A64" s="4"/>
    </row>
    <row r="65" spans="1:1" x14ac:dyDescent="0.3">
      <c r="A65" s="4"/>
    </row>
    <row r="66" spans="1:1" x14ac:dyDescent="0.3">
      <c r="A66" s="4"/>
    </row>
    <row r="67" spans="1:1" x14ac:dyDescent="0.3">
      <c r="A67" s="4"/>
    </row>
    <row r="68" spans="1:1" x14ac:dyDescent="0.3">
      <c r="A68" s="4"/>
    </row>
    <row r="69" spans="1:1" x14ac:dyDescent="0.3">
      <c r="A69" s="4"/>
    </row>
    <row r="70" spans="1:1" x14ac:dyDescent="0.3">
      <c r="A70" s="4"/>
    </row>
    <row r="71" spans="1:1" x14ac:dyDescent="0.3">
      <c r="A71" s="4"/>
    </row>
    <row r="72" spans="1:1" x14ac:dyDescent="0.3">
      <c r="A72" s="4"/>
    </row>
    <row r="73" spans="1:1" x14ac:dyDescent="0.3">
      <c r="A73" s="4"/>
    </row>
    <row r="74" spans="1:1" x14ac:dyDescent="0.3">
      <c r="A74" s="4"/>
    </row>
    <row r="75" spans="1:1" x14ac:dyDescent="0.3">
      <c r="A75" s="4"/>
    </row>
    <row r="76" spans="1:1" x14ac:dyDescent="0.3">
      <c r="A76" s="4"/>
    </row>
    <row r="77" spans="1:1" x14ac:dyDescent="0.3">
      <c r="A77" s="4"/>
    </row>
    <row r="78" spans="1:1" x14ac:dyDescent="0.3">
      <c r="A78" s="4"/>
    </row>
  </sheetData>
  <autoFilter ref="A6:H18"/>
  <phoneticPr fontId="0" type="noConversion"/>
  <pageMargins left="0.78740157480314965" right="0.78740157480314965" top="0.39370078740157483" bottom="0.39370078740157483" header="0.51181102362204722" footer="0.51181102362204722"/>
  <pageSetup scale="8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workbookViewId="0">
      <pane ySplit="1" topLeftCell="A14" activePane="bottomLeft" state="frozen"/>
      <selection activeCell="D9" sqref="D9"/>
      <selection pane="bottomLeft" activeCell="P23" sqref="P23"/>
    </sheetView>
  </sheetViews>
  <sheetFormatPr baseColWidth="10" defaultRowHeight="13" x14ac:dyDescent="0.3"/>
  <cols>
    <col min="1" max="1" width="13.36328125" customWidth="1"/>
    <col min="2" max="2" width="18.81640625" style="1" bestFit="1" customWidth="1"/>
    <col min="3" max="3" width="12.6328125" style="1" customWidth="1"/>
    <col min="4" max="4" width="18.6328125" style="1" customWidth="1"/>
    <col min="5" max="5" width="11.36328125" style="20" customWidth="1"/>
    <col min="6" max="6" width="8.6328125" style="20" customWidth="1"/>
    <col min="7" max="7" width="10.1796875" style="1" customWidth="1"/>
    <col min="8" max="8" width="8.6328125" style="20" customWidth="1"/>
    <col min="9" max="9" width="10.81640625" style="1" customWidth="1"/>
    <col min="10" max="10" width="0.6328125" style="1" customWidth="1"/>
    <col min="11" max="11" width="10.81640625" style="67" customWidth="1"/>
    <col min="12" max="12" width="9.08984375" style="16" customWidth="1"/>
  </cols>
  <sheetData>
    <row r="1" spans="1:14" ht="26" hidden="1" x14ac:dyDescent="0.3">
      <c r="A1" s="4" t="s">
        <v>1</v>
      </c>
      <c r="B1" s="1" t="s">
        <v>2</v>
      </c>
      <c r="C1" s="40" t="s">
        <v>171</v>
      </c>
      <c r="D1" s="1" t="s">
        <v>8</v>
      </c>
      <c r="E1" s="20" t="s">
        <v>7</v>
      </c>
      <c r="F1" s="156" t="s">
        <v>113</v>
      </c>
      <c r="G1" s="18"/>
      <c r="H1" s="161" t="s">
        <v>110</v>
      </c>
      <c r="I1" s="17"/>
      <c r="K1" s="40" t="s">
        <v>114</v>
      </c>
    </row>
    <row r="2" spans="1:14" ht="23" x14ac:dyDescent="0.5">
      <c r="A2" s="13" t="s">
        <v>655</v>
      </c>
      <c r="D2" s="39" t="s">
        <v>680</v>
      </c>
      <c r="E2" s="22"/>
      <c r="F2" s="157"/>
      <c r="G2" s="145"/>
      <c r="H2" s="160"/>
      <c r="I2" s="146"/>
      <c r="J2" s="146"/>
      <c r="K2" s="132"/>
      <c r="L2" s="147"/>
      <c r="M2" s="145"/>
    </row>
    <row r="3" spans="1:14" x14ac:dyDescent="0.3">
      <c r="A3" s="3"/>
    </row>
    <row r="4" spans="1:14" x14ac:dyDescent="0.3">
      <c r="A4" s="19" t="s">
        <v>681</v>
      </c>
      <c r="B4" s="20"/>
      <c r="C4" s="144">
        <v>561.34</v>
      </c>
      <c r="D4" s="54"/>
      <c r="E4" s="43" t="s">
        <v>704</v>
      </c>
    </row>
    <row r="5" spans="1:14" x14ac:dyDescent="0.3">
      <c r="A5" s="3"/>
    </row>
    <row r="6" spans="1:14" s="51" customFormat="1" ht="26" x14ac:dyDescent="0.25">
      <c r="A6" s="47" t="s">
        <v>1</v>
      </c>
      <c r="B6" s="48" t="s">
        <v>2</v>
      </c>
      <c r="C6" s="49" t="s">
        <v>171</v>
      </c>
      <c r="D6" s="48" t="s">
        <v>8</v>
      </c>
      <c r="E6" s="150" t="s">
        <v>7</v>
      </c>
      <c r="F6" s="158" t="s">
        <v>113</v>
      </c>
      <c r="G6" s="50" t="s">
        <v>665</v>
      </c>
      <c r="H6" s="162" t="s">
        <v>242</v>
      </c>
      <c r="I6" s="50" t="s">
        <v>666</v>
      </c>
      <c r="J6" s="56"/>
      <c r="K6" s="164" t="s">
        <v>111</v>
      </c>
      <c r="L6" s="94"/>
    </row>
    <row r="7" spans="1:14" s="51" customFormat="1" x14ac:dyDescent="0.3">
      <c r="A7" s="55" t="s">
        <v>683</v>
      </c>
      <c r="B7" s="56" t="s">
        <v>333</v>
      </c>
      <c r="C7" s="84" t="s">
        <v>682</v>
      </c>
      <c r="D7" s="56" t="s">
        <v>693</v>
      </c>
      <c r="E7" s="54">
        <v>31</v>
      </c>
      <c r="F7" s="54">
        <v>19.55</v>
      </c>
      <c r="G7" s="67">
        <v>40210</v>
      </c>
      <c r="H7" s="54">
        <v>9.23</v>
      </c>
      <c r="I7" s="67">
        <v>40212</v>
      </c>
      <c r="J7" s="56"/>
      <c r="K7" s="98">
        <f t="shared" ref="K7:K39" si="0">E7-(F7+H7)</f>
        <v>2.2199999999999989</v>
      </c>
      <c r="L7" s="57" t="s">
        <v>692</v>
      </c>
    </row>
    <row r="8" spans="1:14" s="51" customFormat="1" x14ac:dyDescent="0.3">
      <c r="A8" s="55" t="s">
        <v>687</v>
      </c>
      <c r="B8" s="137" t="s">
        <v>564</v>
      </c>
      <c r="C8" s="84" t="s">
        <v>685</v>
      </c>
      <c r="D8" s="56" t="s">
        <v>686</v>
      </c>
      <c r="E8" s="54">
        <v>41.06</v>
      </c>
      <c r="F8" s="54">
        <v>23.74</v>
      </c>
      <c r="G8" s="67">
        <v>40219</v>
      </c>
      <c r="H8" s="54"/>
      <c r="I8" s="67"/>
      <c r="J8" s="56"/>
      <c r="K8" s="177">
        <f t="shared" si="0"/>
        <v>17.320000000000004</v>
      </c>
      <c r="L8" s="57" t="s">
        <v>691</v>
      </c>
      <c r="M8" s="176" t="s">
        <v>697</v>
      </c>
      <c r="N8" s="176"/>
    </row>
    <row r="9" spans="1:14" x14ac:dyDescent="0.3">
      <c r="A9" s="231" t="s">
        <v>688</v>
      </c>
      <c r="B9" s="228" t="s">
        <v>333</v>
      </c>
      <c r="C9" s="228" t="s">
        <v>685</v>
      </c>
      <c r="D9" s="228" t="s">
        <v>689</v>
      </c>
      <c r="E9" s="54">
        <v>22</v>
      </c>
      <c r="F9" s="54">
        <v>4.5999999999999996</v>
      </c>
      <c r="G9" s="67">
        <v>40242</v>
      </c>
      <c r="H9" s="54">
        <v>6.6</v>
      </c>
      <c r="I9" s="67">
        <v>40246</v>
      </c>
      <c r="J9" s="8"/>
      <c r="K9" s="98">
        <f t="shared" si="0"/>
        <v>10.8</v>
      </c>
      <c r="L9" s="233" t="s">
        <v>690</v>
      </c>
    </row>
    <row r="10" spans="1:14" x14ac:dyDescent="0.3">
      <c r="A10" s="231" t="s">
        <v>688</v>
      </c>
      <c r="B10" s="228" t="s">
        <v>333</v>
      </c>
      <c r="C10" s="228" t="s">
        <v>179</v>
      </c>
      <c r="D10" s="228" t="s">
        <v>799</v>
      </c>
      <c r="E10" s="54"/>
      <c r="F10" s="54"/>
      <c r="G10" s="67"/>
      <c r="H10" s="54"/>
      <c r="I10" s="67"/>
      <c r="J10" s="8"/>
      <c r="K10" s="98"/>
      <c r="L10" s="234" t="s">
        <v>799</v>
      </c>
    </row>
    <row r="11" spans="1:14" x14ac:dyDescent="0.3">
      <c r="A11" s="66" t="s">
        <v>694</v>
      </c>
      <c r="B11" s="67" t="s">
        <v>333</v>
      </c>
      <c r="C11" s="67" t="s">
        <v>179</v>
      </c>
      <c r="D11" s="67" t="s">
        <v>695</v>
      </c>
      <c r="E11" s="54">
        <v>191</v>
      </c>
      <c r="F11" s="54">
        <v>105.1</v>
      </c>
      <c r="G11" s="67">
        <v>40268</v>
      </c>
      <c r="H11" s="54">
        <v>76.400000000000006</v>
      </c>
      <c r="I11" s="67">
        <v>40274</v>
      </c>
      <c r="J11" s="8"/>
      <c r="K11" s="98">
        <f t="shared" si="0"/>
        <v>9.5</v>
      </c>
      <c r="L11" s="11" t="s">
        <v>696</v>
      </c>
    </row>
    <row r="12" spans="1:14" x14ac:dyDescent="0.3">
      <c r="A12" s="231" t="s">
        <v>699</v>
      </c>
      <c r="B12" s="228" t="s">
        <v>333</v>
      </c>
      <c r="C12" s="228" t="s">
        <v>180</v>
      </c>
      <c r="D12" s="228" t="s">
        <v>68</v>
      </c>
      <c r="E12" s="54">
        <v>23</v>
      </c>
      <c r="F12" s="54">
        <v>14.4</v>
      </c>
      <c r="G12" s="67">
        <v>40298</v>
      </c>
      <c r="H12" s="54">
        <v>7.6</v>
      </c>
      <c r="I12" s="67">
        <v>40302</v>
      </c>
      <c r="J12" s="8"/>
      <c r="K12" s="98">
        <f t="shared" si="0"/>
        <v>1</v>
      </c>
      <c r="L12" s="233" t="s">
        <v>718</v>
      </c>
    </row>
    <row r="13" spans="1:14" x14ac:dyDescent="0.3">
      <c r="A13" s="66" t="s">
        <v>698</v>
      </c>
      <c r="B13" s="174" t="s">
        <v>564</v>
      </c>
      <c r="C13" s="67" t="s">
        <v>180</v>
      </c>
      <c r="D13" s="1" t="s">
        <v>68</v>
      </c>
      <c r="E13" s="54">
        <v>23</v>
      </c>
      <c r="F13" s="54">
        <v>14.9</v>
      </c>
      <c r="G13" s="1">
        <v>40315</v>
      </c>
      <c r="H13" s="54"/>
      <c r="I13" s="67"/>
      <c r="J13" s="8"/>
      <c r="K13" s="177">
        <f t="shared" si="0"/>
        <v>8.1</v>
      </c>
      <c r="L13" s="11"/>
      <c r="M13" s="176" t="s">
        <v>697</v>
      </c>
      <c r="N13" s="29"/>
    </row>
    <row r="14" spans="1:14" x14ac:dyDescent="0.3">
      <c r="A14" s="66" t="s">
        <v>703</v>
      </c>
      <c r="B14" s="67" t="s">
        <v>333</v>
      </c>
      <c r="C14" s="107" t="s">
        <v>59</v>
      </c>
      <c r="D14" s="67" t="s">
        <v>176</v>
      </c>
      <c r="E14" s="54">
        <v>89.76</v>
      </c>
      <c r="F14" s="54">
        <v>62.84</v>
      </c>
      <c r="G14" s="67">
        <v>40333</v>
      </c>
      <c r="H14" s="54">
        <v>26.92</v>
      </c>
      <c r="I14" s="67">
        <v>40338</v>
      </c>
      <c r="J14" s="8"/>
      <c r="K14" s="98">
        <f t="shared" si="0"/>
        <v>0</v>
      </c>
      <c r="L14" s="11" t="s">
        <v>719</v>
      </c>
    </row>
    <row r="15" spans="1:14" x14ac:dyDescent="0.3">
      <c r="A15" s="66" t="s">
        <v>702</v>
      </c>
      <c r="B15" s="67" t="s">
        <v>333</v>
      </c>
      <c r="C15" s="107" t="s">
        <v>59</v>
      </c>
      <c r="D15" s="67" t="s">
        <v>700</v>
      </c>
      <c r="E15" s="54">
        <v>83.6</v>
      </c>
      <c r="F15" s="54">
        <v>58.52</v>
      </c>
      <c r="G15" s="67">
        <v>40344</v>
      </c>
      <c r="H15" s="54">
        <v>25.08</v>
      </c>
      <c r="I15" s="67">
        <v>40346</v>
      </c>
      <c r="J15" s="8"/>
      <c r="K15" s="98">
        <f t="shared" si="0"/>
        <v>0</v>
      </c>
      <c r="L15" s="11" t="s">
        <v>723</v>
      </c>
    </row>
    <row r="16" spans="1:14" x14ac:dyDescent="0.3">
      <c r="A16" s="66" t="s">
        <v>714</v>
      </c>
      <c r="B16" s="67" t="s">
        <v>333</v>
      </c>
      <c r="C16" s="67" t="s">
        <v>393</v>
      </c>
      <c r="D16" s="67"/>
      <c r="E16" s="54">
        <v>839</v>
      </c>
      <c r="F16" s="173" t="s">
        <v>716</v>
      </c>
      <c r="G16" s="67"/>
      <c r="H16" s="54"/>
      <c r="I16" s="67"/>
      <c r="J16" s="8"/>
      <c r="K16" s="98"/>
      <c r="L16" t="s">
        <v>717</v>
      </c>
    </row>
    <row r="17" spans="1:14" x14ac:dyDescent="0.3">
      <c r="A17" s="66" t="s">
        <v>701</v>
      </c>
      <c r="B17" s="67" t="s">
        <v>333</v>
      </c>
      <c r="C17" s="67" t="s">
        <v>180</v>
      </c>
      <c r="D17" s="67" t="s">
        <v>68</v>
      </c>
      <c r="E17" s="54">
        <v>23</v>
      </c>
      <c r="F17" s="20">
        <v>14.4</v>
      </c>
      <c r="G17" s="67">
        <v>40352</v>
      </c>
      <c r="H17" s="54">
        <v>7.6</v>
      </c>
      <c r="I17" s="67">
        <v>40380</v>
      </c>
      <c r="J17" s="8"/>
      <c r="K17" s="98">
        <f t="shared" si="0"/>
        <v>1</v>
      </c>
      <c r="L17" s="11"/>
    </row>
    <row r="18" spans="1:14" x14ac:dyDescent="0.3">
      <c r="A18" s="66" t="s">
        <v>705</v>
      </c>
      <c r="B18" s="67" t="s">
        <v>333</v>
      </c>
      <c r="C18" s="107" t="s">
        <v>59</v>
      </c>
      <c r="D18" s="67" t="s">
        <v>176</v>
      </c>
      <c r="E18" s="54">
        <v>82.77</v>
      </c>
      <c r="F18" s="54">
        <v>57.94</v>
      </c>
      <c r="G18" s="67">
        <v>40358</v>
      </c>
      <c r="H18" s="54">
        <v>24.83</v>
      </c>
      <c r="I18" s="67">
        <v>40360</v>
      </c>
      <c r="J18" s="8"/>
      <c r="K18" s="98">
        <f t="shared" si="0"/>
        <v>0</v>
      </c>
      <c r="L18" s="11" t="s">
        <v>722</v>
      </c>
    </row>
    <row r="19" spans="1:14" x14ac:dyDescent="0.3">
      <c r="A19" s="66" t="s">
        <v>705</v>
      </c>
      <c r="B19" s="67" t="s">
        <v>333</v>
      </c>
      <c r="C19" s="67"/>
      <c r="D19" s="67" t="s">
        <v>711</v>
      </c>
      <c r="E19" s="54">
        <v>9.23</v>
      </c>
      <c r="F19" s="175"/>
      <c r="G19" s="67"/>
      <c r="H19" s="54"/>
      <c r="I19" s="67"/>
      <c r="J19" s="8"/>
      <c r="K19" s="98">
        <v>-1</v>
      </c>
      <c r="L19" s="11"/>
    </row>
    <row r="20" spans="1:14" x14ac:dyDescent="0.3">
      <c r="A20" s="66" t="s">
        <v>710</v>
      </c>
      <c r="B20" s="67" t="s">
        <v>333</v>
      </c>
      <c r="C20" s="67"/>
      <c r="D20" s="67" t="s">
        <v>712</v>
      </c>
      <c r="E20" s="54"/>
      <c r="F20" s="175"/>
      <c r="G20" s="67"/>
      <c r="H20" s="54"/>
      <c r="I20" s="67"/>
      <c r="J20" s="8"/>
      <c r="K20" s="98">
        <v>-1</v>
      </c>
      <c r="L20" s="11"/>
    </row>
    <row r="21" spans="1:14" x14ac:dyDescent="0.3">
      <c r="A21" s="231" t="s">
        <v>708</v>
      </c>
      <c r="B21" s="228" t="s">
        <v>333</v>
      </c>
      <c r="C21" s="228" t="s">
        <v>180</v>
      </c>
      <c r="D21" s="228" t="s">
        <v>68</v>
      </c>
      <c r="E21" s="54">
        <v>23</v>
      </c>
      <c r="F21" s="54">
        <v>12.4</v>
      </c>
      <c r="G21" s="67">
        <v>40380</v>
      </c>
      <c r="H21" s="54">
        <v>7.6</v>
      </c>
      <c r="I21" s="67">
        <v>40382</v>
      </c>
      <c r="J21" s="8"/>
      <c r="K21" s="98">
        <f t="shared" si="0"/>
        <v>3</v>
      </c>
      <c r="L21" s="232" t="s">
        <v>721</v>
      </c>
      <c r="N21" s="11" t="s">
        <v>713</v>
      </c>
    </row>
    <row r="22" spans="1:14" x14ac:dyDescent="0.3">
      <c r="A22" s="66" t="s">
        <v>708</v>
      </c>
      <c r="B22" s="174" t="s">
        <v>715</v>
      </c>
      <c r="C22" s="67" t="s">
        <v>180</v>
      </c>
      <c r="D22" s="67" t="s">
        <v>68</v>
      </c>
      <c r="E22" s="54">
        <v>23</v>
      </c>
      <c r="F22" s="54"/>
      <c r="G22" s="67"/>
      <c r="H22" s="54"/>
      <c r="I22" s="67"/>
      <c r="J22" s="8"/>
      <c r="K22" s="177">
        <v>23</v>
      </c>
      <c r="L22" s="11" t="s">
        <v>720</v>
      </c>
    </row>
    <row r="23" spans="1:14" x14ac:dyDescent="0.3">
      <c r="A23" s="66" t="s">
        <v>706</v>
      </c>
      <c r="B23" s="67" t="s">
        <v>333</v>
      </c>
      <c r="C23" s="67" t="s">
        <v>179</v>
      </c>
      <c r="D23" s="67" t="s">
        <v>709</v>
      </c>
      <c r="E23" s="54">
        <v>28</v>
      </c>
      <c r="F23" s="54">
        <v>17.600000000000001</v>
      </c>
      <c r="G23" s="67" t="s">
        <v>727</v>
      </c>
      <c r="H23" s="54">
        <v>8.4</v>
      </c>
      <c r="I23" s="67">
        <v>40424</v>
      </c>
      <c r="J23" s="8"/>
      <c r="K23" s="98">
        <f t="shared" si="0"/>
        <v>2</v>
      </c>
      <c r="L23" s="11" t="s">
        <v>719</v>
      </c>
    </row>
    <row r="24" spans="1:14" x14ac:dyDescent="0.3">
      <c r="A24" s="231" t="s">
        <v>707</v>
      </c>
      <c r="B24" s="228" t="s">
        <v>333</v>
      </c>
      <c r="C24" s="228" t="s">
        <v>180</v>
      </c>
      <c r="D24" s="228" t="s">
        <v>68</v>
      </c>
      <c r="E24" s="54">
        <v>23</v>
      </c>
      <c r="F24" s="54">
        <v>12.9</v>
      </c>
      <c r="G24" s="67" t="s">
        <v>728</v>
      </c>
      <c r="H24" s="54">
        <v>7.6</v>
      </c>
      <c r="I24" s="1" t="s">
        <v>729</v>
      </c>
      <c r="J24" s="8"/>
      <c r="K24" s="98">
        <f t="shared" si="0"/>
        <v>2.5</v>
      </c>
      <c r="L24" s="233" t="s">
        <v>718</v>
      </c>
    </row>
    <row r="25" spans="1:14" x14ac:dyDescent="0.3">
      <c r="A25" s="231" t="s">
        <v>724</v>
      </c>
      <c r="B25" s="228" t="s">
        <v>333</v>
      </c>
      <c r="C25" s="228" t="s">
        <v>179</v>
      </c>
      <c r="D25" s="228" t="s">
        <v>725</v>
      </c>
      <c r="E25" s="54">
        <v>11.34</v>
      </c>
      <c r="F25" s="175"/>
      <c r="G25" s="67"/>
      <c r="H25" s="54">
        <v>8.4</v>
      </c>
      <c r="I25" s="67">
        <v>40407</v>
      </c>
      <c r="J25" s="8"/>
      <c r="K25" s="98">
        <f t="shared" si="0"/>
        <v>2.9399999999999995</v>
      </c>
      <c r="L25" s="233" t="s">
        <v>726</v>
      </c>
    </row>
    <row r="26" spans="1:14" x14ac:dyDescent="0.3">
      <c r="A26" s="231" t="s">
        <v>733</v>
      </c>
      <c r="B26" s="228" t="s">
        <v>333</v>
      </c>
      <c r="C26" s="228" t="s">
        <v>685</v>
      </c>
      <c r="D26" s="228" t="s">
        <v>68</v>
      </c>
      <c r="E26" s="54">
        <v>23</v>
      </c>
      <c r="F26" s="54">
        <v>14.4</v>
      </c>
      <c r="G26" s="67">
        <v>40444</v>
      </c>
      <c r="H26" s="54">
        <v>7.6</v>
      </c>
      <c r="I26" s="67">
        <v>40449</v>
      </c>
      <c r="J26" s="8"/>
      <c r="K26" s="98">
        <f t="shared" si="0"/>
        <v>1</v>
      </c>
      <c r="L26" s="233" t="s">
        <v>736</v>
      </c>
    </row>
    <row r="27" spans="1:14" x14ac:dyDescent="0.3">
      <c r="A27" s="231" t="s">
        <v>730</v>
      </c>
      <c r="B27" s="228" t="s">
        <v>333</v>
      </c>
      <c r="C27" s="228" t="s">
        <v>179</v>
      </c>
      <c r="D27" s="228" t="s">
        <v>731</v>
      </c>
      <c r="E27" s="54">
        <v>18.260000000000002</v>
      </c>
      <c r="G27" s="67" t="s">
        <v>732</v>
      </c>
      <c r="H27" s="54">
        <v>18.260000000000002</v>
      </c>
      <c r="I27" s="67">
        <v>40456</v>
      </c>
      <c r="J27" s="8"/>
      <c r="K27" s="98">
        <f t="shared" si="0"/>
        <v>0</v>
      </c>
      <c r="L27" s="233" t="s">
        <v>734</v>
      </c>
      <c r="N27" s="54">
        <v>60.89</v>
      </c>
    </row>
    <row r="28" spans="1:14" x14ac:dyDescent="0.3">
      <c r="A28" s="66" t="s">
        <v>730</v>
      </c>
      <c r="B28" s="67" t="s">
        <v>333</v>
      </c>
      <c r="C28" s="67" t="s">
        <v>180</v>
      </c>
      <c r="D28" s="67" t="s">
        <v>536</v>
      </c>
      <c r="E28" s="54">
        <v>23</v>
      </c>
      <c r="F28" s="54">
        <v>8.9</v>
      </c>
      <c r="G28" s="67">
        <v>40456</v>
      </c>
      <c r="H28" s="54">
        <v>7.6</v>
      </c>
      <c r="I28" s="67">
        <v>40456</v>
      </c>
      <c r="J28" s="8"/>
      <c r="K28" s="98">
        <f t="shared" si="0"/>
        <v>6.5</v>
      </c>
      <c r="L28" s="11" t="s">
        <v>735</v>
      </c>
    </row>
    <row r="29" spans="1:14" x14ac:dyDescent="0.3">
      <c r="A29" s="231" t="s">
        <v>737</v>
      </c>
      <c r="B29" s="228" t="s">
        <v>333</v>
      </c>
      <c r="C29" s="228" t="s">
        <v>179</v>
      </c>
      <c r="D29" s="228" t="s">
        <v>731</v>
      </c>
      <c r="E29" s="54">
        <v>28</v>
      </c>
      <c r="F29" s="54">
        <v>16.600000000000001</v>
      </c>
      <c r="G29" s="67">
        <v>40526</v>
      </c>
      <c r="H29" s="54">
        <v>8.4</v>
      </c>
      <c r="I29" s="67">
        <v>40491</v>
      </c>
      <c r="J29" s="8"/>
      <c r="K29" s="98">
        <f t="shared" si="0"/>
        <v>3</v>
      </c>
      <c r="L29" s="233" t="s">
        <v>718</v>
      </c>
    </row>
    <row r="30" spans="1:14" x14ac:dyDescent="0.3">
      <c r="A30" s="231" t="s">
        <v>738</v>
      </c>
      <c r="B30" s="228" t="s">
        <v>333</v>
      </c>
      <c r="C30" s="228" t="s">
        <v>179</v>
      </c>
      <c r="D30" s="228" t="s">
        <v>410</v>
      </c>
      <c r="E30" s="54">
        <v>69</v>
      </c>
      <c r="F30" s="54">
        <v>47.3</v>
      </c>
      <c r="G30" s="67">
        <v>40500</v>
      </c>
      <c r="H30" s="54">
        <v>20.7</v>
      </c>
      <c r="I30" s="67">
        <v>40504</v>
      </c>
      <c r="J30" s="8"/>
      <c r="K30" s="98">
        <f t="shared" si="0"/>
        <v>1</v>
      </c>
      <c r="L30" s="233" t="s">
        <v>718</v>
      </c>
    </row>
    <row r="31" spans="1:14" x14ac:dyDescent="0.3">
      <c r="A31" s="231" t="s">
        <v>739</v>
      </c>
      <c r="B31" s="228" t="s">
        <v>333</v>
      </c>
      <c r="C31" s="228" t="s">
        <v>179</v>
      </c>
      <c r="D31" s="228" t="s">
        <v>740</v>
      </c>
      <c r="E31" s="54">
        <v>28</v>
      </c>
      <c r="F31" s="54">
        <v>16.600000000000001</v>
      </c>
      <c r="G31" s="67">
        <v>40525</v>
      </c>
      <c r="H31" s="54">
        <v>8.4</v>
      </c>
      <c r="I31" s="67">
        <v>40528</v>
      </c>
      <c r="J31" s="8"/>
      <c r="K31" s="98">
        <f t="shared" si="0"/>
        <v>3</v>
      </c>
      <c r="L31" s="233" t="s">
        <v>718</v>
      </c>
    </row>
    <row r="32" spans="1:14" x14ac:dyDescent="0.3">
      <c r="A32" s="231" t="s">
        <v>741</v>
      </c>
      <c r="B32" s="228" t="s">
        <v>333</v>
      </c>
      <c r="C32" s="228" t="s">
        <v>179</v>
      </c>
      <c r="D32" s="228" t="s">
        <v>725</v>
      </c>
      <c r="E32" s="54">
        <v>56.7</v>
      </c>
      <c r="F32" s="54">
        <v>39.69</v>
      </c>
      <c r="G32" s="67" t="s">
        <v>743</v>
      </c>
      <c r="H32" s="54">
        <v>17.010000000000002</v>
      </c>
      <c r="I32" s="67">
        <v>40556</v>
      </c>
      <c r="J32" s="8"/>
      <c r="K32" s="98">
        <f t="shared" si="0"/>
        <v>0</v>
      </c>
      <c r="L32" s="233" t="s">
        <v>742</v>
      </c>
      <c r="N32" t="s">
        <v>744</v>
      </c>
    </row>
    <row r="33" spans="1:13" x14ac:dyDescent="0.3">
      <c r="A33" s="231" t="s">
        <v>747</v>
      </c>
      <c r="B33" s="228" t="s">
        <v>333</v>
      </c>
      <c r="C33" s="228" t="s">
        <v>179</v>
      </c>
      <c r="D33" s="228" t="s">
        <v>746</v>
      </c>
      <c r="E33" s="54">
        <v>158.69999999999999</v>
      </c>
      <c r="F33" s="54">
        <v>108.09</v>
      </c>
      <c r="G33" s="67">
        <v>40547</v>
      </c>
      <c r="H33" s="54">
        <v>47.61</v>
      </c>
      <c r="I33" s="67">
        <v>40550</v>
      </c>
      <c r="J33" s="8"/>
      <c r="K33" s="98">
        <f t="shared" si="0"/>
        <v>3</v>
      </c>
      <c r="L33" s="233" t="s">
        <v>718</v>
      </c>
    </row>
    <row r="34" spans="1:13" x14ac:dyDescent="0.3">
      <c r="A34" s="231" t="s">
        <v>748</v>
      </c>
      <c r="B34" s="228" t="s">
        <v>333</v>
      </c>
      <c r="C34" s="228" t="s">
        <v>179</v>
      </c>
      <c r="D34" s="228" t="s">
        <v>745</v>
      </c>
      <c r="E34" s="54"/>
      <c r="F34" s="54"/>
      <c r="G34" s="67"/>
      <c r="H34" s="54"/>
      <c r="I34" s="67"/>
      <c r="J34" s="8"/>
      <c r="K34" s="98">
        <f t="shared" si="0"/>
        <v>0</v>
      </c>
      <c r="L34" s="233" t="s">
        <v>718</v>
      </c>
    </row>
    <row r="35" spans="1:13" x14ac:dyDescent="0.3">
      <c r="A35" s="231" t="s">
        <v>749</v>
      </c>
      <c r="B35" s="228" t="s">
        <v>333</v>
      </c>
      <c r="C35" s="228" t="s">
        <v>179</v>
      </c>
      <c r="D35" s="228" t="s">
        <v>740</v>
      </c>
      <c r="E35" s="54">
        <v>26</v>
      </c>
      <c r="F35" s="54">
        <v>18.2</v>
      </c>
      <c r="G35" s="67"/>
      <c r="H35" s="54">
        <v>7.8</v>
      </c>
      <c r="I35" s="67"/>
      <c r="J35" s="8"/>
      <c r="K35" s="98">
        <f t="shared" si="0"/>
        <v>0</v>
      </c>
      <c r="L35" s="233" t="s">
        <v>718</v>
      </c>
      <c r="M35" t="s">
        <v>754</v>
      </c>
    </row>
    <row r="36" spans="1:13" x14ac:dyDescent="0.3">
      <c r="A36" s="231" t="s">
        <v>753</v>
      </c>
      <c r="B36" s="228" t="s">
        <v>333</v>
      </c>
      <c r="C36" s="228" t="s">
        <v>180</v>
      </c>
      <c r="D36" s="228" t="s">
        <v>68</v>
      </c>
      <c r="E36" s="54">
        <v>23</v>
      </c>
      <c r="F36" s="54">
        <v>14.4</v>
      </c>
      <c r="G36" s="67">
        <v>40543</v>
      </c>
      <c r="H36" s="54">
        <v>7.6</v>
      </c>
      <c r="I36" s="67">
        <v>40548</v>
      </c>
      <c r="J36" s="8"/>
      <c r="K36" s="98">
        <f t="shared" si="0"/>
        <v>1</v>
      </c>
      <c r="L36" s="233" t="s">
        <v>718</v>
      </c>
    </row>
    <row r="37" spans="1:13" x14ac:dyDescent="0.3">
      <c r="A37" s="66" t="s">
        <v>760</v>
      </c>
      <c r="B37" s="67" t="s">
        <v>333</v>
      </c>
      <c r="C37" s="67" t="s">
        <v>179</v>
      </c>
      <c r="D37" s="67" t="s">
        <v>176</v>
      </c>
      <c r="E37" s="54">
        <v>57.84</v>
      </c>
      <c r="F37" s="54">
        <v>40.479999999999997</v>
      </c>
      <c r="G37" s="67">
        <v>40582</v>
      </c>
      <c r="H37" s="54">
        <v>17.36</v>
      </c>
      <c r="I37" s="67">
        <v>40584</v>
      </c>
      <c r="J37" s="8"/>
      <c r="K37" s="98">
        <f t="shared" si="0"/>
        <v>0</v>
      </c>
      <c r="L37" s="11"/>
    </row>
    <row r="38" spans="1:13" x14ac:dyDescent="0.3">
      <c r="A38" s="66" t="s">
        <v>761</v>
      </c>
      <c r="B38" s="67" t="s">
        <v>333</v>
      </c>
      <c r="C38" s="67" t="s">
        <v>180</v>
      </c>
      <c r="D38" s="67" t="s">
        <v>689</v>
      </c>
      <c r="E38" s="54">
        <v>23</v>
      </c>
      <c r="F38" s="54">
        <v>5.9</v>
      </c>
      <c r="G38" s="67">
        <v>40585</v>
      </c>
      <c r="H38" s="54"/>
      <c r="I38" s="67"/>
      <c r="J38" s="8"/>
      <c r="K38" s="98">
        <f t="shared" si="0"/>
        <v>17.100000000000001</v>
      </c>
      <c r="L38" s="11" t="s">
        <v>762</v>
      </c>
    </row>
    <row r="39" spans="1:13" x14ac:dyDescent="0.3">
      <c r="A39" s="66"/>
      <c r="B39" s="67"/>
      <c r="C39" s="67"/>
      <c r="D39" s="67"/>
      <c r="E39" s="54"/>
      <c r="F39" s="54"/>
      <c r="G39" s="67"/>
      <c r="H39" s="54"/>
      <c r="I39" s="67"/>
      <c r="J39" s="8"/>
      <c r="K39" s="98">
        <f t="shared" si="0"/>
        <v>0</v>
      </c>
      <c r="L39" s="11"/>
    </row>
    <row r="40" spans="1:13" ht="13.5" thickBot="1" x14ac:dyDescent="0.35">
      <c r="A40" s="66"/>
      <c r="B40" s="67"/>
      <c r="C40" s="67"/>
      <c r="D40" s="67"/>
      <c r="E40" s="54"/>
      <c r="F40" s="54"/>
      <c r="G40" s="67"/>
      <c r="H40" s="54"/>
      <c r="I40" s="67"/>
      <c r="J40" s="8"/>
      <c r="K40" s="98"/>
      <c r="L40" s="11"/>
    </row>
    <row r="41" spans="1:13" ht="5.5" customHeight="1" thickBot="1" x14ac:dyDescent="0.35">
      <c r="A41" s="62"/>
      <c r="B41" s="26"/>
      <c r="C41" s="26"/>
      <c r="D41" s="26"/>
      <c r="E41" s="152"/>
      <c r="F41" s="152"/>
      <c r="G41" s="26"/>
      <c r="H41" s="152"/>
      <c r="I41" s="26"/>
      <c r="J41" s="26"/>
      <c r="K41" s="165"/>
      <c r="L41" s="42"/>
    </row>
    <row r="42" spans="1:13" ht="9.25" customHeight="1" x14ac:dyDescent="0.3">
      <c r="A42" s="4"/>
    </row>
    <row r="43" spans="1:13" s="51" customFormat="1" ht="26" x14ac:dyDescent="0.25">
      <c r="A43" s="55"/>
      <c r="B43" s="56"/>
      <c r="C43" s="56"/>
      <c r="D43" s="56"/>
      <c r="E43" s="150" t="s">
        <v>42</v>
      </c>
      <c r="F43" s="158" t="s">
        <v>109</v>
      </c>
      <c r="G43" s="50"/>
      <c r="H43" s="162" t="s">
        <v>479</v>
      </c>
      <c r="I43" s="84"/>
      <c r="J43" s="56"/>
      <c r="K43" s="166" t="s">
        <v>114</v>
      </c>
      <c r="L43" s="95" t="s">
        <v>44</v>
      </c>
    </row>
    <row r="44" spans="1:13" ht="8.5" customHeight="1" x14ac:dyDescent="0.3">
      <c r="A44" s="4"/>
    </row>
    <row r="45" spans="1:13" x14ac:dyDescent="0.3">
      <c r="A45" s="23" t="s">
        <v>37</v>
      </c>
      <c r="B45" s="22" t="s">
        <v>684</v>
      </c>
      <c r="C45" s="20"/>
      <c r="E45" s="153">
        <f>SUM(E7:E40)</f>
        <v>2101.2600000000002</v>
      </c>
      <c r="F45" s="153">
        <f>SUM(F7:F40)</f>
        <v>749.44999999999993</v>
      </c>
      <c r="G45" s="5"/>
      <c r="H45" s="153">
        <f>SUM(H7:H40)</f>
        <v>384.59999999999997</v>
      </c>
      <c r="I45" s="5"/>
      <c r="J45" s="10"/>
      <c r="K45" s="167">
        <f>SUM(K7:K40)</f>
        <v>116.97999999999999</v>
      </c>
      <c r="L45" s="130">
        <f>+H45-C4</f>
        <v>-176.74000000000007</v>
      </c>
    </row>
    <row r="46" spans="1:13" ht="8.5" customHeight="1" x14ac:dyDescent="0.3">
      <c r="A46" s="4"/>
    </row>
    <row r="47" spans="1:13" x14ac:dyDescent="0.3">
      <c r="A47" s="1" t="s">
        <v>160</v>
      </c>
      <c r="B47" s="16" t="s">
        <v>190</v>
      </c>
      <c r="E47" s="154"/>
      <c r="F47" s="153"/>
      <c r="G47" s="5"/>
      <c r="H47" s="153"/>
      <c r="I47" s="148"/>
      <c r="J47" s="15"/>
      <c r="K47" s="167"/>
      <c r="L47" s="97"/>
    </row>
    <row r="48" spans="1:13" ht="8.5" customHeight="1" x14ac:dyDescent="0.3"/>
    <row r="49" spans="1:13" x14ac:dyDescent="0.3">
      <c r="A49" s="1" t="s">
        <v>37</v>
      </c>
      <c r="B49" s="16" t="s">
        <v>59</v>
      </c>
      <c r="E49" s="153"/>
      <c r="F49" s="153"/>
      <c r="G49" s="5"/>
      <c r="H49" s="153"/>
      <c r="I49" s="149"/>
      <c r="J49" s="61"/>
      <c r="K49" s="167"/>
    </row>
    <row r="50" spans="1:13" x14ac:dyDescent="0.3">
      <c r="A50" s="4" t="s">
        <v>37</v>
      </c>
      <c r="B50" s="16" t="s">
        <v>179</v>
      </c>
      <c r="C50" s="1" t="s">
        <v>321</v>
      </c>
      <c r="E50" s="153"/>
      <c r="F50" s="153"/>
      <c r="G50" s="5"/>
      <c r="H50" s="153"/>
      <c r="I50" s="149"/>
      <c r="J50" s="61"/>
      <c r="K50" s="167"/>
    </row>
    <row r="51" spans="1:13" x14ac:dyDescent="0.3">
      <c r="A51" s="4" t="s">
        <v>37</v>
      </c>
      <c r="B51" s="16" t="s">
        <v>180</v>
      </c>
      <c r="E51" s="153"/>
      <c r="F51" s="153"/>
      <c r="G51" s="5"/>
      <c r="H51" s="153"/>
      <c r="I51" s="149"/>
      <c r="J51" s="61"/>
      <c r="K51" s="167"/>
    </row>
    <row r="52" spans="1:13" x14ac:dyDescent="0.3">
      <c r="A52" s="1" t="s">
        <v>37</v>
      </c>
      <c r="B52" s="16" t="s">
        <v>181</v>
      </c>
      <c r="E52" s="153"/>
      <c r="F52" s="153"/>
      <c r="G52" s="5"/>
      <c r="H52" s="153"/>
      <c r="I52" s="149"/>
      <c r="J52" s="61"/>
      <c r="K52" s="167"/>
      <c r="M52" s="2"/>
    </row>
    <row r="53" spans="1:13" ht="8.5" customHeight="1" x14ac:dyDescent="0.3"/>
    <row r="54" spans="1:13" x14ac:dyDescent="0.3">
      <c r="A54" s="4" t="s">
        <v>255</v>
      </c>
      <c r="B54" s="16"/>
    </row>
    <row r="55" spans="1:13" ht="8.5" customHeight="1" x14ac:dyDescent="0.3"/>
    <row r="56" spans="1:13" x14ac:dyDescent="0.3">
      <c r="A56" s="65" t="s">
        <v>193</v>
      </c>
      <c r="C56" s="1" t="s">
        <v>194</v>
      </c>
      <c r="D56" s="8">
        <f>+H45/12</f>
        <v>32.049999999999997</v>
      </c>
      <c r="E56" s="22" t="s">
        <v>197</v>
      </c>
    </row>
    <row r="57" spans="1:13" x14ac:dyDescent="0.3">
      <c r="A57" s="65"/>
      <c r="C57" s="1" t="s">
        <v>195</v>
      </c>
      <c r="D57" s="8">
        <f>+H47/12</f>
        <v>0</v>
      </c>
      <c r="E57" s="22" t="s">
        <v>197</v>
      </c>
    </row>
    <row r="58" spans="1:13" ht="8.5" customHeight="1" x14ac:dyDescent="0.3">
      <c r="A58" s="4"/>
    </row>
    <row r="59" spans="1:13" x14ac:dyDescent="0.3">
      <c r="A59" s="33"/>
      <c r="B59" s="12" t="s">
        <v>167</v>
      </c>
      <c r="C59" s="99"/>
      <c r="D59" s="99"/>
      <c r="E59" s="155"/>
    </row>
    <row r="60" spans="1:13" x14ac:dyDescent="0.3">
      <c r="A60" s="34"/>
      <c r="B60" s="12" t="s">
        <v>165</v>
      </c>
      <c r="C60" s="99"/>
      <c r="D60" s="99"/>
      <c r="E60" s="155"/>
    </row>
    <row r="61" spans="1:13" x14ac:dyDescent="0.3">
      <c r="A61" s="35"/>
      <c r="B61" s="12" t="s">
        <v>166</v>
      </c>
      <c r="C61" s="99"/>
      <c r="D61" s="99"/>
      <c r="E61" s="155"/>
    </row>
    <row r="62" spans="1:13" x14ac:dyDescent="0.3">
      <c r="A62" s="4"/>
    </row>
    <row r="63" spans="1:13" x14ac:dyDescent="0.3">
      <c r="B63"/>
      <c r="C63"/>
    </row>
    <row r="64" spans="1:13" x14ac:dyDescent="0.3">
      <c r="A64" s="65" t="s">
        <v>333</v>
      </c>
      <c r="B64" s="87">
        <v>158019932439451</v>
      </c>
      <c r="C64" s="87" t="s">
        <v>670</v>
      </c>
      <c r="D64" s="16" t="s">
        <v>671</v>
      </c>
    </row>
    <row r="65" spans="1:3" x14ac:dyDescent="0.3">
      <c r="A65" s="65" t="s">
        <v>630</v>
      </c>
      <c r="B65" s="1">
        <v>3646</v>
      </c>
    </row>
    <row r="66" spans="1:3" ht="15" x14ac:dyDescent="0.3">
      <c r="A66" s="170"/>
      <c r="B66" s="171"/>
    </row>
    <row r="67" spans="1:3" ht="26" x14ac:dyDescent="0.3">
      <c r="A67" s="170" t="s">
        <v>752</v>
      </c>
      <c r="B67" s="178" t="s">
        <v>750</v>
      </c>
    </row>
    <row r="68" spans="1:3" ht="42" x14ac:dyDescent="0.3">
      <c r="A68" s="140"/>
      <c r="B68" s="179" t="s">
        <v>751</v>
      </c>
    </row>
    <row r="69" spans="1:3" x14ac:dyDescent="0.3">
      <c r="A69" s="140"/>
    </row>
    <row r="70" spans="1:3" x14ac:dyDescent="0.3">
      <c r="A70" s="140"/>
    </row>
    <row r="71" spans="1:3" x14ac:dyDescent="0.3">
      <c r="A71" s="140"/>
    </row>
    <row r="72" spans="1:3" x14ac:dyDescent="0.3">
      <c r="A72" s="140"/>
    </row>
    <row r="73" spans="1:3" x14ac:dyDescent="0.3">
      <c r="A73" s="168"/>
    </row>
    <row r="74" spans="1:3" x14ac:dyDescent="0.3">
      <c r="A74" s="169"/>
      <c r="C74" s="16"/>
    </row>
    <row r="75" spans="1:3" x14ac:dyDescent="0.3">
      <c r="A75" s="4"/>
    </row>
    <row r="76" spans="1:3" x14ac:dyDescent="0.3">
      <c r="A76" s="4"/>
    </row>
    <row r="77" spans="1:3" x14ac:dyDescent="0.3">
      <c r="A77" s="4"/>
    </row>
    <row r="78" spans="1:3" x14ac:dyDescent="0.3">
      <c r="A78" s="4"/>
    </row>
    <row r="79" spans="1:3" x14ac:dyDescent="0.3">
      <c r="A79" s="4"/>
    </row>
    <row r="80" spans="1:3" x14ac:dyDescent="0.3">
      <c r="A80" s="4"/>
    </row>
    <row r="81" spans="1:1" x14ac:dyDescent="0.3">
      <c r="A81" s="4"/>
    </row>
    <row r="82" spans="1:1" x14ac:dyDescent="0.3">
      <c r="A82" s="4"/>
    </row>
    <row r="83" spans="1:1" x14ac:dyDescent="0.3">
      <c r="A83" s="4"/>
    </row>
    <row r="84" spans="1:1" x14ac:dyDescent="0.3">
      <c r="A84" s="4"/>
    </row>
    <row r="85" spans="1:1" x14ac:dyDescent="0.3">
      <c r="A85" s="4"/>
    </row>
    <row r="86" spans="1:1" x14ac:dyDescent="0.3">
      <c r="A86" s="4"/>
    </row>
    <row r="87" spans="1:1" x14ac:dyDescent="0.3">
      <c r="A87" s="4"/>
    </row>
    <row r="88" spans="1:1" x14ac:dyDescent="0.3">
      <c r="A88" s="4"/>
    </row>
    <row r="89" spans="1:1" x14ac:dyDescent="0.3">
      <c r="A89" s="4"/>
    </row>
    <row r="90" spans="1:1" x14ac:dyDescent="0.3">
      <c r="A90" s="4"/>
    </row>
    <row r="91" spans="1:1" x14ac:dyDescent="0.3">
      <c r="A91" s="4"/>
    </row>
    <row r="92" spans="1:1" x14ac:dyDescent="0.3">
      <c r="A92" s="4"/>
    </row>
    <row r="93" spans="1:1" x14ac:dyDescent="0.3">
      <c r="A93" s="4"/>
    </row>
    <row r="94" spans="1:1" x14ac:dyDescent="0.3">
      <c r="A94" s="4"/>
    </row>
    <row r="95" spans="1:1" x14ac:dyDescent="0.3">
      <c r="A95" s="4"/>
    </row>
    <row r="96" spans="1:1" x14ac:dyDescent="0.3">
      <c r="A96" s="4"/>
    </row>
    <row r="97" spans="1:1" x14ac:dyDescent="0.3">
      <c r="A97" s="4"/>
    </row>
    <row r="98" spans="1:1" x14ac:dyDescent="0.3">
      <c r="A98" s="4"/>
    </row>
    <row r="99" spans="1:1" x14ac:dyDescent="0.3">
      <c r="A99" s="4"/>
    </row>
    <row r="100" spans="1:1" x14ac:dyDescent="0.3">
      <c r="A100" s="4"/>
    </row>
  </sheetData>
  <autoFilter ref="A6:H40"/>
  <phoneticPr fontId="0" type="noConversion"/>
  <pageMargins left="0.78740157480314965" right="0.78740157480314965" top="0.39370078740157483" bottom="0.39370078740157483" header="0.51181102362204722" footer="0.51181102362204722"/>
  <pageSetup scale="8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"/>
  <sheetViews>
    <sheetView workbookViewId="0">
      <pane ySplit="1" topLeftCell="A26" activePane="bottomLeft" state="frozen"/>
      <selection activeCell="D9" sqref="D9"/>
      <selection pane="bottomLeft" activeCell="F29" sqref="F29"/>
    </sheetView>
  </sheetViews>
  <sheetFormatPr baseColWidth="10" defaultRowHeight="13" x14ac:dyDescent="0.3"/>
  <cols>
    <col min="1" max="1" width="13.36328125" customWidth="1"/>
    <col min="2" max="2" width="18.81640625" style="1" bestFit="1" customWidth="1"/>
    <col min="3" max="3" width="18.81640625" style="1" customWidth="1"/>
    <col min="4" max="4" width="15.08984375" style="1" customWidth="1"/>
    <col min="5" max="5" width="15" style="20" customWidth="1"/>
    <col min="6" max="6" width="11.6328125" style="20" customWidth="1"/>
    <col min="7" max="7" width="11.08984375" style="1" customWidth="1"/>
    <col min="8" max="8" width="11.1796875" style="20" customWidth="1"/>
    <col min="9" max="9" width="10.81640625" style="1" customWidth="1"/>
    <col min="10" max="10" width="0.6328125" style="1" customWidth="1"/>
    <col min="11" max="11" width="10.81640625" style="67" customWidth="1"/>
    <col min="12" max="12" width="9.08984375" customWidth="1"/>
    <col min="13" max="13" width="18.81640625" customWidth="1"/>
  </cols>
  <sheetData>
    <row r="1" spans="1:15" ht="26" hidden="1" x14ac:dyDescent="0.3">
      <c r="A1" s="4" t="s">
        <v>1</v>
      </c>
      <c r="B1" s="1" t="s">
        <v>2</v>
      </c>
      <c r="C1" s="40" t="s">
        <v>171</v>
      </c>
      <c r="D1" s="1" t="s">
        <v>8</v>
      </c>
      <c r="E1" s="20" t="s">
        <v>7</v>
      </c>
      <c r="F1" s="156" t="s">
        <v>113</v>
      </c>
      <c r="G1" s="18"/>
      <c r="H1" s="161" t="s">
        <v>110</v>
      </c>
      <c r="I1" s="17"/>
      <c r="K1" s="40" t="s">
        <v>114</v>
      </c>
    </row>
    <row r="2" spans="1:15" ht="23" x14ac:dyDescent="0.5">
      <c r="A2" s="263" t="s">
        <v>774</v>
      </c>
      <c r="B2" s="263"/>
      <c r="E2" s="22"/>
      <c r="F2" s="157"/>
      <c r="G2" s="145"/>
      <c r="H2" s="160"/>
      <c r="I2" s="146"/>
      <c r="J2" s="146"/>
      <c r="K2" s="132"/>
      <c r="L2" s="145"/>
      <c r="M2" s="145"/>
    </row>
    <row r="3" spans="1:15" x14ac:dyDescent="0.3">
      <c r="A3" s="3"/>
    </row>
    <row r="4" spans="1:15" x14ac:dyDescent="0.3">
      <c r="A4" s="19" t="s">
        <v>755</v>
      </c>
      <c r="B4" s="20"/>
      <c r="C4" s="144">
        <f>E4*12</f>
        <v>614.28</v>
      </c>
      <c r="D4" s="54"/>
      <c r="E4" s="183">
        <v>51.19</v>
      </c>
      <c r="F4" s="67" t="s">
        <v>766</v>
      </c>
    </row>
    <row r="5" spans="1:15" x14ac:dyDescent="0.3">
      <c r="A5" s="3"/>
    </row>
    <row r="6" spans="1:15" s="51" customFormat="1" ht="25" x14ac:dyDescent="0.25">
      <c r="A6" s="47" t="s">
        <v>1</v>
      </c>
      <c r="B6" s="48" t="s">
        <v>2</v>
      </c>
      <c r="C6" s="184" t="s">
        <v>768</v>
      </c>
      <c r="D6" s="95" t="s">
        <v>769</v>
      </c>
      <c r="E6" s="186" t="s">
        <v>770</v>
      </c>
      <c r="F6" s="185" t="s">
        <v>771</v>
      </c>
      <c r="G6" s="185" t="s">
        <v>772</v>
      </c>
      <c r="H6" s="187" t="s">
        <v>773</v>
      </c>
      <c r="I6" s="50" t="s">
        <v>666</v>
      </c>
      <c r="J6" s="56"/>
      <c r="K6" s="164" t="s">
        <v>111</v>
      </c>
      <c r="L6" s="188"/>
    </row>
    <row r="7" spans="1:15" s="51" customFormat="1" ht="13.5" thickBot="1" x14ac:dyDescent="0.35">
      <c r="A7" s="55"/>
      <c r="B7" s="56"/>
      <c r="C7" s="181"/>
      <c r="D7" s="182"/>
      <c r="E7" s="54"/>
      <c r="F7" s="54"/>
      <c r="G7" s="67"/>
      <c r="H7" s="54"/>
      <c r="I7" s="67"/>
      <c r="J7" s="56"/>
      <c r="K7" s="98"/>
    </row>
    <row r="8" spans="1:15" s="51" customFormat="1" ht="12.5" x14ac:dyDescent="0.25">
      <c r="A8" s="193" t="s">
        <v>757</v>
      </c>
      <c r="B8" s="190" t="s">
        <v>78</v>
      </c>
      <c r="C8" s="132" t="s">
        <v>758</v>
      </c>
      <c r="D8" s="199" t="s">
        <v>756</v>
      </c>
      <c r="E8" s="200">
        <v>110</v>
      </c>
      <c r="F8" s="200">
        <v>32.165999999999997</v>
      </c>
      <c r="G8" s="200"/>
      <c r="H8" s="200">
        <v>51.6</v>
      </c>
      <c r="I8" s="201"/>
      <c r="J8" s="201"/>
      <c r="K8" s="202">
        <f>E8-F8-H8</f>
        <v>26.234000000000002</v>
      </c>
      <c r="L8" s="69" t="s">
        <v>788</v>
      </c>
      <c r="M8" s="67"/>
      <c r="N8" s="67"/>
      <c r="O8" s="67"/>
    </row>
    <row r="9" spans="1:15" ht="12.5" x14ac:dyDescent="0.25">
      <c r="A9" s="191" t="s">
        <v>759</v>
      </c>
      <c r="B9" s="132" t="s">
        <v>78</v>
      </c>
      <c r="C9" s="132" t="s">
        <v>758</v>
      </c>
      <c r="D9" s="199" t="s">
        <v>756</v>
      </c>
      <c r="E9" s="199">
        <v>110</v>
      </c>
      <c r="F9" s="199">
        <v>32.165999999999997</v>
      </c>
      <c r="G9" s="199"/>
      <c r="H9" s="199">
        <v>51.6</v>
      </c>
      <c r="I9" s="203"/>
      <c r="J9" s="203"/>
      <c r="K9" s="204">
        <f>E9-F9-H9</f>
        <v>26.234000000000002</v>
      </c>
      <c r="L9" s="69" t="s">
        <v>789</v>
      </c>
      <c r="M9" s="67"/>
      <c r="N9" s="67"/>
      <c r="O9" s="67"/>
    </row>
    <row r="10" spans="1:15" ht="12.5" x14ac:dyDescent="0.25">
      <c r="A10" s="191">
        <v>40577</v>
      </c>
      <c r="B10" s="132" t="s">
        <v>333</v>
      </c>
      <c r="C10" s="132" t="s">
        <v>59</v>
      </c>
      <c r="D10" s="132" t="s">
        <v>176</v>
      </c>
      <c r="E10" s="132">
        <v>57.84</v>
      </c>
      <c r="F10" s="132">
        <v>40.479999999999997</v>
      </c>
      <c r="G10" s="132">
        <v>40581</v>
      </c>
      <c r="H10" s="132">
        <v>17.36</v>
      </c>
      <c r="I10" s="67"/>
      <c r="J10" s="67"/>
      <c r="K10" s="180">
        <f>E10-F10-H10</f>
        <v>0</v>
      </c>
      <c r="L10" s="69"/>
      <c r="M10" s="67"/>
      <c r="N10" s="67"/>
      <c r="O10" s="67"/>
    </row>
    <row r="11" spans="1:15" ht="12.5" x14ac:dyDescent="0.25">
      <c r="A11" s="191">
        <v>40582</v>
      </c>
      <c r="B11" s="132" t="s">
        <v>333</v>
      </c>
      <c r="C11" s="132" t="s">
        <v>180</v>
      </c>
      <c r="D11" s="132" t="s">
        <v>689</v>
      </c>
      <c r="E11" s="132">
        <v>23</v>
      </c>
      <c r="F11" s="192">
        <v>5.9</v>
      </c>
      <c r="G11" s="132">
        <v>40584</v>
      </c>
      <c r="H11" s="132">
        <v>6.9</v>
      </c>
      <c r="I11" s="67">
        <v>40588</v>
      </c>
      <c r="J11" s="67"/>
      <c r="K11" s="180">
        <f>E11-F11-H11</f>
        <v>10.200000000000001</v>
      </c>
      <c r="L11" s="69" t="s">
        <v>767</v>
      </c>
      <c r="M11" s="67"/>
      <c r="N11" s="67"/>
      <c r="O11" s="67"/>
    </row>
    <row r="12" spans="1:15" ht="12.5" x14ac:dyDescent="0.25">
      <c r="A12" s="191" t="s">
        <v>763</v>
      </c>
      <c r="B12" s="132" t="s">
        <v>78</v>
      </c>
      <c r="C12" s="132" t="s">
        <v>758</v>
      </c>
      <c r="D12" s="199" t="s">
        <v>756</v>
      </c>
      <c r="E12" s="199">
        <v>110</v>
      </c>
      <c r="F12" s="199">
        <v>32.165999999999997</v>
      </c>
      <c r="G12" s="199"/>
      <c r="H12" s="199">
        <v>51.6</v>
      </c>
      <c r="I12" s="203"/>
      <c r="J12" s="203"/>
      <c r="K12" s="204">
        <f t="shared" ref="K12:K38" si="0">E12-F12-H12</f>
        <v>26.234000000000002</v>
      </c>
      <c r="L12" s="69"/>
      <c r="M12" s="67"/>
      <c r="N12" s="67"/>
      <c r="O12" s="67"/>
    </row>
    <row r="13" spans="1:15" ht="12.5" x14ac:dyDescent="0.25">
      <c r="A13" s="191" t="s">
        <v>763</v>
      </c>
      <c r="B13" s="132" t="s">
        <v>78</v>
      </c>
      <c r="C13" s="132" t="s">
        <v>359</v>
      </c>
      <c r="D13" s="132" t="s">
        <v>764</v>
      </c>
      <c r="E13" s="132">
        <v>47.39</v>
      </c>
      <c r="F13" s="132">
        <v>22.68</v>
      </c>
      <c r="G13" s="132"/>
      <c r="H13" s="195">
        <v>14.21</v>
      </c>
      <c r="I13" s="67"/>
      <c r="J13" s="67"/>
      <c r="K13" s="180">
        <f t="shared" si="0"/>
        <v>10.5</v>
      </c>
      <c r="L13" s="69" t="s">
        <v>775</v>
      </c>
      <c r="M13" s="67"/>
      <c r="N13" s="43" t="s">
        <v>787</v>
      </c>
      <c r="O13" s="67"/>
    </row>
    <row r="14" spans="1:15" ht="12.5" x14ac:dyDescent="0.25">
      <c r="A14" s="194">
        <v>40608</v>
      </c>
      <c r="B14" s="132" t="s">
        <v>776</v>
      </c>
      <c r="C14" s="132" t="s">
        <v>784</v>
      </c>
      <c r="D14" s="132"/>
      <c r="E14" s="132">
        <v>43.1</v>
      </c>
      <c r="F14" s="132">
        <v>0</v>
      </c>
      <c r="G14" s="132"/>
      <c r="H14" s="132">
        <v>0</v>
      </c>
      <c r="I14" s="67"/>
      <c r="J14" s="67"/>
      <c r="K14" s="180">
        <f t="shared" si="0"/>
        <v>43.1</v>
      </c>
      <c r="L14" s="69" t="s">
        <v>777</v>
      </c>
      <c r="M14" s="67"/>
      <c r="N14" s="67"/>
      <c r="O14" s="67"/>
    </row>
    <row r="15" spans="1:15" ht="12.5" x14ac:dyDescent="0.25">
      <c r="A15" s="194">
        <v>40612</v>
      </c>
      <c r="B15" s="132" t="s">
        <v>333</v>
      </c>
      <c r="C15" s="132" t="s">
        <v>554</v>
      </c>
      <c r="D15" s="132" t="s">
        <v>373</v>
      </c>
      <c r="E15" s="132">
        <v>0</v>
      </c>
      <c r="F15" s="132">
        <v>-5</v>
      </c>
      <c r="G15" s="132"/>
      <c r="H15" s="132"/>
      <c r="I15" s="67"/>
      <c r="J15" s="67"/>
      <c r="K15" s="180">
        <v>-5</v>
      </c>
      <c r="L15" s="69" t="s">
        <v>780</v>
      </c>
      <c r="M15" s="67"/>
      <c r="N15" s="67"/>
      <c r="O15" s="67"/>
    </row>
    <row r="16" spans="1:15" ht="12.5" x14ac:dyDescent="0.25">
      <c r="A16" s="194">
        <v>40639</v>
      </c>
      <c r="B16" s="132" t="s">
        <v>78</v>
      </c>
      <c r="C16" s="132" t="s">
        <v>270</v>
      </c>
      <c r="D16" s="132" t="s">
        <v>778</v>
      </c>
      <c r="E16" s="132">
        <v>48</v>
      </c>
      <c r="F16" s="132">
        <v>28.58</v>
      </c>
      <c r="G16" s="132">
        <v>40644</v>
      </c>
      <c r="H16" s="195">
        <v>14.42</v>
      </c>
      <c r="I16" s="67"/>
      <c r="J16" s="67"/>
      <c r="K16" s="180">
        <f t="shared" si="0"/>
        <v>5.0000000000000018</v>
      </c>
      <c r="L16" s="69" t="s">
        <v>786</v>
      </c>
      <c r="M16" s="67"/>
      <c r="N16" s="67"/>
      <c r="O16" s="67"/>
    </row>
    <row r="17" spans="1:15" ht="12.5" x14ac:dyDescent="0.25">
      <c r="A17" s="194">
        <v>40651</v>
      </c>
      <c r="B17" s="132" t="s">
        <v>78</v>
      </c>
      <c r="C17" s="132" t="s">
        <v>270</v>
      </c>
      <c r="D17" s="132" t="s">
        <v>778</v>
      </c>
      <c r="E17" s="132">
        <v>48</v>
      </c>
      <c r="F17" s="132">
        <v>33.58</v>
      </c>
      <c r="G17" s="132">
        <v>40654</v>
      </c>
      <c r="H17" s="195">
        <v>14.42</v>
      </c>
      <c r="I17" s="67"/>
      <c r="J17" s="67"/>
      <c r="K17" s="180">
        <f t="shared" si="0"/>
        <v>0</v>
      </c>
      <c r="L17" s="69" t="s">
        <v>786</v>
      </c>
      <c r="M17" s="67"/>
      <c r="N17" s="67"/>
      <c r="O17" s="67"/>
    </row>
    <row r="18" spans="1:15" ht="12.5" x14ac:dyDescent="0.25">
      <c r="A18" s="194">
        <v>40651</v>
      </c>
      <c r="B18" s="132" t="s">
        <v>78</v>
      </c>
      <c r="C18" s="132" t="s">
        <v>779</v>
      </c>
      <c r="D18" s="132"/>
      <c r="E18" s="132">
        <v>0</v>
      </c>
      <c r="F18" s="132">
        <v>0</v>
      </c>
      <c r="G18" s="132"/>
      <c r="H18" s="132">
        <v>0</v>
      </c>
      <c r="I18" s="67"/>
      <c r="J18" s="67"/>
      <c r="K18" s="180">
        <f t="shared" si="0"/>
        <v>0</v>
      </c>
      <c r="L18" s="69"/>
      <c r="M18" s="67"/>
      <c r="N18" s="67"/>
      <c r="O18" s="67"/>
    </row>
    <row r="19" spans="1:15" ht="12.5" x14ac:dyDescent="0.25">
      <c r="A19" s="132" t="s">
        <v>765</v>
      </c>
      <c r="B19" s="132" t="s">
        <v>78</v>
      </c>
      <c r="C19" s="132" t="s">
        <v>758</v>
      </c>
      <c r="D19" s="199" t="s">
        <v>756</v>
      </c>
      <c r="E19" s="199">
        <v>110</v>
      </c>
      <c r="F19" s="199">
        <v>32.25</v>
      </c>
      <c r="G19" s="199"/>
      <c r="H19" s="199">
        <v>51.6</v>
      </c>
      <c r="I19" s="203"/>
      <c r="J19" s="203"/>
      <c r="K19" s="204">
        <f t="shared" si="0"/>
        <v>26.15</v>
      </c>
      <c r="L19" s="69" t="s">
        <v>790</v>
      </c>
      <c r="M19" s="67"/>
    </row>
    <row r="20" spans="1:15" ht="12.5" x14ac:dyDescent="0.25">
      <c r="A20" s="132">
        <v>40659</v>
      </c>
      <c r="B20" s="132" t="s">
        <v>333</v>
      </c>
      <c r="C20" s="132" t="s">
        <v>781</v>
      </c>
      <c r="D20" s="132" t="s">
        <v>782</v>
      </c>
      <c r="E20" s="132">
        <v>27</v>
      </c>
      <c r="F20" s="132">
        <v>0</v>
      </c>
      <c r="G20" s="132"/>
      <c r="H20" s="132">
        <v>0</v>
      </c>
      <c r="I20" s="67"/>
      <c r="J20" s="67"/>
      <c r="K20" s="180">
        <f t="shared" si="0"/>
        <v>27</v>
      </c>
      <c r="L20" s="69"/>
      <c r="M20" s="67"/>
    </row>
    <row r="21" spans="1:15" ht="12.5" x14ac:dyDescent="0.25">
      <c r="A21" s="132">
        <v>40665</v>
      </c>
      <c r="B21" s="132" t="s">
        <v>333</v>
      </c>
      <c r="C21" s="132" t="s">
        <v>59</v>
      </c>
      <c r="D21" s="132" t="s">
        <v>176</v>
      </c>
      <c r="E21" s="132">
        <v>40.97</v>
      </c>
      <c r="F21" s="132">
        <v>28.68</v>
      </c>
      <c r="G21" s="132">
        <v>40665</v>
      </c>
      <c r="H21" s="132">
        <v>12.29</v>
      </c>
      <c r="I21" s="67">
        <v>40674</v>
      </c>
      <c r="J21" s="67"/>
      <c r="K21" s="180">
        <f t="shared" si="0"/>
        <v>0</v>
      </c>
      <c r="L21" s="69"/>
      <c r="M21" s="67"/>
    </row>
    <row r="22" spans="1:15" ht="12.5" x14ac:dyDescent="0.25">
      <c r="A22" s="132">
        <v>40676</v>
      </c>
      <c r="B22" s="132" t="s">
        <v>333</v>
      </c>
      <c r="C22" s="132" t="s">
        <v>180</v>
      </c>
      <c r="D22" s="132" t="s">
        <v>536</v>
      </c>
      <c r="E22" s="132">
        <v>23</v>
      </c>
      <c r="F22" s="132">
        <v>14.1</v>
      </c>
      <c r="G22" s="132">
        <v>40680</v>
      </c>
      <c r="H22" s="132">
        <v>6.9</v>
      </c>
      <c r="I22" s="67">
        <v>40686</v>
      </c>
      <c r="J22" s="67"/>
      <c r="K22" s="180">
        <f t="shared" si="0"/>
        <v>2</v>
      </c>
      <c r="L22" s="69"/>
      <c r="M22" s="67"/>
      <c r="N22" s="221" t="s">
        <v>783</v>
      </c>
      <c r="O22" s="224"/>
    </row>
    <row r="23" spans="1:15" ht="12.5" x14ac:dyDescent="0.25">
      <c r="A23" s="132">
        <v>40724</v>
      </c>
      <c r="B23" s="132" t="s">
        <v>78</v>
      </c>
      <c r="C23" s="132" t="s">
        <v>179</v>
      </c>
      <c r="D23" s="132" t="s">
        <v>778</v>
      </c>
      <c r="E23" s="132">
        <v>26</v>
      </c>
      <c r="F23" s="132">
        <v>15.2</v>
      </c>
      <c r="G23" s="132">
        <v>40728</v>
      </c>
      <c r="H23" s="132">
        <v>7.8</v>
      </c>
      <c r="I23" s="67">
        <v>40731</v>
      </c>
      <c r="J23" s="67"/>
      <c r="K23" s="180">
        <f t="shared" si="0"/>
        <v>3.0000000000000009</v>
      </c>
      <c r="L23" s="69"/>
      <c r="M23" s="67"/>
      <c r="N23" s="222" t="s">
        <v>785</v>
      </c>
      <c r="O23" s="225"/>
    </row>
    <row r="24" spans="1:15" ht="12.5" x14ac:dyDescent="0.25">
      <c r="A24" s="132">
        <v>40730</v>
      </c>
      <c r="B24" s="132" t="s">
        <v>333</v>
      </c>
      <c r="C24" s="132" t="s">
        <v>179</v>
      </c>
      <c r="D24" s="132" t="s">
        <v>791</v>
      </c>
      <c r="E24" s="132">
        <v>56.26</v>
      </c>
      <c r="F24" s="132">
        <v>32.520000000000003</v>
      </c>
      <c r="G24" s="132">
        <v>40753</v>
      </c>
      <c r="H24" s="132">
        <v>22.74</v>
      </c>
      <c r="I24" s="67">
        <v>40759</v>
      </c>
      <c r="J24" s="67"/>
      <c r="K24" s="180">
        <f t="shared" si="0"/>
        <v>0.99999999999999645</v>
      </c>
      <c r="L24" s="69"/>
      <c r="M24" s="67"/>
      <c r="N24" s="221" t="s">
        <v>827</v>
      </c>
      <c r="O24" s="224"/>
    </row>
    <row r="25" spans="1:15" ht="12.5" x14ac:dyDescent="0.25">
      <c r="A25" s="132" t="s">
        <v>792</v>
      </c>
      <c r="B25" s="132" t="s">
        <v>333</v>
      </c>
      <c r="C25" s="132" t="s">
        <v>179</v>
      </c>
      <c r="D25" s="132" t="s">
        <v>436</v>
      </c>
      <c r="E25" s="132">
        <v>23.75</v>
      </c>
      <c r="F25" s="132">
        <v>13.75</v>
      </c>
      <c r="G25" s="132">
        <v>40736</v>
      </c>
      <c r="H25" s="132">
        <v>9.5</v>
      </c>
      <c r="I25" s="67">
        <v>40739</v>
      </c>
      <c r="J25" s="67"/>
      <c r="K25" s="180">
        <f t="shared" si="0"/>
        <v>0.5</v>
      </c>
      <c r="L25" s="69"/>
      <c r="M25" s="67"/>
      <c r="N25" s="223">
        <v>41090</v>
      </c>
      <c r="O25" s="225"/>
    </row>
    <row r="26" spans="1:15" ht="12.5" x14ac:dyDescent="0.25">
      <c r="A26" s="67">
        <v>40736</v>
      </c>
      <c r="B26" s="67" t="s">
        <v>333</v>
      </c>
      <c r="C26" s="1" t="s">
        <v>179</v>
      </c>
      <c r="D26" s="1" t="s">
        <v>176</v>
      </c>
      <c r="E26" s="67">
        <v>40.97</v>
      </c>
      <c r="F26" s="67">
        <v>28.68</v>
      </c>
      <c r="G26" s="67">
        <v>40739</v>
      </c>
      <c r="H26" s="67">
        <v>12.29</v>
      </c>
      <c r="I26" s="67">
        <v>40744</v>
      </c>
      <c r="J26" s="67"/>
      <c r="K26" s="180">
        <f t="shared" si="0"/>
        <v>0</v>
      </c>
      <c r="L26" s="69"/>
      <c r="M26" s="67"/>
      <c r="N26" s="67"/>
      <c r="O26" s="67"/>
    </row>
    <row r="27" spans="1:15" ht="12.5" x14ac:dyDescent="0.25">
      <c r="A27" s="67">
        <v>40748</v>
      </c>
      <c r="B27" s="67" t="s">
        <v>78</v>
      </c>
      <c r="C27" s="67" t="s">
        <v>793</v>
      </c>
      <c r="D27" s="67" t="s">
        <v>794</v>
      </c>
      <c r="E27" s="67">
        <v>55</v>
      </c>
      <c r="F27" s="67">
        <v>0</v>
      </c>
      <c r="G27" s="67"/>
      <c r="H27" s="67">
        <v>25</v>
      </c>
      <c r="I27" s="67"/>
      <c r="J27" s="67"/>
      <c r="K27" s="180">
        <f t="shared" si="0"/>
        <v>30</v>
      </c>
      <c r="L27" s="69"/>
      <c r="M27" s="67"/>
      <c r="N27" s="67"/>
      <c r="O27" s="67"/>
    </row>
    <row r="28" spans="1:15" ht="12.5" x14ac:dyDescent="0.25">
      <c r="A28" s="67">
        <v>40786</v>
      </c>
      <c r="B28" s="67" t="s">
        <v>78</v>
      </c>
      <c r="C28" s="67" t="s">
        <v>758</v>
      </c>
      <c r="D28" s="203" t="s">
        <v>756</v>
      </c>
      <c r="E28" s="203">
        <v>110</v>
      </c>
      <c r="F28" s="203">
        <v>32.25</v>
      </c>
      <c r="G28" s="203"/>
      <c r="H28" s="203">
        <v>51.6</v>
      </c>
      <c r="I28" s="203"/>
      <c r="J28" s="203"/>
      <c r="K28" s="204">
        <f t="shared" si="0"/>
        <v>26.15</v>
      </c>
      <c r="L28" s="69" t="s">
        <v>788</v>
      </c>
      <c r="M28" s="67"/>
    </row>
    <row r="29" spans="1:15" ht="12.5" x14ac:dyDescent="0.25">
      <c r="A29" s="228">
        <v>40787</v>
      </c>
      <c r="B29" s="228" t="s">
        <v>333</v>
      </c>
      <c r="C29" s="228" t="s">
        <v>179</v>
      </c>
      <c r="D29" s="228" t="s">
        <v>795</v>
      </c>
      <c r="E29" s="67">
        <v>100</v>
      </c>
      <c r="F29" s="67">
        <v>30.7</v>
      </c>
      <c r="G29" s="67">
        <v>40792</v>
      </c>
      <c r="H29" s="67">
        <v>25.3</v>
      </c>
      <c r="I29" s="67"/>
      <c r="J29" s="67"/>
      <c r="K29" s="180">
        <f t="shared" si="0"/>
        <v>44</v>
      </c>
      <c r="L29" s="69" t="s">
        <v>718</v>
      </c>
      <c r="M29" s="67"/>
    </row>
    <row r="30" spans="1:15" ht="12.5" x14ac:dyDescent="0.25">
      <c r="A30" s="67">
        <v>40791</v>
      </c>
      <c r="B30" s="67" t="s">
        <v>333</v>
      </c>
      <c r="C30" s="67" t="s">
        <v>179</v>
      </c>
      <c r="D30" s="67" t="s">
        <v>436</v>
      </c>
      <c r="E30" s="67">
        <v>23.75</v>
      </c>
      <c r="F30" s="67">
        <v>13.75</v>
      </c>
      <c r="G30" s="67">
        <v>40795</v>
      </c>
      <c r="H30" s="67">
        <v>9.5</v>
      </c>
      <c r="I30" s="67">
        <v>40798</v>
      </c>
      <c r="J30" s="67"/>
      <c r="K30" s="180">
        <f t="shared" si="0"/>
        <v>0.5</v>
      </c>
      <c r="L30" s="69"/>
      <c r="M30" s="67"/>
      <c r="N30" s="67"/>
      <c r="O30" s="67"/>
    </row>
    <row r="31" spans="1:15" ht="12.5" x14ac:dyDescent="0.25">
      <c r="A31" s="67">
        <v>40794</v>
      </c>
      <c r="B31" s="67" t="s">
        <v>78</v>
      </c>
      <c r="C31" s="67" t="s">
        <v>270</v>
      </c>
      <c r="D31" s="67" t="s">
        <v>778</v>
      </c>
      <c r="E31" s="67">
        <v>26</v>
      </c>
      <c r="F31" s="67">
        <v>16.100000000000001</v>
      </c>
      <c r="G31" s="67">
        <v>40799</v>
      </c>
      <c r="H31" s="67"/>
      <c r="I31" s="67"/>
      <c r="J31" s="67"/>
      <c r="K31" s="180">
        <f t="shared" si="0"/>
        <v>9.8999999999999986</v>
      </c>
      <c r="L31" s="69"/>
      <c r="M31" s="67"/>
      <c r="N31" s="67"/>
      <c r="O31" s="67"/>
    </row>
    <row r="32" spans="1:15" ht="12.5" x14ac:dyDescent="0.25">
      <c r="A32" s="229">
        <v>40808</v>
      </c>
      <c r="B32" s="230" t="s">
        <v>333</v>
      </c>
      <c r="C32" s="228" t="s">
        <v>179</v>
      </c>
      <c r="D32" s="228" t="s">
        <v>796</v>
      </c>
      <c r="E32" s="67"/>
      <c r="F32" s="67"/>
      <c r="G32" s="67"/>
      <c r="H32" s="67"/>
      <c r="I32" s="67"/>
      <c r="J32" s="67"/>
      <c r="K32" s="180"/>
      <c r="L32" s="69"/>
      <c r="M32" s="67"/>
      <c r="N32" s="67"/>
      <c r="O32" s="67"/>
    </row>
    <row r="33" spans="1:15" ht="12.5" x14ac:dyDescent="0.25">
      <c r="A33" s="229">
        <v>40812</v>
      </c>
      <c r="B33" s="230" t="s">
        <v>333</v>
      </c>
      <c r="C33" s="228" t="s">
        <v>179</v>
      </c>
      <c r="D33" s="228" t="s">
        <v>842</v>
      </c>
      <c r="E33" s="67"/>
      <c r="F33" s="67"/>
      <c r="G33" s="67"/>
      <c r="H33" s="67"/>
      <c r="I33" s="67"/>
      <c r="J33" s="67"/>
      <c r="K33" s="180"/>
      <c r="L33" s="69"/>
      <c r="M33" s="67"/>
      <c r="N33" s="67"/>
      <c r="O33" s="67"/>
    </row>
    <row r="34" spans="1:15" ht="12.5" x14ac:dyDescent="0.25">
      <c r="A34" s="67">
        <v>40841</v>
      </c>
      <c r="B34" s="67" t="s">
        <v>333</v>
      </c>
      <c r="C34" s="67" t="s">
        <v>180</v>
      </c>
      <c r="D34" s="67" t="s">
        <v>68</v>
      </c>
      <c r="E34" s="67">
        <v>23</v>
      </c>
      <c r="F34" s="67">
        <v>15.1</v>
      </c>
      <c r="G34" s="67">
        <v>40844</v>
      </c>
      <c r="H34" s="67">
        <v>6.9</v>
      </c>
      <c r="I34" s="67">
        <v>40844</v>
      </c>
      <c r="J34" s="67"/>
      <c r="K34" s="180">
        <f t="shared" si="0"/>
        <v>1</v>
      </c>
      <c r="L34" s="69"/>
      <c r="M34" s="67"/>
      <c r="N34" s="67"/>
      <c r="O34" s="67"/>
    </row>
    <row r="35" spans="1:15" ht="12.5" x14ac:dyDescent="0.25">
      <c r="A35" s="67">
        <v>40849</v>
      </c>
      <c r="B35" s="67" t="s">
        <v>333</v>
      </c>
      <c r="C35" s="67" t="s">
        <v>179</v>
      </c>
      <c r="D35" s="67" t="s">
        <v>695</v>
      </c>
      <c r="E35" s="67">
        <v>35</v>
      </c>
      <c r="F35" s="67">
        <v>20</v>
      </c>
      <c r="G35" s="67">
        <v>40857</v>
      </c>
      <c r="H35" s="67">
        <v>14</v>
      </c>
      <c r="I35" s="67">
        <v>40857</v>
      </c>
      <c r="J35" s="67"/>
      <c r="K35" s="180">
        <f t="shared" si="0"/>
        <v>1</v>
      </c>
      <c r="L35" s="69"/>
      <c r="M35" s="67"/>
      <c r="N35" s="67"/>
      <c r="O35" s="67"/>
    </row>
    <row r="36" spans="1:15" ht="12.5" x14ac:dyDescent="0.25">
      <c r="A36" s="67">
        <v>40864</v>
      </c>
      <c r="B36" s="67" t="s">
        <v>78</v>
      </c>
      <c r="C36" s="67" t="s">
        <v>758</v>
      </c>
      <c r="D36" s="203" t="s">
        <v>756</v>
      </c>
      <c r="E36" s="203">
        <v>110</v>
      </c>
      <c r="F36" s="203">
        <v>32.25</v>
      </c>
      <c r="G36" s="203"/>
      <c r="H36" s="203">
        <v>51.6</v>
      </c>
      <c r="I36" s="203"/>
      <c r="J36" s="203"/>
      <c r="K36" s="204">
        <f t="shared" si="0"/>
        <v>26.15</v>
      </c>
      <c r="L36" s="69" t="s">
        <v>801</v>
      </c>
      <c r="M36" s="67"/>
      <c r="N36" s="67"/>
      <c r="O36" s="67"/>
    </row>
    <row r="37" spans="1:15" ht="12.5" x14ac:dyDescent="0.25">
      <c r="A37" s="67">
        <v>40878</v>
      </c>
      <c r="B37" s="67" t="s">
        <v>333</v>
      </c>
      <c r="C37" s="67" t="s">
        <v>180</v>
      </c>
      <c r="D37" s="67" t="s">
        <v>536</v>
      </c>
      <c r="E37" s="67">
        <v>23</v>
      </c>
      <c r="F37" s="67">
        <v>14.1</v>
      </c>
      <c r="G37" s="67">
        <v>40884</v>
      </c>
      <c r="H37" s="67">
        <v>6.9</v>
      </c>
      <c r="I37" s="67">
        <v>40886</v>
      </c>
      <c r="J37" s="67"/>
      <c r="K37" s="180">
        <f t="shared" si="0"/>
        <v>2</v>
      </c>
      <c r="L37" s="69" t="s">
        <v>800</v>
      </c>
      <c r="M37" s="67"/>
      <c r="N37" s="67"/>
      <c r="O37" s="67"/>
    </row>
    <row r="38" spans="1:15" ht="12.5" x14ac:dyDescent="0.25">
      <c r="A38" s="228">
        <v>40899</v>
      </c>
      <c r="B38" s="228" t="s">
        <v>333</v>
      </c>
      <c r="C38" s="228" t="s">
        <v>179</v>
      </c>
      <c r="D38" s="228" t="s">
        <v>796</v>
      </c>
      <c r="E38" s="67">
        <v>37.799999999999997</v>
      </c>
      <c r="F38" s="67">
        <v>25.46</v>
      </c>
      <c r="G38" s="67">
        <v>40904</v>
      </c>
      <c r="H38" s="67">
        <v>11.34</v>
      </c>
      <c r="I38" s="67">
        <v>40906</v>
      </c>
      <c r="J38" s="67"/>
      <c r="K38" s="180">
        <f t="shared" si="0"/>
        <v>0.99999999999999645</v>
      </c>
      <c r="L38" s="69" t="s">
        <v>718</v>
      </c>
      <c r="M38" s="67"/>
      <c r="N38" s="67"/>
      <c r="O38" s="67"/>
    </row>
    <row r="39" spans="1:15" thickBot="1" x14ac:dyDescent="0.3">
      <c r="A39" s="67"/>
      <c r="B39" s="67"/>
      <c r="C39" s="67"/>
      <c r="D39" s="67"/>
      <c r="E39" s="67"/>
      <c r="F39" s="67"/>
      <c r="G39" s="67"/>
      <c r="H39" s="67"/>
      <c r="I39" s="67"/>
      <c r="J39" s="67"/>
      <c r="K39" s="180"/>
      <c r="L39" s="69"/>
      <c r="M39" s="67"/>
      <c r="N39" s="67"/>
      <c r="O39" s="67"/>
    </row>
    <row r="40" spans="1:15" ht="5.5" customHeight="1" thickBot="1" x14ac:dyDescent="0.35">
      <c r="A40" s="62"/>
      <c r="B40" s="26"/>
      <c r="C40" s="26"/>
      <c r="D40" s="26"/>
      <c r="E40" s="152"/>
      <c r="F40" s="152"/>
      <c r="G40" s="26"/>
      <c r="H40" s="152"/>
      <c r="I40" s="26"/>
      <c r="J40" s="26"/>
      <c r="K40" s="165"/>
      <c r="L40" s="63"/>
    </row>
    <row r="41" spans="1:15" ht="9.25" customHeight="1" x14ac:dyDescent="0.3">
      <c r="A41" s="4"/>
    </row>
    <row r="42" spans="1:15" s="51" customFormat="1" ht="26" x14ac:dyDescent="0.25">
      <c r="A42" s="55"/>
      <c r="B42" s="56"/>
      <c r="C42" s="56"/>
      <c r="D42" s="56"/>
      <c r="E42" s="150" t="s">
        <v>42</v>
      </c>
      <c r="F42" s="158" t="s">
        <v>109</v>
      </c>
      <c r="G42" s="50"/>
      <c r="H42" s="162" t="s">
        <v>479</v>
      </c>
      <c r="I42" s="84"/>
      <c r="J42" s="56"/>
      <c r="K42" s="166" t="s">
        <v>114</v>
      </c>
      <c r="L42" s="198" t="s">
        <v>805</v>
      </c>
    </row>
    <row r="43" spans="1:15" ht="8.5" customHeight="1" x14ac:dyDescent="0.3">
      <c r="A43" s="4"/>
    </row>
    <row r="44" spans="1:15" x14ac:dyDescent="0.3">
      <c r="A44" s="23" t="s">
        <v>37</v>
      </c>
      <c r="B44" s="22" t="s">
        <v>804</v>
      </c>
      <c r="C44" s="20"/>
      <c r="E44" s="153">
        <f>SUM(E7:E39)</f>
        <v>1488.8300000000002</v>
      </c>
      <c r="F44" s="153">
        <f>SUM(F7:F39)</f>
        <v>587.60800000000006</v>
      </c>
      <c r="G44" s="5"/>
      <c r="H44" s="153">
        <f>SUM(H7:H39)</f>
        <v>547.37</v>
      </c>
      <c r="I44" s="5"/>
      <c r="J44" s="10"/>
      <c r="K44" s="167">
        <f>SUM(K7:K39)</f>
        <v>343.85199999999998</v>
      </c>
      <c r="L44" s="197">
        <f>+H44-C4</f>
        <v>-66.909999999999968</v>
      </c>
    </row>
    <row r="45" spans="1:15" ht="8.5" customHeight="1" x14ac:dyDescent="0.3">
      <c r="A45" s="4"/>
    </row>
    <row r="46" spans="1:15" x14ac:dyDescent="0.3">
      <c r="A46" s="1" t="s">
        <v>160</v>
      </c>
      <c r="B46" s="16" t="s">
        <v>190</v>
      </c>
      <c r="E46" s="154"/>
      <c r="F46" s="153"/>
      <c r="G46" s="5"/>
      <c r="H46" s="153"/>
      <c r="I46" s="148"/>
      <c r="J46" s="15"/>
      <c r="K46" s="167"/>
      <c r="L46" s="189"/>
    </row>
    <row r="47" spans="1:15" ht="8.5" customHeight="1" x14ac:dyDescent="0.3"/>
    <row r="48" spans="1:15" x14ac:dyDescent="0.3">
      <c r="A48" s="1" t="s">
        <v>37</v>
      </c>
      <c r="B48" s="16" t="s">
        <v>59</v>
      </c>
      <c r="E48" s="153"/>
      <c r="F48" s="153"/>
      <c r="G48" s="5"/>
      <c r="H48" s="153"/>
      <c r="I48" s="149"/>
      <c r="J48" s="61"/>
      <c r="K48" s="167"/>
    </row>
    <row r="49" spans="1:13" x14ac:dyDescent="0.3">
      <c r="A49" s="4" t="s">
        <v>37</v>
      </c>
      <c r="B49" s="16" t="s">
        <v>179</v>
      </c>
      <c r="C49" s="1" t="s">
        <v>321</v>
      </c>
      <c r="E49" s="153"/>
      <c r="F49" s="153"/>
      <c r="G49" s="5"/>
      <c r="H49" s="153"/>
      <c r="I49" s="149"/>
      <c r="J49" s="61"/>
      <c r="K49" s="167"/>
    </row>
    <row r="50" spans="1:13" x14ac:dyDescent="0.3">
      <c r="A50" s="4" t="s">
        <v>37</v>
      </c>
      <c r="B50" s="16" t="s">
        <v>180</v>
      </c>
      <c r="E50" s="153"/>
      <c r="F50" s="153"/>
      <c r="G50" s="5"/>
      <c r="H50" s="153"/>
      <c r="I50" s="149"/>
      <c r="J50" s="61"/>
      <c r="K50" s="167"/>
    </row>
    <row r="51" spans="1:13" x14ac:dyDescent="0.3">
      <c r="A51" s="1" t="s">
        <v>37</v>
      </c>
      <c r="B51" s="16" t="s">
        <v>181</v>
      </c>
      <c r="E51" s="153"/>
      <c r="F51" s="153"/>
      <c r="G51" s="5"/>
      <c r="H51" s="153"/>
      <c r="I51" s="149"/>
      <c r="J51" s="61"/>
      <c r="K51" s="167"/>
      <c r="M51" s="2"/>
    </row>
    <row r="52" spans="1:13" ht="8.5" customHeight="1" x14ac:dyDescent="0.3"/>
    <row r="53" spans="1:13" x14ac:dyDescent="0.3">
      <c r="A53" s="66" t="s">
        <v>255</v>
      </c>
      <c r="B53" s="16"/>
    </row>
    <row r="54" spans="1:13" ht="8.5" customHeight="1" x14ac:dyDescent="0.3"/>
    <row r="55" spans="1:13" x14ac:dyDescent="0.3">
      <c r="A55" s="65" t="s">
        <v>193</v>
      </c>
      <c r="C55" s="1" t="s">
        <v>194</v>
      </c>
      <c r="D55" s="8">
        <f>+H44/12</f>
        <v>45.614166666666669</v>
      </c>
      <c r="E55" s="22" t="s">
        <v>197</v>
      </c>
    </row>
    <row r="56" spans="1:13" x14ac:dyDescent="0.3">
      <c r="A56" s="65"/>
      <c r="C56" s="1" t="s">
        <v>195</v>
      </c>
      <c r="D56" s="8">
        <f>+H46/12</f>
        <v>0</v>
      </c>
      <c r="E56" s="22" t="s">
        <v>197</v>
      </c>
    </row>
    <row r="57" spans="1:13" ht="8.5" customHeight="1" x14ac:dyDescent="0.3">
      <c r="A57" s="4"/>
    </row>
    <row r="58" spans="1:13" x14ac:dyDescent="0.3">
      <c r="A58" s="33"/>
      <c r="B58" s="12" t="s">
        <v>167</v>
      </c>
      <c r="C58" s="99"/>
      <c r="D58" s="99"/>
      <c r="E58" s="155"/>
    </row>
    <row r="59" spans="1:13" x14ac:dyDescent="0.3">
      <c r="A59" s="34"/>
      <c r="B59" s="12" t="s">
        <v>165</v>
      </c>
      <c r="C59" s="99"/>
      <c r="D59" s="99"/>
      <c r="E59" s="155"/>
    </row>
    <row r="60" spans="1:13" x14ac:dyDescent="0.3">
      <c r="A60" s="35"/>
      <c r="B60" s="12" t="s">
        <v>166</v>
      </c>
      <c r="C60" s="99"/>
      <c r="D60" s="99"/>
      <c r="E60" s="155"/>
    </row>
    <row r="61" spans="1:13" x14ac:dyDescent="0.3">
      <c r="A61" s="4"/>
    </row>
    <row r="62" spans="1:13" x14ac:dyDescent="0.3">
      <c r="A62" s="65"/>
      <c r="B62" s="87"/>
      <c r="C62" s="87"/>
    </row>
    <row r="63" spans="1:13" x14ac:dyDescent="0.3">
      <c r="A63" s="65" t="s">
        <v>333</v>
      </c>
      <c r="B63" s="87">
        <v>158019932439451</v>
      </c>
      <c r="C63" s="87"/>
      <c r="D63" s="16" t="s">
        <v>671</v>
      </c>
    </row>
    <row r="64" spans="1:13" x14ac:dyDescent="0.3">
      <c r="A64" s="65" t="s">
        <v>630</v>
      </c>
      <c r="B64" s="1">
        <v>3646</v>
      </c>
    </row>
    <row r="65" spans="1:4" x14ac:dyDescent="0.3">
      <c r="A65" s="65" t="s">
        <v>797</v>
      </c>
      <c r="B65" s="171">
        <v>390860149</v>
      </c>
      <c r="D65" s="1" t="s">
        <v>798</v>
      </c>
    </row>
    <row r="66" spans="1:4" ht="26" x14ac:dyDescent="0.3">
      <c r="A66" s="170" t="s">
        <v>752</v>
      </c>
      <c r="B66" s="178" t="s">
        <v>750</v>
      </c>
    </row>
    <row r="67" spans="1:4" ht="42" x14ac:dyDescent="0.3">
      <c r="A67" s="140"/>
      <c r="B67" s="196" t="s">
        <v>751</v>
      </c>
    </row>
    <row r="68" spans="1:4" x14ac:dyDescent="0.3">
      <c r="A68" s="140"/>
    </row>
    <row r="69" spans="1:4" x14ac:dyDescent="0.3">
      <c r="A69" s="140"/>
    </row>
    <row r="70" spans="1:4" x14ac:dyDescent="0.3">
      <c r="A70" s="140"/>
    </row>
    <row r="71" spans="1:4" x14ac:dyDescent="0.3">
      <c r="A71" s="140"/>
    </row>
    <row r="72" spans="1:4" x14ac:dyDescent="0.3">
      <c r="A72" s="168"/>
    </row>
    <row r="73" spans="1:4" x14ac:dyDescent="0.3">
      <c r="A73" s="169"/>
      <c r="C73" s="16"/>
    </row>
    <row r="74" spans="1:4" x14ac:dyDescent="0.3">
      <c r="A74" s="4"/>
    </row>
    <row r="75" spans="1:4" x14ac:dyDescent="0.3">
      <c r="A75" s="4"/>
    </row>
    <row r="76" spans="1:4" x14ac:dyDescent="0.3">
      <c r="A76" s="4"/>
    </row>
    <row r="77" spans="1:4" x14ac:dyDescent="0.3">
      <c r="A77" s="4"/>
    </row>
    <row r="78" spans="1:4" x14ac:dyDescent="0.3">
      <c r="A78" s="4"/>
    </row>
    <row r="79" spans="1:4" x14ac:dyDescent="0.3">
      <c r="A79" s="4"/>
    </row>
    <row r="80" spans="1:4" x14ac:dyDescent="0.3">
      <c r="A80" s="4"/>
    </row>
    <row r="81" spans="1:1" x14ac:dyDescent="0.3">
      <c r="A81" s="4"/>
    </row>
    <row r="82" spans="1:1" x14ac:dyDescent="0.3">
      <c r="A82" s="4"/>
    </row>
    <row r="83" spans="1:1" x14ac:dyDescent="0.3">
      <c r="A83" s="4"/>
    </row>
    <row r="84" spans="1:1" x14ac:dyDescent="0.3">
      <c r="A84" s="4"/>
    </row>
    <row r="85" spans="1:1" x14ac:dyDescent="0.3">
      <c r="A85" s="4"/>
    </row>
    <row r="86" spans="1:1" x14ac:dyDescent="0.3">
      <c r="A86" s="4"/>
    </row>
    <row r="87" spans="1:1" x14ac:dyDescent="0.3">
      <c r="A87" s="4"/>
    </row>
    <row r="88" spans="1:1" x14ac:dyDescent="0.3">
      <c r="A88" s="4"/>
    </row>
    <row r="89" spans="1:1" x14ac:dyDescent="0.3">
      <c r="A89" s="4"/>
    </row>
    <row r="90" spans="1:1" x14ac:dyDescent="0.3">
      <c r="A90" s="4"/>
    </row>
    <row r="91" spans="1:1" x14ac:dyDescent="0.3">
      <c r="A91" s="4"/>
    </row>
    <row r="92" spans="1:1" x14ac:dyDescent="0.3">
      <c r="A92" s="4"/>
    </row>
    <row r="93" spans="1:1" x14ac:dyDescent="0.3">
      <c r="A93" s="4"/>
    </row>
    <row r="94" spans="1:1" x14ac:dyDescent="0.3">
      <c r="A94" s="4"/>
    </row>
    <row r="95" spans="1:1" x14ac:dyDescent="0.3">
      <c r="A95" s="4"/>
    </row>
    <row r="96" spans="1:1" x14ac:dyDescent="0.3">
      <c r="A96" s="4"/>
    </row>
    <row r="97" spans="1:1" x14ac:dyDescent="0.3">
      <c r="A97" s="4"/>
    </row>
    <row r="98" spans="1:1" x14ac:dyDescent="0.3">
      <c r="A98" s="4"/>
    </row>
    <row r="99" spans="1:1" x14ac:dyDescent="0.3">
      <c r="A99" s="4"/>
    </row>
  </sheetData>
  <autoFilter ref="A6:H39"/>
  <mergeCells count="1">
    <mergeCell ref="A2:B2"/>
  </mergeCells>
  <pageMargins left="0.78740157480314965" right="0.78740157480314965" top="0.39370078740157483" bottom="0.39370078740157483" header="0.51181102362204722" footer="0.51181102362204722"/>
  <pageSetup scale="80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1"/>
  <sheetViews>
    <sheetView workbookViewId="0">
      <pane ySplit="1" topLeftCell="A20" activePane="bottomLeft" state="frozen"/>
      <selection activeCell="D9" sqref="D9"/>
      <selection pane="bottomLeft" activeCell="E3" sqref="E3"/>
    </sheetView>
  </sheetViews>
  <sheetFormatPr baseColWidth="10" defaultRowHeight="13" x14ac:dyDescent="0.3"/>
  <cols>
    <col min="1" max="1" width="13.36328125" style="1" customWidth="1"/>
    <col min="2" max="2" width="18.81640625" style="1" bestFit="1" customWidth="1"/>
    <col min="3" max="3" width="18.81640625" style="1" customWidth="1"/>
    <col min="4" max="4" width="16.1796875" style="1" customWidth="1"/>
    <col min="5" max="5" width="15" style="20" customWidth="1"/>
    <col min="6" max="6" width="11.6328125" style="20" customWidth="1"/>
    <col min="7" max="7" width="11.08984375" style="1" customWidth="1"/>
    <col min="8" max="8" width="11.1796875" style="20" customWidth="1"/>
    <col min="9" max="9" width="10.81640625" style="1" customWidth="1"/>
    <col min="10" max="10" width="0.6328125" style="1" customWidth="1"/>
    <col min="11" max="11" width="10.81640625" style="67" customWidth="1"/>
    <col min="12" max="12" width="7" customWidth="1"/>
    <col min="13" max="13" width="18.81640625" customWidth="1"/>
  </cols>
  <sheetData>
    <row r="1" spans="1:15" ht="26" hidden="1" x14ac:dyDescent="0.3">
      <c r="A1" s="4" t="s">
        <v>1</v>
      </c>
      <c r="B1" s="1" t="s">
        <v>2</v>
      </c>
      <c r="C1" s="40" t="s">
        <v>171</v>
      </c>
      <c r="D1" s="1" t="s">
        <v>8</v>
      </c>
      <c r="E1" s="20" t="s">
        <v>7</v>
      </c>
      <c r="F1" s="156" t="s">
        <v>113</v>
      </c>
      <c r="G1" s="18"/>
      <c r="H1" s="161" t="s">
        <v>110</v>
      </c>
      <c r="I1" s="17"/>
      <c r="K1" s="40" t="s">
        <v>114</v>
      </c>
    </row>
    <row r="2" spans="1:15" ht="23" x14ac:dyDescent="0.5">
      <c r="A2" s="263" t="s">
        <v>802</v>
      </c>
      <c r="B2" s="263"/>
      <c r="E2" s="22"/>
      <c r="F2" s="157"/>
      <c r="G2" s="145"/>
      <c r="H2" s="160"/>
      <c r="I2" s="146"/>
      <c r="J2" s="146"/>
      <c r="K2" s="132"/>
      <c r="L2" s="145"/>
      <c r="M2" s="145"/>
    </row>
    <row r="3" spans="1:15" x14ac:dyDescent="0.3">
      <c r="A3" s="4"/>
      <c r="G3" s="1">
        <v>41030</v>
      </c>
    </row>
    <row r="4" spans="1:15" x14ac:dyDescent="0.3">
      <c r="A4" s="217" t="s">
        <v>803</v>
      </c>
      <c r="B4" s="20"/>
      <c r="C4" s="144">
        <f>H4*12</f>
        <v>645.96</v>
      </c>
      <c r="D4" s="54"/>
      <c r="E4" s="183"/>
      <c r="F4" s="67" t="s">
        <v>766</v>
      </c>
      <c r="G4" s="220" t="s">
        <v>814</v>
      </c>
      <c r="H4" s="20">
        <v>53.83</v>
      </c>
      <c r="I4" s="43" t="s">
        <v>813</v>
      </c>
    </row>
    <row r="5" spans="1:15" x14ac:dyDescent="0.3">
      <c r="A5" s="4"/>
    </row>
    <row r="6" spans="1:15" s="51" customFormat="1" ht="25" x14ac:dyDescent="0.25">
      <c r="A6" s="47" t="s">
        <v>1</v>
      </c>
      <c r="B6" s="48" t="s">
        <v>2</v>
      </c>
      <c r="C6" s="184" t="s">
        <v>768</v>
      </c>
      <c r="D6" s="95" t="s">
        <v>769</v>
      </c>
      <c r="E6" s="186" t="s">
        <v>770</v>
      </c>
      <c r="F6" s="185" t="s">
        <v>771</v>
      </c>
      <c r="G6" s="185" t="s">
        <v>772</v>
      </c>
      <c r="H6" s="187" t="s">
        <v>773</v>
      </c>
      <c r="I6" s="50" t="s">
        <v>666</v>
      </c>
      <c r="J6" s="56"/>
      <c r="K6" s="164" t="s">
        <v>111</v>
      </c>
      <c r="L6" s="188"/>
    </row>
    <row r="7" spans="1:15" s="51" customFormat="1" ht="13.5" thickBot="1" x14ac:dyDescent="0.35">
      <c r="A7" s="211"/>
      <c r="B7" s="182"/>
      <c r="C7" s="181"/>
      <c r="D7" s="182"/>
      <c r="E7" s="212"/>
      <c r="F7" s="212"/>
      <c r="G7" s="213"/>
      <c r="H7" s="212"/>
      <c r="I7" s="213"/>
      <c r="J7" s="182"/>
      <c r="K7" s="214"/>
    </row>
    <row r="8" spans="1:15" ht="12.5" x14ac:dyDescent="0.25">
      <c r="A8" s="215">
        <v>40920</v>
      </c>
      <c r="B8" s="67" t="s">
        <v>78</v>
      </c>
      <c r="C8" s="67" t="s">
        <v>758</v>
      </c>
      <c r="D8" s="203" t="s">
        <v>756</v>
      </c>
      <c r="E8" s="203">
        <v>110</v>
      </c>
      <c r="F8" s="203">
        <v>32.25</v>
      </c>
      <c r="G8" s="203"/>
      <c r="H8" s="218">
        <v>51.6</v>
      </c>
      <c r="I8" s="203"/>
      <c r="J8" s="203"/>
      <c r="K8" s="202">
        <f>E8-F8-H8</f>
        <v>26.15</v>
      </c>
      <c r="L8" s="69"/>
      <c r="M8" s="67"/>
      <c r="N8" s="67"/>
      <c r="O8" s="67"/>
    </row>
    <row r="9" spans="1:15" ht="12.5" x14ac:dyDescent="0.25">
      <c r="A9" s="235">
        <v>40938</v>
      </c>
      <c r="B9" s="236" t="s">
        <v>76</v>
      </c>
      <c r="C9" s="236" t="s">
        <v>810</v>
      </c>
      <c r="D9" s="236" t="s">
        <v>812</v>
      </c>
      <c r="E9" s="132">
        <v>157</v>
      </c>
      <c r="F9" s="132">
        <v>17.32</v>
      </c>
      <c r="G9" s="132">
        <v>40954</v>
      </c>
      <c r="H9" s="192">
        <v>18.760000000000002</v>
      </c>
      <c r="I9" s="67">
        <v>40959</v>
      </c>
      <c r="J9" s="67"/>
      <c r="K9" s="180">
        <f>+E9-F9-H9</f>
        <v>120.92</v>
      </c>
      <c r="L9" s="237" t="s">
        <v>718</v>
      </c>
      <c r="M9" s="67"/>
      <c r="N9" s="67"/>
      <c r="O9" s="67"/>
    </row>
    <row r="10" spans="1:15" ht="12.5" x14ac:dyDescent="0.25">
      <c r="A10" s="191">
        <v>40973</v>
      </c>
      <c r="B10" s="67" t="s">
        <v>78</v>
      </c>
      <c r="C10" s="67" t="s">
        <v>758</v>
      </c>
      <c r="D10" s="203" t="s">
        <v>756</v>
      </c>
      <c r="E10" s="203">
        <v>110</v>
      </c>
      <c r="F10" s="203">
        <v>32.25</v>
      </c>
      <c r="G10" s="203"/>
      <c r="H10" s="218">
        <v>51.6</v>
      </c>
      <c r="I10" s="203"/>
      <c r="J10" s="203"/>
      <c r="K10" s="204">
        <f>E10-F10-H10</f>
        <v>26.15</v>
      </c>
      <c r="L10" s="69"/>
      <c r="M10" s="43" t="s">
        <v>815</v>
      </c>
      <c r="N10" s="67"/>
      <c r="O10" s="67"/>
    </row>
    <row r="11" spans="1:15" ht="12.5" x14ac:dyDescent="0.25">
      <c r="A11" s="191">
        <v>41015</v>
      </c>
      <c r="B11" s="132" t="s">
        <v>78</v>
      </c>
      <c r="C11" s="132" t="s">
        <v>758</v>
      </c>
      <c r="D11" s="203" t="s">
        <v>756</v>
      </c>
      <c r="E11" s="203">
        <v>110</v>
      </c>
      <c r="F11" s="203">
        <v>32.25</v>
      </c>
      <c r="G11" s="203"/>
      <c r="H11" s="218">
        <v>51.6</v>
      </c>
      <c r="I11" s="203"/>
      <c r="J11" s="203"/>
      <c r="K11" s="204">
        <f t="shared" ref="K11:K41" si="0">E11-F11-H11</f>
        <v>26.15</v>
      </c>
      <c r="L11" s="69"/>
      <c r="M11" s="43" t="s">
        <v>816</v>
      </c>
      <c r="N11" s="43"/>
      <c r="O11" s="67"/>
    </row>
    <row r="12" spans="1:15" ht="12.5" x14ac:dyDescent="0.25">
      <c r="A12" s="216">
        <v>41036</v>
      </c>
      <c r="B12" s="132" t="s">
        <v>76</v>
      </c>
      <c r="C12" s="132" t="s">
        <v>808</v>
      </c>
      <c r="D12" s="132" t="s">
        <v>809</v>
      </c>
      <c r="E12" s="132">
        <v>55</v>
      </c>
      <c r="F12" s="192">
        <v>0</v>
      </c>
      <c r="G12" s="132"/>
      <c r="H12" s="98">
        <v>25</v>
      </c>
      <c r="I12" s="67">
        <v>41051</v>
      </c>
      <c r="J12" s="67"/>
      <c r="K12" s="180">
        <f t="shared" si="0"/>
        <v>30</v>
      </c>
      <c r="L12" s="69"/>
      <c r="M12" s="43" t="s">
        <v>817</v>
      </c>
      <c r="N12" s="67"/>
      <c r="O12" s="67"/>
    </row>
    <row r="13" spans="1:15" ht="12.5" x14ac:dyDescent="0.25">
      <c r="A13" s="238">
        <v>41059</v>
      </c>
      <c r="B13" s="236" t="s">
        <v>76</v>
      </c>
      <c r="C13" s="236" t="s">
        <v>810</v>
      </c>
      <c r="D13" s="236" t="s">
        <v>811</v>
      </c>
      <c r="E13" s="132">
        <v>27</v>
      </c>
      <c r="F13" s="192">
        <v>0</v>
      </c>
      <c r="G13" s="132"/>
      <c r="H13" s="98">
        <v>25</v>
      </c>
      <c r="I13" s="67">
        <v>41072</v>
      </c>
      <c r="J13" s="67"/>
      <c r="K13" s="180">
        <f t="shared" si="0"/>
        <v>2</v>
      </c>
      <c r="L13" s="237" t="s">
        <v>718</v>
      </c>
      <c r="M13" s="16"/>
      <c r="O13" s="67"/>
    </row>
    <row r="14" spans="1:15" ht="12.5" x14ac:dyDescent="0.25">
      <c r="A14" s="238">
        <v>41065</v>
      </c>
      <c r="B14" s="236" t="s">
        <v>76</v>
      </c>
      <c r="C14" s="236" t="s">
        <v>810</v>
      </c>
      <c r="D14" s="236" t="s">
        <v>812</v>
      </c>
      <c r="E14" s="132">
        <v>0</v>
      </c>
      <c r="F14" s="192"/>
      <c r="G14" s="132"/>
      <c r="H14" s="98"/>
      <c r="I14" s="67"/>
      <c r="J14" s="67"/>
      <c r="K14" s="180">
        <f t="shared" si="0"/>
        <v>0</v>
      </c>
      <c r="L14" s="237" t="s">
        <v>718</v>
      </c>
      <c r="M14" s="221" t="s">
        <v>828</v>
      </c>
      <c r="N14" s="224"/>
      <c r="O14" s="67"/>
    </row>
    <row r="15" spans="1:15" ht="12.5" x14ac:dyDescent="0.25">
      <c r="A15" s="216">
        <v>41087</v>
      </c>
      <c r="B15" s="132" t="s">
        <v>76</v>
      </c>
      <c r="C15" s="132" t="s">
        <v>59</v>
      </c>
      <c r="D15" s="132" t="s">
        <v>176</v>
      </c>
      <c r="E15" s="132">
        <v>57.84</v>
      </c>
      <c r="F15" s="192">
        <v>39.979999999999997</v>
      </c>
      <c r="G15" s="132">
        <v>41089</v>
      </c>
      <c r="H15" s="98">
        <v>17.36</v>
      </c>
      <c r="I15" s="67">
        <v>41092</v>
      </c>
      <c r="J15" s="67"/>
      <c r="K15" s="180">
        <f t="shared" si="0"/>
        <v>0.50000000000000711</v>
      </c>
      <c r="L15" s="69"/>
      <c r="M15" s="222" t="s">
        <v>785</v>
      </c>
      <c r="N15" s="225"/>
      <c r="O15" s="67"/>
    </row>
    <row r="16" spans="1:15" ht="12.5" x14ac:dyDescent="0.25">
      <c r="A16" s="216">
        <v>41088</v>
      </c>
      <c r="B16" s="132" t="s">
        <v>76</v>
      </c>
      <c r="C16" s="132" t="s">
        <v>174</v>
      </c>
      <c r="D16" s="132" t="s">
        <v>838</v>
      </c>
      <c r="E16" s="132">
        <v>23</v>
      </c>
      <c r="F16" s="192">
        <v>5.9</v>
      </c>
      <c r="G16" s="132"/>
      <c r="H16" s="98">
        <v>6.9</v>
      </c>
      <c r="I16" s="67">
        <v>41162</v>
      </c>
      <c r="J16" s="67"/>
      <c r="K16" s="180">
        <f t="shared" si="0"/>
        <v>10.200000000000001</v>
      </c>
      <c r="L16" s="69"/>
      <c r="M16" s="226"/>
      <c r="N16" s="227"/>
      <c r="O16" s="67"/>
    </row>
    <row r="17" spans="1:15" ht="12.5" x14ac:dyDescent="0.25">
      <c r="A17" s="216">
        <v>41089</v>
      </c>
      <c r="B17" s="132" t="s">
        <v>76</v>
      </c>
      <c r="C17" s="67" t="s">
        <v>20</v>
      </c>
      <c r="D17" s="67" t="s">
        <v>820</v>
      </c>
      <c r="E17" s="132">
        <v>28</v>
      </c>
      <c r="F17" s="192">
        <v>18.600000000000001</v>
      </c>
      <c r="G17" s="132">
        <v>41096</v>
      </c>
      <c r="H17" s="98">
        <v>8.4</v>
      </c>
      <c r="I17" s="67">
        <v>41099</v>
      </c>
      <c r="J17" s="67"/>
      <c r="K17" s="180">
        <f t="shared" si="0"/>
        <v>0.99999999999999822</v>
      </c>
      <c r="L17" s="69"/>
      <c r="M17" s="221" t="s">
        <v>827</v>
      </c>
      <c r="N17" s="224"/>
      <c r="O17" s="67"/>
    </row>
    <row r="18" spans="1:15" ht="12.5" x14ac:dyDescent="0.25">
      <c r="A18" s="194">
        <v>41099</v>
      </c>
      <c r="B18" s="132" t="s">
        <v>76</v>
      </c>
      <c r="C18" s="132" t="s">
        <v>609</v>
      </c>
      <c r="D18" s="132" t="s">
        <v>822</v>
      </c>
      <c r="E18" s="132">
        <v>100</v>
      </c>
      <c r="F18" s="192">
        <v>50.28</v>
      </c>
      <c r="G18" s="132"/>
      <c r="H18" s="98">
        <v>33.51</v>
      </c>
      <c r="I18" s="67">
        <v>41130</v>
      </c>
      <c r="J18" s="67"/>
      <c r="K18" s="180">
        <f t="shared" si="0"/>
        <v>16.21</v>
      </c>
      <c r="L18" s="69"/>
      <c r="M18" s="223">
        <v>41072</v>
      </c>
      <c r="N18" s="225"/>
      <c r="O18" s="67"/>
    </row>
    <row r="19" spans="1:15" ht="12.5" x14ac:dyDescent="0.25">
      <c r="A19" s="132">
        <v>41099</v>
      </c>
      <c r="B19" s="132" t="s">
        <v>76</v>
      </c>
      <c r="C19" s="132" t="s">
        <v>818</v>
      </c>
      <c r="D19" s="132" t="s">
        <v>821</v>
      </c>
      <c r="E19" s="132">
        <v>23.75</v>
      </c>
      <c r="F19" s="192">
        <v>13.75</v>
      </c>
      <c r="G19" s="132">
        <v>41102</v>
      </c>
      <c r="H19" s="98">
        <v>9.5</v>
      </c>
      <c r="I19" s="67">
        <v>41103</v>
      </c>
      <c r="J19" s="67"/>
      <c r="K19" s="180">
        <f t="shared" si="0"/>
        <v>0.5</v>
      </c>
      <c r="L19" s="69"/>
      <c r="O19" s="67"/>
    </row>
    <row r="20" spans="1:15" ht="12.5" x14ac:dyDescent="0.25">
      <c r="A20" s="236">
        <v>41108</v>
      </c>
      <c r="B20" s="236" t="s">
        <v>76</v>
      </c>
      <c r="C20" s="236" t="s">
        <v>810</v>
      </c>
      <c r="D20" s="236" t="s">
        <v>825</v>
      </c>
      <c r="E20" s="132">
        <v>37</v>
      </c>
      <c r="F20" s="192">
        <v>0</v>
      </c>
      <c r="G20" s="132"/>
      <c r="H20" s="192">
        <v>25</v>
      </c>
      <c r="I20" s="67">
        <v>41127</v>
      </c>
      <c r="J20" s="67"/>
      <c r="K20" s="180">
        <f t="shared" si="0"/>
        <v>12</v>
      </c>
      <c r="L20" s="237" t="s">
        <v>718</v>
      </c>
      <c r="O20" s="67"/>
    </row>
    <row r="21" spans="1:15" ht="12.5" x14ac:dyDescent="0.25">
      <c r="A21" s="236">
        <v>41108</v>
      </c>
      <c r="B21" s="236" t="s">
        <v>76</v>
      </c>
      <c r="C21" s="236" t="s">
        <v>823</v>
      </c>
      <c r="D21" s="236" t="s">
        <v>824</v>
      </c>
      <c r="E21" s="132">
        <v>60</v>
      </c>
      <c r="F21" s="192">
        <v>32.200000000000003</v>
      </c>
      <c r="G21" s="132"/>
      <c r="H21" s="192">
        <v>25.3</v>
      </c>
      <c r="I21" s="67">
        <v>41127</v>
      </c>
      <c r="J21" s="67"/>
      <c r="K21" s="180">
        <f t="shared" si="0"/>
        <v>2.4999999999999964</v>
      </c>
      <c r="L21" s="237" t="s">
        <v>718</v>
      </c>
      <c r="O21" s="67"/>
    </row>
    <row r="22" spans="1:15" ht="12.5" x14ac:dyDescent="0.25">
      <c r="A22" s="236">
        <v>41108</v>
      </c>
      <c r="B22" s="236" t="s">
        <v>76</v>
      </c>
      <c r="C22" s="236" t="s">
        <v>226</v>
      </c>
      <c r="D22" s="236" t="s">
        <v>826</v>
      </c>
      <c r="E22" s="132">
        <v>7.71</v>
      </c>
      <c r="F22" s="192">
        <v>4.0199999999999996</v>
      </c>
      <c r="G22" s="132">
        <v>41165</v>
      </c>
      <c r="H22" s="192">
        <v>2.69</v>
      </c>
      <c r="I22" s="67">
        <v>41128</v>
      </c>
      <c r="J22" s="67"/>
      <c r="K22" s="180">
        <f t="shared" si="0"/>
        <v>1.0000000000000004</v>
      </c>
      <c r="L22" s="237" t="s">
        <v>718</v>
      </c>
      <c r="O22" s="67"/>
    </row>
    <row r="23" spans="1:15" ht="12.5" x14ac:dyDescent="0.25">
      <c r="A23" s="132">
        <v>41121</v>
      </c>
      <c r="B23" s="132" t="s">
        <v>76</v>
      </c>
      <c r="C23" s="132" t="s">
        <v>174</v>
      </c>
      <c r="D23" s="132" t="s">
        <v>68</v>
      </c>
      <c r="E23" s="132">
        <v>23</v>
      </c>
      <c r="F23" s="192">
        <v>16.100000000000001</v>
      </c>
      <c r="G23" s="132"/>
      <c r="H23" s="192">
        <v>6.9</v>
      </c>
      <c r="I23" s="67">
        <v>41127</v>
      </c>
      <c r="J23" s="67"/>
      <c r="K23" s="180">
        <f t="shared" si="0"/>
        <v>0</v>
      </c>
      <c r="L23" s="69"/>
      <c r="O23" s="67"/>
    </row>
    <row r="24" spans="1:15" ht="12.5" x14ac:dyDescent="0.25">
      <c r="A24" s="132">
        <v>41144</v>
      </c>
      <c r="B24" s="132" t="s">
        <v>76</v>
      </c>
      <c r="C24" s="132" t="s">
        <v>174</v>
      </c>
      <c r="D24" s="132" t="s">
        <v>832</v>
      </c>
      <c r="E24" s="132">
        <v>42.5</v>
      </c>
      <c r="F24" s="267">
        <v>22.11</v>
      </c>
      <c r="G24" s="268"/>
      <c r="H24" s="267">
        <v>6.66</v>
      </c>
      <c r="I24" s="268">
        <v>41222</v>
      </c>
      <c r="J24" s="67"/>
      <c r="K24" s="269">
        <f>E24+E25-F24-H24</f>
        <v>51.230000000000004</v>
      </c>
      <c r="L24" s="69"/>
      <c r="M24" t="s">
        <v>835</v>
      </c>
      <c r="O24" s="67"/>
    </row>
    <row r="25" spans="1:15" ht="12.5" x14ac:dyDescent="0.25">
      <c r="A25" s="132">
        <v>41144</v>
      </c>
      <c r="B25" s="132" t="s">
        <v>76</v>
      </c>
      <c r="C25" s="132" t="s">
        <v>174</v>
      </c>
      <c r="D25" s="132" t="s">
        <v>832</v>
      </c>
      <c r="E25" s="132">
        <v>37.5</v>
      </c>
      <c r="F25" s="267"/>
      <c r="G25" s="268"/>
      <c r="H25" s="267"/>
      <c r="I25" s="268"/>
      <c r="J25" s="67"/>
      <c r="K25" s="270"/>
      <c r="L25" s="69"/>
      <c r="M25" t="s">
        <v>836</v>
      </c>
      <c r="O25" s="67"/>
    </row>
    <row r="26" spans="1:15" ht="12.5" x14ac:dyDescent="0.25">
      <c r="A26" s="132"/>
      <c r="B26" s="132" t="s">
        <v>76</v>
      </c>
      <c r="C26" s="132"/>
      <c r="D26" s="132"/>
      <c r="E26" s="132"/>
      <c r="F26" s="245" t="s">
        <v>853</v>
      </c>
      <c r="G26" s="132"/>
      <c r="H26" s="192"/>
      <c r="I26" s="132"/>
      <c r="J26" s="67"/>
      <c r="K26" s="243">
        <v>-51.87</v>
      </c>
      <c r="L26" s="69"/>
      <c r="O26" s="67"/>
    </row>
    <row r="27" spans="1:15" ht="12.5" x14ac:dyDescent="0.25">
      <c r="A27" s="132">
        <v>41148</v>
      </c>
      <c r="B27" s="132" t="s">
        <v>76</v>
      </c>
      <c r="C27" s="132" t="s">
        <v>174</v>
      </c>
      <c r="D27" s="132" t="s">
        <v>689</v>
      </c>
      <c r="E27" s="132">
        <v>23</v>
      </c>
      <c r="F27" s="192">
        <v>4.0999999999999996</v>
      </c>
      <c r="G27" s="1">
        <v>41152</v>
      </c>
      <c r="H27" s="67">
        <v>6.9</v>
      </c>
      <c r="I27" s="1">
        <v>41152</v>
      </c>
      <c r="J27" s="67"/>
      <c r="K27" s="180">
        <f>E27-F27-H28</f>
        <v>11.999999999999998</v>
      </c>
      <c r="L27" s="69"/>
      <c r="M27" t="s">
        <v>833</v>
      </c>
      <c r="O27" s="67"/>
    </row>
    <row r="28" spans="1:15" ht="12.5" x14ac:dyDescent="0.25">
      <c r="A28" s="132">
        <v>41148</v>
      </c>
      <c r="B28" s="132" t="s">
        <v>76</v>
      </c>
      <c r="C28" s="132" t="s">
        <v>174</v>
      </c>
      <c r="D28" s="132" t="s">
        <v>831</v>
      </c>
      <c r="E28" s="132">
        <v>23</v>
      </c>
      <c r="F28" s="192">
        <v>15.1</v>
      </c>
      <c r="G28" s="67">
        <v>41155</v>
      </c>
      <c r="H28" s="192">
        <v>6.9</v>
      </c>
      <c r="I28" s="67">
        <v>41155</v>
      </c>
      <c r="J28" s="67"/>
      <c r="K28" s="180">
        <f>E28-F28-H29</f>
        <v>7.9</v>
      </c>
      <c r="L28" s="69"/>
      <c r="M28" s="69" t="s">
        <v>839</v>
      </c>
      <c r="O28" s="67"/>
    </row>
    <row r="29" spans="1:15" ht="12.5" x14ac:dyDescent="0.25">
      <c r="A29" s="67">
        <v>41148</v>
      </c>
      <c r="B29" s="67" t="s">
        <v>76</v>
      </c>
      <c r="C29" s="1" t="s">
        <v>779</v>
      </c>
      <c r="D29" s="1" t="s">
        <v>834</v>
      </c>
      <c r="E29" s="67"/>
      <c r="F29" s="98"/>
      <c r="G29" s="67"/>
      <c r="H29" s="98"/>
      <c r="I29" s="67"/>
      <c r="J29" s="67"/>
      <c r="K29" s="180">
        <f t="shared" si="0"/>
        <v>0</v>
      </c>
      <c r="L29" s="69"/>
      <c r="O29" s="67"/>
    </row>
    <row r="30" spans="1:15" ht="12.5" x14ac:dyDescent="0.25">
      <c r="A30" s="67">
        <v>41148</v>
      </c>
      <c r="B30" s="67" t="s">
        <v>76</v>
      </c>
      <c r="C30" s="67" t="s">
        <v>829</v>
      </c>
      <c r="D30" s="67" t="s">
        <v>830</v>
      </c>
      <c r="E30" s="132">
        <v>75.599999999999994</v>
      </c>
      <c r="F30" s="67">
        <v>52.92</v>
      </c>
      <c r="G30" s="67" t="s">
        <v>743</v>
      </c>
      <c r="H30" s="98">
        <v>22.68</v>
      </c>
      <c r="I30" s="67">
        <v>41151</v>
      </c>
      <c r="J30" s="67"/>
      <c r="K30" s="180">
        <f t="shared" si="0"/>
        <v>0</v>
      </c>
      <c r="L30" s="69"/>
      <c r="M30" t="s">
        <v>837</v>
      </c>
      <c r="O30" s="67"/>
    </row>
    <row r="31" spans="1:15" ht="12.5" x14ac:dyDescent="0.25">
      <c r="A31" s="67">
        <v>41151</v>
      </c>
      <c r="B31" s="67" t="s">
        <v>76</v>
      </c>
      <c r="C31" s="67" t="s">
        <v>174</v>
      </c>
      <c r="D31" s="67" t="s">
        <v>68</v>
      </c>
      <c r="E31" s="67">
        <v>23</v>
      </c>
      <c r="F31" s="98">
        <v>15.1</v>
      </c>
      <c r="G31" s="67"/>
      <c r="H31" s="98">
        <v>6.9</v>
      </c>
      <c r="I31" s="67">
        <v>41157</v>
      </c>
      <c r="J31" s="67"/>
      <c r="K31" s="180">
        <f t="shared" si="0"/>
        <v>1</v>
      </c>
      <c r="L31" s="69"/>
      <c r="O31" s="67"/>
    </row>
    <row r="32" spans="1:15" ht="12.5" x14ac:dyDescent="0.25">
      <c r="A32" s="67">
        <v>41157</v>
      </c>
      <c r="B32" s="67" t="s">
        <v>78</v>
      </c>
      <c r="C32" s="67" t="s">
        <v>758</v>
      </c>
      <c r="D32" s="203" t="s">
        <v>756</v>
      </c>
      <c r="E32" s="203">
        <v>110</v>
      </c>
      <c r="F32" s="203">
        <v>32.25</v>
      </c>
      <c r="G32" s="203"/>
      <c r="H32" s="218">
        <v>51.6</v>
      </c>
      <c r="I32" s="203"/>
      <c r="J32" s="203"/>
      <c r="K32" s="204">
        <f t="shared" si="0"/>
        <v>26.15</v>
      </c>
      <c r="L32" s="69"/>
      <c r="M32" s="69" t="s">
        <v>844</v>
      </c>
      <c r="O32" s="67"/>
    </row>
    <row r="33" spans="1:18" ht="12.5" x14ac:dyDescent="0.25">
      <c r="A33" s="67">
        <v>41165</v>
      </c>
      <c r="B33" s="67" t="s">
        <v>76</v>
      </c>
      <c r="C33" s="67" t="s">
        <v>174</v>
      </c>
      <c r="D33" s="67" t="s">
        <v>838</v>
      </c>
      <c r="E33" s="67">
        <v>23</v>
      </c>
      <c r="F33" s="98">
        <v>5.9</v>
      </c>
      <c r="G33" s="67">
        <v>41169</v>
      </c>
      <c r="H33" s="98">
        <v>6.9</v>
      </c>
      <c r="I33" s="67">
        <v>41165</v>
      </c>
      <c r="J33" s="67"/>
      <c r="K33" s="180">
        <f t="shared" si="0"/>
        <v>10.200000000000001</v>
      </c>
      <c r="L33" s="69"/>
      <c r="O33" s="67"/>
    </row>
    <row r="34" spans="1:18" ht="12.5" x14ac:dyDescent="0.25">
      <c r="A34" s="67">
        <v>41166</v>
      </c>
      <c r="B34" s="67" t="s">
        <v>76</v>
      </c>
      <c r="C34" s="67" t="s">
        <v>779</v>
      </c>
      <c r="D34" s="67"/>
      <c r="E34" s="67"/>
      <c r="F34" s="98"/>
      <c r="G34" s="67"/>
      <c r="H34" s="98"/>
      <c r="I34" s="67"/>
      <c r="J34" s="67"/>
      <c r="K34" s="180"/>
      <c r="L34" s="69"/>
      <c r="O34" s="67"/>
    </row>
    <row r="35" spans="1:18" ht="12.5" x14ac:dyDescent="0.25">
      <c r="A35" s="228">
        <v>41199</v>
      </c>
      <c r="B35" s="228" t="s">
        <v>76</v>
      </c>
      <c r="C35" s="228" t="s">
        <v>808</v>
      </c>
      <c r="D35" s="228" t="s">
        <v>841</v>
      </c>
      <c r="E35" s="67">
        <v>80</v>
      </c>
      <c r="F35" s="98"/>
      <c r="G35" s="67"/>
      <c r="H35" s="98"/>
      <c r="I35" s="67"/>
      <c r="J35" s="67"/>
      <c r="K35" s="180">
        <f t="shared" si="0"/>
        <v>80</v>
      </c>
      <c r="L35" s="237" t="s">
        <v>718</v>
      </c>
      <c r="O35" s="67"/>
    </row>
    <row r="36" spans="1:18" ht="12.5" x14ac:dyDescent="0.25">
      <c r="A36" s="67">
        <v>41213</v>
      </c>
      <c r="B36" s="67" t="s">
        <v>78</v>
      </c>
      <c r="C36" s="67" t="s">
        <v>840</v>
      </c>
      <c r="D36" s="67"/>
      <c r="E36" s="67">
        <v>150</v>
      </c>
      <c r="F36" s="98">
        <v>80.75</v>
      </c>
      <c r="G36" s="67"/>
      <c r="H36" s="98">
        <v>39.5</v>
      </c>
      <c r="I36" s="67"/>
      <c r="J36" s="67"/>
      <c r="K36" s="180">
        <f t="shared" si="0"/>
        <v>29.75</v>
      </c>
      <c r="L36" s="69"/>
      <c r="M36" t="s">
        <v>854</v>
      </c>
      <c r="O36" s="67"/>
    </row>
    <row r="37" spans="1:18" ht="15.5" x14ac:dyDescent="0.35">
      <c r="A37" s="67">
        <v>41239</v>
      </c>
      <c r="B37" s="67" t="s">
        <v>78</v>
      </c>
      <c r="C37" s="67" t="s">
        <v>758</v>
      </c>
      <c r="D37" s="203" t="s">
        <v>756</v>
      </c>
      <c r="E37" s="203">
        <v>110</v>
      </c>
      <c r="F37" s="203">
        <v>32.25</v>
      </c>
      <c r="G37" s="203"/>
      <c r="H37" s="218">
        <v>51.6</v>
      </c>
      <c r="I37" s="203"/>
      <c r="J37" s="203"/>
      <c r="K37" s="264">
        <f>E37+E38-F37-F38-F39-H37-H38-H39</f>
        <v>-7.2999999999999829</v>
      </c>
      <c r="L37" s="69"/>
      <c r="M37" s="69" t="s">
        <v>843</v>
      </c>
      <c r="N37" s="239" t="s">
        <v>848</v>
      </c>
      <c r="O37" s="67"/>
      <c r="R37" t="s">
        <v>844</v>
      </c>
    </row>
    <row r="38" spans="1:18" ht="15.5" x14ac:dyDescent="0.35">
      <c r="A38" s="67">
        <v>41239</v>
      </c>
      <c r="B38" s="67" t="s">
        <v>78</v>
      </c>
      <c r="C38" s="67" t="s">
        <v>758</v>
      </c>
      <c r="D38" s="203" t="s">
        <v>756</v>
      </c>
      <c r="E38" s="203">
        <v>260</v>
      </c>
      <c r="F38" s="203">
        <v>32.25</v>
      </c>
      <c r="G38" s="203"/>
      <c r="H38" s="218">
        <v>51.6</v>
      </c>
      <c r="I38" s="203"/>
      <c r="J38" s="203"/>
      <c r="K38" s="265"/>
      <c r="L38" s="69"/>
      <c r="M38" s="69" t="s">
        <v>843</v>
      </c>
      <c r="N38" s="239" t="s">
        <v>849</v>
      </c>
      <c r="O38" s="67"/>
      <c r="R38" t="s">
        <v>844</v>
      </c>
    </row>
    <row r="39" spans="1:18" ht="15.5" x14ac:dyDescent="0.35">
      <c r="A39" s="67"/>
      <c r="B39" s="67"/>
      <c r="C39" s="67"/>
      <c r="D39" s="203"/>
      <c r="E39" s="203"/>
      <c r="F39" s="218">
        <v>80.599999999999994</v>
      </c>
      <c r="G39" s="203"/>
      <c r="H39" s="218">
        <v>129</v>
      </c>
      <c r="I39" s="203"/>
      <c r="J39" s="203"/>
      <c r="K39" s="266"/>
      <c r="L39" s="69"/>
      <c r="M39" s="69" t="s">
        <v>850</v>
      </c>
      <c r="N39" s="239"/>
      <c r="O39" s="67"/>
    </row>
    <row r="40" spans="1:18" ht="12.5" x14ac:dyDescent="0.25">
      <c r="A40" s="228">
        <v>41254</v>
      </c>
      <c r="B40" s="228" t="s">
        <v>76</v>
      </c>
      <c r="C40" s="228" t="s">
        <v>172</v>
      </c>
      <c r="D40" s="228" t="s">
        <v>795</v>
      </c>
      <c r="E40" s="67">
        <v>60</v>
      </c>
      <c r="F40" s="67">
        <v>31.2</v>
      </c>
      <c r="G40" s="67">
        <v>41270</v>
      </c>
      <c r="H40" s="98">
        <v>25.3</v>
      </c>
      <c r="I40" s="67">
        <v>41274</v>
      </c>
      <c r="J40" s="67"/>
      <c r="K40" s="244">
        <f t="shared" si="0"/>
        <v>3.5</v>
      </c>
      <c r="L40" s="69"/>
      <c r="O40" s="67"/>
    </row>
    <row r="41" spans="1:18" thickBot="1" x14ac:dyDescent="0.3">
      <c r="A41" s="67">
        <v>41254</v>
      </c>
      <c r="B41" s="67" t="s">
        <v>76</v>
      </c>
      <c r="C41" s="67" t="s">
        <v>59</v>
      </c>
      <c r="D41" s="67" t="s">
        <v>176</v>
      </c>
      <c r="E41" s="67">
        <v>89.76</v>
      </c>
      <c r="F41" s="67">
        <v>62.84</v>
      </c>
      <c r="G41" s="67">
        <v>41257</v>
      </c>
      <c r="H41" s="67">
        <v>26.92</v>
      </c>
      <c r="I41" s="67">
        <v>41261</v>
      </c>
      <c r="J41" s="67"/>
      <c r="K41" s="180">
        <f t="shared" si="0"/>
        <v>0</v>
      </c>
      <c r="L41" s="69"/>
      <c r="M41" s="67"/>
      <c r="N41" s="67"/>
      <c r="O41" s="67"/>
    </row>
    <row r="42" spans="1:18" ht="5.5" customHeight="1" thickBot="1" x14ac:dyDescent="0.35">
      <c r="A42" s="62"/>
      <c r="B42" s="26"/>
      <c r="C42" s="26"/>
      <c r="D42" s="26"/>
      <c r="E42" s="152"/>
      <c r="F42" s="152"/>
      <c r="G42" s="26"/>
      <c r="H42" s="152"/>
      <c r="I42" s="26"/>
      <c r="J42" s="26"/>
      <c r="K42" s="165"/>
      <c r="L42" s="63"/>
    </row>
    <row r="43" spans="1:18" ht="9.25" customHeight="1" x14ac:dyDescent="0.3">
      <c r="A43" s="4"/>
    </row>
    <row r="44" spans="1:18" s="51" customFormat="1" ht="26" x14ac:dyDescent="0.25">
      <c r="A44" s="55"/>
      <c r="B44" s="56"/>
      <c r="C44" s="56"/>
      <c r="D44" s="56"/>
      <c r="E44" s="150" t="s">
        <v>42</v>
      </c>
      <c r="F44" s="158" t="s">
        <v>109</v>
      </c>
      <c r="G44" s="50"/>
      <c r="H44" s="162" t="s">
        <v>479</v>
      </c>
      <c r="I44" s="84"/>
      <c r="J44" s="56"/>
      <c r="K44" s="166" t="s">
        <v>114</v>
      </c>
      <c r="L44" s="198" t="s">
        <v>807</v>
      </c>
    </row>
    <row r="45" spans="1:18" ht="8.5" customHeight="1" x14ac:dyDescent="0.3">
      <c r="A45" s="4"/>
    </row>
    <row r="46" spans="1:18" x14ac:dyDescent="0.3">
      <c r="A46" s="23" t="s">
        <v>37</v>
      </c>
      <c r="B46" s="22" t="s">
        <v>804</v>
      </c>
      <c r="C46" s="20"/>
      <c r="E46" s="153">
        <f>SUM(E7:E41)</f>
        <v>2036.66</v>
      </c>
      <c r="F46" s="153">
        <f>SUM(F7:F41)</f>
        <v>762.27000000000021</v>
      </c>
      <c r="G46" s="5"/>
      <c r="H46" s="153">
        <f>SUM(H7:H41)</f>
        <v>791.57999999999993</v>
      </c>
      <c r="I46" s="5"/>
      <c r="J46" s="10"/>
      <c r="K46" s="167">
        <f>SUM(K7:K41)</f>
        <v>437.83999999999992</v>
      </c>
      <c r="L46" s="197">
        <f>+H46-C4</f>
        <v>145.61999999999989</v>
      </c>
    </row>
    <row r="47" spans="1:18" ht="8.5" customHeight="1" x14ac:dyDescent="0.3">
      <c r="A47" s="4"/>
    </row>
    <row r="48" spans="1:18" x14ac:dyDescent="0.3">
      <c r="A48" s="1" t="s">
        <v>160</v>
      </c>
      <c r="B48" s="16" t="s">
        <v>190</v>
      </c>
      <c r="E48" s="154"/>
      <c r="F48" s="153"/>
      <c r="G48" s="5"/>
      <c r="H48" s="153"/>
      <c r="I48" s="148"/>
      <c r="J48" s="15"/>
      <c r="K48" s="167"/>
      <c r="L48" s="189"/>
    </row>
    <row r="49" spans="1:13" ht="8.5" customHeight="1" x14ac:dyDescent="0.3"/>
    <row r="50" spans="1:13" x14ac:dyDescent="0.3">
      <c r="A50" s="1" t="s">
        <v>37</v>
      </c>
      <c r="B50" s="16" t="s">
        <v>59</v>
      </c>
      <c r="E50" s="153"/>
      <c r="F50" s="153"/>
      <c r="G50" s="5"/>
      <c r="H50" s="153"/>
      <c r="I50" s="149"/>
      <c r="J50" s="61"/>
      <c r="K50" s="167"/>
    </row>
    <row r="51" spans="1:13" x14ac:dyDescent="0.3">
      <c r="A51" s="4" t="s">
        <v>37</v>
      </c>
      <c r="B51" s="16" t="s">
        <v>179</v>
      </c>
      <c r="C51" s="1" t="s">
        <v>321</v>
      </c>
      <c r="E51" s="153"/>
      <c r="F51" s="153"/>
      <c r="G51" s="5"/>
      <c r="H51" s="153"/>
      <c r="I51" s="149"/>
      <c r="J51" s="61"/>
      <c r="K51" s="167"/>
    </row>
    <row r="52" spans="1:13" x14ac:dyDescent="0.3">
      <c r="A52" s="4" t="s">
        <v>37</v>
      </c>
      <c r="B52" s="16" t="s">
        <v>180</v>
      </c>
      <c r="E52" s="153"/>
      <c r="F52" s="153"/>
      <c r="G52" s="5"/>
      <c r="H52" s="153"/>
      <c r="I52" s="149"/>
      <c r="J52" s="61"/>
      <c r="K52" s="167"/>
    </row>
    <row r="53" spans="1:13" x14ac:dyDescent="0.3">
      <c r="A53" s="1" t="s">
        <v>37</v>
      </c>
      <c r="B53" s="16" t="s">
        <v>181</v>
      </c>
      <c r="E53" s="153"/>
      <c r="F53" s="153"/>
      <c r="G53" s="5"/>
      <c r="H53" s="153"/>
      <c r="I53" s="149"/>
      <c r="J53" s="61"/>
      <c r="K53" s="167"/>
      <c r="M53" s="2"/>
    </row>
    <row r="54" spans="1:13" ht="8.5" customHeight="1" x14ac:dyDescent="0.3"/>
    <row r="55" spans="1:13" x14ac:dyDescent="0.3">
      <c r="A55" s="240" t="s">
        <v>847</v>
      </c>
      <c r="B55" s="16"/>
    </row>
    <row r="56" spans="1:13" ht="8.5" customHeight="1" x14ac:dyDescent="0.3"/>
    <row r="57" spans="1:13" x14ac:dyDescent="0.3">
      <c r="A57" s="65" t="s">
        <v>193</v>
      </c>
      <c r="C57" s="1" t="s">
        <v>194</v>
      </c>
      <c r="D57" s="8">
        <f>+H46/12</f>
        <v>65.964999999999989</v>
      </c>
      <c r="E57" s="22" t="s">
        <v>197</v>
      </c>
    </row>
    <row r="58" spans="1:13" x14ac:dyDescent="0.3">
      <c r="A58" s="4"/>
      <c r="C58" s="1" t="s">
        <v>195</v>
      </c>
      <c r="D58" s="8">
        <f>+H48/12</f>
        <v>0</v>
      </c>
      <c r="E58" s="22" t="s">
        <v>197</v>
      </c>
    </row>
    <row r="59" spans="1:13" ht="8.5" customHeight="1" x14ac:dyDescent="0.3">
      <c r="A59" s="4"/>
    </row>
    <row r="60" spans="1:13" x14ac:dyDescent="0.3">
      <c r="A60" s="33"/>
      <c r="B60" s="12" t="s">
        <v>167</v>
      </c>
      <c r="C60" s="99"/>
      <c r="D60" s="99"/>
      <c r="E60" s="155"/>
    </row>
    <row r="61" spans="1:13" x14ac:dyDescent="0.3">
      <c r="A61" s="205"/>
      <c r="B61" s="12" t="s">
        <v>165</v>
      </c>
      <c r="C61" s="99"/>
      <c r="D61" s="99"/>
      <c r="E61" s="155"/>
    </row>
    <row r="62" spans="1:13" x14ac:dyDescent="0.3">
      <c r="A62" s="206"/>
      <c r="B62" s="12" t="s">
        <v>166</v>
      </c>
      <c r="C62" s="99"/>
      <c r="D62" s="99"/>
      <c r="E62" s="155"/>
    </row>
    <row r="63" spans="1:13" x14ac:dyDescent="0.3">
      <c r="A63" s="4"/>
    </row>
    <row r="64" spans="1:13" x14ac:dyDescent="0.3">
      <c r="A64" s="4"/>
      <c r="B64" s="87"/>
      <c r="C64" s="87"/>
    </row>
    <row r="65" spans="1:4" x14ac:dyDescent="0.3">
      <c r="A65" s="4" t="s">
        <v>333</v>
      </c>
      <c r="B65" s="87">
        <v>158019932439451</v>
      </c>
      <c r="C65" s="87"/>
      <c r="D65" s="43" t="s">
        <v>819</v>
      </c>
    </row>
    <row r="66" spans="1:4" x14ac:dyDescent="0.3">
      <c r="A66" s="4" t="s">
        <v>630</v>
      </c>
      <c r="B66" s="1">
        <v>3646</v>
      </c>
    </row>
    <row r="67" spans="1:4" x14ac:dyDescent="0.3">
      <c r="A67" s="4" t="s">
        <v>797</v>
      </c>
      <c r="B67" s="219">
        <v>390860149</v>
      </c>
      <c r="D67" s="67" t="s">
        <v>806</v>
      </c>
    </row>
    <row r="68" spans="1:4" ht="26" x14ac:dyDescent="0.3">
      <c r="A68" s="207" t="s">
        <v>752</v>
      </c>
      <c r="B68" s="178" t="s">
        <v>750</v>
      </c>
    </row>
    <row r="69" spans="1:4" ht="42" x14ac:dyDescent="0.3">
      <c r="A69" s="208"/>
      <c r="B69" s="196" t="s">
        <v>751</v>
      </c>
    </row>
    <row r="70" spans="1:4" x14ac:dyDescent="0.3">
      <c r="A70" s="208"/>
    </row>
    <row r="71" spans="1:4" x14ac:dyDescent="0.3">
      <c r="A71" s="208"/>
    </row>
    <row r="72" spans="1:4" x14ac:dyDescent="0.3">
      <c r="A72" s="46" t="s">
        <v>845</v>
      </c>
      <c r="B72" s="1">
        <v>4164520204</v>
      </c>
    </row>
    <row r="73" spans="1:4" x14ac:dyDescent="0.3">
      <c r="A73" s="208"/>
      <c r="B73" s="1" t="s">
        <v>846</v>
      </c>
    </row>
    <row r="74" spans="1:4" x14ac:dyDescent="0.3">
      <c r="A74" s="209"/>
    </row>
    <row r="75" spans="1:4" x14ac:dyDescent="0.3">
      <c r="A75" s="210"/>
      <c r="C75" s="16"/>
    </row>
    <row r="76" spans="1:4" x14ac:dyDescent="0.3">
      <c r="A76" s="4"/>
    </row>
    <row r="77" spans="1:4" x14ac:dyDescent="0.3">
      <c r="A77" s="4"/>
    </row>
    <row r="78" spans="1:4" x14ac:dyDescent="0.3">
      <c r="A78" s="4"/>
    </row>
    <row r="79" spans="1:4" x14ac:dyDescent="0.3">
      <c r="A79" s="4"/>
    </row>
    <row r="80" spans="1:4" x14ac:dyDescent="0.3">
      <c r="A80" s="4"/>
    </row>
    <row r="81" spans="1:1" x14ac:dyDescent="0.3">
      <c r="A81" s="4"/>
    </row>
    <row r="82" spans="1:1" x14ac:dyDescent="0.3">
      <c r="A82" s="4"/>
    </row>
    <row r="83" spans="1:1" x14ac:dyDescent="0.3">
      <c r="A83" s="4"/>
    </row>
    <row r="84" spans="1:1" x14ac:dyDescent="0.3">
      <c r="A84" s="4"/>
    </row>
    <row r="85" spans="1:1" x14ac:dyDescent="0.3">
      <c r="A85" s="4"/>
    </row>
    <row r="86" spans="1:1" x14ac:dyDescent="0.3">
      <c r="A86" s="4"/>
    </row>
    <row r="87" spans="1:1" x14ac:dyDescent="0.3">
      <c r="A87" s="4"/>
    </row>
    <row r="88" spans="1:1" x14ac:dyDescent="0.3">
      <c r="A88" s="4"/>
    </row>
    <row r="89" spans="1:1" x14ac:dyDescent="0.3">
      <c r="A89" s="4"/>
    </row>
    <row r="90" spans="1:1" x14ac:dyDescent="0.3">
      <c r="A90" s="4"/>
    </row>
    <row r="91" spans="1:1" x14ac:dyDescent="0.3">
      <c r="A91" s="4"/>
    </row>
    <row r="92" spans="1:1" x14ac:dyDescent="0.3">
      <c r="A92" s="4"/>
    </row>
    <row r="93" spans="1:1" x14ac:dyDescent="0.3">
      <c r="A93" s="4"/>
    </row>
    <row r="94" spans="1:1" x14ac:dyDescent="0.3">
      <c r="A94" s="4"/>
    </row>
    <row r="95" spans="1:1" x14ac:dyDescent="0.3">
      <c r="A95" s="4"/>
    </row>
    <row r="96" spans="1:1" x14ac:dyDescent="0.3">
      <c r="A96" s="4"/>
    </row>
    <row r="97" spans="1:1" x14ac:dyDescent="0.3">
      <c r="A97" s="4"/>
    </row>
    <row r="98" spans="1:1" x14ac:dyDescent="0.3">
      <c r="A98" s="4"/>
    </row>
    <row r="99" spans="1:1" x14ac:dyDescent="0.3">
      <c r="A99" s="4"/>
    </row>
    <row r="100" spans="1:1" x14ac:dyDescent="0.3">
      <c r="A100" s="4"/>
    </row>
    <row r="101" spans="1:1" x14ac:dyDescent="0.3">
      <c r="A101" s="4"/>
    </row>
  </sheetData>
  <mergeCells count="7">
    <mergeCell ref="K37:K39"/>
    <mergeCell ref="A2:B2"/>
    <mergeCell ref="F24:F25"/>
    <mergeCell ref="G24:G25"/>
    <mergeCell ref="H24:H25"/>
    <mergeCell ref="I24:I25"/>
    <mergeCell ref="K24:K25"/>
  </mergeCells>
  <pageMargins left="0.78740157480314965" right="0.78740157480314965" top="0.39370078740157483" bottom="0.39370078740157483" header="0.51181102362204722" footer="0.51181102362204722"/>
  <pageSetup scale="80" orientation="portrait" horizontalDpi="300" verticalDpi="300" r:id="rId1"/>
  <headerFooter alignWithMargins="0"/>
  <ignoredErrors>
    <ignoredError sqref="K9" 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workbookViewId="0">
      <pane ySplit="1" topLeftCell="A14" activePane="bottomLeft" state="frozen"/>
      <selection activeCell="D9" sqref="D9"/>
      <selection pane="bottomLeft" activeCell="D27" sqref="D27"/>
    </sheetView>
  </sheetViews>
  <sheetFormatPr baseColWidth="10" defaultRowHeight="13" x14ac:dyDescent="0.3"/>
  <cols>
    <col min="1" max="1" width="13.36328125" style="1" customWidth="1"/>
    <col min="2" max="2" width="18.81640625" style="1" bestFit="1" customWidth="1"/>
    <col min="3" max="3" width="18.81640625" style="1" customWidth="1"/>
    <col min="4" max="4" width="16.1796875" style="1" customWidth="1"/>
    <col min="5" max="5" width="15" style="20" customWidth="1"/>
    <col min="6" max="6" width="11.6328125" style="20" customWidth="1"/>
    <col min="7" max="7" width="11.08984375" style="1" customWidth="1"/>
    <col min="8" max="8" width="11.1796875" style="20" customWidth="1"/>
    <col min="9" max="9" width="10.81640625" style="1" customWidth="1"/>
    <col min="10" max="10" width="0.6328125" style="1" customWidth="1"/>
    <col min="11" max="11" width="10.81640625" style="67" customWidth="1"/>
    <col min="12" max="12" width="7" customWidth="1"/>
    <col min="13" max="13" width="18.81640625" customWidth="1"/>
  </cols>
  <sheetData>
    <row r="1" spans="1:18" ht="26" hidden="1" x14ac:dyDescent="0.3">
      <c r="A1" s="4" t="s">
        <v>1</v>
      </c>
      <c r="B1" s="1" t="s">
        <v>2</v>
      </c>
      <c r="C1" s="40" t="s">
        <v>171</v>
      </c>
      <c r="D1" s="1" t="s">
        <v>8</v>
      </c>
      <c r="E1" s="20" t="s">
        <v>7</v>
      </c>
      <c r="F1" s="156" t="s">
        <v>113</v>
      </c>
      <c r="G1" s="18"/>
      <c r="H1" s="161" t="s">
        <v>110</v>
      </c>
      <c r="I1" s="17"/>
      <c r="K1" s="40" t="s">
        <v>114</v>
      </c>
    </row>
    <row r="2" spans="1:18" ht="23" x14ac:dyDescent="0.5">
      <c r="A2" s="263" t="s">
        <v>851</v>
      </c>
      <c r="B2" s="263"/>
      <c r="E2" s="22"/>
      <c r="F2" s="157"/>
      <c r="G2" s="145"/>
      <c r="H2" s="160"/>
      <c r="I2" s="146"/>
      <c r="J2" s="146"/>
      <c r="K2" s="132"/>
    </row>
    <row r="3" spans="1:18" x14ac:dyDescent="0.3">
      <c r="A3" s="4"/>
    </row>
    <row r="4" spans="1:18" x14ac:dyDescent="0.3">
      <c r="A4" s="217" t="s">
        <v>862</v>
      </c>
      <c r="B4" s="20"/>
      <c r="C4" s="144"/>
      <c r="D4" s="54" t="s">
        <v>858</v>
      </c>
      <c r="E4" s="67" t="s">
        <v>766</v>
      </c>
      <c r="F4" s="246" t="s">
        <v>857</v>
      </c>
      <c r="H4" s="20">
        <v>61.33</v>
      </c>
      <c r="I4" s="247" t="s">
        <v>859</v>
      </c>
    </row>
    <row r="5" spans="1:18" x14ac:dyDescent="0.3">
      <c r="A5" s="217"/>
      <c r="B5" s="20"/>
      <c r="C5" s="20"/>
      <c r="D5" s="54"/>
      <c r="E5" s="67"/>
      <c r="F5" s="246" t="s">
        <v>861</v>
      </c>
      <c r="I5" s="247">
        <v>41426</v>
      </c>
    </row>
    <row r="6" spans="1:18" x14ac:dyDescent="0.3">
      <c r="A6" s="4"/>
    </row>
    <row r="7" spans="1:18" s="51" customFormat="1" ht="25" x14ac:dyDescent="0.25">
      <c r="A7" s="47" t="s">
        <v>1</v>
      </c>
      <c r="B7" s="48" t="s">
        <v>2</v>
      </c>
      <c r="C7" s="184" t="s">
        <v>768</v>
      </c>
      <c r="D7" s="95" t="s">
        <v>769</v>
      </c>
      <c r="E7" s="186" t="s">
        <v>770</v>
      </c>
      <c r="F7" s="185" t="s">
        <v>771</v>
      </c>
      <c r="G7" s="185" t="s">
        <v>772</v>
      </c>
      <c r="H7" s="187" t="s">
        <v>773</v>
      </c>
      <c r="I7" s="50" t="s">
        <v>867</v>
      </c>
      <c r="J7" s="56"/>
      <c r="K7" s="166" t="s">
        <v>111</v>
      </c>
      <c r="L7"/>
      <c r="M7"/>
      <c r="N7"/>
      <c r="O7"/>
      <c r="P7"/>
      <c r="Q7"/>
      <c r="R7"/>
    </row>
    <row r="8" spans="1:18" s="51" customFormat="1" ht="13.5" thickBot="1" x14ac:dyDescent="0.35">
      <c r="A8" s="211"/>
      <c r="B8" s="182"/>
      <c r="C8" s="181"/>
      <c r="D8" s="182"/>
      <c r="E8" s="212"/>
      <c r="F8" s="212"/>
      <c r="G8" s="213"/>
      <c r="H8" s="212"/>
      <c r="I8" s="213"/>
      <c r="J8" s="182"/>
      <c r="K8" s="214"/>
      <c r="L8"/>
      <c r="M8"/>
      <c r="N8"/>
      <c r="O8"/>
      <c r="P8"/>
      <c r="Q8"/>
      <c r="R8"/>
    </row>
    <row r="9" spans="1:18" ht="12.5" x14ac:dyDescent="0.25">
      <c r="A9" s="242">
        <v>41281</v>
      </c>
      <c r="B9" s="56" t="s">
        <v>76</v>
      </c>
      <c r="C9" s="56" t="s">
        <v>179</v>
      </c>
      <c r="D9" s="56" t="s">
        <v>59</v>
      </c>
      <c r="E9" s="56">
        <v>57.84</v>
      </c>
      <c r="F9" s="116">
        <v>40.479999999999997</v>
      </c>
      <c r="G9" s="242">
        <v>41320</v>
      </c>
      <c r="H9" s="116">
        <v>17.36</v>
      </c>
      <c r="I9" s="242">
        <v>41324</v>
      </c>
      <c r="J9"/>
      <c r="K9" s="241">
        <f t="shared" ref="K9:K16" si="0">E9-F9-H9</f>
        <v>0</v>
      </c>
    </row>
    <row r="10" spans="1:18" ht="12.5" x14ac:dyDescent="0.25">
      <c r="A10" s="56"/>
      <c r="B10" s="56"/>
      <c r="C10" s="56"/>
      <c r="D10" s="56"/>
      <c r="E10" s="56">
        <f>150-E9</f>
        <v>92.16</v>
      </c>
      <c r="F10" s="116"/>
      <c r="G10" s="56"/>
      <c r="H10" s="116"/>
      <c r="I10" s="56"/>
      <c r="J10"/>
      <c r="K10" s="180">
        <f t="shared" si="0"/>
        <v>92.16</v>
      </c>
    </row>
    <row r="11" spans="1:18" ht="12.5" x14ac:dyDescent="0.25">
      <c r="A11" s="242">
        <v>41320</v>
      </c>
      <c r="B11" s="56" t="s">
        <v>76</v>
      </c>
      <c r="C11" s="250" t="s">
        <v>393</v>
      </c>
      <c r="D11" s="250" t="s">
        <v>855</v>
      </c>
      <c r="E11" s="56">
        <v>120</v>
      </c>
      <c r="F11" s="116">
        <v>1.7</v>
      </c>
      <c r="G11" s="242">
        <v>41320</v>
      </c>
      <c r="H11" s="116">
        <v>17.41</v>
      </c>
      <c r="I11" s="56"/>
      <c r="J11"/>
      <c r="K11" s="180">
        <f t="shared" si="0"/>
        <v>100.89</v>
      </c>
    </row>
    <row r="12" spans="1:18" ht="12.5" x14ac:dyDescent="0.25">
      <c r="A12" s="56"/>
      <c r="B12" s="56"/>
      <c r="C12" s="56"/>
      <c r="D12" s="250" t="s">
        <v>856</v>
      </c>
      <c r="E12" s="56">
        <v>340</v>
      </c>
      <c r="F12" s="116">
        <v>6.49</v>
      </c>
      <c r="G12" s="242">
        <v>41320</v>
      </c>
      <c r="H12" s="116">
        <v>49.09</v>
      </c>
      <c r="I12" s="56"/>
      <c r="J12"/>
      <c r="K12" s="180">
        <f t="shared" si="0"/>
        <v>284.41999999999996</v>
      </c>
    </row>
    <row r="13" spans="1:18" ht="12.5" x14ac:dyDescent="0.25">
      <c r="A13" s="56"/>
      <c r="D13" s="251" t="s">
        <v>856</v>
      </c>
      <c r="E13" s="56">
        <v>340</v>
      </c>
      <c r="F13" s="116">
        <v>6.22</v>
      </c>
      <c r="G13" s="242">
        <v>41320</v>
      </c>
      <c r="H13" s="116">
        <v>49.13</v>
      </c>
      <c r="I13" s="56"/>
      <c r="J13"/>
      <c r="K13" s="180">
        <f t="shared" si="0"/>
        <v>284.64999999999998</v>
      </c>
    </row>
    <row r="14" spans="1:18" ht="12.5" x14ac:dyDescent="0.25">
      <c r="A14" s="242">
        <v>41381</v>
      </c>
      <c r="B14" s="1" t="s">
        <v>76</v>
      </c>
      <c r="C14" s="1" t="s">
        <v>863</v>
      </c>
      <c r="E14" s="56">
        <v>24.68</v>
      </c>
      <c r="F14" s="116"/>
      <c r="G14" s="242"/>
      <c r="H14" s="116">
        <v>24.68</v>
      </c>
      <c r="I14" s="242">
        <v>41480</v>
      </c>
      <c r="J14"/>
      <c r="K14" s="180">
        <f t="shared" si="0"/>
        <v>0</v>
      </c>
    </row>
    <row r="15" spans="1:18" ht="12.5" x14ac:dyDescent="0.25">
      <c r="A15" s="242">
        <v>41397</v>
      </c>
      <c r="B15" s="56" t="s">
        <v>76</v>
      </c>
      <c r="C15" s="56" t="s">
        <v>61</v>
      </c>
      <c r="D15" s="56" t="s">
        <v>820</v>
      </c>
      <c r="E15" s="56">
        <v>38.18</v>
      </c>
      <c r="F15" s="116">
        <v>24.72</v>
      </c>
      <c r="G15" s="242">
        <v>41396</v>
      </c>
      <c r="H15" s="116">
        <v>11.46</v>
      </c>
      <c r="I15" s="242">
        <v>41397</v>
      </c>
      <c r="J15"/>
      <c r="K15" s="180">
        <f t="shared" si="0"/>
        <v>2</v>
      </c>
    </row>
    <row r="16" spans="1:18" ht="12.5" x14ac:dyDescent="0.25">
      <c r="A16" s="242">
        <v>41400</v>
      </c>
      <c r="B16" s="56" t="s">
        <v>76</v>
      </c>
      <c r="C16" s="56" t="s">
        <v>61</v>
      </c>
      <c r="D16" s="56" t="s">
        <v>820</v>
      </c>
      <c r="E16" s="56">
        <v>28</v>
      </c>
      <c r="F16" s="116">
        <v>18.600000000000001</v>
      </c>
      <c r="G16" s="242">
        <v>41404</v>
      </c>
      <c r="H16" s="116">
        <v>8.4</v>
      </c>
      <c r="I16" s="242">
        <v>41407</v>
      </c>
      <c r="J16"/>
      <c r="K16" s="180">
        <f t="shared" si="0"/>
        <v>0.99999999999999822</v>
      </c>
    </row>
    <row r="17" spans="1:14" ht="5.25" customHeight="1" x14ac:dyDescent="0.25">
      <c r="A17" s="248"/>
      <c r="B17" s="248"/>
      <c r="C17" s="248"/>
      <c r="D17" s="248"/>
      <c r="E17" s="248"/>
      <c r="F17" s="248"/>
      <c r="G17" s="248"/>
      <c r="H17" s="248"/>
      <c r="I17" s="248"/>
      <c r="J17"/>
      <c r="K17" s="180"/>
    </row>
    <row r="18" spans="1:14" ht="12.65" customHeight="1" x14ac:dyDescent="0.25">
      <c r="A18" s="248"/>
      <c r="B18" s="271" t="s">
        <v>864</v>
      </c>
      <c r="C18" s="272"/>
      <c r="D18" s="272"/>
      <c r="E18" s="272"/>
      <c r="F18" s="272"/>
      <c r="G18" s="272"/>
      <c r="H18" s="272"/>
      <c r="I18" s="248"/>
      <c r="J18"/>
      <c r="K18" s="180"/>
    </row>
    <row r="19" spans="1:14" ht="5.25" customHeight="1" x14ac:dyDescent="0.25">
      <c r="A19" s="248"/>
      <c r="B19" s="248"/>
      <c r="C19" s="248"/>
      <c r="D19" s="248"/>
      <c r="E19" s="248"/>
      <c r="F19" s="248"/>
      <c r="G19" s="248"/>
      <c r="H19" s="248"/>
      <c r="I19" s="248"/>
      <c r="J19"/>
      <c r="K19" s="180"/>
    </row>
    <row r="20" spans="1:14" ht="12.5" x14ac:dyDescent="0.25">
      <c r="A20" s="242">
        <v>41443</v>
      </c>
      <c r="B20" s="56" t="s">
        <v>76</v>
      </c>
      <c r="C20" s="56" t="s">
        <v>61</v>
      </c>
      <c r="D20" s="56" t="s">
        <v>820</v>
      </c>
      <c r="E20" s="56">
        <v>72</v>
      </c>
      <c r="F20" s="116">
        <v>44.78</v>
      </c>
      <c r="G20" s="242">
        <v>41446</v>
      </c>
      <c r="H20" s="116">
        <v>21.54</v>
      </c>
      <c r="I20" s="242">
        <v>41455</v>
      </c>
      <c r="J20"/>
      <c r="K20" s="180">
        <f>E20-F20-H20</f>
        <v>5.68</v>
      </c>
    </row>
    <row r="21" spans="1:14" ht="12.5" x14ac:dyDescent="0.25">
      <c r="A21" s="242">
        <v>41486</v>
      </c>
      <c r="B21" s="132" t="s">
        <v>333</v>
      </c>
      <c r="C21" s="132" t="s">
        <v>180</v>
      </c>
      <c r="D21" s="132" t="s">
        <v>536</v>
      </c>
      <c r="E21" s="56">
        <v>23</v>
      </c>
      <c r="F21" s="116">
        <v>14.1</v>
      </c>
      <c r="G21" s="249">
        <v>41488</v>
      </c>
      <c r="H21" s="116">
        <v>6.9</v>
      </c>
      <c r="I21" s="249">
        <v>41492</v>
      </c>
      <c r="J21"/>
      <c r="K21" s="180">
        <f>E21-F21-H21</f>
        <v>2</v>
      </c>
    </row>
    <row r="22" spans="1:14" ht="12.5" x14ac:dyDescent="0.25">
      <c r="A22" s="242">
        <v>41509</v>
      </c>
      <c r="B22" s="132" t="s">
        <v>333</v>
      </c>
      <c r="C22" s="132" t="s">
        <v>868</v>
      </c>
      <c r="D22" s="132"/>
      <c r="E22" s="56"/>
      <c r="F22" s="116"/>
      <c r="G22" s="56"/>
      <c r="H22" s="116"/>
      <c r="I22" s="56"/>
      <c r="J22"/>
      <c r="K22" s="180"/>
    </row>
    <row r="23" spans="1:14" ht="12.5" x14ac:dyDescent="0.25">
      <c r="A23" s="242">
        <v>41520</v>
      </c>
      <c r="B23" s="56" t="s">
        <v>333</v>
      </c>
      <c r="C23" s="56" t="s">
        <v>179</v>
      </c>
      <c r="D23" s="56" t="s">
        <v>614</v>
      </c>
      <c r="E23" s="56">
        <v>46</v>
      </c>
      <c r="F23" s="116">
        <v>26.2</v>
      </c>
      <c r="G23" s="249">
        <v>41523</v>
      </c>
      <c r="H23" s="116">
        <v>13.8</v>
      </c>
      <c r="I23" s="249">
        <v>41526</v>
      </c>
      <c r="J23"/>
      <c r="K23" s="180">
        <f>E23-F23-H23</f>
        <v>6</v>
      </c>
      <c r="M23" t="s">
        <v>874</v>
      </c>
    </row>
    <row r="24" spans="1:14" ht="12.5" x14ac:dyDescent="0.25">
      <c r="A24" s="242">
        <v>41528</v>
      </c>
      <c r="B24" s="56" t="s">
        <v>333</v>
      </c>
      <c r="C24" s="56" t="s">
        <v>179</v>
      </c>
      <c r="D24" s="1" t="s">
        <v>865</v>
      </c>
      <c r="E24" s="56">
        <v>28</v>
      </c>
      <c r="F24" s="116">
        <v>18.600000000000001</v>
      </c>
      <c r="G24" s="249">
        <v>41528</v>
      </c>
      <c r="H24" s="116">
        <v>8.4</v>
      </c>
      <c r="I24" s="249">
        <v>41534</v>
      </c>
      <c r="J24"/>
      <c r="K24" s="180">
        <f>E24-F24-H24</f>
        <v>0.99999999999999822</v>
      </c>
      <c r="M24" t="s">
        <v>873</v>
      </c>
    </row>
    <row r="25" spans="1:14" ht="12.5" x14ac:dyDescent="0.25">
      <c r="A25" s="242">
        <v>41530</v>
      </c>
      <c r="B25" s="56" t="s">
        <v>333</v>
      </c>
      <c r="C25" s="56" t="s">
        <v>179</v>
      </c>
      <c r="D25" s="56" t="s">
        <v>695</v>
      </c>
      <c r="E25" s="56" t="s">
        <v>880</v>
      </c>
      <c r="F25" s="116" t="s">
        <v>880</v>
      </c>
      <c r="G25" s="56" t="s">
        <v>880</v>
      </c>
      <c r="H25" s="116" t="s">
        <v>880</v>
      </c>
      <c r="I25" s="56" t="s">
        <v>880</v>
      </c>
      <c r="J25"/>
      <c r="K25" s="180">
        <v>0</v>
      </c>
    </row>
    <row r="26" spans="1:14" ht="12.5" x14ac:dyDescent="0.25">
      <c r="A26" s="242">
        <v>41534</v>
      </c>
      <c r="B26" s="56" t="s">
        <v>333</v>
      </c>
      <c r="C26" s="56" t="s">
        <v>179</v>
      </c>
      <c r="D26" s="56" t="s">
        <v>695</v>
      </c>
      <c r="E26" s="56" t="s">
        <v>880</v>
      </c>
      <c r="F26" s="116" t="s">
        <v>880</v>
      </c>
      <c r="G26" s="56" t="s">
        <v>880</v>
      </c>
      <c r="H26" s="116" t="s">
        <v>880</v>
      </c>
      <c r="I26" s="56" t="s">
        <v>880</v>
      </c>
      <c r="J26"/>
      <c r="K26" s="180">
        <v>0</v>
      </c>
    </row>
    <row r="27" spans="1:14" ht="12.5" x14ac:dyDescent="0.25">
      <c r="A27" s="242">
        <v>41540</v>
      </c>
      <c r="B27" s="56" t="s">
        <v>333</v>
      </c>
      <c r="C27" s="56" t="s">
        <v>487</v>
      </c>
      <c r="D27" s="252" t="s">
        <v>614</v>
      </c>
      <c r="E27" s="56">
        <v>0</v>
      </c>
      <c r="F27" s="116"/>
      <c r="G27" s="56"/>
      <c r="H27" s="116"/>
      <c r="I27" s="56"/>
      <c r="J27"/>
      <c r="K27" s="180">
        <f>E27-F27-H27</f>
        <v>0</v>
      </c>
      <c r="M27" t="s">
        <v>872</v>
      </c>
    </row>
    <row r="28" spans="1:14" ht="12.5" x14ac:dyDescent="0.25">
      <c r="A28" s="242">
        <v>41543</v>
      </c>
      <c r="B28" s="132" t="s">
        <v>333</v>
      </c>
      <c r="C28" s="132" t="s">
        <v>179</v>
      </c>
      <c r="D28" s="132" t="s">
        <v>695</v>
      </c>
      <c r="E28" s="56" t="s">
        <v>880</v>
      </c>
      <c r="F28" s="116" t="s">
        <v>880</v>
      </c>
      <c r="G28" s="56" t="s">
        <v>880</v>
      </c>
      <c r="H28" s="116" t="s">
        <v>880</v>
      </c>
      <c r="I28" s="56" t="s">
        <v>880</v>
      </c>
      <c r="J28"/>
      <c r="K28" s="180">
        <v>0</v>
      </c>
    </row>
    <row r="29" spans="1:14" ht="12.5" x14ac:dyDescent="0.25">
      <c r="A29" s="242">
        <v>41547</v>
      </c>
      <c r="B29" s="132" t="s">
        <v>333</v>
      </c>
      <c r="C29" s="132" t="s">
        <v>179</v>
      </c>
      <c r="D29" s="132" t="s">
        <v>695</v>
      </c>
      <c r="E29" s="56" t="s">
        <v>880</v>
      </c>
      <c r="F29" s="116" t="s">
        <v>880</v>
      </c>
      <c r="G29" s="56" t="s">
        <v>880</v>
      </c>
      <c r="H29" s="116" t="s">
        <v>880</v>
      </c>
      <c r="I29" s="56" t="s">
        <v>880</v>
      </c>
      <c r="J29"/>
      <c r="K29" s="180">
        <v>0</v>
      </c>
    </row>
    <row r="30" spans="1:14" ht="12.5" x14ac:dyDescent="0.25">
      <c r="A30" s="242">
        <v>41547</v>
      </c>
      <c r="B30" s="132" t="s">
        <v>333</v>
      </c>
      <c r="C30" s="132" t="s">
        <v>180</v>
      </c>
      <c r="D30" s="132" t="s">
        <v>869</v>
      </c>
      <c r="E30" s="56">
        <v>23</v>
      </c>
      <c r="F30" s="116">
        <v>1.4</v>
      </c>
      <c r="G30" s="56"/>
      <c r="H30" s="116">
        <v>6.9</v>
      </c>
      <c r="I30" s="249">
        <v>41551</v>
      </c>
      <c r="J30"/>
      <c r="K30" s="180">
        <f>E30-F30-H30</f>
        <v>14.700000000000001</v>
      </c>
      <c r="M30" t="s">
        <v>871</v>
      </c>
      <c r="N30" t="s">
        <v>877</v>
      </c>
    </row>
    <row r="31" spans="1:14" ht="12.5" x14ac:dyDescent="0.25">
      <c r="A31" s="242">
        <v>41547</v>
      </c>
      <c r="B31" s="56" t="s">
        <v>333</v>
      </c>
      <c r="C31" s="56" t="s">
        <v>179</v>
      </c>
      <c r="D31" s="56" t="s">
        <v>631</v>
      </c>
      <c r="E31" s="56">
        <v>0</v>
      </c>
      <c r="F31" s="116"/>
      <c r="G31" s="56"/>
      <c r="H31" s="116"/>
      <c r="I31" s="249"/>
      <c r="J31"/>
      <c r="K31" s="180">
        <v>0</v>
      </c>
    </row>
    <row r="32" spans="1:14" ht="12.5" x14ac:dyDescent="0.25">
      <c r="A32" s="242">
        <v>41549</v>
      </c>
      <c r="B32" s="132" t="s">
        <v>333</v>
      </c>
      <c r="C32" s="132" t="s">
        <v>180</v>
      </c>
      <c r="D32" s="132" t="s">
        <v>869</v>
      </c>
      <c r="E32" s="56">
        <v>23</v>
      </c>
      <c r="F32" s="116">
        <v>5.9</v>
      </c>
      <c r="G32" s="249">
        <v>41551</v>
      </c>
      <c r="H32" s="116">
        <v>6.9</v>
      </c>
      <c r="I32" s="249">
        <v>41554</v>
      </c>
      <c r="J32"/>
      <c r="K32" s="180">
        <f>E32-F32-H32</f>
        <v>10.200000000000001</v>
      </c>
      <c r="M32" t="s">
        <v>871</v>
      </c>
    </row>
    <row r="33" spans="1:13" ht="12.5" x14ac:dyDescent="0.25">
      <c r="A33" s="242">
        <v>41550</v>
      </c>
      <c r="B33" s="132" t="s">
        <v>333</v>
      </c>
      <c r="C33" s="132" t="s">
        <v>179</v>
      </c>
      <c r="D33" s="132" t="s">
        <v>695</v>
      </c>
      <c r="E33" s="56" t="s">
        <v>880</v>
      </c>
      <c r="F33" s="116" t="s">
        <v>880</v>
      </c>
      <c r="G33" s="56" t="s">
        <v>880</v>
      </c>
      <c r="H33" s="116" t="s">
        <v>880</v>
      </c>
      <c r="I33" s="56" t="s">
        <v>880</v>
      </c>
      <c r="J33"/>
      <c r="K33" s="180">
        <v>0</v>
      </c>
    </row>
    <row r="34" spans="1:13" ht="12.5" x14ac:dyDescent="0.25">
      <c r="A34" s="242">
        <v>41554</v>
      </c>
      <c r="B34" s="132" t="s">
        <v>333</v>
      </c>
      <c r="C34" s="132" t="s">
        <v>179</v>
      </c>
      <c r="D34" s="132" t="s">
        <v>695</v>
      </c>
      <c r="E34" s="56" t="s">
        <v>880</v>
      </c>
      <c r="F34" s="116" t="s">
        <v>880</v>
      </c>
      <c r="G34" s="56" t="s">
        <v>880</v>
      </c>
      <c r="H34" s="116" t="s">
        <v>880</v>
      </c>
      <c r="I34" s="56" t="s">
        <v>880</v>
      </c>
      <c r="J34"/>
      <c r="K34" s="180">
        <v>0</v>
      </c>
    </row>
    <row r="35" spans="1:13" ht="12.5" x14ac:dyDescent="0.25">
      <c r="A35" s="242">
        <v>41554</v>
      </c>
      <c r="B35" s="132" t="s">
        <v>333</v>
      </c>
      <c r="C35" s="132" t="s">
        <v>179</v>
      </c>
      <c r="D35" s="132" t="s">
        <v>870</v>
      </c>
      <c r="E35" s="56" t="s">
        <v>880</v>
      </c>
      <c r="F35" s="116" t="s">
        <v>880</v>
      </c>
      <c r="G35" s="56" t="s">
        <v>880</v>
      </c>
      <c r="H35" s="116" t="s">
        <v>880</v>
      </c>
      <c r="I35" s="56" t="s">
        <v>880</v>
      </c>
      <c r="J35"/>
      <c r="K35" s="180">
        <v>0</v>
      </c>
      <c r="M35" t="s">
        <v>871</v>
      </c>
    </row>
    <row r="36" spans="1:13" ht="12.5" x14ac:dyDescent="0.25">
      <c r="A36" s="242">
        <v>41557</v>
      </c>
      <c r="B36" s="132" t="s">
        <v>333</v>
      </c>
      <c r="C36" s="132" t="s">
        <v>179</v>
      </c>
      <c r="D36" s="132" t="s">
        <v>695</v>
      </c>
      <c r="E36" s="56" t="s">
        <v>880</v>
      </c>
      <c r="F36" s="116" t="s">
        <v>880</v>
      </c>
      <c r="G36" s="56" t="s">
        <v>880</v>
      </c>
      <c r="H36" s="116" t="s">
        <v>880</v>
      </c>
      <c r="I36" s="56" t="s">
        <v>880</v>
      </c>
      <c r="J36"/>
      <c r="K36" s="180">
        <v>0</v>
      </c>
    </row>
    <row r="37" spans="1:13" ht="12.5" x14ac:dyDescent="0.25">
      <c r="A37" s="242">
        <v>41558</v>
      </c>
      <c r="B37" s="132" t="s">
        <v>333</v>
      </c>
      <c r="C37" s="132" t="s">
        <v>179</v>
      </c>
      <c r="D37" s="132" t="s">
        <v>870</v>
      </c>
      <c r="E37" s="56" t="s">
        <v>880</v>
      </c>
      <c r="F37" s="116" t="s">
        <v>880</v>
      </c>
      <c r="G37" s="56" t="s">
        <v>880</v>
      </c>
      <c r="H37" s="116" t="s">
        <v>880</v>
      </c>
      <c r="I37" s="56" t="s">
        <v>880</v>
      </c>
      <c r="J37"/>
      <c r="K37" s="180">
        <v>0</v>
      </c>
      <c r="M37" t="s">
        <v>871</v>
      </c>
    </row>
    <row r="38" spans="1:13" ht="12.5" x14ac:dyDescent="0.25">
      <c r="A38" s="242">
        <v>41561</v>
      </c>
      <c r="B38" s="132" t="s">
        <v>333</v>
      </c>
      <c r="C38" s="132" t="s">
        <v>179</v>
      </c>
      <c r="D38" s="132" t="s">
        <v>695</v>
      </c>
      <c r="E38" s="56" t="s">
        <v>880</v>
      </c>
      <c r="F38" s="116" t="s">
        <v>880</v>
      </c>
      <c r="G38" s="56" t="s">
        <v>880</v>
      </c>
      <c r="H38" s="116" t="s">
        <v>880</v>
      </c>
      <c r="I38" s="56" t="s">
        <v>880</v>
      </c>
      <c r="J38"/>
      <c r="K38" s="180">
        <v>0</v>
      </c>
    </row>
    <row r="39" spans="1:13" ht="12.5" x14ac:dyDescent="0.25">
      <c r="A39" s="242">
        <v>41562</v>
      </c>
      <c r="B39" s="132" t="s">
        <v>333</v>
      </c>
      <c r="C39" s="132" t="s">
        <v>179</v>
      </c>
      <c r="D39" s="132" t="s">
        <v>870</v>
      </c>
      <c r="E39" s="56" t="s">
        <v>880</v>
      </c>
      <c r="F39" s="116" t="s">
        <v>880</v>
      </c>
      <c r="G39" s="56" t="s">
        <v>880</v>
      </c>
      <c r="H39" s="116" t="s">
        <v>880</v>
      </c>
      <c r="I39" s="56" t="s">
        <v>880</v>
      </c>
      <c r="J39"/>
      <c r="K39" s="180">
        <v>0</v>
      </c>
      <c r="M39" t="s">
        <v>871</v>
      </c>
    </row>
    <row r="40" spans="1:13" ht="12.5" x14ac:dyDescent="0.25">
      <c r="A40" s="242">
        <v>41564</v>
      </c>
      <c r="B40" s="132" t="s">
        <v>333</v>
      </c>
      <c r="C40" s="132" t="s">
        <v>179</v>
      </c>
      <c r="D40" s="132" t="s">
        <v>695</v>
      </c>
      <c r="E40" s="56" t="s">
        <v>880</v>
      </c>
      <c r="F40" s="116" t="s">
        <v>880</v>
      </c>
      <c r="G40" s="56" t="s">
        <v>880</v>
      </c>
      <c r="H40" s="116" t="s">
        <v>880</v>
      </c>
      <c r="I40" s="56" t="s">
        <v>880</v>
      </c>
      <c r="J40"/>
      <c r="K40" s="180">
        <v>0</v>
      </c>
    </row>
    <row r="41" spans="1:13" ht="12.5" x14ac:dyDescent="0.25">
      <c r="A41" s="242">
        <v>41564</v>
      </c>
      <c r="B41" s="132" t="s">
        <v>333</v>
      </c>
      <c r="C41" s="132" t="s">
        <v>179</v>
      </c>
      <c r="D41" s="132" t="s">
        <v>870</v>
      </c>
      <c r="E41" s="56" t="s">
        <v>880</v>
      </c>
      <c r="F41" s="116" t="s">
        <v>880</v>
      </c>
      <c r="G41" s="56" t="s">
        <v>880</v>
      </c>
      <c r="H41" s="116" t="s">
        <v>880</v>
      </c>
      <c r="I41" s="56" t="s">
        <v>880</v>
      </c>
      <c r="J41"/>
      <c r="K41" s="180">
        <v>0</v>
      </c>
      <c r="M41" t="s">
        <v>871</v>
      </c>
    </row>
    <row r="42" spans="1:13" ht="12.5" x14ac:dyDescent="0.25">
      <c r="A42" s="242">
        <v>41564</v>
      </c>
      <c r="B42" s="132" t="s">
        <v>333</v>
      </c>
      <c r="C42" s="132" t="s">
        <v>180</v>
      </c>
      <c r="D42" s="132" t="s">
        <v>876</v>
      </c>
      <c r="E42" s="56">
        <v>23</v>
      </c>
      <c r="F42" s="116">
        <v>15.1</v>
      </c>
      <c r="G42" s="249">
        <v>41570</v>
      </c>
      <c r="H42" s="116">
        <v>6.9</v>
      </c>
      <c r="I42" s="249">
        <v>41572</v>
      </c>
      <c r="J42"/>
      <c r="K42" s="180">
        <f>E42-F42-H42</f>
        <v>1</v>
      </c>
      <c r="M42" t="s">
        <v>875</v>
      </c>
    </row>
    <row r="43" spans="1:13" ht="12.5" x14ac:dyDescent="0.25">
      <c r="A43" s="242">
        <v>41568</v>
      </c>
      <c r="B43" s="132" t="s">
        <v>333</v>
      </c>
      <c r="C43" s="132" t="s">
        <v>179</v>
      </c>
      <c r="D43" s="132" t="s">
        <v>695</v>
      </c>
      <c r="E43" s="56" t="s">
        <v>880</v>
      </c>
      <c r="F43" s="116" t="s">
        <v>880</v>
      </c>
      <c r="G43" s="56" t="s">
        <v>880</v>
      </c>
      <c r="H43" s="116" t="s">
        <v>880</v>
      </c>
      <c r="I43" s="56" t="s">
        <v>880</v>
      </c>
      <c r="J43"/>
      <c r="K43" s="180">
        <v>0</v>
      </c>
    </row>
    <row r="44" spans="1:13" ht="12.5" x14ac:dyDescent="0.25">
      <c r="A44" s="242">
        <v>41568</v>
      </c>
      <c r="B44" s="132" t="s">
        <v>333</v>
      </c>
      <c r="C44" s="132" t="s">
        <v>179</v>
      </c>
      <c r="D44" s="132" t="s">
        <v>870</v>
      </c>
      <c r="E44" s="56" t="s">
        <v>880</v>
      </c>
      <c r="F44" s="116" t="s">
        <v>880</v>
      </c>
      <c r="G44" s="56" t="s">
        <v>880</v>
      </c>
      <c r="H44" s="116" t="s">
        <v>880</v>
      </c>
      <c r="I44" s="56" t="s">
        <v>880</v>
      </c>
      <c r="J44"/>
      <c r="K44" s="180">
        <v>0</v>
      </c>
    </row>
    <row r="45" spans="1:13" ht="12.5" x14ac:dyDescent="0.25">
      <c r="A45" s="242">
        <v>41569</v>
      </c>
      <c r="B45" s="132" t="s">
        <v>333</v>
      </c>
      <c r="C45" s="132" t="s">
        <v>179</v>
      </c>
      <c r="D45" s="132" t="s">
        <v>870</v>
      </c>
      <c r="E45" s="56" t="s">
        <v>880</v>
      </c>
      <c r="F45" s="116" t="s">
        <v>880</v>
      </c>
      <c r="G45" s="56" t="s">
        <v>880</v>
      </c>
      <c r="H45" s="116" t="s">
        <v>880</v>
      </c>
      <c r="I45" s="56" t="s">
        <v>880</v>
      </c>
      <c r="J45"/>
      <c r="K45" s="180">
        <v>0</v>
      </c>
    </row>
    <row r="46" spans="1:13" ht="12.5" x14ac:dyDescent="0.25">
      <c r="A46" s="242">
        <v>41571</v>
      </c>
      <c r="B46" s="132" t="s">
        <v>333</v>
      </c>
      <c r="C46" s="132" t="s">
        <v>179</v>
      </c>
      <c r="D46" s="132" t="s">
        <v>695</v>
      </c>
      <c r="E46" s="56" t="s">
        <v>880</v>
      </c>
      <c r="F46" s="116" t="s">
        <v>880</v>
      </c>
      <c r="G46" s="56" t="s">
        <v>880</v>
      </c>
      <c r="H46" s="116" t="s">
        <v>880</v>
      </c>
      <c r="I46" s="56" t="s">
        <v>880</v>
      </c>
      <c r="J46"/>
      <c r="K46" s="180">
        <v>0</v>
      </c>
    </row>
    <row r="47" spans="1:13" ht="12.5" x14ac:dyDescent="0.25">
      <c r="A47" s="242">
        <v>41575</v>
      </c>
      <c r="B47" s="132" t="s">
        <v>333</v>
      </c>
      <c r="C47" s="56" t="s">
        <v>179</v>
      </c>
      <c r="D47" s="56" t="s">
        <v>870</v>
      </c>
      <c r="E47" s="56" t="s">
        <v>880</v>
      </c>
      <c r="F47" s="116" t="s">
        <v>880</v>
      </c>
      <c r="G47" s="56" t="s">
        <v>880</v>
      </c>
      <c r="H47" s="116" t="s">
        <v>880</v>
      </c>
      <c r="I47" s="56" t="s">
        <v>880</v>
      </c>
      <c r="J47"/>
      <c r="K47" s="180">
        <v>0</v>
      </c>
    </row>
    <row r="48" spans="1:13" ht="12.5" x14ac:dyDescent="0.25">
      <c r="A48" s="242">
        <v>41582</v>
      </c>
      <c r="B48" s="132" t="s">
        <v>333</v>
      </c>
      <c r="C48" s="56" t="s">
        <v>179</v>
      </c>
      <c r="D48" s="56" t="s">
        <v>870</v>
      </c>
      <c r="E48" s="56" t="s">
        <v>880</v>
      </c>
      <c r="F48" s="116" t="s">
        <v>880</v>
      </c>
      <c r="G48" s="56" t="s">
        <v>880</v>
      </c>
      <c r="H48" s="116" t="s">
        <v>880</v>
      </c>
      <c r="I48" s="56" t="s">
        <v>880</v>
      </c>
      <c r="J48"/>
      <c r="K48" s="180">
        <v>0</v>
      </c>
    </row>
    <row r="49" spans="1:18" ht="12.5" x14ac:dyDescent="0.25">
      <c r="A49" s="242">
        <v>41584</v>
      </c>
      <c r="B49" s="132" t="s">
        <v>333</v>
      </c>
      <c r="C49" s="56" t="s">
        <v>179</v>
      </c>
      <c r="D49" s="56" t="s">
        <v>695</v>
      </c>
      <c r="E49" s="56">
        <v>205.14</v>
      </c>
      <c r="F49" s="116">
        <v>115.54</v>
      </c>
      <c r="G49" s="249">
        <v>41591</v>
      </c>
      <c r="H49" s="116">
        <v>82.1</v>
      </c>
      <c r="I49" s="249">
        <v>41593</v>
      </c>
      <c r="J49"/>
      <c r="K49" s="180">
        <f>E49-F49-H49</f>
        <v>7.4999999999999858</v>
      </c>
    </row>
    <row r="50" spans="1:18" ht="12.5" x14ac:dyDescent="0.25">
      <c r="A50" s="242">
        <v>41585</v>
      </c>
      <c r="B50" s="132" t="s">
        <v>333</v>
      </c>
      <c r="C50" s="56" t="s">
        <v>179</v>
      </c>
      <c r="D50" s="56" t="s">
        <v>870</v>
      </c>
      <c r="E50" s="56" t="s">
        <v>880</v>
      </c>
      <c r="F50" s="116" t="s">
        <v>880</v>
      </c>
      <c r="G50" s="56" t="s">
        <v>880</v>
      </c>
      <c r="H50" s="116" t="s">
        <v>880</v>
      </c>
      <c r="I50" s="56" t="s">
        <v>880</v>
      </c>
      <c r="J50"/>
      <c r="K50" s="180">
        <v>0</v>
      </c>
    </row>
    <row r="51" spans="1:18" ht="12.5" x14ac:dyDescent="0.25">
      <c r="A51" s="242">
        <v>41590</v>
      </c>
      <c r="B51" s="132" t="s">
        <v>333</v>
      </c>
      <c r="C51" s="56" t="s">
        <v>179</v>
      </c>
      <c r="D51" s="56" t="s">
        <v>870</v>
      </c>
      <c r="E51" s="56" t="s">
        <v>880</v>
      </c>
      <c r="F51" s="116" t="s">
        <v>880</v>
      </c>
      <c r="G51" s="56" t="s">
        <v>880</v>
      </c>
      <c r="H51" s="116" t="s">
        <v>880</v>
      </c>
      <c r="I51" s="56" t="s">
        <v>880</v>
      </c>
      <c r="J51"/>
      <c r="K51" s="180">
        <v>0</v>
      </c>
    </row>
    <row r="52" spans="1:18" ht="12.5" x14ac:dyDescent="0.25">
      <c r="A52" s="242">
        <v>41592</v>
      </c>
      <c r="B52" s="132" t="s">
        <v>333</v>
      </c>
      <c r="C52" s="56" t="s">
        <v>180</v>
      </c>
      <c r="D52" s="56" t="s">
        <v>869</v>
      </c>
      <c r="E52" s="56">
        <v>23</v>
      </c>
      <c r="F52" s="116">
        <v>15.1</v>
      </c>
      <c r="G52" s="249">
        <v>41596</v>
      </c>
      <c r="H52" s="116">
        <v>6.9</v>
      </c>
      <c r="I52" s="249">
        <v>41598</v>
      </c>
      <c r="J52"/>
      <c r="K52" s="180">
        <f>E52-F52-H52</f>
        <v>1</v>
      </c>
    </row>
    <row r="53" spans="1:18" ht="12.5" x14ac:dyDescent="0.25">
      <c r="A53" s="242">
        <v>41596</v>
      </c>
      <c r="B53" s="132" t="s">
        <v>333</v>
      </c>
      <c r="C53" s="56" t="s">
        <v>179</v>
      </c>
      <c r="D53" s="56" t="s">
        <v>870</v>
      </c>
      <c r="E53" s="56" t="s">
        <v>880</v>
      </c>
      <c r="F53" s="116" t="s">
        <v>880</v>
      </c>
      <c r="G53" s="56" t="s">
        <v>880</v>
      </c>
      <c r="H53" s="116" t="s">
        <v>880</v>
      </c>
      <c r="I53" s="56" t="s">
        <v>880</v>
      </c>
      <c r="J53"/>
      <c r="K53" s="180">
        <v>0</v>
      </c>
    </row>
    <row r="54" spans="1:18" ht="12.5" x14ac:dyDescent="0.25">
      <c r="A54" s="242">
        <v>41600</v>
      </c>
      <c r="B54" s="132" t="s">
        <v>333</v>
      </c>
      <c r="C54" s="56" t="s">
        <v>179</v>
      </c>
      <c r="D54" s="56" t="s">
        <v>878</v>
      </c>
      <c r="E54" s="56"/>
      <c r="F54" s="116"/>
      <c r="G54" s="56"/>
      <c r="H54" s="116"/>
      <c r="I54" s="56"/>
      <c r="J54"/>
      <c r="K54" s="180">
        <f>E54-F54-H54</f>
        <v>0</v>
      </c>
      <c r="M54" t="s">
        <v>879</v>
      </c>
    </row>
    <row r="55" spans="1:18" ht="12.5" x14ac:dyDescent="0.25">
      <c r="A55" s="242"/>
      <c r="B55" s="132" t="s">
        <v>564</v>
      </c>
      <c r="C55" s="56" t="s">
        <v>179</v>
      </c>
      <c r="D55" s="56" t="s">
        <v>884</v>
      </c>
      <c r="E55" s="56">
        <v>60</v>
      </c>
      <c r="F55" s="116">
        <v>0</v>
      </c>
      <c r="G55" s="56"/>
      <c r="H55" s="116">
        <v>35</v>
      </c>
      <c r="I55" s="249">
        <v>41605</v>
      </c>
      <c r="J55"/>
      <c r="K55" s="180">
        <f>E55-F55-H55</f>
        <v>25</v>
      </c>
      <c r="M55" t="s">
        <v>885</v>
      </c>
    </row>
    <row r="56" spans="1:18" ht="12.5" x14ac:dyDescent="0.25">
      <c r="A56" s="242">
        <v>41604</v>
      </c>
      <c r="B56" s="132" t="s">
        <v>333</v>
      </c>
      <c r="C56" s="56" t="s">
        <v>179</v>
      </c>
      <c r="D56" s="56" t="s">
        <v>870</v>
      </c>
      <c r="E56" s="56" t="s">
        <v>880</v>
      </c>
      <c r="F56" s="116" t="s">
        <v>880</v>
      </c>
      <c r="G56" s="56" t="s">
        <v>880</v>
      </c>
      <c r="H56" s="116" t="s">
        <v>880</v>
      </c>
      <c r="I56" s="56" t="s">
        <v>880</v>
      </c>
      <c r="J56"/>
      <c r="K56" s="180">
        <v>0</v>
      </c>
    </row>
    <row r="57" spans="1:18" ht="12.5" x14ac:dyDescent="0.25">
      <c r="A57" s="242">
        <v>41618</v>
      </c>
      <c r="B57" s="56" t="s">
        <v>333</v>
      </c>
      <c r="C57" s="56" t="s">
        <v>180</v>
      </c>
      <c r="D57" s="56" t="s">
        <v>869</v>
      </c>
      <c r="E57" s="56">
        <v>23</v>
      </c>
      <c r="F57" s="116">
        <v>13.1</v>
      </c>
      <c r="G57" s="249">
        <v>41620</v>
      </c>
      <c r="H57" s="116">
        <v>6.9</v>
      </c>
      <c r="I57" s="249">
        <v>41624</v>
      </c>
      <c r="J57"/>
      <c r="K57" s="180">
        <f>E57-F57-H57</f>
        <v>3</v>
      </c>
      <c r="M57" t="s">
        <v>883</v>
      </c>
    </row>
    <row r="58" spans="1:18" ht="12.5" x14ac:dyDescent="0.25">
      <c r="A58" s="242">
        <v>41624</v>
      </c>
      <c r="B58" s="56" t="s">
        <v>333</v>
      </c>
      <c r="C58" s="56" t="s">
        <v>179</v>
      </c>
      <c r="D58" s="56" t="s">
        <v>61</v>
      </c>
      <c r="E58" s="56">
        <v>28</v>
      </c>
      <c r="F58" s="116">
        <v>18.600000000000001</v>
      </c>
      <c r="G58" s="249">
        <v>41626</v>
      </c>
      <c r="H58" s="116">
        <v>8.4</v>
      </c>
      <c r="I58" s="249">
        <v>41628</v>
      </c>
      <c r="J58"/>
      <c r="K58" s="180">
        <f>E58-F58-H58</f>
        <v>0.99999999999999822</v>
      </c>
    </row>
    <row r="59" spans="1:18" ht="12.5" x14ac:dyDescent="0.25">
      <c r="A59" s="242">
        <v>41634</v>
      </c>
      <c r="B59" s="56" t="s">
        <v>333</v>
      </c>
      <c r="C59" s="56" t="s">
        <v>179</v>
      </c>
      <c r="D59" s="56" t="s">
        <v>886</v>
      </c>
      <c r="E59" s="56">
        <v>80</v>
      </c>
      <c r="F59" s="116">
        <v>31.2</v>
      </c>
      <c r="G59" s="249">
        <v>42004</v>
      </c>
      <c r="H59" s="116">
        <v>27.8</v>
      </c>
      <c r="I59" s="249">
        <v>41641</v>
      </c>
      <c r="J59"/>
      <c r="K59" s="180">
        <f>E59-F59-H59</f>
        <v>20.999999999999996</v>
      </c>
      <c r="M59" t="s">
        <v>883</v>
      </c>
    </row>
    <row r="60" spans="1:18" ht="13.5" thickBot="1" x14ac:dyDescent="0.3">
      <c r="A60" s="132"/>
      <c r="B60" s="132"/>
      <c r="C60" s="132"/>
      <c r="D60" s="132"/>
      <c r="E60" s="151"/>
      <c r="F60" s="151"/>
      <c r="G60" s="132"/>
      <c r="H60" s="151"/>
      <c r="I60" s="132"/>
      <c r="J60" s="8"/>
      <c r="K60" s="180"/>
    </row>
    <row r="61" spans="1:18" ht="5.5" customHeight="1" thickBot="1" x14ac:dyDescent="0.35">
      <c r="A61" s="62"/>
      <c r="B61" s="26"/>
      <c r="C61" s="26"/>
      <c r="D61" s="26"/>
      <c r="E61" s="152"/>
      <c r="F61" s="152"/>
      <c r="G61" s="26"/>
      <c r="H61" s="152"/>
      <c r="I61" s="26"/>
      <c r="J61" s="26"/>
      <c r="K61" s="165"/>
    </row>
    <row r="62" spans="1:18" ht="9.25" customHeight="1" x14ac:dyDescent="0.3">
      <c r="A62" s="4"/>
    </row>
    <row r="63" spans="1:18" s="51" customFormat="1" ht="26" x14ac:dyDescent="0.25">
      <c r="A63" s="55"/>
      <c r="B63" s="56"/>
      <c r="C63" s="56"/>
      <c r="D63" s="56"/>
      <c r="E63" s="150" t="s">
        <v>42</v>
      </c>
      <c r="F63" s="158" t="s">
        <v>109</v>
      </c>
      <c r="G63" s="50"/>
      <c r="H63" s="162" t="s">
        <v>479</v>
      </c>
      <c r="I63" s="84"/>
      <c r="J63" s="56"/>
      <c r="K63" s="166" t="s">
        <v>114</v>
      </c>
      <c r="L63"/>
      <c r="M63"/>
      <c r="N63"/>
      <c r="O63"/>
      <c r="P63"/>
      <c r="Q63"/>
      <c r="R63"/>
    </row>
    <row r="64" spans="1:18" ht="8.5" customHeight="1" x14ac:dyDescent="0.3">
      <c r="A64" s="4"/>
    </row>
    <row r="65" spans="1:18" x14ac:dyDescent="0.3">
      <c r="A65" s="23" t="s">
        <v>37</v>
      </c>
      <c r="B65" s="22" t="s">
        <v>852</v>
      </c>
      <c r="C65" s="20"/>
      <c r="E65" s="153">
        <f>SUM(E8:E60)</f>
        <v>1698</v>
      </c>
      <c r="F65" s="153">
        <f>SUM(F8:F60)</f>
        <v>417.83000000000004</v>
      </c>
      <c r="G65" s="5"/>
      <c r="H65" s="153">
        <f>SUM(H8:H60)</f>
        <v>415.96999999999997</v>
      </c>
      <c r="I65" s="5"/>
      <c r="J65" s="10"/>
      <c r="K65" s="167">
        <f>SUM(K8:K60)</f>
        <v>864.19999999999993</v>
      </c>
    </row>
    <row r="66" spans="1:18" ht="8.5" customHeight="1" x14ac:dyDescent="0.3">
      <c r="A66" s="4"/>
    </row>
    <row r="67" spans="1:18" x14ac:dyDescent="0.3">
      <c r="A67" s="1" t="s">
        <v>160</v>
      </c>
      <c r="B67" s="16" t="s">
        <v>190</v>
      </c>
      <c r="E67" s="154"/>
      <c r="F67" s="153"/>
      <c r="G67" s="5"/>
      <c r="H67" s="153"/>
      <c r="I67" s="148"/>
      <c r="J67" s="15"/>
      <c r="K67" s="167"/>
    </row>
    <row r="68" spans="1:18" ht="8.5" customHeight="1" x14ac:dyDescent="0.3"/>
    <row r="69" spans="1:18" x14ac:dyDescent="0.3">
      <c r="A69" s="1" t="s">
        <v>37</v>
      </c>
      <c r="B69" s="16" t="s">
        <v>59</v>
      </c>
      <c r="E69" s="153"/>
      <c r="F69" s="153"/>
      <c r="G69" s="5"/>
      <c r="H69" s="153"/>
      <c r="I69" s="149"/>
      <c r="J69" s="61"/>
      <c r="K69" s="167"/>
    </row>
    <row r="70" spans="1:18" x14ac:dyDescent="0.3">
      <c r="A70" s="4" t="s">
        <v>37</v>
      </c>
      <c r="B70" s="16" t="s">
        <v>179</v>
      </c>
      <c r="C70" s="1" t="s">
        <v>321</v>
      </c>
      <c r="E70" s="153"/>
      <c r="F70" s="153"/>
      <c r="G70" s="5"/>
      <c r="H70" s="153"/>
      <c r="I70" s="149"/>
      <c r="J70" s="61"/>
      <c r="K70" s="167"/>
    </row>
    <row r="71" spans="1:18" x14ac:dyDescent="0.3">
      <c r="A71" s="4" t="s">
        <v>37</v>
      </c>
      <c r="B71" s="16" t="s">
        <v>180</v>
      </c>
      <c r="E71" s="153"/>
      <c r="F71" s="153"/>
      <c r="G71" s="5"/>
      <c r="H71" s="153"/>
      <c r="I71" s="149"/>
      <c r="J71" s="61"/>
      <c r="K71" s="167"/>
    </row>
    <row r="72" spans="1:18" x14ac:dyDescent="0.3">
      <c r="A72" s="1" t="s">
        <v>37</v>
      </c>
      <c r="B72" s="16" t="s">
        <v>181</v>
      </c>
      <c r="E72" s="153"/>
      <c r="F72" s="153"/>
      <c r="G72" s="5"/>
      <c r="H72" s="153"/>
      <c r="I72" s="149"/>
      <c r="J72" s="61"/>
      <c r="K72" s="167"/>
    </row>
    <row r="73" spans="1:18" s="67" customFormat="1" ht="8.5" customHeight="1" x14ac:dyDescent="0.3">
      <c r="A73" s="1"/>
      <c r="B73" s="1"/>
      <c r="C73" s="1"/>
      <c r="D73" s="1"/>
      <c r="E73" s="20"/>
      <c r="F73" s="20"/>
      <c r="G73" s="1"/>
      <c r="H73" s="20"/>
      <c r="I73" s="1"/>
      <c r="J73" s="1"/>
      <c r="L73"/>
      <c r="M73"/>
      <c r="N73"/>
      <c r="O73"/>
      <c r="P73"/>
      <c r="Q73"/>
      <c r="R73"/>
    </row>
    <row r="74" spans="1:18" s="67" customFormat="1" x14ac:dyDescent="0.3">
      <c r="A74" s="240" t="s">
        <v>847</v>
      </c>
      <c r="B74" s="16"/>
      <c r="C74" s="1"/>
      <c r="D74" s="1"/>
      <c r="E74" s="20"/>
      <c r="F74" s="20"/>
      <c r="G74" s="1"/>
      <c r="H74" s="20"/>
      <c r="I74" s="1"/>
      <c r="J74" s="1"/>
      <c r="L74"/>
      <c r="M74"/>
      <c r="N74"/>
      <c r="O74"/>
      <c r="P74"/>
      <c r="Q74"/>
      <c r="R74"/>
    </row>
    <row r="75" spans="1:18" s="67" customFormat="1" ht="8.5" customHeight="1" x14ac:dyDescent="0.3">
      <c r="A75" s="1"/>
      <c r="B75" s="1"/>
      <c r="C75" s="1"/>
      <c r="D75" s="1"/>
      <c r="E75" s="20"/>
      <c r="F75" s="20"/>
      <c r="G75" s="1"/>
      <c r="H75" s="20"/>
      <c r="I75" s="1"/>
      <c r="J75" s="1"/>
      <c r="L75"/>
      <c r="M75"/>
      <c r="N75"/>
      <c r="O75"/>
      <c r="P75"/>
      <c r="Q75"/>
      <c r="R75"/>
    </row>
    <row r="76" spans="1:18" s="67" customFormat="1" x14ac:dyDescent="0.3">
      <c r="A76" s="65" t="s">
        <v>193</v>
      </c>
      <c r="B76" s="1"/>
      <c r="C76" s="1" t="s">
        <v>194</v>
      </c>
      <c r="D76" s="8">
        <f>+H65/12</f>
        <v>34.664166666666667</v>
      </c>
      <c r="E76" s="22" t="s">
        <v>197</v>
      </c>
      <c r="F76" s="20"/>
      <c r="G76" s="1"/>
      <c r="H76" s="20"/>
      <c r="I76" s="1"/>
      <c r="J76" s="1"/>
      <c r="L76"/>
      <c r="M76"/>
      <c r="N76"/>
      <c r="O76"/>
      <c r="P76"/>
      <c r="Q76"/>
      <c r="R76"/>
    </row>
    <row r="77" spans="1:18" s="67" customFormat="1" x14ac:dyDescent="0.3">
      <c r="A77" s="4"/>
      <c r="B77" s="1"/>
      <c r="C77" s="1" t="s">
        <v>195</v>
      </c>
      <c r="D77" s="8">
        <f>+H67/12</f>
        <v>0</v>
      </c>
      <c r="E77" s="22" t="s">
        <v>197</v>
      </c>
      <c r="F77" s="20"/>
      <c r="G77" s="1"/>
      <c r="H77" s="20"/>
      <c r="I77" s="1"/>
      <c r="J77" s="1"/>
      <c r="L77"/>
      <c r="M77"/>
      <c r="N77"/>
      <c r="O77"/>
      <c r="P77"/>
      <c r="Q77"/>
      <c r="R77"/>
    </row>
    <row r="78" spans="1:18" s="67" customFormat="1" ht="8.5" customHeight="1" x14ac:dyDescent="0.3">
      <c r="A78" s="4"/>
      <c r="B78" s="1"/>
      <c r="C78" s="1"/>
      <c r="D78" s="1"/>
      <c r="E78" s="20"/>
      <c r="F78" s="20"/>
      <c r="G78" s="1"/>
      <c r="H78" s="20"/>
      <c r="I78" s="1"/>
      <c r="J78" s="1"/>
      <c r="L78"/>
      <c r="M78"/>
      <c r="N78"/>
      <c r="O78"/>
      <c r="P78"/>
      <c r="Q78"/>
      <c r="R78"/>
    </row>
    <row r="79" spans="1:18" s="67" customFormat="1" x14ac:dyDescent="0.3">
      <c r="A79" s="33"/>
      <c r="B79" s="12" t="s">
        <v>167</v>
      </c>
      <c r="C79" s="99"/>
      <c r="D79" s="99"/>
      <c r="E79" s="155"/>
      <c r="F79" s="20"/>
      <c r="G79" s="1"/>
      <c r="H79" s="20"/>
      <c r="I79" s="1"/>
      <c r="J79" s="1"/>
      <c r="L79"/>
      <c r="M79"/>
      <c r="N79"/>
      <c r="O79"/>
      <c r="P79"/>
      <c r="Q79"/>
      <c r="R79"/>
    </row>
    <row r="80" spans="1:18" s="67" customFormat="1" x14ac:dyDescent="0.3">
      <c r="A80" s="205"/>
      <c r="B80" s="12" t="s">
        <v>165</v>
      </c>
      <c r="C80" s="99"/>
      <c r="D80" s="99"/>
      <c r="E80" s="155"/>
      <c r="F80" s="20"/>
      <c r="G80" s="1"/>
      <c r="H80" s="20"/>
      <c r="I80" s="1"/>
      <c r="J80" s="1"/>
      <c r="L80"/>
      <c r="M80"/>
      <c r="N80"/>
      <c r="O80"/>
      <c r="P80"/>
      <c r="Q80"/>
      <c r="R80"/>
    </row>
    <row r="81" spans="1:18" s="67" customFormat="1" x14ac:dyDescent="0.3">
      <c r="A81" s="206"/>
      <c r="B81" s="12" t="s">
        <v>166</v>
      </c>
      <c r="C81" s="99"/>
      <c r="D81" s="99"/>
      <c r="E81" s="155"/>
      <c r="F81" s="20"/>
      <c r="G81" s="1"/>
      <c r="H81" s="20"/>
      <c r="I81" s="1"/>
      <c r="J81" s="1"/>
      <c r="L81"/>
      <c r="M81"/>
      <c r="N81"/>
      <c r="O81"/>
      <c r="P81"/>
      <c r="Q81"/>
      <c r="R81"/>
    </row>
    <row r="82" spans="1:18" s="67" customFormat="1" x14ac:dyDescent="0.3">
      <c r="A82" s="4"/>
      <c r="B82" s="1"/>
      <c r="C82" s="1"/>
      <c r="D82" s="1"/>
      <c r="E82" s="20"/>
      <c r="F82" s="20"/>
      <c r="G82" s="1"/>
      <c r="H82" s="20"/>
      <c r="I82" s="1"/>
      <c r="J82" s="1"/>
      <c r="L82"/>
      <c r="M82"/>
      <c r="N82"/>
      <c r="O82"/>
      <c r="P82"/>
      <c r="Q82"/>
      <c r="R82"/>
    </row>
    <row r="83" spans="1:18" s="67" customFormat="1" x14ac:dyDescent="0.3">
      <c r="A83" s="4" t="s">
        <v>333</v>
      </c>
      <c r="B83" s="87">
        <v>158019932439451</v>
      </c>
      <c r="C83" s="87"/>
      <c r="D83" s="43" t="s">
        <v>819</v>
      </c>
      <c r="E83" s="20"/>
      <c r="F83" s="20"/>
      <c r="G83" s="1"/>
      <c r="H83" s="20"/>
      <c r="I83" s="1"/>
      <c r="J83" s="1"/>
      <c r="L83"/>
      <c r="M83"/>
      <c r="N83"/>
      <c r="O83"/>
      <c r="P83"/>
      <c r="Q83"/>
      <c r="R83"/>
    </row>
    <row r="84" spans="1:18" s="67" customFormat="1" x14ac:dyDescent="0.3">
      <c r="A84" s="4" t="s">
        <v>630</v>
      </c>
      <c r="B84" s="1">
        <v>3646</v>
      </c>
      <c r="C84" s="1"/>
      <c r="D84" s="1"/>
      <c r="E84" s="20"/>
      <c r="F84" s="20"/>
      <c r="G84" s="1"/>
      <c r="H84" s="20"/>
      <c r="I84" s="1"/>
      <c r="J84" s="1"/>
      <c r="L84"/>
      <c r="M84"/>
      <c r="N84"/>
      <c r="O84"/>
      <c r="P84"/>
      <c r="Q84"/>
      <c r="R84"/>
    </row>
    <row r="85" spans="1:18" s="67" customFormat="1" x14ac:dyDescent="0.3">
      <c r="A85" s="4" t="s">
        <v>866</v>
      </c>
      <c r="B85" s="219">
        <v>525765741</v>
      </c>
      <c r="C85" s="1"/>
      <c r="D85" s="67" t="s">
        <v>860</v>
      </c>
      <c r="E85" s="20"/>
      <c r="F85" s="20"/>
      <c r="G85" s="1"/>
      <c r="H85" s="20"/>
      <c r="I85" s="1"/>
      <c r="J85" s="1"/>
      <c r="L85"/>
      <c r="M85"/>
      <c r="N85"/>
      <c r="O85"/>
      <c r="P85"/>
      <c r="Q85"/>
      <c r="R85"/>
    </row>
    <row r="86" spans="1:18" s="67" customFormat="1" x14ac:dyDescent="0.3">
      <c r="A86" s="4" t="s">
        <v>882</v>
      </c>
      <c r="B86" s="219">
        <v>523920802</v>
      </c>
      <c r="C86" s="1"/>
      <c r="D86" s="67" t="s">
        <v>881</v>
      </c>
      <c r="E86" s="20"/>
      <c r="F86" s="20"/>
      <c r="G86" s="1"/>
      <c r="H86" s="20"/>
      <c r="I86" s="1"/>
      <c r="J86" s="1"/>
      <c r="L86"/>
      <c r="M86"/>
      <c r="N86"/>
      <c r="O86"/>
      <c r="P86"/>
      <c r="Q86"/>
      <c r="R86"/>
    </row>
    <row r="87" spans="1:18" s="67" customFormat="1" ht="26" x14ac:dyDescent="0.3">
      <c r="A87" s="207" t="s">
        <v>752</v>
      </c>
      <c r="B87" s="178" t="s">
        <v>750</v>
      </c>
      <c r="C87" s="1"/>
      <c r="D87" s="1"/>
      <c r="E87" s="20"/>
      <c r="F87" s="20"/>
      <c r="G87" s="1"/>
      <c r="H87" s="20"/>
      <c r="I87" s="1"/>
      <c r="J87" s="1"/>
      <c r="L87"/>
      <c r="M87"/>
      <c r="N87"/>
      <c r="O87"/>
      <c r="P87"/>
      <c r="Q87"/>
      <c r="R87"/>
    </row>
    <row r="88" spans="1:18" s="67" customFormat="1" ht="42" x14ac:dyDescent="0.3">
      <c r="A88" s="208"/>
      <c r="B88" s="196" t="s">
        <v>751</v>
      </c>
      <c r="C88" s="1"/>
      <c r="D88" s="1"/>
      <c r="E88" s="20"/>
      <c r="F88" s="20"/>
      <c r="G88" s="1"/>
      <c r="H88" s="20"/>
      <c r="I88" s="1"/>
      <c r="J88" s="1"/>
      <c r="L88"/>
      <c r="M88"/>
      <c r="N88"/>
      <c r="O88"/>
      <c r="P88"/>
      <c r="Q88"/>
      <c r="R88"/>
    </row>
    <row r="89" spans="1:18" s="1" customFormat="1" x14ac:dyDescent="0.3">
      <c r="A89" s="208"/>
      <c r="E89" s="20"/>
      <c r="F89" s="20"/>
      <c r="H89" s="20"/>
      <c r="K89" s="67"/>
      <c r="L89"/>
      <c r="M89"/>
      <c r="N89"/>
      <c r="O89"/>
      <c r="P89"/>
      <c r="Q89"/>
      <c r="R89"/>
    </row>
    <row r="90" spans="1:18" s="1" customFormat="1" x14ac:dyDescent="0.3">
      <c r="A90" s="208"/>
      <c r="E90" s="20"/>
      <c r="F90" s="20"/>
      <c r="H90" s="20"/>
      <c r="K90" s="67"/>
      <c r="L90"/>
      <c r="M90"/>
      <c r="N90"/>
      <c r="O90"/>
      <c r="P90"/>
      <c r="Q90"/>
      <c r="R90"/>
    </row>
    <row r="91" spans="1:18" s="1" customFormat="1" x14ac:dyDescent="0.3">
      <c r="A91" s="46" t="s">
        <v>845</v>
      </c>
      <c r="B91" s="1">
        <v>4164520204</v>
      </c>
      <c r="E91" s="20"/>
      <c r="F91" s="20"/>
      <c r="H91" s="20"/>
      <c r="K91" s="67"/>
      <c r="L91"/>
      <c r="M91"/>
      <c r="N91"/>
      <c r="O91"/>
      <c r="P91"/>
      <c r="Q91"/>
      <c r="R91"/>
    </row>
    <row r="92" spans="1:18" s="1" customFormat="1" x14ac:dyDescent="0.3">
      <c r="A92" s="208"/>
      <c r="B92" s="1" t="s">
        <v>846</v>
      </c>
      <c r="E92" s="20"/>
      <c r="F92" s="20"/>
      <c r="H92" s="20"/>
      <c r="K92" s="67"/>
      <c r="L92"/>
      <c r="M92"/>
      <c r="N92"/>
      <c r="O92"/>
      <c r="P92"/>
      <c r="Q92"/>
      <c r="R92"/>
    </row>
    <row r="93" spans="1:18" s="1" customFormat="1" x14ac:dyDescent="0.3">
      <c r="A93" s="209"/>
      <c r="E93" s="20"/>
      <c r="F93" s="20"/>
      <c r="H93" s="20"/>
      <c r="K93" s="67"/>
      <c r="L93"/>
      <c r="M93"/>
      <c r="N93"/>
      <c r="O93"/>
      <c r="P93"/>
      <c r="Q93"/>
      <c r="R93"/>
    </row>
    <row r="94" spans="1:18" s="1" customFormat="1" x14ac:dyDescent="0.3">
      <c r="A94" s="210"/>
      <c r="C94" s="16"/>
      <c r="E94" s="20"/>
      <c r="F94" s="20"/>
      <c r="H94" s="20"/>
      <c r="K94" s="67"/>
      <c r="L94"/>
      <c r="M94"/>
      <c r="N94"/>
      <c r="O94"/>
      <c r="P94"/>
      <c r="Q94"/>
      <c r="R94"/>
    </row>
    <row r="95" spans="1:18" s="1" customFormat="1" x14ac:dyDescent="0.3">
      <c r="A95" s="4"/>
      <c r="E95" s="20"/>
      <c r="F95" s="20"/>
      <c r="H95" s="20"/>
      <c r="K95" s="67"/>
      <c r="L95"/>
      <c r="M95"/>
      <c r="N95"/>
      <c r="O95"/>
      <c r="P95"/>
      <c r="Q95"/>
      <c r="R95"/>
    </row>
    <row r="96" spans="1:18" s="1" customFormat="1" x14ac:dyDescent="0.3">
      <c r="A96" s="4"/>
      <c r="E96" s="20"/>
      <c r="F96" s="20"/>
      <c r="H96" s="20"/>
      <c r="K96" s="67"/>
      <c r="L96"/>
      <c r="M96"/>
      <c r="N96"/>
      <c r="O96"/>
      <c r="P96"/>
      <c r="Q96"/>
      <c r="R96"/>
    </row>
    <row r="97" spans="1:18" s="1" customFormat="1" x14ac:dyDescent="0.3">
      <c r="A97" s="4"/>
      <c r="E97" s="20"/>
      <c r="F97" s="20"/>
      <c r="H97" s="20"/>
      <c r="K97" s="67"/>
      <c r="L97"/>
      <c r="M97"/>
      <c r="N97"/>
      <c r="O97"/>
      <c r="P97"/>
      <c r="Q97"/>
      <c r="R97"/>
    </row>
    <row r="98" spans="1:18" s="1" customFormat="1" x14ac:dyDescent="0.3">
      <c r="A98" s="4"/>
      <c r="E98" s="20"/>
      <c r="F98" s="20"/>
      <c r="H98" s="20"/>
      <c r="K98" s="67"/>
      <c r="L98"/>
      <c r="M98"/>
      <c r="N98"/>
      <c r="O98"/>
      <c r="P98"/>
      <c r="Q98"/>
      <c r="R98"/>
    </row>
    <row r="99" spans="1:18" s="1" customFormat="1" x14ac:dyDescent="0.3">
      <c r="A99" s="4"/>
      <c r="E99" s="20"/>
      <c r="F99" s="20"/>
      <c r="H99" s="20"/>
      <c r="K99" s="67"/>
      <c r="L99"/>
      <c r="M99"/>
      <c r="N99"/>
      <c r="O99"/>
      <c r="P99"/>
      <c r="Q99"/>
      <c r="R99"/>
    </row>
    <row r="100" spans="1:18" s="1" customFormat="1" x14ac:dyDescent="0.3">
      <c r="A100" s="4"/>
      <c r="E100" s="20"/>
      <c r="F100" s="20"/>
      <c r="H100" s="20"/>
      <c r="K100" s="67"/>
      <c r="L100"/>
      <c r="M100"/>
      <c r="N100"/>
      <c r="O100"/>
      <c r="P100"/>
      <c r="Q100"/>
      <c r="R100"/>
    </row>
    <row r="101" spans="1:18" s="1" customFormat="1" x14ac:dyDescent="0.3">
      <c r="A101" s="4"/>
      <c r="E101" s="20"/>
      <c r="F101" s="20"/>
      <c r="H101" s="20"/>
      <c r="K101" s="67"/>
      <c r="L101"/>
      <c r="M101"/>
      <c r="N101"/>
      <c r="O101"/>
      <c r="P101"/>
      <c r="Q101"/>
      <c r="R101"/>
    </row>
    <row r="102" spans="1:18" s="1" customFormat="1" x14ac:dyDescent="0.3">
      <c r="A102" s="4"/>
      <c r="E102" s="20"/>
      <c r="F102" s="20"/>
      <c r="H102" s="20"/>
      <c r="K102" s="67"/>
      <c r="L102"/>
      <c r="M102"/>
      <c r="N102"/>
      <c r="O102"/>
      <c r="P102"/>
      <c r="Q102"/>
      <c r="R102"/>
    </row>
    <row r="103" spans="1:18" s="1" customFormat="1" x14ac:dyDescent="0.3">
      <c r="A103" s="4"/>
      <c r="E103" s="20"/>
      <c r="F103" s="20"/>
      <c r="H103" s="20"/>
      <c r="K103" s="67"/>
      <c r="L103"/>
      <c r="M103"/>
      <c r="N103"/>
      <c r="O103"/>
      <c r="P103"/>
      <c r="Q103"/>
      <c r="R103"/>
    </row>
    <row r="104" spans="1:18" s="1" customFormat="1" x14ac:dyDescent="0.3">
      <c r="A104" s="4"/>
      <c r="E104" s="20"/>
      <c r="F104" s="20"/>
      <c r="H104" s="20"/>
      <c r="K104" s="67"/>
      <c r="L104"/>
      <c r="M104"/>
      <c r="N104"/>
      <c r="O104"/>
      <c r="P104"/>
      <c r="Q104"/>
      <c r="R104"/>
    </row>
    <row r="105" spans="1:18" s="1" customFormat="1" x14ac:dyDescent="0.3">
      <c r="A105" s="4"/>
      <c r="E105" s="20"/>
      <c r="F105" s="20"/>
      <c r="H105" s="20"/>
      <c r="K105" s="67"/>
      <c r="L105"/>
      <c r="M105"/>
      <c r="N105"/>
      <c r="O105"/>
      <c r="P105"/>
      <c r="Q105"/>
      <c r="R105"/>
    </row>
    <row r="106" spans="1:18" s="1" customFormat="1" x14ac:dyDescent="0.3">
      <c r="A106" s="4"/>
      <c r="E106" s="20"/>
      <c r="F106" s="20"/>
      <c r="H106" s="20"/>
      <c r="K106" s="67"/>
      <c r="L106"/>
      <c r="M106"/>
      <c r="N106"/>
      <c r="O106"/>
      <c r="P106"/>
      <c r="Q106"/>
      <c r="R106"/>
    </row>
    <row r="107" spans="1:18" s="1" customFormat="1" x14ac:dyDescent="0.3">
      <c r="A107" s="4"/>
      <c r="E107" s="20"/>
      <c r="F107" s="20"/>
      <c r="H107" s="20"/>
      <c r="K107" s="67"/>
      <c r="L107"/>
      <c r="M107"/>
      <c r="N107"/>
      <c r="O107"/>
      <c r="P107"/>
      <c r="Q107"/>
      <c r="R107"/>
    </row>
    <row r="108" spans="1:18" s="1" customFormat="1" x14ac:dyDescent="0.3">
      <c r="A108" s="4"/>
      <c r="E108" s="20"/>
      <c r="F108" s="20"/>
      <c r="H108" s="20"/>
      <c r="K108" s="67"/>
      <c r="L108"/>
      <c r="M108"/>
      <c r="N108"/>
      <c r="O108"/>
      <c r="P108"/>
      <c r="Q108"/>
      <c r="R108"/>
    </row>
    <row r="109" spans="1:18" s="1" customFormat="1" x14ac:dyDescent="0.3">
      <c r="A109" s="4"/>
      <c r="E109" s="20"/>
      <c r="F109" s="20"/>
      <c r="H109" s="20"/>
      <c r="K109" s="67"/>
      <c r="L109"/>
      <c r="M109"/>
      <c r="N109"/>
      <c r="O109"/>
      <c r="P109"/>
      <c r="Q109"/>
      <c r="R109"/>
    </row>
    <row r="110" spans="1:18" s="1" customFormat="1" x14ac:dyDescent="0.3">
      <c r="A110" s="4"/>
      <c r="E110" s="20"/>
      <c r="F110" s="20"/>
      <c r="H110" s="20"/>
      <c r="K110" s="67"/>
      <c r="L110"/>
      <c r="M110"/>
      <c r="N110"/>
      <c r="O110"/>
      <c r="P110"/>
      <c r="Q110"/>
      <c r="R110"/>
    </row>
    <row r="111" spans="1:18" s="1" customFormat="1" x14ac:dyDescent="0.3">
      <c r="A111" s="4"/>
      <c r="E111" s="20"/>
      <c r="F111" s="20"/>
      <c r="H111" s="20"/>
      <c r="K111" s="67"/>
      <c r="L111"/>
      <c r="M111"/>
      <c r="N111"/>
      <c r="O111"/>
      <c r="P111"/>
      <c r="Q111"/>
      <c r="R111"/>
    </row>
    <row r="112" spans="1:18" s="1" customFormat="1" x14ac:dyDescent="0.3">
      <c r="A112" s="4"/>
      <c r="E112" s="20"/>
      <c r="F112" s="20"/>
      <c r="H112" s="20"/>
      <c r="K112" s="67"/>
      <c r="L112"/>
      <c r="M112"/>
      <c r="N112"/>
      <c r="O112"/>
      <c r="P112"/>
      <c r="Q112"/>
      <c r="R112"/>
    </row>
    <row r="113" spans="1:18" s="1" customFormat="1" x14ac:dyDescent="0.3">
      <c r="A113" s="4"/>
      <c r="E113" s="20"/>
      <c r="F113" s="20"/>
      <c r="H113" s="20"/>
      <c r="K113" s="67"/>
      <c r="L113"/>
      <c r="M113"/>
      <c r="N113"/>
      <c r="O113"/>
      <c r="P113"/>
      <c r="Q113"/>
      <c r="R113"/>
    </row>
    <row r="114" spans="1:18" s="1" customFormat="1" x14ac:dyDescent="0.3">
      <c r="A114" s="4"/>
      <c r="E114" s="20"/>
      <c r="F114" s="20"/>
      <c r="H114" s="20"/>
      <c r="K114" s="67"/>
      <c r="L114"/>
      <c r="M114"/>
      <c r="N114"/>
      <c r="O114"/>
      <c r="P114"/>
      <c r="Q114"/>
      <c r="R114"/>
    </row>
    <row r="115" spans="1:18" s="1" customFormat="1" x14ac:dyDescent="0.3">
      <c r="A115" s="4"/>
      <c r="E115" s="20"/>
      <c r="F115" s="20"/>
      <c r="H115" s="20"/>
      <c r="K115" s="67"/>
      <c r="L115"/>
      <c r="M115"/>
      <c r="N115"/>
      <c r="O115"/>
      <c r="P115"/>
      <c r="Q115"/>
      <c r="R115"/>
    </row>
    <row r="116" spans="1:18" s="1" customFormat="1" x14ac:dyDescent="0.3">
      <c r="A116" s="4"/>
      <c r="E116" s="20"/>
      <c r="F116" s="20"/>
      <c r="H116" s="20"/>
      <c r="K116" s="67"/>
      <c r="L116"/>
      <c r="M116"/>
      <c r="N116"/>
      <c r="O116"/>
      <c r="P116"/>
      <c r="Q116"/>
      <c r="R116"/>
    </row>
    <row r="117" spans="1:18" s="1" customFormat="1" x14ac:dyDescent="0.3">
      <c r="A117" s="4"/>
      <c r="E117" s="20"/>
      <c r="F117" s="20"/>
      <c r="H117" s="20"/>
      <c r="K117" s="67"/>
      <c r="L117"/>
      <c r="M117"/>
      <c r="N117"/>
      <c r="O117"/>
      <c r="P117"/>
      <c r="Q117"/>
      <c r="R117"/>
    </row>
    <row r="118" spans="1:18" s="1" customFormat="1" x14ac:dyDescent="0.3">
      <c r="A118" s="4"/>
      <c r="E118" s="20"/>
      <c r="F118" s="20"/>
      <c r="H118" s="20"/>
      <c r="K118" s="67"/>
      <c r="L118"/>
      <c r="M118"/>
      <c r="N118"/>
      <c r="O118"/>
      <c r="P118"/>
      <c r="Q118"/>
      <c r="R118"/>
    </row>
    <row r="119" spans="1:18" s="1" customFormat="1" x14ac:dyDescent="0.3">
      <c r="A119" s="4"/>
      <c r="E119" s="20"/>
      <c r="F119" s="20"/>
      <c r="H119" s="20"/>
      <c r="K119" s="67"/>
      <c r="L119"/>
      <c r="M119"/>
      <c r="N119"/>
      <c r="O119"/>
      <c r="P119"/>
      <c r="Q119"/>
      <c r="R119"/>
    </row>
    <row r="120" spans="1:18" s="1" customFormat="1" x14ac:dyDescent="0.3">
      <c r="A120" s="4"/>
      <c r="E120" s="20"/>
      <c r="F120" s="20"/>
      <c r="H120" s="20"/>
      <c r="K120" s="67"/>
      <c r="L120"/>
      <c r="M120"/>
      <c r="N120"/>
      <c r="O120"/>
      <c r="P120"/>
      <c r="Q120"/>
      <c r="R120"/>
    </row>
  </sheetData>
  <autoFilter ref="A7:H60"/>
  <mergeCells count="2">
    <mergeCell ref="A2:B2"/>
    <mergeCell ref="B18:H18"/>
  </mergeCells>
  <pageMargins left="0.78740157480314965" right="0.78740157480314965" top="0.39370078740157483" bottom="0.39370078740157483" header="0.51181102362204722" footer="0.51181102362204722"/>
  <pageSetup scale="80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O58"/>
  <sheetViews>
    <sheetView tabSelected="1" workbookViewId="0">
      <pane ySplit="1" topLeftCell="A2" activePane="bottomLeft" state="frozen"/>
      <selection activeCell="D9" sqref="D9"/>
      <selection pane="bottomLeft" activeCell="D27" sqref="D27"/>
    </sheetView>
  </sheetViews>
  <sheetFormatPr baseColWidth="10" defaultRowHeight="13" x14ac:dyDescent="0.3"/>
  <cols>
    <col min="1" max="1" width="17.08984375" style="1" customWidth="1"/>
    <col min="2" max="2" width="16.453125" style="1" customWidth="1"/>
    <col min="3" max="3" width="18.81640625" style="1" customWidth="1"/>
    <col min="4" max="4" width="16.1796875" style="1" customWidth="1"/>
    <col min="5" max="5" width="15" style="20" customWidth="1"/>
    <col min="6" max="6" width="17.1796875" style="20" customWidth="1"/>
    <col min="7" max="7" width="17" style="1" customWidth="1"/>
    <col min="8" max="8" width="13.81640625" style="20" customWidth="1"/>
    <col min="9" max="9" width="3.08984375" customWidth="1"/>
    <col min="10" max="10" width="18.81640625" customWidth="1"/>
  </cols>
  <sheetData>
    <row r="1" spans="1:15" s="51" customFormat="1" ht="25" x14ac:dyDescent="0.25">
      <c r="A1" s="47" t="s">
        <v>1</v>
      </c>
      <c r="B1" s="48" t="s">
        <v>2</v>
      </c>
      <c r="C1" s="184" t="s">
        <v>768</v>
      </c>
      <c r="D1" s="95" t="s">
        <v>769</v>
      </c>
      <c r="E1" s="186" t="s">
        <v>770</v>
      </c>
      <c r="F1" s="186" t="s">
        <v>771</v>
      </c>
      <c r="G1" s="186" t="s">
        <v>772</v>
      </c>
      <c r="H1" s="187" t="s">
        <v>888</v>
      </c>
      <c r="I1"/>
      <c r="J1"/>
      <c r="K1"/>
      <c r="L1"/>
      <c r="M1"/>
      <c r="N1"/>
      <c r="O1"/>
    </row>
    <row r="2" spans="1:15" s="51" customFormat="1" ht="13.5" thickBot="1" x14ac:dyDescent="0.35">
      <c r="A2" s="211"/>
      <c r="B2" s="182"/>
      <c r="C2" s="273"/>
      <c r="D2" s="182"/>
      <c r="E2" s="212"/>
      <c r="F2" s="212"/>
      <c r="G2" s="213"/>
      <c r="H2" s="212"/>
      <c r="I2"/>
      <c r="J2"/>
      <c r="K2"/>
      <c r="L2"/>
      <c r="M2"/>
      <c r="N2"/>
      <c r="O2"/>
    </row>
    <row r="3" spans="1:15" ht="12.5" hidden="1" x14ac:dyDescent="0.25">
      <c r="A3" s="242">
        <v>44965</v>
      </c>
      <c r="C3" s="132" t="s">
        <v>179</v>
      </c>
      <c r="D3" s="132" t="s">
        <v>892</v>
      </c>
      <c r="E3" s="116">
        <v>30</v>
      </c>
      <c r="F3" s="116">
        <v>5</v>
      </c>
      <c r="G3" s="249">
        <v>44967</v>
      </c>
      <c r="H3" s="116">
        <v>9</v>
      </c>
    </row>
    <row r="4" spans="1:15" ht="12.5" x14ac:dyDescent="0.25">
      <c r="A4" s="242">
        <v>45000</v>
      </c>
      <c r="B4" s="132"/>
      <c r="C4" s="132" t="s">
        <v>889</v>
      </c>
      <c r="D4" s="132" t="s">
        <v>689</v>
      </c>
      <c r="E4" s="116">
        <v>25</v>
      </c>
      <c r="F4" s="116">
        <v>15.5</v>
      </c>
      <c r="G4" s="249">
        <v>45002</v>
      </c>
      <c r="H4" s="116">
        <v>7.5</v>
      </c>
    </row>
    <row r="5" spans="1:15" ht="12.5" hidden="1" x14ac:dyDescent="0.25">
      <c r="A5" s="242">
        <v>45012</v>
      </c>
      <c r="B5" s="132"/>
      <c r="C5" s="132" t="s">
        <v>890</v>
      </c>
      <c r="D5" s="132" t="s">
        <v>893</v>
      </c>
      <c r="E5" s="116"/>
      <c r="F5" s="116"/>
      <c r="G5" s="249"/>
      <c r="H5" s="192"/>
    </row>
    <row r="6" spans="1:15" ht="12.5" hidden="1" x14ac:dyDescent="0.25">
      <c r="A6" s="242">
        <v>45033</v>
      </c>
      <c r="C6" s="56" t="s">
        <v>179</v>
      </c>
      <c r="D6" s="56" t="s">
        <v>822</v>
      </c>
      <c r="E6" s="116">
        <v>100</v>
      </c>
      <c r="F6" s="116">
        <v>47.49</v>
      </c>
      <c r="G6" s="249">
        <v>45037</v>
      </c>
      <c r="H6" s="116">
        <v>50.51</v>
      </c>
    </row>
    <row r="7" spans="1:15" ht="12.5" hidden="1" x14ac:dyDescent="0.25">
      <c r="A7" s="242">
        <v>45033</v>
      </c>
      <c r="B7" s="132"/>
      <c r="C7" s="132" t="s">
        <v>179</v>
      </c>
      <c r="D7" s="132" t="s">
        <v>821</v>
      </c>
      <c r="E7" s="116">
        <v>26.78</v>
      </c>
      <c r="F7" s="116">
        <v>9.07</v>
      </c>
      <c r="G7" s="249">
        <v>45037</v>
      </c>
      <c r="H7" s="116">
        <v>10.71</v>
      </c>
    </row>
    <row r="8" spans="1:15" ht="12.5" x14ac:dyDescent="0.25">
      <c r="A8" s="242">
        <v>45058</v>
      </c>
      <c r="B8" s="132"/>
      <c r="C8" s="132" t="s">
        <v>889</v>
      </c>
      <c r="D8" s="132" t="s">
        <v>689</v>
      </c>
      <c r="E8" s="116">
        <v>25</v>
      </c>
      <c r="F8" s="116">
        <v>14</v>
      </c>
      <c r="G8" s="249">
        <v>45063</v>
      </c>
      <c r="H8" s="116">
        <v>7.5</v>
      </c>
    </row>
    <row r="9" spans="1:15" ht="12.5" hidden="1" x14ac:dyDescent="0.25">
      <c r="A9" s="242">
        <v>45061</v>
      </c>
      <c r="B9" s="132"/>
      <c r="C9" s="132" t="s">
        <v>179</v>
      </c>
      <c r="D9" s="132" t="s">
        <v>359</v>
      </c>
      <c r="E9" s="116">
        <v>113</v>
      </c>
      <c r="F9" s="116">
        <v>56.92</v>
      </c>
      <c r="G9" s="249">
        <v>45065</v>
      </c>
      <c r="H9" s="116">
        <v>54.08</v>
      </c>
    </row>
    <row r="10" spans="1:15" ht="12.5" hidden="1" x14ac:dyDescent="0.25">
      <c r="A10" s="242">
        <v>45083</v>
      </c>
      <c r="B10" s="132"/>
      <c r="C10" s="132" t="s">
        <v>179</v>
      </c>
      <c r="D10" s="132" t="s">
        <v>894</v>
      </c>
      <c r="E10" s="116">
        <v>28.92</v>
      </c>
      <c r="F10" s="116">
        <v>19.739999999999998</v>
      </c>
      <c r="G10" s="249">
        <v>45086</v>
      </c>
      <c r="H10" s="116">
        <v>8.68</v>
      </c>
    </row>
    <row r="11" spans="1:15" ht="12.5" hidden="1" x14ac:dyDescent="0.25">
      <c r="A11" s="242">
        <v>45091</v>
      </c>
      <c r="B11" s="132"/>
      <c r="C11" s="132" t="s">
        <v>890</v>
      </c>
      <c r="D11" s="132" t="s">
        <v>893</v>
      </c>
      <c r="E11" s="116"/>
      <c r="F11" s="116"/>
      <c r="G11" s="249">
        <v>45111</v>
      </c>
      <c r="H11" s="116"/>
    </row>
    <row r="12" spans="1:15" ht="12.5" hidden="1" x14ac:dyDescent="0.25">
      <c r="A12" s="242">
        <v>45098</v>
      </c>
      <c r="B12" s="132"/>
      <c r="C12" s="132" t="s">
        <v>179</v>
      </c>
      <c r="D12" s="132" t="s">
        <v>887</v>
      </c>
      <c r="E12" s="116">
        <v>60</v>
      </c>
      <c r="F12" s="116">
        <v>0</v>
      </c>
      <c r="G12" s="249">
        <v>45146</v>
      </c>
      <c r="H12" s="116">
        <v>35</v>
      </c>
    </row>
    <row r="13" spans="1:15" ht="12.5" hidden="1" x14ac:dyDescent="0.25">
      <c r="A13" s="242">
        <v>45105</v>
      </c>
      <c r="B13" s="132"/>
      <c r="C13" s="132" t="s">
        <v>890</v>
      </c>
      <c r="D13" s="132" t="s">
        <v>410</v>
      </c>
      <c r="E13" s="116"/>
      <c r="F13" s="116">
        <v>0</v>
      </c>
      <c r="G13" s="249">
        <v>45153</v>
      </c>
      <c r="H13" s="116"/>
    </row>
    <row r="14" spans="1:15" ht="12.5" hidden="1" x14ac:dyDescent="0.25">
      <c r="A14" s="242">
        <v>45119</v>
      </c>
      <c r="B14" s="132"/>
      <c r="C14" s="132" t="s">
        <v>179</v>
      </c>
      <c r="D14" s="132" t="s">
        <v>895</v>
      </c>
      <c r="E14" s="116">
        <v>50.86</v>
      </c>
      <c r="F14" s="116">
        <v>0</v>
      </c>
      <c r="G14" s="249">
        <v>45156</v>
      </c>
      <c r="H14" s="116">
        <v>50.86</v>
      </c>
    </row>
    <row r="15" spans="1:15" ht="12.5" x14ac:dyDescent="0.25">
      <c r="A15" s="253">
        <v>45142</v>
      </c>
      <c r="B15" s="254"/>
      <c r="C15" s="255" t="s">
        <v>889</v>
      </c>
      <c r="D15" s="255" t="s">
        <v>689</v>
      </c>
      <c r="E15" s="256">
        <v>25</v>
      </c>
      <c r="F15" s="256">
        <v>17.5</v>
      </c>
      <c r="G15" s="257">
        <v>45191</v>
      </c>
      <c r="H15" s="256">
        <v>7.5</v>
      </c>
    </row>
    <row r="16" spans="1:15" ht="12.5" hidden="1" x14ac:dyDescent="0.25">
      <c r="A16" s="242">
        <v>45146</v>
      </c>
      <c r="B16" s="132"/>
      <c r="C16" s="255" t="s">
        <v>179</v>
      </c>
      <c r="D16" s="255" t="s">
        <v>891</v>
      </c>
      <c r="E16" s="256">
        <v>55</v>
      </c>
      <c r="F16" s="256">
        <v>0</v>
      </c>
      <c r="G16" s="257">
        <v>45192</v>
      </c>
      <c r="H16" s="256">
        <v>35</v>
      </c>
    </row>
    <row r="17" spans="1:8" ht="12.5" hidden="1" x14ac:dyDescent="0.25">
      <c r="A17" s="1">
        <v>45161</v>
      </c>
      <c r="C17" s="258" t="s">
        <v>179</v>
      </c>
      <c r="D17" s="259" t="s">
        <v>891</v>
      </c>
      <c r="E17" s="256">
        <v>30</v>
      </c>
      <c r="F17" s="256">
        <v>0</v>
      </c>
      <c r="G17" s="257">
        <v>45197</v>
      </c>
      <c r="H17" s="256">
        <v>30</v>
      </c>
    </row>
    <row r="18" spans="1:8" ht="12.5" x14ac:dyDescent="0.25">
      <c r="A18" s="253">
        <v>45177</v>
      </c>
      <c r="B18" s="254"/>
      <c r="C18" s="255" t="s">
        <v>889</v>
      </c>
      <c r="D18" s="258" t="s">
        <v>689</v>
      </c>
      <c r="E18" s="256">
        <v>25</v>
      </c>
      <c r="F18" s="256">
        <v>17.5</v>
      </c>
      <c r="G18" s="257">
        <v>45219</v>
      </c>
      <c r="H18" s="256">
        <v>7.5</v>
      </c>
    </row>
    <row r="19" spans="1:8" ht="12.5" hidden="1" x14ac:dyDescent="0.25">
      <c r="A19" s="242">
        <v>45188</v>
      </c>
      <c r="B19" s="132"/>
      <c r="C19" s="255"/>
      <c r="D19" s="258"/>
      <c r="E19" s="256"/>
      <c r="F19" s="256"/>
      <c r="G19" s="257"/>
      <c r="H19" s="256"/>
    </row>
    <row r="20" spans="1:8" ht="12.5" hidden="1" x14ac:dyDescent="0.25">
      <c r="A20" s="242">
        <v>45201</v>
      </c>
      <c r="B20" s="132"/>
      <c r="C20" s="132"/>
      <c r="D20" s="132"/>
      <c r="E20" s="116"/>
      <c r="F20" s="116"/>
      <c r="G20" s="249"/>
      <c r="H20" s="116"/>
    </row>
    <row r="21" spans="1:8" ht="12.5" x14ac:dyDescent="0.25">
      <c r="A21" s="242"/>
      <c r="B21" s="132"/>
      <c r="C21" s="132"/>
      <c r="D21" s="132"/>
      <c r="E21" s="116"/>
      <c r="F21" s="116"/>
      <c r="G21" s="249"/>
      <c r="H21" s="116"/>
    </row>
    <row r="22" spans="1:8" ht="12.5" x14ac:dyDescent="0.25">
      <c r="A22" s="242"/>
      <c r="E22" s="116"/>
      <c r="F22" s="116"/>
      <c r="G22" s="249"/>
      <c r="H22" s="116"/>
    </row>
    <row r="23" spans="1:8" ht="12.5" x14ac:dyDescent="0.25">
      <c r="A23" s="242"/>
      <c r="B23" s="132"/>
      <c r="C23" s="132"/>
      <c r="D23" s="132"/>
      <c r="E23" s="116"/>
      <c r="F23" s="116"/>
      <c r="G23" s="249"/>
      <c r="H23" s="116"/>
    </row>
    <row r="24" spans="1:8" ht="12.5" x14ac:dyDescent="0.25">
      <c r="E24" s="116"/>
      <c r="F24" s="116"/>
      <c r="G24" s="249"/>
      <c r="H24" s="116"/>
    </row>
    <row r="25" spans="1:8" ht="12.5" x14ac:dyDescent="0.25">
      <c r="A25" s="242"/>
      <c r="B25" s="132"/>
      <c r="C25" s="132"/>
      <c r="D25" s="132"/>
      <c r="E25" s="116"/>
      <c r="F25" s="116"/>
      <c r="G25" s="249"/>
      <c r="H25" s="116"/>
    </row>
    <row r="26" spans="1:8" ht="12.5" x14ac:dyDescent="0.25">
      <c r="A26" s="242"/>
      <c r="B26" s="132"/>
      <c r="C26" s="132"/>
      <c r="D26" s="132"/>
      <c r="E26" s="116"/>
      <c r="F26" s="116"/>
      <c r="G26" s="249"/>
      <c r="H26" s="116"/>
    </row>
    <row r="27" spans="1:8" ht="12.5" x14ac:dyDescent="0.25">
      <c r="A27" s="242"/>
      <c r="B27" s="132"/>
      <c r="C27" s="132"/>
      <c r="D27" s="132"/>
      <c r="E27" s="116"/>
      <c r="F27" s="116"/>
      <c r="G27" s="249"/>
      <c r="H27" s="116"/>
    </row>
    <row r="28" spans="1:8" ht="12.5" x14ac:dyDescent="0.25">
      <c r="A28" s="242"/>
      <c r="B28" s="132"/>
      <c r="C28" s="132"/>
      <c r="D28" s="132"/>
      <c r="E28" s="116"/>
      <c r="F28" s="116"/>
      <c r="G28" s="249"/>
      <c r="H28" s="116"/>
    </row>
    <row r="29" spans="1:8" ht="12.5" x14ac:dyDescent="0.25">
      <c r="A29" s="242"/>
      <c r="B29" s="132"/>
      <c r="C29" s="132"/>
      <c r="D29" s="132"/>
      <c r="E29" s="116"/>
      <c r="F29" s="116"/>
      <c r="G29" s="249"/>
      <c r="H29" s="116"/>
    </row>
    <row r="30" spans="1:8" ht="12.5" x14ac:dyDescent="0.25">
      <c r="A30" s="242"/>
      <c r="B30" s="132"/>
      <c r="C30" s="132"/>
      <c r="D30" s="132"/>
      <c r="E30" s="116"/>
      <c r="F30" s="116"/>
      <c r="G30" s="249"/>
      <c r="H30" s="116"/>
    </row>
    <row r="31" spans="1:8" ht="12.5" x14ac:dyDescent="0.25">
      <c r="A31" s="242"/>
      <c r="B31" s="132"/>
      <c r="C31" s="132"/>
      <c r="D31" s="132"/>
      <c r="E31" s="116"/>
      <c r="F31" s="116"/>
      <c r="G31" s="249"/>
      <c r="H31" s="116"/>
    </row>
    <row r="32" spans="1:8" ht="12.5" x14ac:dyDescent="0.25">
      <c r="A32" s="242"/>
      <c r="B32" s="132"/>
      <c r="C32" s="132"/>
      <c r="D32" s="132"/>
      <c r="E32" s="116"/>
      <c r="F32" s="116"/>
      <c r="G32" s="249"/>
      <c r="H32" s="116"/>
    </row>
    <row r="33" spans="1:8" ht="13.5" thickBot="1" x14ac:dyDescent="0.3">
      <c r="A33" s="132"/>
      <c r="C33" s="132"/>
      <c r="D33" s="132"/>
      <c r="E33" s="151"/>
      <c r="F33" s="151"/>
      <c r="G33" s="132"/>
      <c r="H33" s="116"/>
    </row>
    <row r="34" spans="1:8" ht="6.65" customHeight="1" thickBot="1" x14ac:dyDescent="0.35">
      <c r="A34" s="62"/>
      <c r="B34" s="26"/>
      <c r="C34" s="260"/>
      <c r="D34" s="260"/>
      <c r="E34" s="261"/>
      <c r="F34" s="261"/>
      <c r="G34" s="260"/>
      <c r="H34" s="261"/>
    </row>
    <row r="35" spans="1:8" ht="12.5" x14ac:dyDescent="0.25">
      <c r="A35"/>
      <c r="B35"/>
      <c r="C35" s="262"/>
      <c r="D35" s="262"/>
      <c r="E35" s="262"/>
      <c r="F35" s="262"/>
      <c r="G35" s="262"/>
      <c r="H35" s="262"/>
    </row>
    <row r="36" spans="1:8" ht="12.5" x14ac:dyDescent="0.25">
      <c r="A36"/>
      <c r="B36"/>
      <c r="C36"/>
      <c r="D36"/>
      <c r="E36"/>
      <c r="F36"/>
      <c r="G36"/>
      <c r="H36"/>
    </row>
    <row r="37" spans="1:8" ht="12.5" x14ac:dyDescent="0.25">
      <c r="A37"/>
      <c r="B37"/>
      <c r="C37"/>
      <c r="D37"/>
      <c r="E37"/>
      <c r="F37"/>
      <c r="G37"/>
      <c r="H37"/>
    </row>
    <row r="38" spans="1:8" ht="12.5" x14ac:dyDescent="0.25">
      <c r="A38"/>
      <c r="B38"/>
      <c r="C38"/>
      <c r="D38"/>
      <c r="E38"/>
      <c r="F38"/>
      <c r="G38"/>
      <c r="H38"/>
    </row>
    <row r="39" spans="1:8" ht="12.5" x14ac:dyDescent="0.25">
      <c r="A39"/>
      <c r="B39"/>
      <c r="C39"/>
      <c r="D39"/>
      <c r="E39"/>
      <c r="F39"/>
      <c r="G39"/>
      <c r="H39"/>
    </row>
    <row r="40" spans="1:8" ht="12.5" x14ac:dyDescent="0.25">
      <c r="A40"/>
      <c r="B40"/>
      <c r="C40"/>
      <c r="D40"/>
      <c r="E40"/>
      <c r="F40"/>
      <c r="G40"/>
      <c r="H40"/>
    </row>
    <row r="41" spans="1:8" ht="12.5" x14ac:dyDescent="0.25">
      <c r="A41"/>
      <c r="B41"/>
      <c r="C41"/>
      <c r="D41"/>
      <c r="E41"/>
      <c r="F41"/>
      <c r="G41"/>
      <c r="H41"/>
    </row>
    <row r="42" spans="1:8" ht="12.5" x14ac:dyDescent="0.25">
      <c r="A42"/>
      <c r="B42"/>
      <c r="C42"/>
      <c r="D42"/>
      <c r="E42"/>
      <c r="F42"/>
      <c r="G42"/>
      <c r="H42"/>
    </row>
    <row r="43" spans="1:8" ht="12.5" x14ac:dyDescent="0.25">
      <c r="A43"/>
      <c r="B43"/>
      <c r="C43"/>
      <c r="D43"/>
      <c r="E43"/>
      <c r="F43"/>
      <c r="G43"/>
      <c r="H43"/>
    </row>
    <row r="44" spans="1:8" ht="12.5" x14ac:dyDescent="0.25">
      <c r="A44"/>
      <c r="B44"/>
      <c r="C44"/>
      <c r="D44"/>
      <c r="E44"/>
      <c r="F44"/>
      <c r="G44"/>
      <c r="H44"/>
    </row>
    <row r="45" spans="1:8" ht="12.5" x14ac:dyDescent="0.25">
      <c r="A45"/>
      <c r="B45"/>
      <c r="C45"/>
      <c r="D45"/>
      <c r="E45"/>
      <c r="F45"/>
      <c r="G45"/>
      <c r="H45"/>
    </row>
    <row r="46" spans="1:8" ht="12.5" x14ac:dyDescent="0.25">
      <c r="A46"/>
      <c r="B46"/>
      <c r="C46"/>
      <c r="D46"/>
      <c r="E46"/>
      <c r="F46"/>
      <c r="G46"/>
      <c r="H46"/>
    </row>
    <row r="47" spans="1:8" ht="12.5" x14ac:dyDescent="0.25">
      <c r="A47"/>
      <c r="B47"/>
      <c r="C47"/>
      <c r="D47"/>
      <c r="E47"/>
      <c r="F47"/>
      <c r="G47"/>
      <c r="H47"/>
    </row>
    <row r="48" spans="1:8" ht="12.5" x14ac:dyDescent="0.25">
      <c r="A48"/>
      <c r="B48"/>
      <c r="C48"/>
      <c r="D48"/>
      <c r="E48"/>
      <c r="F48"/>
      <c r="G48"/>
      <c r="H48"/>
    </row>
    <row r="49" spans="1:15" ht="12.5" x14ac:dyDescent="0.25">
      <c r="A49"/>
      <c r="B49"/>
      <c r="C49"/>
      <c r="D49"/>
      <c r="E49"/>
      <c r="F49"/>
      <c r="G49"/>
      <c r="H49"/>
    </row>
    <row r="50" spans="1:15" ht="12.5" x14ac:dyDescent="0.25">
      <c r="A50"/>
      <c r="B50"/>
      <c r="C50"/>
      <c r="D50"/>
      <c r="E50"/>
      <c r="F50"/>
      <c r="G50"/>
      <c r="H50"/>
    </row>
    <row r="51" spans="1:15" s="1" customFormat="1" x14ac:dyDescent="0.3">
      <c r="A51" s="4"/>
      <c r="E51" s="20"/>
      <c r="F51" s="20"/>
      <c r="H51" s="20"/>
      <c r="I51"/>
      <c r="J51"/>
      <c r="K51"/>
      <c r="L51"/>
      <c r="M51"/>
      <c r="N51"/>
      <c r="O51"/>
    </row>
    <row r="52" spans="1:15" s="1" customFormat="1" x14ac:dyDescent="0.3">
      <c r="A52" s="4"/>
      <c r="E52" s="20"/>
      <c r="F52" s="20"/>
      <c r="H52" s="20"/>
      <c r="I52"/>
      <c r="J52"/>
      <c r="K52"/>
      <c r="L52"/>
      <c r="M52"/>
      <c r="N52"/>
      <c r="O52"/>
    </row>
    <row r="53" spans="1:15" s="1" customFormat="1" x14ac:dyDescent="0.3">
      <c r="A53" s="4"/>
      <c r="E53" s="20"/>
      <c r="F53" s="20"/>
      <c r="H53" s="20"/>
      <c r="I53"/>
      <c r="J53"/>
      <c r="K53"/>
      <c r="L53"/>
      <c r="M53"/>
      <c r="N53"/>
      <c r="O53"/>
    </row>
    <row r="54" spans="1:15" s="1" customFormat="1" x14ac:dyDescent="0.3">
      <c r="A54" s="4"/>
      <c r="E54" s="20"/>
      <c r="F54" s="20"/>
      <c r="H54" s="20"/>
      <c r="I54"/>
      <c r="J54"/>
      <c r="K54"/>
      <c r="L54"/>
      <c r="M54"/>
      <c r="N54"/>
      <c r="O54"/>
    </row>
    <row r="55" spans="1:15" s="1" customFormat="1" x14ac:dyDescent="0.3">
      <c r="A55" s="4"/>
      <c r="E55" s="20"/>
      <c r="F55" s="20"/>
      <c r="H55" s="20"/>
      <c r="I55"/>
      <c r="J55"/>
      <c r="K55"/>
      <c r="L55"/>
      <c r="M55"/>
      <c r="N55"/>
      <c r="O55"/>
    </row>
    <row r="56" spans="1:15" s="1" customFormat="1" x14ac:dyDescent="0.3">
      <c r="A56" s="4"/>
      <c r="E56" s="20"/>
      <c r="F56" s="20"/>
      <c r="H56" s="20"/>
      <c r="I56"/>
      <c r="J56"/>
      <c r="K56"/>
      <c r="L56"/>
      <c r="M56"/>
      <c r="N56"/>
      <c r="O56"/>
    </row>
    <row r="57" spans="1:15" s="1" customFormat="1" x14ac:dyDescent="0.3">
      <c r="A57" s="4"/>
      <c r="E57" s="20"/>
      <c r="F57" s="20"/>
      <c r="H57" s="20"/>
      <c r="I57"/>
      <c r="J57"/>
      <c r="K57"/>
      <c r="L57"/>
      <c r="M57"/>
      <c r="N57"/>
      <c r="O57"/>
    </row>
    <row r="58" spans="1:15" s="1" customFormat="1" x14ac:dyDescent="0.3">
      <c r="A58" s="4"/>
      <c r="E58" s="20"/>
      <c r="F58" s="20"/>
      <c r="H58" s="20"/>
      <c r="I58"/>
      <c r="J58"/>
      <c r="K58"/>
      <c r="L58"/>
      <c r="M58"/>
      <c r="N58"/>
      <c r="O58"/>
    </row>
  </sheetData>
  <autoFilter ref="A2:H20">
    <filterColumn colId="2">
      <filters>
        <filter val="généraliste"/>
      </filters>
    </filterColumn>
  </autoFilter>
  <pageMargins left="0.78740157480314965" right="0.78740157480314965" top="0.39370078740157483" bottom="0.39370078740157483" header="0.51181102362204722" footer="0.51181102362204722"/>
  <pageSetup scale="80" orientation="portrait" horizontalDpi="300" verticalDpi="300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17</vt:i4>
      </vt:variant>
    </vt:vector>
  </HeadingPairs>
  <TitlesOfParts>
    <vt:vector size="34" baseType="lpstr">
      <vt:lpstr>Secu 99</vt:lpstr>
      <vt:lpstr>Secu 2000</vt:lpstr>
      <vt:lpstr>Secu 2001</vt:lpstr>
      <vt:lpstr>Secu 2002</vt:lpstr>
      <vt:lpstr>Secu 2003</vt:lpstr>
      <vt:lpstr>Secu 2004</vt:lpstr>
      <vt:lpstr>Secu 2005</vt:lpstr>
      <vt:lpstr>Secu 2006</vt:lpstr>
      <vt:lpstr>Secu 2007</vt:lpstr>
      <vt:lpstr>Secu 2008</vt:lpstr>
      <vt:lpstr>Secu 2009</vt:lpstr>
      <vt:lpstr>Secu 2010</vt:lpstr>
      <vt:lpstr>Secu 2011</vt:lpstr>
      <vt:lpstr>Secu 2012</vt:lpstr>
      <vt:lpstr>Secu 2013</vt:lpstr>
      <vt:lpstr>test</vt:lpstr>
      <vt:lpstr>Feuil1</vt:lpstr>
      <vt:lpstr>'Secu 2000'!Criteres</vt:lpstr>
      <vt:lpstr>'Secu 2000'!Zone_d_impression</vt:lpstr>
      <vt:lpstr>'Secu 2001'!Zone_d_impression</vt:lpstr>
      <vt:lpstr>'Secu 2002'!Zone_d_impression</vt:lpstr>
      <vt:lpstr>'Secu 2003'!Zone_d_impression</vt:lpstr>
      <vt:lpstr>'Secu 2004'!Zone_d_impression</vt:lpstr>
      <vt:lpstr>'Secu 2005'!Zone_d_impression</vt:lpstr>
      <vt:lpstr>'Secu 2006'!Zone_d_impression</vt:lpstr>
      <vt:lpstr>'Secu 2007'!Zone_d_impression</vt:lpstr>
      <vt:lpstr>'Secu 2008'!Zone_d_impression</vt:lpstr>
      <vt:lpstr>'Secu 2009'!Zone_d_impression</vt:lpstr>
      <vt:lpstr>'Secu 2010'!Zone_d_impression</vt:lpstr>
      <vt:lpstr>'Secu 2011'!Zone_d_impression</vt:lpstr>
      <vt:lpstr>'Secu 2012'!Zone_d_impression</vt:lpstr>
      <vt:lpstr>'Secu 2013'!Zone_d_impression</vt:lpstr>
      <vt:lpstr>'Secu 99'!Zone_d_impression</vt:lpstr>
      <vt:lpstr>test!Zone_d_impression</vt:lpstr>
    </vt:vector>
  </TitlesOfParts>
  <Company>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Guy Blancher</cp:lastModifiedBy>
  <cp:lastPrinted>2012-04-20T15:52:44Z</cp:lastPrinted>
  <dcterms:created xsi:type="dcterms:W3CDTF">1999-09-01T08:31:50Z</dcterms:created>
  <dcterms:modified xsi:type="dcterms:W3CDTF">2023-11-03T07:46:52Z</dcterms:modified>
</cp:coreProperties>
</file>