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18.xml" ContentType="application/vnd.ms-excel.person+xml"/>
  <Override PartName="/xl/persons/person21.xml" ContentType="application/vnd.ms-excel.person+xml"/>
  <Override PartName="/xl/persons/person37.xml" ContentType="application/vnd.ms-excel.person+xml"/>
  <Override PartName="/xl/persons/person43.xml" ContentType="application/vnd.ms-excel.person+xml"/>
  <Override PartName="/xl/persons/person48.xml" ContentType="application/vnd.ms-excel.person+xml"/>
  <Override PartName="/xl/persons/person53.xml" ContentType="application/vnd.ms-excel.person+xml"/>
  <Override PartName="/xl/persons/person15.xml" ContentType="application/vnd.ms-excel.person+xml"/>
  <Override PartName="/xl/persons/person25.xml" ContentType="application/vnd.ms-excel.person+xml"/>
  <Override PartName="/xl/persons/person29.xml" ContentType="application/vnd.ms-excel.person+xml"/>
  <Override PartName="/xl/persons/person10.xml" ContentType="application/vnd.ms-excel.person+xml"/>
  <Override PartName="/xl/persons/person57.xml" ContentType="application/vnd.ms-excel.person+xml"/>
  <Override PartName="/xl/persons/person9.xml" ContentType="application/vnd.ms-excel.person+xml"/>
  <Override PartName="/xl/persons/person28.xml" ContentType="application/vnd.ms-excel.person+xml"/>
  <Override PartName="/xl/persons/person32.xml" ContentType="application/vnd.ms-excel.person+xml"/>
  <Override PartName="/xl/persons/person8.xml" ContentType="application/vnd.ms-excel.person+xml"/>
  <Override PartName="/xl/persons/person3.xml" ContentType="application/vnd.ms-excel.person+xml"/>
  <Override PartName="/xl/persons/person52.xml" ContentType="application/vnd.ms-excel.person+xml"/>
  <Override PartName="/xl/persons/person42.xml" ContentType="application/vnd.ms-excel.person+xml"/>
  <Override PartName="/xl/persons/person20.xml" ContentType="application/vnd.ms-excel.person+xml"/>
  <Override PartName="/xl/persons/person40.xml" ContentType="application/vnd.ms-excel.person+xml"/>
  <Override PartName="/xl/persons/person11.xml" ContentType="application/vnd.ms-excel.person+xml"/>
  <Override PartName="/xl/persons/person.xml" ContentType="application/vnd.ms-excel.person+xml"/>
  <Override PartName="/xl/persons/person34.xml" ContentType="application/vnd.ms-excel.person+xml"/>
  <Override PartName="/xl/persons/person46.xml" ContentType="application/vnd.ms-excel.person+xml"/>
  <Override PartName="/xl/persons/person6.xml" ContentType="application/vnd.ms-excel.person+xml"/>
  <Override PartName="/xl/persons/person41.xml" ContentType="application/vnd.ms-excel.person+xml"/>
  <Override PartName="/xl/persons/person26.xml" ContentType="application/vnd.ms-excel.person+xml"/>
  <Override PartName="/xl/persons/person23.xml" ContentType="application/vnd.ms-excel.person+xml"/>
  <Override PartName="/xl/persons/person39.xml" ContentType="application/vnd.ms-excel.person+xml"/>
  <Override PartName="/xl/persons/person0.xml" ContentType="application/vnd.ms-excel.person+xml"/>
  <Override PartName="/xl/persons/person7.xml" ContentType="application/vnd.ms-excel.person+xml"/>
  <Override PartName="/xl/persons/person50.xml" ContentType="application/vnd.ms-excel.person+xml"/>
  <Override PartName="/xl/persons/person45.xml" ContentType="application/vnd.ms-excel.person+xml"/>
  <Override PartName="/xl/persons/person31.xml" ContentType="application/vnd.ms-excel.person+xml"/>
  <Override PartName="/xl/persons/person56.xml" ContentType="application/vnd.ms-excel.person+xml"/>
  <Override PartName="/xl/persons/person4.xml" ContentType="application/vnd.ms-excel.person+xml"/>
  <Override PartName="/xl/persons/person44.xml" ContentType="application/vnd.ms-excel.person+xml"/>
  <Override PartName="/xl/persons/person36.xml" ContentType="application/vnd.ms-excel.person+xml"/>
  <Override PartName="/xl/persons/person22.xml" ContentType="application/vnd.ms-excel.person+xml"/>
  <Override PartName="/xl/persons/person55.xml" ContentType="application/vnd.ms-excel.person+xml"/>
  <Override PartName="/xl/persons/person49.xml" ContentType="application/vnd.ms-excel.person+xml"/>
  <Override PartName="/xl/persons/person1.xml" ContentType="application/vnd.ms-excel.person+xml"/>
  <Override PartName="/xl/persons/person2.xml" ContentType="application/vnd.ms-excel.person+xml"/>
  <Override PartName="/xl/persons/person38.xml" ContentType="application/vnd.ms-excel.person+xml"/>
  <Override PartName="/xl/persons/person30.xml" ContentType="application/vnd.ms-excel.person+xml"/>
  <Override PartName="/xl/persons/person17.xml" ContentType="application/vnd.ms-excel.person+xml"/>
  <Override PartName="/xl/persons/person51.xml" ContentType="application/vnd.ms-excel.person+xml"/>
  <Override PartName="/xl/persons/person12.xml" ContentType="application/vnd.ms-excel.person+xml"/>
  <Override PartName="/xl/persons/person33.xml" ContentType="application/vnd.ms-excel.person+xml"/>
  <Override PartName="/xl/persons/person24.xml" ContentType="application/vnd.ms-excel.person+xml"/>
  <Override PartName="/xl/persons/person14.xml" ContentType="application/vnd.ms-excel.person+xml"/>
  <Override PartName="/xl/persons/person54.xml" ContentType="application/vnd.ms-excel.person+xml"/>
  <Override PartName="/xl/persons/person47.xml" ContentType="application/vnd.ms-excel.person+xml"/>
  <Override PartName="/xl/persons/person13.xml" ContentType="application/vnd.ms-excel.person+xml"/>
  <Override PartName="/xl/persons/person5.xml" ContentType="application/vnd.ms-excel.person+xml"/>
  <Override PartName="/xl/persons/person16.xml" ContentType="application/vnd.ms-excel.person+xml"/>
  <Override PartName="/xl/persons/person35.xml" ContentType="application/vnd.ms-excel.person+xml"/>
  <Override PartName="/xl/persons/person19.xml" ContentType="application/vnd.ms-excel.person+xml"/>
  <Override PartName="/xl/persons/person27.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0976" windowHeight="6540" tabRatio="686" firstSheet="1" activeTab="2"/>
  </bookViews>
  <sheets>
    <sheet name="Janvier" sheetId="4" state="hidden" r:id="rId1"/>
    <sheet name="Juillet 23" sheetId="21" r:id="rId2"/>
    <sheet name="Employée" sheetId="22" r:id="rId3"/>
    <sheet name="Datas" sheetId="23" r:id="rId4"/>
  </sheets>
  <definedNames>
    <definedName name="AnnéeCalendrier">Janvier!$AH$4</definedName>
    <definedName name="CléArrivée">Janvier!$C$2</definedName>
    <definedName name="CléDépart">Janvier!$F$2</definedName>
    <definedName name="Clédépartarrivée">Janvier!$Z$2</definedName>
    <definedName name="ÉtiquetteCléCongé">Janvier!$D$2</definedName>
    <definedName name="ÉtiquetteCléPersonnalisée1">Janvier!$N$2</definedName>
    <definedName name="ÉtiquetteCléPersonnalisée2">Janvier!$S$2</definedName>
    <definedName name="ÉtiquetteCléPersonnel">Janvier!$G$2</definedName>
    <definedName name="_xlnm.Print_Titles" localSheetId="0">Janvier!$4:$6</definedName>
    <definedName name="_xlnm.Print_Titles" localSheetId="1">'Juillet 23'!$4:$6</definedName>
    <definedName name="Mois">OFFSET(Datas!$C$2,,,COUNTA(Datas!$C:$C)-1)</definedName>
    <definedName name="Nom_clé">Janvier!$B$2</definedName>
    <definedName name="NomMois" localSheetId="0">Janvier!$B$4</definedName>
    <definedName name="NomMois" localSheetId="1">'Juillet 23'!$B$4</definedName>
    <definedName name="Noms">OFFSET(Datas!$E$2,,,COUNTA(Datas!$E:$E)-1)</definedName>
    <definedName name="Période">OFFSET(Datas!$C$2,,,COUNTA(Datas!$C:$C)-1)</definedName>
    <definedName name="SABINE">OFFSET(Datas!$E$2,,,COUNTA(Datas!$E:$E)-1)</definedName>
    <definedName name="Titre_Absence_Employé">Janvier!$B$1</definedName>
    <definedName name="_xlnm.Print_Area" localSheetId="0">Janvier!$B$4:$AG$39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 i="21" l="1"/>
  <c r="B40" i="21"/>
  <c r="D40" i="21" l="1"/>
  <c r="E40" i="21"/>
  <c r="F40" i="21"/>
  <c r="G40" i="21"/>
  <c r="H40" i="21"/>
  <c r="I40" i="21"/>
  <c r="J40" i="21"/>
  <c r="K40" i="21"/>
  <c r="L40" i="21"/>
  <c r="M40" i="21"/>
  <c r="N40" i="21"/>
  <c r="O40" i="21"/>
  <c r="P40" i="21"/>
  <c r="Q40" i="21"/>
  <c r="R40" i="21"/>
  <c r="S40" i="21"/>
  <c r="T40" i="21"/>
  <c r="U40" i="21"/>
  <c r="V40" i="21"/>
  <c r="W40" i="21"/>
  <c r="X40" i="21"/>
  <c r="Y40" i="21"/>
  <c r="Z40" i="21"/>
  <c r="AA40" i="21"/>
  <c r="AB40" i="21"/>
  <c r="AC40" i="21"/>
  <c r="AD40" i="21"/>
  <c r="AE40" i="21"/>
  <c r="AF40" i="21"/>
  <c r="AG40" i="21"/>
  <c r="AH40" i="21"/>
  <c r="AH45" i="4" l="1"/>
  <c r="C47" i="4"/>
  <c r="D47" i="4"/>
  <c r="E47" i="4"/>
  <c r="F47" i="4"/>
  <c r="G47" i="4"/>
  <c r="H47" i="4"/>
  <c r="I47" i="4"/>
  <c r="J47" i="4"/>
  <c r="K47" i="4"/>
  <c r="L47" i="4"/>
  <c r="M47" i="4"/>
  <c r="N47" i="4"/>
  <c r="O47" i="4"/>
  <c r="P47" i="4"/>
  <c r="Q47" i="4"/>
  <c r="R47" i="4"/>
  <c r="S47" i="4"/>
  <c r="T47" i="4"/>
  <c r="U47" i="4"/>
  <c r="V47" i="4"/>
  <c r="W47" i="4"/>
  <c r="X47" i="4"/>
  <c r="Y47" i="4"/>
  <c r="Z47" i="4"/>
  <c r="AA47" i="4"/>
  <c r="AB47" i="4"/>
  <c r="AC47" i="4"/>
  <c r="AD47" i="4"/>
  <c r="AE47" i="4"/>
  <c r="AF47" i="4"/>
  <c r="AG47" i="4"/>
  <c r="AH7" i="4"/>
  <c r="AH8" i="4"/>
  <c r="AH9" i="4"/>
  <c r="AH10" i="4"/>
  <c r="AH11" i="4"/>
  <c r="AH12" i="4"/>
  <c r="AH13" i="4"/>
  <c r="AH14" i="4"/>
  <c r="AH15" i="4"/>
  <c r="AH16" i="4"/>
  <c r="AH17" i="4"/>
  <c r="AH18" i="4"/>
  <c r="AH19" i="4"/>
  <c r="AH20" i="4"/>
  <c r="AH21" i="4"/>
  <c r="AH22" i="4"/>
  <c r="AH23" i="4"/>
  <c r="AH24" i="4"/>
  <c r="AH25" i="4"/>
  <c r="AH26" i="4"/>
  <c r="AH27" i="4"/>
  <c r="AH28" i="4"/>
  <c r="AH29" i="4"/>
  <c r="AH30" i="4"/>
  <c r="AH31" i="4"/>
  <c r="AH32" i="4"/>
  <c r="AH33" i="4"/>
  <c r="AH34" i="4"/>
  <c r="AH35" i="4"/>
  <c r="AH36" i="4"/>
  <c r="AH37" i="4"/>
  <c r="AH38" i="4"/>
  <c r="AH39" i="4"/>
  <c r="AH40" i="4"/>
  <c r="AH41" i="4"/>
  <c r="AH42" i="4"/>
  <c r="AH43" i="4"/>
  <c r="AH44" i="4"/>
  <c r="AH46" i="4"/>
  <c r="AH5" i="21" l="1"/>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AG5" i="4"/>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AH47" i="4" l="1"/>
</calcChain>
</file>

<file path=xl/sharedStrings.xml><?xml version="1.0" encoding="utf-8"?>
<sst xmlns="http://schemas.openxmlformats.org/spreadsheetml/2006/main" count="177" uniqueCount="87">
  <si>
    <t>Janvier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</si>
  <si>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</si>
  <si>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</si>
  <si>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</si>
  <si>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</si>
  <si>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</si>
  <si>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</si>
  <si>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</si>
  <si>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</si>
  <si>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</si>
  <si>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</si>
  <si>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</si>
  <si>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</si>
  <si>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</si>
  <si>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</si>
  <si>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</si>
  <si>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</si>
  <si>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</si>
  <si>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</si>
  <si>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</si>
  <si>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</si>
  <si>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</si>
  <si>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</si>
  <si>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</si>
  <si>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</si>
  <si>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</si>
  <si>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</si>
  <si>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</si>
  <si>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</si>
  <si>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</si>
  <si>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</si>
  <si>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</si>
  <si>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Entrez l’année :</t>
  </si>
  <si>
    <t>Total des jours</t>
  </si>
  <si>
    <t>Juillet</t>
  </si>
  <si>
    <t>Calendrier des locations</t>
  </si>
  <si>
    <t>A</t>
  </si>
  <si>
    <t>Arrivée</t>
  </si>
  <si>
    <t>D</t>
  </si>
  <si>
    <t>Départ</t>
  </si>
  <si>
    <t>Ménage</t>
  </si>
  <si>
    <t>Nom du logement</t>
  </si>
  <si>
    <t>Dates des réservations</t>
  </si>
  <si>
    <t>Clé de codage</t>
  </si>
  <si>
    <t>Travaux</t>
  </si>
  <si>
    <t>D/A</t>
  </si>
  <si>
    <t>Départ et arrivée simultanée</t>
  </si>
  <si>
    <t>LS</t>
  </si>
  <si>
    <t>LP</t>
  </si>
  <si>
    <t>Autres</t>
  </si>
  <si>
    <t>Départ/arrivée</t>
  </si>
  <si>
    <t>Dépot Départ/arrivée sale</t>
  </si>
  <si>
    <t>Récup Départ/arrivée propre</t>
  </si>
  <si>
    <t>EMMA</t>
  </si>
  <si>
    <t>SABINE</t>
  </si>
  <si>
    <t>BENICIA</t>
  </si>
  <si>
    <t>CARO</t>
  </si>
  <si>
    <t>Logement 2</t>
  </si>
  <si>
    <t>Logement 3</t>
  </si>
  <si>
    <t>Logement 4</t>
  </si>
  <si>
    <t>Logement 5</t>
  </si>
  <si>
    <t>Logement 6</t>
  </si>
  <si>
    <t>Logement 7</t>
  </si>
  <si>
    <t>Logement 8</t>
  </si>
  <si>
    <t>Logement 15</t>
  </si>
  <si>
    <t>32</t>
  </si>
  <si>
    <t>Logement</t>
  </si>
  <si>
    <t>Tâche</t>
  </si>
  <si>
    <t>Date</t>
  </si>
  <si>
    <t>Travaux effectués par</t>
  </si>
  <si>
    <t>en</t>
  </si>
  <si>
    <t>février 23</t>
  </si>
  <si>
    <t>mars 23</t>
  </si>
  <si>
    <t>avril 23</t>
  </si>
  <si>
    <t>mai 23</t>
  </si>
  <si>
    <t>juin 23</t>
  </si>
  <si>
    <t>juillet 23</t>
  </si>
  <si>
    <t>août 23</t>
  </si>
  <si>
    <t>septembre 23</t>
  </si>
  <si>
    <t>octobre 23</t>
  </si>
  <si>
    <t>novembre 23</t>
  </si>
  <si>
    <t>décembre 23</t>
  </si>
  <si>
    <t>Noms</t>
  </si>
  <si>
    <t>Période</t>
  </si>
  <si>
    <t>https://forum.excel-pratique.com/excel/lecture-des-coordonnees-d-une-cellule-en-tetes-ligne-et-colonne-186207</t>
  </si>
  <si>
    <t>janv 23</t>
  </si>
  <si>
    <t>Colonne1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</si>
</sst>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s>
  <fonts count="26"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
      <sz val="8"/>
      <color theme="1"/>
      <name val="Calibri"/>
      <family val="2"/>
      <scheme val="minor"/>
    </font>
    <font>
      <sz val="11"/>
      <color rgb="FF00B050"/>
      <name val="Calibri"/>
      <family val="2"/>
      <scheme val="minor"/>
    </font>
    <font>
      <sz val="11"/>
      <name val="Calibri"/>
      <family val="2"/>
      <scheme val="minor"/>
    </font>
    <font>
      <sz val="8"/>
      <color theme="0"/>
      <name val="Calibri"/>
      <family val="2"/>
      <scheme val="minor"/>
    </font>
    <font>
      <b/>
      <sz val="12"/>
      <color theme="1"/>
      <name val="Calibri"/>
      <family val="2"/>
      <scheme val="minor"/>
    </font>
    <font>
      <u/>
      <sz val="11"/>
      <color theme="10"/>
      <name val="Calibri"/>
      <family val="2"/>
      <scheme val="minor"/>
    </font>
  </fonts>
  <fills count="57">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rgb="FF00B0F0"/>
        <bgColor indexed="64"/>
      </patternFill>
    </fill>
    <fill>
      <patternFill patternType="solid">
        <fgColor rgb="FFFFFF00"/>
        <bgColor indexed="64"/>
      </patternFill>
    </fill>
    <fill>
      <patternFill patternType="solid">
        <fgColor rgb="FF00B050"/>
        <bgColor indexed="64"/>
      </patternFill>
    </fill>
    <fill>
      <patternFill patternType="solid">
        <fgColor theme="7" tint="-0.249977111117893"/>
        <bgColor indexed="64"/>
      </patternFill>
    </fill>
    <fill>
      <patternFill patternType="solid">
        <fgColor rgb="FFFB89F6"/>
        <bgColor indexed="64"/>
      </patternFill>
    </fill>
    <fill>
      <patternFill patternType="solid">
        <fgColor theme="5" tint="0.79998168889431442"/>
        <bgColor indexed="64"/>
      </patternFill>
    </fill>
    <fill>
      <patternFill patternType="solid">
        <fgColor rgb="FF4EDDF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rgb="FF7030A0"/>
        <bgColor indexed="64"/>
      </patternFill>
    </fill>
    <fill>
      <patternFill patternType="solid">
        <fgColor rgb="FF92D050"/>
        <bgColor indexed="64"/>
      </patternFill>
    </fill>
    <fill>
      <patternFill patternType="solid">
        <fgColor theme="9" tint="-9.9978637043366805E-2"/>
        <bgColor indexed="64"/>
      </patternFill>
    </fill>
    <fill>
      <patternFill patternType="solid">
        <fgColor rgb="FFFF0000"/>
        <bgColor indexed="64"/>
      </patternFill>
    </fill>
    <fill>
      <patternFill patternType="solid">
        <fgColor theme="3" tint="0.89999084444715716"/>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rgb="FFDE7465"/>
        <bgColor indexed="64"/>
      </patternFill>
    </fill>
    <fill>
      <patternFill patternType="solid">
        <fgColor theme="3" tint="0.499984740745262"/>
        <bgColor indexed="64"/>
      </patternFill>
    </fill>
    <fill>
      <patternFill patternType="solid">
        <fgColor theme="6" tint="-0.249977111117893"/>
        <bgColor indexed="64"/>
      </patternFill>
    </fill>
    <fill>
      <patternFill patternType="solid">
        <fgColor theme="5" tint="0.59999389629810485"/>
        <bgColor indexed="64"/>
      </patternFill>
    </fill>
    <fill>
      <patternFill patternType="solid">
        <fgColor rgb="FFCDC8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99"/>
        <bgColor indexed="64"/>
      </patternFill>
    </fill>
  </fills>
  <borders count="7">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50">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3" fillId="20" borderId="0" applyNumberFormat="0" applyProtection="0">
      <alignment horizontal="right" vertical="center" indent="1"/>
    </xf>
    <xf numFmtId="0" fontId="2" fillId="0" borderId="0" applyNumberFormat="0" applyFill="0" applyBorder="0" applyProtection="0">
      <alignment horizontal="left" vertical="center" indent="2"/>
    </xf>
    <xf numFmtId="0" fontId="4" fillId="3" borderId="0" applyNumberFormat="0" applyBorder="0" applyAlignment="0" applyProtection="0"/>
    <xf numFmtId="0" fontId="2" fillId="4" borderId="0" applyNumberFormat="0" applyBorder="0" applyProtection="0">
      <alignment horizontal="center" vertical="center"/>
    </xf>
    <xf numFmtId="0" fontId="3" fillId="9" borderId="0" applyNumberFormat="0" applyBorder="0" applyAlignment="0" applyProtection="0"/>
    <xf numFmtId="0" fontId="2" fillId="5" borderId="0" applyNumberFormat="0" applyBorder="0" applyAlignment="0" applyProtection="0"/>
    <xf numFmtId="0" fontId="4" fillId="7" borderId="0" applyNumberFormat="0" applyBorder="0" applyAlignment="0" applyProtection="0"/>
    <xf numFmtId="0" fontId="2" fillId="6" borderId="0" applyNumberFormat="0" applyBorder="0" applyAlignment="0" applyProtection="0"/>
    <xf numFmtId="0" fontId="3" fillId="15" borderId="0" applyNumberFormat="0" applyBorder="0" applyAlignment="0" applyProtection="0"/>
    <xf numFmtId="0" fontId="2" fillId="8" borderId="0" applyNumberFormat="0" applyBorder="0" applyAlignment="0" applyProtection="0"/>
    <xf numFmtId="0" fontId="4" fillId="15" borderId="0" applyNumberFormat="0" applyBorder="0" applyAlignment="0" applyProtection="0"/>
    <xf numFmtId="0" fontId="2" fillId="18" borderId="0" applyNumberFormat="0" applyBorder="0" applyAlignment="0" applyProtection="0"/>
    <xf numFmtId="0" fontId="3"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3" fillId="10" borderId="0" applyNumberFormat="0" applyBorder="0" applyAlignment="0" applyProtection="0"/>
    <xf numFmtId="0" fontId="4" fillId="11" borderId="0" applyNumberFormat="0" applyBorder="0" applyAlignment="0" applyProtection="0"/>
    <xf numFmtId="0" fontId="2" fillId="2" borderId="0" applyNumberFormat="0" applyBorder="0" applyAlignment="0" applyProtection="0"/>
    <xf numFmtId="0" fontId="3" fillId="12" borderId="0" applyNumberFormat="0" applyBorder="0" applyProtection="0">
      <alignment horizontal="left" vertical="center" indent="1"/>
    </xf>
    <xf numFmtId="0" fontId="3" fillId="13" borderId="0" applyNumberFormat="0" applyBorder="0" applyAlignment="0" applyProtection="0"/>
    <xf numFmtId="0" fontId="3" fillId="14" borderId="0" applyNumberFormat="0" applyBorder="0" applyAlignment="0" applyProtection="0"/>
    <xf numFmtId="1" fontId="2" fillId="0" borderId="0" applyFill="0" applyBorder="0" applyProtection="0">
      <alignment horizontal="center" vertical="center"/>
    </xf>
    <xf numFmtId="0" fontId="2" fillId="0" borderId="0" applyNumberFormat="0" applyFill="0" applyBorder="0">
      <alignment horizontal="left" vertical="center" wrapText="1" indent="2"/>
    </xf>
    <xf numFmtId="0" fontId="8" fillId="0" borderId="0">
      <alignment horizontal="center"/>
    </xf>
    <xf numFmtId="165"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xf numFmtId="0" fontId="9" fillId="21" borderId="0" applyNumberFormat="0" applyBorder="0" applyAlignment="0" applyProtection="0"/>
    <xf numFmtId="0" fontId="10" fillId="22" borderId="0" applyNumberFormat="0" applyBorder="0" applyAlignment="0" applyProtection="0"/>
    <xf numFmtId="0" fontId="11" fillId="23" borderId="0" applyNumberFormat="0" applyBorder="0" applyAlignment="0" applyProtection="0"/>
    <xf numFmtId="0" fontId="12" fillId="24" borderId="1" applyNumberFormat="0" applyAlignment="0" applyProtection="0"/>
    <xf numFmtId="0" fontId="13" fillId="25" borderId="2" applyNumberFormat="0" applyAlignment="0" applyProtection="0"/>
    <xf numFmtId="0" fontId="14" fillId="25" borderId="1" applyNumberFormat="0" applyAlignment="0" applyProtection="0"/>
    <xf numFmtId="0" fontId="15" fillId="0" borderId="3" applyNumberFormat="0" applyFill="0" applyAlignment="0" applyProtection="0"/>
    <xf numFmtId="0" fontId="16" fillId="26" borderId="4" applyNumberFormat="0" applyAlignment="0" applyProtection="0"/>
    <xf numFmtId="0" fontId="17" fillId="0" borderId="0" applyNumberFormat="0" applyFill="0" applyBorder="0" applyAlignment="0" applyProtection="0"/>
    <xf numFmtId="0" fontId="2" fillId="27" borderId="5" applyNumberFormat="0" applyFont="0" applyAlignment="0" applyProtection="0"/>
    <xf numFmtId="0" fontId="18" fillId="0" borderId="0" applyNumberFormat="0" applyFill="0" applyBorder="0" applyAlignment="0" applyProtection="0"/>
    <xf numFmtId="0" fontId="2" fillId="28" borderId="0" applyNumberFormat="0" applyBorder="0" applyAlignment="0" applyProtection="0"/>
    <xf numFmtId="0" fontId="2" fillId="29" borderId="0" applyNumberFormat="0" applyBorder="0" applyAlignment="0" applyProtection="0"/>
    <xf numFmtId="0" fontId="4"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5" fillId="0" borderId="0" applyNumberFormat="0" applyFill="0" applyBorder="0" applyAlignment="0" applyProtection="0">
      <alignment horizontal="left" vertical="center"/>
    </xf>
  </cellStyleXfs>
  <cellXfs count="64">
    <xf numFmtId="0" fontId="0" fillId="0" borderId="0" xfId="0">
      <alignment horizontal="left" vertical="center"/>
    </xf>
    <xf numFmtId="0" fontId="0" fillId="0" borderId="0" xfId="0" applyAlignment="1">
      <alignment horizontal="center" vertical="center"/>
    </xf>
    <xf numFmtId="0" fontId="3" fillId="15" borderId="0" xfId="12" applyAlignment="1" applyProtection="1">
      <alignment horizontal="center" vertical="center"/>
    </xf>
    <xf numFmtId="0" fontId="3" fillId="10" borderId="0" xfId="19" applyAlignment="1" applyProtection="1">
      <alignment horizontal="center" vertical="center"/>
    </xf>
    <xf numFmtId="0" fontId="3" fillId="13" borderId="0" xfId="23" applyAlignment="1" applyProtection="1">
      <alignment horizontal="center" vertical="center"/>
    </xf>
    <xf numFmtId="1" fontId="2" fillId="0" borderId="0" xfId="25" applyFill="1" applyBorder="1" applyProtection="1">
      <alignment horizontal="center" vertical="center"/>
    </xf>
    <xf numFmtId="0" fontId="6" fillId="2" borderId="0" xfId="3" applyProtection="1">
      <alignment horizontal="center" vertical="center"/>
    </xf>
    <xf numFmtId="166" fontId="0" fillId="0" borderId="0" xfId="0" applyNumberFormat="1" applyAlignment="1">
      <alignment horizontal="center" vertical="center"/>
    </xf>
    <xf numFmtId="0" fontId="7" fillId="0" borderId="0" xfId="1" applyProtection="1">
      <alignment vertical="top"/>
    </xf>
    <xf numFmtId="0" fontId="2"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0" fillId="0" borderId="0" xfId="0" applyAlignment="1">
      <alignment horizontal="left" vertical="center" wrapText="1"/>
    </xf>
    <xf numFmtId="0" fontId="3" fillId="20" borderId="0" xfId="4" applyProtection="1">
      <alignment horizontal="right" vertical="center" indent="1"/>
    </xf>
    <xf numFmtId="0" fontId="8" fillId="0" borderId="0" xfId="27">
      <alignment horizontal="center"/>
    </xf>
    <xf numFmtId="0" fontId="0" fillId="0" borderId="0" xfId="0" applyAlignment="1">
      <alignment horizontal="left" vertical="center" indent="1"/>
    </xf>
    <xf numFmtId="0" fontId="2" fillId="2" borderId="0" xfId="21" applyAlignment="1" applyProtection="1">
      <alignment horizontal="left" vertical="center"/>
    </xf>
    <xf numFmtId="0" fontId="2" fillId="0" borderId="0" xfId="26" applyNumberFormat="1" applyFill="1" applyBorder="1" applyAlignment="1">
      <alignment horizontal="right" vertical="center" wrapText="1" indent="2"/>
    </xf>
    <xf numFmtId="0" fontId="20" fillId="34" borderId="0" xfId="0" applyFont="1" applyFill="1" applyAlignment="1">
      <alignment horizontal="left" vertical="center" wrapText="1"/>
    </xf>
    <xf numFmtId="0" fontId="20" fillId="35" borderId="0" xfId="0" applyFont="1" applyFill="1" applyAlignment="1">
      <alignment horizontal="left" vertical="center" wrapText="1"/>
    </xf>
    <xf numFmtId="0" fontId="0" fillId="35" borderId="0" xfId="0" applyFill="1">
      <alignment horizontal="left" vertical="center"/>
    </xf>
    <xf numFmtId="166" fontId="3" fillId="36" borderId="0" xfId="8" applyNumberFormat="1" applyFill="1" applyAlignment="1" applyProtection="1">
      <alignment horizontal="center" vertical="center"/>
    </xf>
    <xf numFmtId="166" fontId="3" fillId="37" borderId="0" xfId="8" applyNumberFormat="1" applyFill="1" applyAlignment="1" applyProtection="1">
      <alignment horizontal="center" vertical="center"/>
    </xf>
    <xf numFmtId="0" fontId="0" fillId="38" borderId="0" xfId="0" applyFill="1">
      <alignment horizontal="left" vertical="center"/>
    </xf>
    <xf numFmtId="0" fontId="2" fillId="39" borderId="0" xfId="26" applyFill="1" applyBorder="1">
      <alignment horizontal="left" vertical="center" wrapText="1" indent="2"/>
    </xf>
    <xf numFmtId="0" fontId="2" fillId="40" borderId="0" xfId="26" applyFill="1" applyBorder="1">
      <alignment horizontal="left" vertical="center" wrapText="1" indent="2"/>
    </xf>
    <xf numFmtId="0" fontId="2" fillId="41" borderId="0" xfId="26" applyFill="1" applyBorder="1">
      <alignment horizontal="left" vertical="center" wrapText="1" indent="2"/>
    </xf>
    <xf numFmtId="0" fontId="2" fillId="33" borderId="0" xfId="26" applyFill="1" applyBorder="1">
      <alignment horizontal="left" vertical="center" wrapText="1" indent="2"/>
    </xf>
    <xf numFmtId="0" fontId="2" fillId="42" borderId="0" xfId="26" applyFill="1" applyBorder="1">
      <alignment horizontal="left" vertical="center" wrapText="1" indent="2"/>
    </xf>
    <xf numFmtId="0" fontId="2" fillId="34" borderId="0" xfId="26" applyFill="1" applyBorder="1">
      <alignment horizontal="left" vertical="center" wrapText="1" indent="2"/>
    </xf>
    <xf numFmtId="0" fontId="2" fillId="43" borderId="0" xfId="26" applyFill="1" applyBorder="1">
      <alignment horizontal="left" vertical="center" wrapText="1" indent="2"/>
    </xf>
    <xf numFmtId="0" fontId="2" fillId="44" borderId="0" xfId="26" applyFill="1" applyBorder="1">
      <alignment horizontal="left" vertical="center" wrapText="1" indent="2"/>
    </xf>
    <xf numFmtId="0" fontId="0" fillId="45" borderId="0" xfId="0" applyFill="1">
      <alignment horizontal="left" vertical="center"/>
    </xf>
    <xf numFmtId="0" fontId="0" fillId="46" borderId="0" xfId="0" applyFill="1">
      <alignment horizontal="left" vertical="center"/>
    </xf>
    <xf numFmtId="0" fontId="0" fillId="46" borderId="0" xfId="0" applyFill="1" applyAlignment="1">
      <alignment horizontal="center" vertical="center"/>
    </xf>
    <xf numFmtId="0" fontId="2" fillId="47" borderId="0" xfId="26" applyFill="1" applyBorder="1">
      <alignment horizontal="left" vertical="center" wrapText="1" indent="2"/>
    </xf>
    <xf numFmtId="0" fontId="0" fillId="33" borderId="0" xfId="0" applyFill="1">
      <alignment horizontal="left" vertical="center"/>
    </xf>
    <xf numFmtId="0" fontId="3" fillId="49" borderId="0" xfId="12" applyFill="1" applyAlignment="1" applyProtection="1">
      <alignment horizontal="center" vertical="center"/>
    </xf>
    <xf numFmtId="0" fontId="0" fillId="50" borderId="0" xfId="0" applyFill="1">
      <alignment horizontal="left" vertical="center"/>
    </xf>
    <xf numFmtId="0" fontId="20" fillId="48" borderId="0" xfId="0" applyFont="1" applyFill="1" applyAlignment="1">
      <alignment horizontal="left" vertical="center" wrapText="1"/>
    </xf>
    <xf numFmtId="166" fontId="3" fillId="51" borderId="0" xfId="24" applyNumberFormat="1" applyFill="1" applyAlignment="1" applyProtection="1">
      <alignment horizontal="center" vertical="center"/>
    </xf>
    <xf numFmtId="0" fontId="0" fillId="42" borderId="0" xfId="0" applyFill="1">
      <alignment horizontal="left" vertical="center"/>
    </xf>
    <xf numFmtId="0" fontId="2" fillId="53" borderId="0" xfId="26" applyFill="1" applyBorder="1">
      <alignment horizontal="left" vertical="center" wrapText="1" indent="2"/>
    </xf>
    <xf numFmtId="0" fontId="0" fillId="52" borderId="0" xfId="0" applyFill="1">
      <alignment horizontal="left" vertical="center"/>
    </xf>
    <xf numFmtId="0" fontId="22" fillId="42" borderId="0" xfId="0" applyFont="1" applyFill="1">
      <alignment horizontal="left" vertical="center"/>
    </xf>
    <xf numFmtId="0" fontId="4" fillId="0" borderId="0" xfId="0" applyFont="1">
      <alignment horizontal="left" vertical="center"/>
    </xf>
    <xf numFmtId="0" fontId="21" fillId="0" borderId="0" xfId="0" applyFont="1">
      <alignment horizontal="left" vertical="center"/>
    </xf>
    <xf numFmtId="0" fontId="23" fillId="42" borderId="0" xfId="0" applyFont="1" applyFill="1" applyAlignment="1">
      <alignment horizontal="left" vertical="center" wrapText="1"/>
    </xf>
    <xf numFmtId="0" fontId="6" fillId="2" borderId="0" xfId="3" applyProtection="1">
      <alignment horizontal="center" vertical="center"/>
    </xf>
    <xf numFmtId="0" fontId="1" fillId="0" borderId="0" xfId="0" applyFont="1">
      <alignment horizontal="left" vertical="center"/>
    </xf>
    <xf numFmtId="0" fontId="1" fillId="0" borderId="0" xfId="0" applyFont="1" applyAlignment="1">
      <alignment horizontal="center" vertical="center"/>
    </xf>
    <xf numFmtId="0" fontId="24" fillId="0" borderId="6" xfId="0" applyFont="1" applyBorder="1" applyAlignment="1">
      <alignment horizontal="center" vertical="center"/>
    </xf>
    <xf numFmtId="0" fontId="24" fillId="0" borderId="0" xfId="0" applyFont="1" applyAlignment="1">
      <alignment horizontal="left" vertical="center"/>
    </xf>
    <xf numFmtId="0" fontId="3" fillId="55" borderId="0" xfId="0" applyFont="1" applyFill="1" applyAlignment="1">
      <alignment horizontal="center" vertical="center"/>
    </xf>
    <xf numFmtId="0" fontId="25" fillId="0" borderId="0" xfId="49">
      <alignment horizontal="left" vertical="center"/>
    </xf>
    <xf numFmtId="0" fontId="6" fillId="2" borderId="0" xfId="3" applyProtection="1">
      <alignment horizontal="center" vertical="center"/>
    </xf>
    <xf numFmtId="0" fontId="2" fillId="2" borderId="0" xfId="21" applyAlignment="1" applyProtection="1">
      <alignment horizontal="left" vertical="center"/>
    </xf>
    <xf numFmtId="0" fontId="0" fillId="54" borderId="0" xfId="0" applyFill="1" applyAlignment="1">
      <alignment horizontal="center" vertical="center"/>
    </xf>
    <xf numFmtId="49" fontId="0" fillId="0" borderId="0" xfId="0" applyNumberFormat="1">
      <alignment horizontal="left" vertical="center"/>
    </xf>
    <xf numFmtId="49" fontId="0" fillId="0" borderId="0" xfId="0" quotePrefix="1" applyNumberFormat="1">
      <alignment horizontal="left" vertical="center"/>
    </xf>
    <xf numFmtId="49" fontId="3" fillId="55" borderId="0" xfId="0" applyNumberFormat="1" applyFont="1" applyFill="1" applyAlignment="1">
      <alignment horizontal="center" vertical="center"/>
    </xf>
    <xf numFmtId="0" fontId="20" fillId="56" borderId="0" xfId="0" applyFont="1" applyFill="1" applyAlignment="1">
      <alignment horizontal="left" vertical="center" wrapText="1"/>
    </xf>
    <xf numFmtId="49" fontId="24" fillId="54" borderId="0" xfId="0" applyNumberFormat="1" applyFont="1" applyFill="1" applyAlignment="1">
      <alignment horizontal="center" vertical="center"/>
    </xf>
    <xf numFmtId="49" fontId="1" fillId="0" borderId="0" xfId="0" applyNumberFormat="1" applyFont="1" applyAlignment="1">
      <alignment horizontal="center" vertical="center"/>
    </xf>
    <xf numFmtId="0" fontId="2" fillId="0" borderId="0" xfId="26" applyNumberFormat="1" applyFill="1" applyAlignment="1" applyProtection="1">
      <alignment horizontal="right" vertical="center" wrapText="1" indent="2"/>
    </xf>
  </cellXfs>
  <cellStyles count="50">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Employé" xfId="26"/>
    <cellStyle name="Entrée" xfId="36" builtinId="20" customBuiltin="1"/>
    <cellStyle name="Étiquette" xfId="27"/>
    <cellStyle name="Insatisfaisant" xfId="34" builtinId="27" customBuiltin="1"/>
    <cellStyle name="Lien hypertexte" xfId="49" builtinId="8"/>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te" xfId="42" builtinId="1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184">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numFmt numFmtId="166" formatCode="0;0;"/>
      <alignment horizontal="center" vertical="center" textRotation="0" wrapText="0" indent="0"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bgColor theme="3" tint="0.499984740745262"/>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numFmt numFmtId="0" formatCode="General"/>
      <fill>
        <patternFill patternType="none">
          <fgColor indexed="64"/>
          <bgColor indexed="65"/>
        </patternFill>
      </fill>
      <alignment horizontal="right" vertical="center" textRotation="0" wrapText="1" indent="2" justifyLastLine="0" shrinkToFit="0" readingOrder="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numFmt numFmtId="0" formatCode="General"/>
      <fill>
        <patternFill patternType="none">
          <fgColor indexed="64"/>
          <bgColor indexed="65"/>
        </patternFill>
      </fill>
      <alignment horizontal="right" vertical="center" textRotation="0" wrapText="1" indent="2" justifyLastLine="0" shrinkToFit="0" readingOrder="0"/>
      <protection locked="1" hidden="0"/>
    </dxf>
    <dxf>
      <protection locked="1" hidden="0"/>
    </dxf>
    <dxf>
      <protection locked="1" hidden="0"/>
    </dxf>
    <dxf>
      <protection locked="1" hidden="0"/>
    </dxf>
    <dxf>
      <numFmt numFmtId="166" formatCode="0;0;"/>
      <alignment horizontal="center" vertical="center" textRotation="0" wrapText="0" indent="0" justifyLastLine="0" shrinkToFit="0" readingOrder="0"/>
    </dxf>
    <dxf>
      <numFmt numFmtId="0" formatCode="Genera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numFmt numFmtId="166" formatCode="0;0;"/>
      <alignment horizontal="center" vertical="center" textRotation="0" wrapText="0" indent="0" justifyLastLine="0" shrinkToFit="0" readingOrder="0"/>
    </dxf>
    <dxf>
      <fill>
        <patternFill patternType="none">
          <fgColor indexed="64"/>
          <bgColor auto="1"/>
        </patternFill>
      </fill>
      <protection locked="1" hidden="0"/>
    </dxf>
    <dxf>
      <alignment horizontal="left" vertical="center" textRotation="0" wrapText="0" indent="1" justifyLastLine="0" shrinkToFit="0" readingOrder="0"/>
    </dxf>
    <dxf>
      <numFmt numFmtId="0" formatCode="General"/>
      <fill>
        <patternFill patternType="none">
          <fgColor indexed="64"/>
          <bgColor indexed="65"/>
        </patternFill>
      </fill>
      <alignment horizontal="right" vertical="center" textRotation="0" wrapText="1" indent="2" justifyLastLine="0" shrinkToFit="0" readingOrder="0"/>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StyleMedium2" defaultPivotStyle="PivotStyleLight16">
    <tableStyle name="Tableau des absences des employés" pivot="0" count="13">
      <tableStyleElement type="wholeTable" dxfId="183"/>
      <tableStyleElement type="headerRow" dxfId="182"/>
      <tableStyleElement type="totalRow" dxfId="181"/>
      <tableStyleElement type="firstColumn" dxfId="180"/>
      <tableStyleElement type="lastColumn" dxfId="179"/>
      <tableStyleElement type="firstRowStripe" dxfId="178"/>
      <tableStyleElement type="secondRowStripe" dxfId="177"/>
      <tableStyleElement type="firstColumnStripe" dxfId="176"/>
      <tableStyleElement type="secondColumnStripe" dxfId="175"/>
      <tableStyleElement type="firstHeaderCell" dxfId="174"/>
      <tableStyleElement type="lastHeaderCell" dxfId="173"/>
      <tableStyleElement type="firstTotalCell" dxfId="172"/>
      <tableStyleElement type="lastTotalCell" dxfId="171"/>
    </tableStyle>
  </tableStyles>
  <colors>
    <mruColors>
      <color rgb="FFFFFF66"/>
      <color rgb="FF4EDDF0"/>
      <color rgb="FFFFFF99"/>
      <color rgb="FFCDC800"/>
      <color rgb="FFFB89F6"/>
      <color rgb="FF2266CA"/>
      <color rgb="FFDE7465"/>
      <color rgb="FFFC9C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42" Type="http://schemas.microsoft.com/office/2017/10/relationships/person" Target="persons/person18.xml"/><Relationship Id="rId47" Type="http://schemas.microsoft.com/office/2017/10/relationships/person" Target="persons/person21.xml"/><Relationship Id="rId63" Type="http://schemas.microsoft.com/office/2017/10/relationships/person" Target="persons/person37.xml"/><Relationship Id="rId68" Type="http://schemas.microsoft.com/office/2017/10/relationships/person" Target="persons/person43.xml"/><Relationship Id="rId84" Type="http://schemas.microsoft.com/office/2017/10/relationships/person" Target="persons/person48.xml"/><Relationship Id="rId89" Type="http://schemas.microsoft.com/office/2017/10/relationships/person" Target="persons/person53.xml"/><Relationship Id="rId97" Type="http://schemas.microsoft.com/office/2017/10/relationships/person" Target="persons/person15.xml"/><Relationship Id="rId50" Type="http://schemas.microsoft.com/office/2017/10/relationships/person" Target="persons/person25.xml"/><Relationship Id="rId55" Type="http://schemas.microsoft.com/office/2017/10/relationships/person" Target="persons/person29.xml"/><Relationship Id="rId76" Type="http://schemas.microsoft.com/office/2017/10/relationships/person" Target="persons/person10.xml"/><Relationship Id="rId7" Type="http://schemas.openxmlformats.org/officeDocument/2006/relationships/sharedStrings" Target="sharedStrings.xml"/><Relationship Id="rId92" Type="http://schemas.microsoft.com/office/2017/10/relationships/person" Target="persons/person57.xml"/><Relationship Id="rId71" Type="http://schemas.microsoft.com/office/2017/10/relationships/person" Target="persons/person9.xml"/><Relationship Id="rId2" Type="http://schemas.openxmlformats.org/officeDocument/2006/relationships/worksheet" Target="worksheets/sheet2.xml"/><Relationship Id="rId53" Type="http://schemas.microsoft.com/office/2017/10/relationships/person" Target="persons/person28.xml"/><Relationship Id="rId58" Type="http://schemas.microsoft.com/office/2017/10/relationships/person" Target="persons/person32.xml"/><Relationship Id="rId74" Type="http://schemas.microsoft.com/office/2017/10/relationships/person" Target="persons/person8.xml"/><Relationship Id="rId79" Type="http://schemas.microsoft.com/office/2017/10/relationships/person" Target="persons/person3.xml"/><Relationship Id="rId87" Type="http://schemas.microsoft.com/office/2017/10/relationships/person" Target="persons/person52.xml"/><Relationship Id="rId40" Type="http://schemas.microsoft.com/office/2017/10/relationships/person" Target="persons/person42.xml"/><Relationship Id="rId45" Type="http://schemas.microsoft.com/office/2017/10/relationships/person" Target="persons/person20.xml"/><Relationship Id="rId66" Type="http://schemas.microsoft.com/office/2017/10/relationships/person" Target="persons/person40.xml"/><Relationship Id="rId5" Type="http://schemas.openxmlformats.org/officeDocument/2006/relationships/theme" Target="theme/theme1.xml"/><Relationship Id="rId90" Type="http://schemas.microsoft.com/office/2017/10/relationships/person" Target="persons/person11.xml"/><Relationship Id="rId95" Type="http://schemas.microsoft.com/office/2017/10/relationships/person" Target="persons/person.xml"/><Relationship Id="rId61" Type="http://schemas.microsoft.com/office/2017/10/relationships/person" Target="persons/person34.xml"/><Relationship Id="rId82" Type="http://schemas.microsoft.com/office/2017/10/relationships/person" Target="persons/person46.xml"/><Relationship Id="rId69" Type="http://schemas.microsoft.com/office/2017/10/relationships/person" Target="persons/person6.xml"/><Relationship Id="rId64" Type="http://schemas.microsoft.com/office/2017/10/relationships/person" Target="persons/person41.xml"/><Relationship Id="rId48" Type="http://schemas.microsoft.com/office/2017/10/relationships/person" Target="persons/person26.xml"/><Relationship Id="rId43" Type="http://schemas.microsoft.com/office/2017/10/relationships/person" Target="persons/person23.xml"/><Relationship Id="rId56" Type="http://schemas.microsoft.com/office/2017/10/relationships/person" Target="persons/person39.xml"/><Relationship Id="rId77" Type="http://schemas.microsoft.com/office/2017/10/relationships/person" Target="persons/person0.xml"/><Relationship Id="rId8" Type="http://schemas.openxmlformats.org/officeDocument/2006/relationships/calcChain" Target="calcChain.xml"/><Relationship Id="rId80" Type="http://schemas.microsoft.com/office/2017/10/relationships/person" Target="persons/person7.xml"/><Relationship Id="rId85" Type="http://schemas.microsoft.com/office/2017/10/relationships/person" Target="persons/person50.xml"/><Relationship Id="rId72" Type="http://schemas.microsoft.com/office/2017/10/relationships/person" Target="persons/person45.xml"/><Relationship Id="rId51" Type="http://schemas.microsoft.com/office/2017/10/relationships/person" Target="persons/person31.xml"/><Relationship Id="rId93" Type="http://schemas.microsoft.com/office/2017/10/relationships/person" Target="persons/person56.xml"/><Relationship Id="rId98" Type="http://schemas.microsoft.com/office/2017/10/relationships/person" Target="persons/person4.xml"/><Relationship Id="rId3" Type="http://schemas.openxmlformats.org/officeDocument/2006/relationships/worksheet" Target="worksheets/sheet3.xml"/><Relationship Id="rId67" Type="http://schemas.microsoft.com/office/2017/10/relationships/person" Target="persons/person44.xml"/><Relationship Id="rId59" Type="http://schemas.microsoft.com/office/2017/10/relationships/person" Target="persons/person36.xml"/><Relationship Id="rId46" Type="http://schemas.microsoft.com/office/2017/10/relationships/person" Target="persons/person22.xml"/><Relationship Id="rId91" Type="http://schemas.microsoft.com/office/2017/10/relationships/person" Target="persons/person55.xml"/><Relationship Id="rId83" Type="http://schemas.microsoft.com/office/2017/10/relationships/person" Target="persons/person49.xml"/><Relationship Id="rId70" Type="http://schemas.microsoft.com/office/2017/10/relationships/person" Target="persons/person1.xml"/><Relationship Id="rId75" Type="http://schemas.microsoft.com/office/2017/10/relationships/person" Target="persons/person2.xml"/><Relationship Id="rId62" Type="http://schemas.microsoft.com/office/2017/10/relationships/person" Target="persons/person38.xml"/><Relationship Id="rId54" Type="http://schemas.microsoft.com/office/2017/10/relationships/person" Target="persons/person30.xml"/><Relationship Id="rId41" Type="http://schemas.microsoft.com/office/2017/10/relationships/person" Target="persons/person17.xml"/><Relationship Id="rId88" Type="http://schemas.microsoft.com/office/2017/10/relationships/person" Target="persons/person51.xml"/><Relationship Id="rId96" Type="http://schemas.microsoft.com/office/2017/10/relationships/person" Target="persons/person12.xml"/><Relationship Id="rId1" Type="http://schemas.openxmlformats.org/officeDocument/2006/relationships/worksheet" Target="worksheets/sheet1.xml"/><Relationship Id="rId6" Type="http://schemas.openxmlformats.org/officeDocument/2006/relationships/styles" Target="styles.xml"/><Relationship Id="rId57" Type="http://schemas.microsoft.com/office/2017/10/relationships/person" Target="persons/person33.xml"/><Relationship Id="rId49" Type="http://schemas.microsoft.com/office/2017/10/relationships/person" Target="persons/person24.xml"/><Relationship Id="rId94" Type="http://schemas.microsoft.com/office/2017/10/relationships/person" Target="persons/person14.xml"/><Relationship Id="rId86" Type="http://schemas.microsoft.com/office/2017/10/relationships/person" Target="persons/person54.xml"/><Relationship Id="rId81" Type="http://schemas.microsoft.com/office/2017/10/relationships/person" Target="persons/person47.xml"/><Relationship Id="rId73" Type="http://schemas.microsoft.com/office/2017/10/relationships/person" Target="persons/person13.xml"/><Relationship Id="rId78" Type="http://schemas.microsoft.com/office/2017/10/relationships/person" Target="persons/person5.xml"/><Relationship Id="rId65" Type="http://schemas.microsoft.com/office/2017/10/relationships/person" Target="persons/person16.xml"/><Relationship Id="rId60" Type="http://schemas.microsoft.com/office/2017/10/relationships/person" Target="persons/person35.xml"/><Relationship Id="rId44" Type="http://schemas.microsoft.com/office/2017/10/relationships/person" Target="persons/person19.xml"/><Relationship Id="rId52" Type="http://schemas.microsoft.com/office/2017/10/relationships/person" Target="persons/person27.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784860</xdr:colOff>
      <xdr:row>2</xdr:row>
      <xdr:rowOff>91440</xdr:rowOff>
    </xdr:from>
    <xdr:to>
      <xdr:col>8</xdr:col>
      <xdr:colOff>358140</xdr:colOff>
      <xdr:row>3</xdr:row>
      <xdr:rowOff>182880</xdr:rowOff>
    </xdr:to>
    <xdr:sp macro="" textlink="">
      <xdr:nvSpPr>
        <xdr:cNvPr id="2" name="ZoneTexte 1"/>
        <xdr:cNvSpPr txBox="1"/>
      </xdr:nvSpPr>
      <xdr:spPr>
        <a:xfrm>
          <a:off x="5547360" y="487680"/>
          <a:ext cx="1950720" cy="28956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fr-FR" sz="1100"/>
            <a:t>Choisir</a:t>
          </a:r>
          <a:r>
            <a:rPr lang="fr-FR" sz="1100" baseline="0"/>
            <a:t> un nom et une période</a:t>
          </a:r>
          <a:endParaRPr lang="fr-FR" sz="1100"/>
        </a:p>
      </xdr:txBody>
    </xdr:sp>
    <xdr:clientData/>
  </xdr:twoCellAnchor>
  <xdr:twoCellAnchor>
    <xdr:from>
      <xdr:col>2</xdr:col>
      <xdr:colOff>1059180</xdr:colOff>
      <xdr:row>1</xdr:row>
      <xdr:rowOff>15240</xdr:rowOff>
    </xdr:from>
    <xdr:to>
      <xdr:col>5</xdr:col>
      <xdr:colOff>784860</xdr:colOff>
      <xdr:row>3</xdr:row>
      <xdr:rowOff>38100</xdr:rowOff>
    </xdr:to>
    <xdr:cxnSp macro="">
      <xdr:nvCxnSpPr>
        <xdr:cNvPr id="4" name="Connecteur droit avec flèche 3"/>
        <xdr:cNvCxnSpPr>
          <a:stCxn id="2" idx="1"/>
        </xdr:cNvCxnSpPr>
      </xdr:nvCxnSpPr>
      <xdr:spPr>
        <a:xfrm flipH="1" flipV="1">
          <a:off x="2994660" y="213360"/>
          <a:ext cx="2552700" cy="419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853440</xdr:colOff>
      <xdr:row>1</xdr:row>
      <xdr:rowOff>30480</xdr:rowOff>
    </xdr:from>
    <xdr:to>
      <xdr:col>5</xdr:col>
      <xdr:colOff>784860</xdr:colOff>
      <xdr:row>3</xdr:row>
      <xdr:rowOff>38100</xdr:rowOff>
    </xdr:to>
    <xdr:cxnSp macro="">
      <xdr:nvCxnSpPr>
        <xdr:cNvPr id="6" name="Connecteur droit avec flèche 5"/>
        <xdr:cNvCxnSpPr>
          <a:stCxn id="2" idx="1"/>
        </xdr:cNvCxnSpPr>
      </xdr:nvCxnSpPr>
      <xdr:spPr>
        <a:xfrm flipH="1" flipV="1">
          <a:off x="4671060" y="228600"/>
          <a:ext cx="876300" cy="40386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persons/person7.xml><?xml version="1.0" encoding="utf-8"?>
<personList xmlns="http://schemas.microsoft.com/office/spreadsheetml/2018/threadedcomments" xmlns:x="http://schemas.openxmlformats.org/spreadsheetml/2006/main"/>
</file>

<file path=xl/persons/person8.xml><?xml version="1.0" encoding="utf-8"?>
<personList xmlns="http://schemas.microsoft.com/office/spreadsheetml/2018/threadedcomments" xmlns:x="http://schemas.openxmlformats.org/spreadsheetml/2006/main"/>
</file>

<file path=xl/persons/person9.xml><?xml version="1.0" encoding="utf-8"?>
<personList xmlns="http://schemas.microsoft.com/office/spreadsheetml/2018/threadedcomments" xmlns:x="http://schemas.openxmlformats.org/spreadsheetml/2006/main"/>
</file>

<file path=xl/persons/person10.xml><?xml version="1.0" encoding="utf-8"?>
<personList xmlns="http://schemas.microsoft.com/office/spreadsheetml/2018/threadedcomments" xmlns:x="http://schemas.openxmlformats.org/spreadsheetml/2006/main"/>
</file>

<file path=xl/persons/person11.xml><?xml version="1.0" encoding="utf-8"?>
<personList xmlns="http://schemas.microsoft.com/office/spreadsheetml/2018/threadedcomments" xmlns:x="http://schemas.openxmlformats.org/spreadsheetml/2006/main"/>
</file>

<file path=xl/persons/person12.xml><?xml version="1.0" encoding="utf-8"?>
<personList xmlns="http://schemas.microsoft.com/office/spreadsheetml/2018/threadedcomments" xmlns:x="http://schemas.openxmlformats.org/spreadsheetml/2006/main"/>
</file>

<file path=xl/persons/person13.xml><?xml version="1.0" encoding="utf-8"?>
<personList xmlns="http://schemas.microsoft.com/office/spreadsheetml/2018/threadedcomments" xmlns:x="http://schemas.openxmlformats.org/spreadsheetml/2006/main"/>
</file>

<file path=xl/persons/person14.xml><?xml version="1.0" encoding="utf-8"?>
<personList xmlns="http://schemas.microsoft.com/office/spreadsheetml/2018/threadedcomments" xmlns:x="http://schemas.openxmlformats.org/spreadsheetml/2006/main"/>
</file>

<file path=xl/persons/person15.xml><?xml version="1.0" encoding="utf-8"?>
<personList xmlns="http://schemas.microsoft.com/office/spreadsheetml/2018/threadedcomments" xmlns:x="http://schemas.openxmlformats.org/spreadsheetml/2006/main"/>
</file>

<file path=xl/persons/person16.xml><?xml version="1.0" encoding="utf-8"?>
<personList xmlns="http://schemas.microsoft.com/office/spreadsheetml/2018/threadedcomments" xmlns:x="http://schemas.openxmlformats.org/spreadsheetml/2006/main"/>
</file>

<file path=xl/persons/person17.xml><?xml version="1.0" encoding="utf-8"?>
<personList xmlns="http://schemas.microsoft.com/office/spreadsheetml/2018/threadedcomments" xmlns:x="http://schemas.openxmlformats.org/spreadsheetml/2006/main"/>
</file>

<file path=xl/persons/person18.xml><?xml version="1.0" encoding="utf-8"?>
<personList xmlns="http://schemas.microsoft.com/office/spreadsheetml/2018/threadedcomments" xmlns:x="http://schemas.openxmlformats.org/spreadsheetml/2006/main"/>
</file>

<file path=xl/persons/person19.xml><?xml version="1.0" encoding="utf-8"?>
<personList xmlns="http://schemas.microsoft.com/office/spreadsheetml/2018/threadedcomments" xmlns:x="http://schemas.openxmlformats.org/spreadsheetml/2006/main"/>
</file>

<file path=xl/persons/person20.xml><?xml version="1.0" encoding="utf-8"?>
<personList xmlns="http://schemas.microsoft.com/office/spreadsheetml/2018/threadedcomments" xmlns:x="http://schemas.openxmlformats.org/spreadsheetml/2006/main"/>
</file>

<file path=xl/persons/person21.xml><?xml version="1.0" encoding="utf-8"?>
<personList xmlns="http://schemas.microsoft.com/office/spreadsheetml/2018/threadedcomments" xmlns:x="http://schemas.openxmlformats.org/spreadsheetml/2006/main"/>
</file>

<file path=xl/persons/person22.xml><?xml version="1.0" encoding="utf-8"?>
<personList xmlns="http://schemas.microsoft.com/office/spreadsheetml/2018/threadedcomments" xmlns:x="http://schemas.openxmlformats.org/spreadsheetml/2006/main"/>
</file>

<file path=xl/persons/person23.xml><?xml version="1.0" encoding="utf-8"?>
<personList xmlns="http://schemas.microsoft.com/office/spreadsheetml/2018/threadedcomments" xmlns:x="http://schemas.openxmlformats.org/spreadsheetml/2006/main"/>
</file>

<file path=xl/persons/person24.xml><?xml version="1.0" encoding="utf-8"?>
<personList xmlns="http://schemas.microsoft.com/office/spreadsheetml/2018/threadedcomments" xmlns:x="http://schemas.openxmlformats.org/spreadsheetml/2006/main"/>
</file>

<file path=xl/persons/person25.xml><?xml version="1.0" encoding="utf-8"?>
<personList xmlns="http://schemas.microsoft.com/office/spreadsheetml/2018/threadedcomments" xmlns:x="http://schemas.openxmlformats.org/spreadsheetml/2006/main"/>
</file>

<file path=xl/persons/person26.xml><?xml version="1.0" encoding="utf-8"?>
<personList xmlns="http://schemas.microsoft.com/office/spreadsheetml/2018/threadedcomments" xmlns:x="http://schemas.openxmlformats.org/spreadsheetml/2006/main"/>
</file>

<file path=xl/persons/person27.xml><?xml version="1.0" encoding="utf-8"?>
<personList xmlns="http://schemas.microsoft.com/office/spreadsheetml/2018/threadedcomments" xmlns:x="http://schemas.openxmlformats.org/spreadsheetml/2006/main"/>
</file>

<file path=xl/persons/person28.xml><?xml version="1.0" encoding="utf-8"?>
<personList xmlns="http://schemas.microsoft.com/office/spreadsheetml/2018/threadedcomments" xmlns:x="http://schemas.openxmlformats.org/spreadsheetml/2006/main"/>
</file>

<file path=xl/persons/person29.xml><?xml version="1.0" encoding="utf-8"?>
<personList xmlns="http://schemas.microsoft.com/office/spreadsheetml/2018/threadedcomments" xmlns:x="http://schemas.openxmlformats.org/spreadsheetml/2006/main"/>
</file>

<file path=xl/persons/person30.xml><?xml version="1.0" encoding="utf-8"?>
<personList xmlns="http://schemas.microsoft.com/office/spreadsheetml/2018/threadedcomments" xmlns:x="http://schemas.openxmlformats.org/spreadsheetml/2006/main"/>
</file>

<file path=xl/persons/person31.xml><?xml version="1.0" encoding="utf-8"?>
<personList xmlns="http://schemas.microsoft.com/office/spreadsheetml/2018/threadedcomments" xmlns:x="http://schemas.openxmlformats.org/spreadsheetml/2006/main"/>
</file>

<file path=xl/persons/person32.xml><?xml version="1.0" encoding="utf-8"?>
<personList xmlns="http://schemas.microsoft.com/office/spreadsheetml/2018/threadedcomments" xmlns:x="http://schemas.openxmlformats.org/spreadsheetml/2006/main"/>
</file>

<file path=xl/persons/person33.xml><?xml version="1.0" encoding="utf-8"?>
<personList xmlns="http://schemas.microsoft.com/office/spreadsheetml/2018/threadedcomments" xmlns:x="http://schemas.openxmlformats.org/spreadsheetml/2006/main"/>
</file>

<file path=xl/persons/person34.xml><?xml version="1.0" encoding="utf-8"?>
<personList xmlns="http://schemas.microsoft.com/office/spreadsheetml/2018/threadedcomments" xmlns:x="http://schemas.openxmlformats.org/spreadsheetml/2006/main"/>
</file>

<file path=xl/persons/person35.xml><?xml version="1.0" encoding="utf-8"?>
<personList xmlns="http://schemas.microsoft.com/office/spreadsheetml/2018/threadedcomments" xmlns:x="http://schemas.openxmlformats.org/spreadsheetml/2006/main"/>
</file>

<file path=xl/persons/person36.xml><?xml version="1.0" encoding="utf-8"?>
<personList xmlns="http://schemas.microsoft.com/office/spreadsheetml/2018/threadedcomments" xmlns:x="http://schemas.openxmlformats.org/spreadsheetml/2006/main"/>
</file>

<file path=xl/persons/person37.xml><?xml version="1.0" encoding="utf-8"?>
<personList xmlns="http://schemas.microsoft.com/office/spreadsheetml/2018/threadedcomments" xmlns:x="http://schemas.openxmlformats.org/spreadsheetml/2006/main"/>
</file>

<file path=xl/persons/person38.xml><?xml version="1.0" encoding="utf-8"?>
<personList xmlns="http://schemas.microsoft.com/office/spreadsheetml/2018/threadedcomments" xmlns:x="http://schemas.openxmlformats.org/spreadsheetml/2006/main"/>
</file>

<file path=xl/persons/person39.xml><?xml version="1.0" encoding="utf-8"?>
<personList xmlns="http://schemas.microsoft.com/office/spreadsheetml/2018/threadedcomments" xmlns:x="http://schemas.openxmlformats.org/spreadsheetml/2006/main"/>
</file>

<file path=xl/persons/person40.xml><?xml version="1.0" encoding="utf-8"?>
<personList xmlns="http://schemas.microsoft.com/office/spreadsheetml/2018/threadedcomments" xmlns:x="http://schemas.openxmlformats.org/spreadsheetml/2006/main"/>
</file>

<file path=xl/persons/person41.xml><?xml version="1.0" encoding="utf-8"?>
<personList xmlns="http://schemas.microsoft.com/office/spreadsheetml/2018/threadedcomments" xmlns:x="http://schemas.openxmlformats.org/spreadsheetml/2006/main"/>
</file>

<file path=xl/persons/person42.xml><?xml version="1.0" encoding="utf-8"?>
<personList xmlns="http://schemas.microsoft.com/office/spreadsheetml/2018/threadedcomments" xmlns:x="http://schemas.openxmlformats.org/spreadsheetml/2006/main"/>
</file>

<file path=xl/persons/person43.xml><?xml version="1.0" encoding="utf-8"?>
<personList xmlns="http://schemas.microsoft.com/office/spreadsheetml/2018/threadedcomments" xmlns:x="http://schemas.openxmlformats.org/spreadsheetml/2006/main"/>
</file>

<file path=xl/persons/person44.xml><?xml version="1.0" encoding="utf-8"?>
<personList xmlns="http://schemas.microsoft.com/office/spreadsheetml/2018/threadedcomments" xmlns:x="http://schemas.openxmlformats.org/spreadsheetml/2006/main"/>
</file>

<file path=xl/persons/person45.xml><?xml version="1.0" encoding="utf-8"?>
<personList xmlns="http://schemas.microsoft.com/office/spreadsheetml/2018/threadedcomments" xmlns:x="http://schemas.openxmlformats.org/spreadsheetml/2006/main"/>
</file>

<file path=xl/persons/person46.xml><?xml version="1.0" encoding="utf-8"?>
<personList xmlns="http://schemas.microsoft.com/office/spreadsheetml/2018/threadedcomments" xmlns:x="http://schemas.openxmlformats.org/spreadsheetml/2006/main"/>
</file>

<file path=xl/persons/person47.xml><?xml version="1.0" encoding="utf-8"?>
<personList xmlns="http://schemas.microsoft.com/office/spreadsheetml/2018/threadedcomments" xmlns:x="http://schemas.openxmlformats.org/spreadsheetml/2006/main"/>
</file>

<file path=xl/persons/person48.xml><?xml version="1.0" encoding="utf-8"?>
<personList xmlns="http://schemas.microsoft.com/office/spreadsheetml/2018/threadedcomments" xmlns:x="http://schemas.openxmlformats.org/spreadsheetml/2006/main"/>
</file>

<file path=xl/persons/person49.xml><?xml version="1.0" encoding="utf-8"?>
<personList xmlns="http://schemas.microsoft.com/office/spreadsheetml/2018/threadedcomments" xmlns:x="http://schemas.openxmlformats.org/spreadsheetml/2006/main"/>
</file>

<file path=xl/persons/person50.xml><?xml version="1.0" encoding="utf-8"?>
<personList xmlns="http://schemas.microsoft.com/office/spreadsheetml/2018/threadedcomments" xmlns:x="http://schemas.openxmlformats.org/spreadsheetml/2006/main"/>
</file>

<file path=xl/persons/person51.xml><?xml version="1.0" encoding="utf-8"?>
<personList xmlns="http://schemas.microsoft.com/office/spreadsheetml/2018/threadedcomments" xmlns:x="http://schemas.openxmlformats.org/spreadsheetml/2006/main"/>
</file>

<file path=xl/persons/person52.xml><?xml version="1.0" encoding="utf-8"?>
<personList xmlns="http://schemas.microsoft.com/office/spreadsheetml/2018/threadedcomments" xmlns:x="http://schemas.openxmlformats.org/spreadsheetml/2006/main"/>
</file>

<file path=xl/persons/person53.xml><?xml version="1.0" encoding="utf-8"?>
<personList xmlns="http://schemas.microsoft.com/office/spreadsheetml/2018/threadedcomments" xmlns:x="http://schemas.openxmlformats.org/spreadsheetml/2006/main"/>
</file>

<file path=xl/persons/person54.xml><?xml version="1.0" encoding="utf-8"?>
<personList xmlns="http://schemas.microsoft.com/office/spreadsheetml/2018/threadedcomments" xmlns:x="http://schemas.openxmlformats.org/spreadsheetml/2006/main"/>
</file>

<file path=xl/persons/person55.xml><?xml version="1.0" encoding="utf-8"?>
<personList xmlns="http://schemas.microsoft.com/office/spreadsheetml/2018/threadedcomments" xmlns:x="http://schemas.openxmlformats.org/spreadsheetml/2006/main"/>
</file>

<file path=xl/persons/person56.xml><?xml version="1.0" encoding="utf-8"?>
<personList xmlns="http://schemas.microsoft.com/office/spreadsheetml/2018/threadedcomments" xmlns:x="http://schemas.openxmlformats.org/spreadsheetml/2006/main"/>
</file>

<file path=xl/persons/person57.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3" name="Janvier" displayName="Janvier" ref="B6:AH47" totalsRowCount="1" headerRowDxfId="170" dataDxfId="169" totalsRowDxfId="168">
  <autoFilter ref="B6:AH4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name="Nom du logement" dataDxfId="167" totalsRowDxfId="166" dataCellStyle="Employé"/>
    <tableColumn id="2" name="1" totalsRowFunction="custom" dataDxfId="165" totalsRowDxfId="164">
      <totalsRowFormula>SUBTOTAL(103,Janvier!$C$7:$C$46)</totalsRowFormula>
    </tableColumn>
    <tableColumn id="3" name="2" totalsRowFunction="custom" dataDxfId="163" totalsRowDxfId="162">
      <totalsRowFormula>SUBTOTAL(103,Janvier!$D$7:$D$46)</totalsRowFormula>
    </tableColumn>
    <tableColumn id="4" name="3" totalsRowFunction="custom" dataDxfId="161" totalsRowDxfId="160">
      <totalsRowFormula>SUBTOTAL(103,Janvier!$E$7:$E$46)</totalsRowFormula>
    </tableColumn>
    <tableColumn id="5" name="4" totalsRowFunction="custom" dataDxfId="159" totalsRowDxfId="158">
      <totalsRowFormula>SUBTOTAL(103,Janvier!$F$7:$F$46)</totalsRowFormula>
    </tableColumn>
    <tableColumn id="6" name="5" totalsRowFunction="custom" dataDxfId="157" totalsRowDxfId="156">
      <totalsRowFormula>SUBTOTAL(103,Janvier!$G$7:$G$46)</totalsRowFormula>
    </tableColumn>
    <tableColumn id="7" name="6" totalsRowFunction="custom" dataDxfId="155" totalsRowDxfId="154">
      <totalsRowFormula>SUBTOTAL(103,Janvier!$H$7:$H$46)</totalsRowFormula>
    </tableColumn>
    <tableColumn id="8" name="7" totalsRowFunction="custom" dataDxfId="153" totalsRowDxfId="152">
      <totalsRowFormula>SUBTOTAL(103,Janvier!$I$7:$I$46)</totalsRowFormula>
    </tableColumn>
    <tableColumn id="9" name="8" totalsRowFunction="custom" dataDxfId="151" totalsRowDxfId="150">
      <totalsRowFormula>SUBTOTAL(103,Janvier!$J$7:$J$46)</totalsRowFormula>
    </tableColumn>
    <tableColumn id="10" name="9" totalsRowFunction="custom" dataDxfId="149" totalsRowDxfId="148">
      <totalsRowFormula>SUBTOTAL(103,Janvier!$K$7:$K$46)</totalsRowFormula>
    </tableColumn>
    <tableColumn id="11" name="10" totalsRowFunction="custom" dataDxfId="147" totalsRowDxfId="146">
      <totalsRowFormula>SUBTOTAL(103,Janvier!$L$7:$L$46)</totalsRowFormula>
    </tableColumn>
    <tableColumn id="12" name="11" totalsRowFunction="custom" dataDxfId="145" totalsRowDxfId="144">
      <totalsRowFormula>SUBTOTAL(103,Janvier!$M$7:$M$46)</totalsRowFormula>
    </tableColumn>
    <tableColumn id="13" name="12" totalsRowFunction="custom" dataDxfId="143" totalsRowDxfId="142">
      <totalsRowFormula>SUBTOTAL(103,Janvier!$N$7:$N$46)</totalsRowFormula>
    </tableColumn>
    <tableColumn id="14" name="13" totalsRowFunction="custom" dataDxfId="141" totalsRowDxfId="140">
      <totalsRowFormula>SUBTOTAL(103,Janvier!$O$7:$O$46)</totalsRowFormula>
    </tableColumn>
    <tableColumn id="15" name="14" totalsRowFunction="custom" dataDxfId="139" totalsRowDxfId="138">
      <totalsRowFormula>SUBTOTAL(103,Janvier!$P$7:$P$46)</totalsRowFormula>
    </tableColumn>
    <tableColumn id="16" name="15" totalsRowFunction="custom" dataDxfId="137" totalsRowDxfId="136">
      <totalsRowFormula>SUBTOTAL(103,Janvier!$Q$7:$Q$46)</totalsRowFormula>
    </tableColumn>
    <tableColumn id="17" name="16" totalsRowFunction="custom" dataDxfId="135" totalsRowDxfId="134">
      <totalsRowFormula>SUBTOTAL(103,Janvier!$R$7:$R$46)</totalsRowFormula>
    </tableColumn>
    <tableColumn id="18" name="17" totalsRowFunction="custom" dataDxfId="133" totalsRowDxfId="132">
      <totalsRowFormula>SUBTOTAL(103,Janvier!$S$7:$S$46)</totalsRowFormula>
    </tableColumn>
    <tableColumn id="19" name="18" totalsRowFunction="custom" dataDxfId="131" totalsRowDxfId="130">
      <totalsRowFormula>SUBTOTAL(103,Janvier!$T$7:$T$46)</totalsRowFormula>
    </tableColumn>
    <tableColumn id="20" name="19" totalsRowFunction="custom" dataDxfId="129" totalsRowDxfId="128">
      <totalsRowFormula>SUBTOTAL(103,Janvier!$U$7:$U$46)</totalsRowFormula>
    </tableColumn>
    <tableColumn id="21" name="20" totalsRowFunction="custom" dataDxfId="127" totalsRowDxfId="126">
      <totalsRowFormula>SUBTOTAL(103,Janvier!$V$7:$V$46)</totalsRowFormula>
    </tableColumn>
    <tableColumn id="22" name="21" totalsRowFunction="custom" dataDxfId="125" totalsRowDxfId="124">
      <totalsRowFormula>SUBTOTAL(103,Janvier!$W$7:$W$46)</totalsRowFormula>
    </tableColumn>
    <tableColumn id="23" name="22" totalsRowFunction="custom" dataDxfId="123" totalsRowDxfId="122">
      <totalsRowFormula>SUBTOTAL(103,Janvier!$X$7:$X$46)</totalsRowFormula>
    </tableColumn>
    <tableColumn id="24" name="23" totalsRowFunction="custom" dataDxfId="121" totalsRowDxfId="120">
      <totalsRowFormula>SUBTOTAL(103,Janvier!$Y$7:$Y$46)</totalsRowFormula>
    </tableColumn>
    <tableColumn id="25" name="24" totalsRowFunction="custom" dataDxfId="119" totalsRowDxfId="118">
      <totalsRowFormula>SUBTOTAL(103,Janvier!$Z$7:$Z$46)</totalsRowFormula>
    </tableColumn>
    <tableColumn id="26" name="25" totalsRowFunction="custom" dataDxfId="117" totalsRowDxfId="116">
      <totalsRowFormula>SUBTOTAL(103,Janvier!$AA$7:$AA$46)</totalsRowFormula>
    </tableColumn>
    <tableColumn id="27" name="26" totalsRowFunction="custom" dataDxfId="115" totalsRowDxfId="114">
      <totalsRowFormula>SUBTOTAL(103,Janvier!$AB$7:$AB$46)</totalsRowFormula>
    </tableColumn>
    <tableColumn id="28" name="27" totalsRowFunction="custom" dataDxfId="113" totalsRowDxfId="112">
      <totalsRowFormula>SUBTOTAL(103,Janvier!$AC$7:$AC$46)</totalsRowFormula>
    </tableColumn>
    <tableColumn id="29" name="28" totalsRowFunction="custom" dataDxfId="111" totalsRowDxfId="110">
      <totalsRowFormula>SUBTOTAL(103,Janvier!$AD$7:$AD$46)</totalsRowFormula>
    </tableColumn>
    <tableColumn id="30" name="29" totalsRowFunction="custom" dataDxfId="109" totalsRowDxfId="108">
      <totalsRowFormula>SUBTOTAL(103,Janvier!$AE$7:$AE$46)</totalsRowFormula>
    </tableColumn>
    <tableColumn id="31" name="30" totalsRowFunction="custom" dataDxfId="107" totalsRowDxfId="106">
      <totalsRowFormula>SUBTOTAL(103,Janvier!$AF$7:$AF$46)</totalsRowFormula>
    </tableColumn>
    <tableColumn id="32" name="31" totalsRowFunction="custom" dataDxfId="105" totalsRowDxfId="104">
      <totalsRowFormula>SUBTOTAL(103,Janvier!$AG$7:$AG$46)</totalsRowFormula>
    </tableColumn>
    <tableColumn id="33" name="Total des jours" totalsRowFunction="sum" dataDxfId="103" totalsRowDxfId="102">
      <calculatedColumnFormula>COUNTA(#REF!)</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18" name="Juillet" displayName="Juillet" ref="B6:AI40" totalsRowCount="1" headerRowDxfId="101" dataDxfId="100" totalsRowDxfId="99">
  <tableColumns count="34">
    <tableColumn id="1" name="Nom du logement" totalsRowFunction="custom" dataDxfId="98" totalsRowDxfId="33" dataCellStyle="Employé">
      <totalsRowFormula>NomMois&amp;" Total"</totalsRowFormula>
    </tableColumn>
    <tableColumn id="34" name="Colonne1" dataDxfId="65" totalsRowDxfId="32" dataCellStyle="Employé"/>
    <tableColumn id="2" name="1" totalsRowFunction="count" dataDxfId="97" totalsRowDxfId="31"/>
    <tableColumn id="3" name="2" totalsRowFunction="count" dataDxfId="96" totalsRowDxfId="30"/>
    <tableColumn id="4" name="3" totalsRowFunction="count" dataDxfId="95" totalsRowDxfId="29"/>
    <tableColumn id="5" name="4" totalsRowFunction="count" dataDxfId="94" totalsRowDxfId="28"/>
    <tableColumn id="6" name="5" totalsRowFunction="count" dataDxfId="93" totalsRowDxfId="27"/>
    <tableColumn id="7" name="6" totalsRowFunction="count" dataDxfId="92" totalsRowDxfId="26"/>
    <tableColumn id="8" name="7" totalsRowFunction="count" dataDxfId="91" totalsRowDxfId="25"/>
    <tableColumn id="9" name="8" totalsRowFunction="count" dataDxfId="90" totalsRowDxfId="24"/>
    <tableColumn id="10" name="9" totalsRowFunction="count" dataDxfId="89" totalsRowDxfId="23"/>
    <tableColumn id="11" name="10" totalsRowFunction="count" dataDxfId="88" totalsRowDxfId="22"/>
    <tableColumn id="12" name="11" totalsRowFunction="count" dataDxfId="87" totalsRowDxfId="21"/>
    <tableColumn id="13" name="12" totalsRowFunction="count" dataDxfId="86" totalsRowDxfId="20"/>
    <tableColumn id="14" name="13" totalsRowFunction="count" dataDxfId="85" totalsRowDxfId="19"/>
    <tableColumn id="15" name="14" totalsRowFunction="count" dataDxfId="84" totalsRowDxfId="18"/>
    <tableColumn id="16" name="15" totalsRowFunction="count" dataDxfId="83" totalsRowDxfId="17"/>
    <tableColumn id="17" name="16" totalsRowFunction="count" dataDxfId="82" totalsRowDxfId="16"/>
    <tableColumn id="18" name="17" totalsRowFunction="count" dataDxfId="81" totalsRowDxfId="15"/>
    <tableColumn id="19" name="18" totalsRowFunction="count" dataDxfId="80" totalsRowDxfId="14"/>
    <tableColumn id="20" name="19" totalsRowFunction="count" dataDxfId="79" totalsRowDxfId="13"/>
    <tableColumn id="21" name="20" totalsRowFunction="count" dataDxfId="78" totalsRowDxfId="12"/>
    <tableColumn id="22" name="21" totalsRowFunction="count" dataDxfId="77" totalsRowDxfId="11"/>
    <tableColumn id="23" name="22" totalsRowFunction="count" dataDxfId="76" totalsRowDxfId="10"/>
    <tableColumn id="24" name="23" totalsRowFunction="count" dataDxfId="75" totalsRowDxfId="9"/>
    <tableColumn id="25" name="24" totalsRowFunction="count" dataDxfId="74" totalsRowDxfId="8"/>
    <tableColumn id="26" name="25" totalsRowFunction="count" dataDxfId="73" totalsRowDxfId="7"/>
    <tableColumn id="27" name="26" totalsRowFunction="count" dataDxfId="72" totalsRowDxfId="6"/>
    <tableColumn id="28" name="27" totalsRowFunction="count" dataDxfId="71" totalsRowDxfId="5"/>
    <tableColumn id="29" name="28" totalsRowFunction="count" dataDxfId="70" totalsRowDxfId="4"/>
    <tableColumn id="30" name="29" totalsRowFunction="count" dataDxfId="69" totalsRowDxfId="3"/>
    <tableColumn id="31" name="30" totalsRowFunction="count" dataDxfId="68" totalsRowDxfId="2"/>
    <tableColumn id="32" name="31" totalsRowFunction="count" dataDxfId="67" totalsRowDxfId="1"/>
    <tableColumn id="33" name="32" dataDxfId="66" totalsRowDxfId="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forum.excel-pratique.com/excel/lecture-des-coordonnees-d-une-cellule-en-tetes-ligne-et-colonne-18620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B89F6"/>
    <pageSetUpPr fitToPage="1"/>
  </sheetPr>
  <dimension ref="A1:AH47"/>
  <sheetViews>
    <sheetView topLeftCell="B1" zoomScaleNormal="100" workbookViewId="0">
      <pane xSplit="15" ySplit="6" topLeftCell="Q7" activePane="bottomRight" state="frozen"/>
      <selection activeCell="AH2" sqref="AH2"/>
      <selection pane="topRight" activeCell="AH2" sqref="AH2"/>
      <selection pane="bottomLeft" activeCell="AH2" sqref="AH2"/>
      <selection pane="bottomRight" activeCell="B7" sqref="B7"/>
    </sheetView>
  </sheetViews>
  <sheetFormatPr baseColWidth="10" defaultColWidth="9.109375" defaultRowHeight="30" customHeight="1" outlineLevelRow="1" x14ac:dyDescent="0.3"/>
  <cols>
    <col min="1" max="1" width="2.6640625" customWidth="1"/>
    <col min="2" max="2" width="14.109375" customWidth="1"/>
    <col min="3" max="33" width="4.6640625" customWidth="1"/>
    <col min="34" max="34" width="13.5546875" customWidth="1"/>
    <col min="35" max="35" width="2.6640625" customWidth="1"/>
  </cols>
  <sheetData>
    <row r="1" spans="1:34" ht="50.1" customHeight="1" x14ac:dyDescent="0.3">
      <c r="A1" s="11"/>
      <c r="B1" s="8" t="s">
        <v>35</v>
      </c>
    </row>
    <row r="2" spans="1:34" ht="28.8" customHeight="1" x14ac:dyDescent="0.3">
      <c r="B2" s="12" t="s">
        <v>43</v>
      </c>
      <c r="C2" s="36" t="s">
        <v>36</v>
      </c>
      <c r="D2" s="55" t="s">
        <v>37</v>
      </c>
      <c r="E2" s="55"/>
      <c r="F2" s="3" t="s">
        <v>38</v>
      </c>
      <c r="G2" s="55" t="s">
        <v>39</v>
      </c>
      <c r="H2" s="55"/>
      <c r="I2" s="55"/>
      <c r="J2" s="4"/>
      <c r="K2" s="55"/>
      <c r="L2" s="55"/>
      <c r="M2" s="20" t="s">
        <v>47</v>
      </c>
      <c r="N2" s="55" t="s">
        <v>51</v>
      </c>
      <c r="O2" s="55"/>
      <c r="P2" s="55"/>
      <c r="Q2" s="55"/>
      <c r="R2" s="21" t="s">
        <v>48</v>
      </c>
      <c r="S2" s="55" t="s">
        <v>52</v>
      </c>
      <c r="T2" s="55"/>
      <c r="U2" s="55"/>
      <c r="V2" s="55"/>
      <c r="W2" s="15"/>
      <c r="X2" s="15"/>
      <c r="Y2" s="15"/>
      <c r="Z2" s="39" t="s">
        <v>45</v>
      </c>
      <c r="AA2" s="55" t="s">
        <v>46</v>
      </c>
      <c r="AB2" s="55"/>
      <c r="AC2" s="55"/>
      <c r="AD2" s="55"/>
      <c r="AE2" s="38" t="s">
        <v>53</v>
      </c>
      <c r="AF2" s="17" t="s">
        <v>54</v>
      </c>
      <c r="AG2" s="18" t="s">
        <v>55</v>
      </c>
      <c r="AH2" s="35" t="s">
        <v>56</v>
      </c>
    </row>
    <row r="3" spans="1:34" ht="15" customHeight="1" x14ac:dyDescent="0.3">
      <c r="AH3" s="13" t="s">
        <v>32</v>
      </c>
    </row>
    <row r="4" spans="1:34" ht="30" customHeight="1" x14ac:dyDescent="0.3">
      <c r="B4" s="6" t="s">
        <v>0</v>
      </c>
      <c r="C4" s="54" t="s">
        <v>42</v>
      </c>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6">
        <v>2023</v>
      </c>
    </row>
    <row r="5" spans="1:34" ht="15" customHeight="1" x14ac:dyDescent="0.3">
      <c r="B5" s="6"/>
      <c r="C5" s="1" t="str">
        <f>TEXT(WEEKDAY(DATE(AnnéeCalendrier,1,1),1),"jjj")</f>
        <v>dim</v>
      </c>
      <c r="D5" s="1" t="str">
        <f>TEXT(WEEKDAY(DATE(AnnéeCalendrier,1,2),1),"jjj")</f>
        <v>lun</v>
      </c>
      <c r="E5" s="1" t="str">
        <f>TEXT(WEEKDAY(DATE(AnnéeCalendrier,1,3),1),"jjj")</f>
        <v>mar</v>
      </c>
      <c r="F5" s="1" t="str">
        <f>TEXT(WEEKDAY(DATE(AnnéeCalendrier,1,4),1),"jjj")</f>
        <v>mer</v>
      </c>
      <c r="G5" s="1" t="str">
        <f>TEXT(WEEKDAY(DATE(AnnéeCalendrier,1,5),1),"jjj")</f>
        <v>jeu</v>
      </c>
      <c r="H5" s="1" t="str">
        <f>TEXT(WEEKDAY(DATE(AnnéeCalendrier,1,6),1),"jjj")</f>
        <v>ven</v>
      </c>
      <c r="I5" s="1" t="str">
        <f>TEXT(WEEKDAY(DATE(AnnéeCalendrier,1,7),1),"jjj")</f>
        <v>sam</v>
      </c>
      <c r="J5" s="1" t="str">
        <f>TEXT(WEEKDAY(DATE(AnnéeCalendrier,1,8),1),"jjj")</f>
        <v>dim</v>
      </c>
      <c r="K5" s="1" t="str">
        <f>TEXT(WEEKDAY(DATE(AnnéeCalendrier,1,9),1),"jjj")</f>
        <v>lun</v>
      </c>
      <c r="L5" s="1" t="str">
        <f>TEXT(WEEKDAY(DATE(AnnéeCalendrier,1,10),1),"jjj")</f>
        <v>mar</v>
      </c>
      <c r="M5" s="1" t="str">
        <f>TEXT(WEEKDAY(DATE(AnnéeCalendrier,1,11),1),"jjj")</f>
        <v>mer</v>
      </c>
      <c r="N5" s="1" t="str">
        <f>TEXT(WEEKDAY(DATE(AnnéeCalendrier,1,12),1),"jjj")</f>
        <v>jeu</v>
      </c>
      <c r="O5" s="1" t="str">
        <f>TEXT(WEEKDAY(DATE(AnnéeCalendrier,1,13),1),"jjj")</f>
        <v>ven</v>
      </c>
      <c r="P5" s="1" t="str">
        <f>TEXT(WEEKDAY(DATE(AnnéeCalendrier,1,14),1),"jjj")</f>
        <v>sam</v>
      </c>
      <c r="Q5" s="1" t="str">
        <f>TEXT(WEEKDAY(DATE(AnnéeCalendrier,1,15),1),"jjj")</f>
        <v>dim</v>
      </c>
      <c r="R5" s="1" t="str">
        <f>TEXT(WEEKDAY(DATE(AnnéeCalendrier,1,16),1),"jjj")</f>
        <v>lun</v>
      </c>
      <c r="S5" s="1" t="str">
        <f>TEXT(WEEKDAY(DATE(AnnéeCalendrier,1,17),1),"jjj")</f>
        <v>mar</v>
      </c>
      <c r="T5" s="1" t="str">
        <f>TEXT(WEEKDAY(DATE(AnnéeCalendrier,1,18),1),"jjj")</f>
        <v>mer</v>
      </c>
      <c r="U5" s="1" t="str">
        <f>TEXT(WEEKDAY(DATE(AnnéeCalendrier,1,19),1),"jjj")</f>
        <v>jeu</v>
      </c>
      <c r="V5" s="1" t="str">
        <f>TEXT(WEEKDAY(DATE(AnnéeCalendrier,1,20),1),"jjj")</f>
        <v>ven</v>
      </c>
      <c r="W5" s="1" t="str">
        <f>TEXT(WEEKDAY(DATE(AnnéeCalendrier,1,21),1),"jjj")</f>
        <v>sam</v>
      </c>
      <c r="X5" s="1" t="str">
        <f>TEXT(WEEKDAY(DATE(AnnéeCalendrier,1,22),1),"jjj")</f>
        <v>dim</v>
      </c>
      <c r="Y5" s="1" t="str">
        <f>TEXT(WEEKDAY(DATE(AnnéeCalendrier,1,23),1),"jjj")</f>
        <v>lun</v>
      </c>
      <c r="Z5" s="1" t="str">
        <f>TEXT(WEEKDAY(DATE(AnnéeCalendrier,1,24),1),"jjj")</f>
        <v>mar</v>
      </c>
      <c r="AA5" s="1" t="str">
        <f>TEXT(WEEKDAY(DATE(AnnéeCalendrier,1,25),1),"jjj")</f>
        <v>mer</v>
      </c>
      <c r="AB5" s="1" t="str">
        <f>TEXT(WEEKDAY(DATE(AnnéeCalendrier,1,26),1),"jjj")</f>
        <v>jeu</v>
      </c>
      <c r="AC5" s="1" t="str">
        <f>TEXT(WEEKDAY(DATE(AnnéeCalendrier,1,27),1),"jjj")</f>
        <v>ven</v>
      </c>
      <c r="AD5" s="1" t="str">
        <f>TEXT(WEEKDAY(DATE(AnnéeCalendrier,1,28),1),"jjj")</f>
        <v>sam</v>
      </c>
      <c r="AE5" s="1" t="str">
        <f>TEXT(WEEKDAY(DATE(AnnéeCalendrier,1,29),1),"jjj")</f>
        <v>dim</v>
      </c>
      <c r="AF5" s="1" t="str">
        <f>TEXT(WEEKDAY(DATE(AnnéeCalendrier,1,30),1),"jjj")</f>
        <v>lun</v>
      </c>
      <c r="AG5" s="1" t="str">
        <f>TEXT(WEEKDAY(DATE(AnnéeCalendrier,1,31),1),"jjj")</f>
        <v>mar</v>
      </c>
      <c r="AH5" s="6"/>
    </row>
    <row r="6" spans="1:34" ht="15" customHeight="1" x14ac:dyDescent="0.3">
      <c r="B6" s="9" t="s">
        <v>41</v>
      </c>
      <c r="C6" s="1" t="s">
        <v>1</v>
      </c>
      <c r="D6" s="1" t="s">
        <v>2</v>
      </c>
      <c r="E6" s="1" t="s">
        <v>3</v>
      </c>
      <c r="F6" s="1" t="s">
        <v>4</v>
      </c>
      <c r="G6" s="1" t="s">
        <v>5</v>
      </c>
      <c r="H6" s="1" t="s">
        <v>6</v>
      </c>
      <c r="I6" s="1" t="s">
        <v>7</v>
      </c>
      <c r="J6" s="1" t="s">
        <v>8</v>
      </c>
      <c r="K6" s="1" t="s">
        <v>9</v>
      </c>
      <c r="L6" s="1" t="s">
        <v>10</v>
      </c>
      <c r="M6" s="1" t="s">
        <v>11</v>
      </c>
      <c r="N6" s="1" t="s">
        <v>12</v>
      </c>
      <c r="O6" s="1" t="s">
        <v>13</v>
      </c>
      <c r="P6" s="1" t="s">
        <v>14</v>
      </c>
      <c r="Q6" s="1" t="s">
        <v>15</v>
      </c>
      <c r="R6" s="1" t="s">
        <v>16</v>
      </c>
      <c r="S6" s="1" t="s">
        <v>17</v>
      </c>
      <c r="T6" s="1" t="s">
        <v>18</v>
      </c>
      <c r="U6" s="1" t="s">
        <v>19</v>
      </c>
      <c r="V6" s="1" t="s">
        <v>20</v>
      </c>
      <c r="W6" s="1" t="s">
        <v>21</v>
      </c>
      <c r="X6" s="1" t="s">
        <v>22</v>
      </c>
      <c r="Y6" s="1" t="s">
        <v>23</v>
      </c>
      <c r="Z6" s="1" t="s">
        <v>24</v>
      </c>
      <c r="AA6" s="1" t="s">
        <v>25</v>
      </c>
      <c r="AB6" s="1" t="s">
        <v>26</v>
      </c>
      <c r="AC6" s="1" t="s">
        <v>27</v>
      </c>
      <c r="AD6" s="1" t="s">
        <v>28</v>
      </c>
      <c r="AE6" s="1" t="s">
        <v>29</v>
      </c>
      <c r="AF6" s="1" t="s">
        <v>30</v>
      </c>
      <c r="AG6" s="1" t="s">
        <v>31</v>
      </c>
      <c r="AH6" s="10" t="s">
        <v>33</v>
      </c>
    </row>
    <row r="7" spans="1:34" ht="9.9" customHeight="1" x14ac:dyDescent="0.3">
      <c r="B7" s="23"/>
      <c r="C7" s="1"/>
      <c r="D7" s="1"/>
      <c r="E7" s="1"/>
      <c r="F7" s="1"/>
      <c r="G7" s="1"/>
      <c r="H7" s="1"/>
      <c r="I7" s="1"/>
      <c r="J7" s="1"/>
      <c r="K7" s="1"/>
      <c r="L7" s="1"/>
      <c r="M7" s="1"/>
      <c r="N7" s="1"/>
      <c r="O7" s="1"/>
      <c r="P7" s="1"/>
      <c r="Q7" s="1"/>
      <c r="R7" s="1"/>
      <c r="S7" s="1"/>
      <c r="T7" s="1"/>
      <c r="U7" s="1"/>
      <c r="V7" s="1"/>
      <c r="W7" s="1"/>
      <c r="X7" s="1"/>
      <c r="Y7" s="1"/>
      <c r="Z7" s="1"/>
      <c r="AA7" s="1"/>
      <c r="AB7" s="1"/>
      <c r="AE7" s="1"/>
      <c r="AF7" s="1"/>
      <c r="AG7" s="1"/>
      <c r="AH7" s="5">
        <f>COUNTA(#REF!)</f>
        <v>1</v>
      </c>
    </row>
    <row r="8" spans="1:34" ht="9.9" customHeight="1" x14ac:dyDescent="0.3">
      <c r="B8" s="16"/>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5">
        <f>COUNTA(#REF!)</f>
        <v>1</v>
      </c>
    </row>
    <row r="9" spans="1:34" ht="9.9" customHeight="1" x14ac:dyDescent="0.3">
      <c r="B9" s="16"/>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5">
        <f>COUNTA(#REF!)</f>
        <v>1</v>
      </c>
    </row>
    <row r="10" spans="1:34" ht="9.9" customHeight="1" x14ac:dyDescent="0.3">
      <c r="B10" s="16"/>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5">
        <f>COUNTA(#REF!)</f>
        <v>1</v>
      </c>
    </row>
    <row r="11" spans="1:34" ht="9.9" customHeight="1" x14ac:dyDescent="0.3">
      <c r="B11" s="16"/>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5">
        <f>COUNTA(#REF!)</f>
        <v>1</v>
      </c>
    </row>
    <row r="12" spans="1:34" ht="9.75" customHeight="1" x14ac:dyDescent="0.3">
      <c r="B12" s="24"/>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5">
        <f>COUNTA(#REF!)</f>
        <v>1</v>
      </c>
    </row>
    <row r="13" spans="1:34" ht="9.9" customHeight="1" x14ac:dyDescent="0.3">
      <c r="B13" s="16"/>
      <c r="C13" s="1"/>
      <c r="D13" s="1"/>
      <c r="E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5">
        <f>COUNTA(#REF!)</f>
        <v>1</v>
      </c>
    </row>
    <row r="14" spans="1:34" ht="9.9" customHeight="1" x14ac:dyDescent="0.3">
      <c r="B14" s="16"/>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5">
        <f>COUNTA(#REF!)</f>
        <v>1</v>
      </c>
    </row>
    <row r="15" spans="1:34" ht="9.9" customHeight="1" x14ac:dyDescent="0.3">
      <c r="B15" s="16"/>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5">
        <f>COUNTA(#REF!)</f>
        <v>1</v>
      </c>
    </row>
    <row r="16" spans="1:34" ht="9.9" customHeight="1" x14ac:dyDescent="0.3">
      <c r="B16" s="25"/>
      <c r="AH16">
        <f>COUNTA(#REF!)</f>
        <v>1</v>
      </c>
    </row>
    <row r="17" spans="2:34" ht="9.9" customHeight="1" x14ac:dyDescent="0.3">
      <c r="B17" s="16"/>
      <c r="AH17">
        <f>COUNTA(#REF!)</f>
        <v>1</v>
      </c>
    </row>
    <row r="18" spans="2:34" ht="9.9" customHeight="1" x14ac:dyDescent="0.3">
      <c r="B18" s="16"/>
      <c r="H18" s="44"/>
      <c r="I18" s="44"/>
      <c r="J18" s="44"/>
      <c r="K18" s="44"/>
      <c r="L18" s="44"/>
      <c r="M18" s="44"/>
      <c r="N18" s="44"/>
      <c r="O18" s="44"/>
      <c r="P18" s="44"/>
      <c r="AH18">
        <f>COUNTA(#REF!)</f>
        <v>1</v>
      </c>
    </row>
    <row r="19" spans="2:34" ht="9.9" customHeight="1" x14ac:dyDescent="0.3">
      <c r="B19" s="16"/>
      <c r="E19" s="1"/>
      <c r="AH19">
        <f>COUNTA(#REF!)</f>
        <v>1</v>
      </c>
    </row>
    <row r="20" spans="2:34" ht="9.9" customHeight="1" x14ac:dyDescent="0.3">
      <c r="B20" s="16"/>
      <c r="AH20">
        <f>COUNTA(#REF!)</f>
        <v>1</v>
      </c>
    </row>
    <row r="21" spans="2:34" ht="9.9" customHeight="1" x14ac:dyDescent="0.3">
      <c r="B21" s="26"/>
      <c r="AH21">
        <f>COUNTA(#REF!)</f>
        <v>1</v>
      </c>
    </row>
    <row r="22" spans="2:34" ht="9.9" customHeight="1" x14ac:dyDescent="0.3">
      <c r="B22" s="16"/>
      <c r="AH22">
        <f>COUNTA(#REF!)</f>
        <v>1</v>
      </c>
    </row>
    <row r="23" spans="2:34" ht="9.9" customHeight="1" x14ac:dyDescent="0.3">
      <c r="B23" s="16"/>
      <c r="AH23">
        <f>COUNTA(#REF!)</f>
        <v>1</v>
      </c>
    </row>
    <row r="24" spans="2:34" ht="9.9" customHeight="1" x14ac:dyDescent="0.3">
      <c r="B24" s="16"/>
      <c r="AH24">
        <f>COUNTA(#REF!)</f>
        <v>1</v>
      </c>
    </row>
    <row r="25" spans="2:34" ht="9.9" customHeight="1" x14ac:dyDescent="0.3">
      <c r="B25" s="27"/>
      <c r="AH25">
        <f>COUNTA(#REF!)</f>
        <v>1</v>
      </c>
    </row>
    <row r="26" spans="2:34" ht="9.9" customHeight="1" x14ac:dyDescent="0.3">
      <c r="B26" s="16"/>
      <c r="AH26">
        <f>COUNTA(#REF!)</f>
        <v>1</v>
      </c>
    </row>
    <row r="27" spans="2:34" ht="9.9" customHeight="1" x14ac:dyDescent="0.3">
      <c r="B27" s="16"/>
      <c r="AH27">
        <f>COUNTA(#REF!)</f>
        <v>1</v>
      </c>
    </row>
    <row r="28" spans="2:34" ht="9.9" customHeight="1" x14ac:dyDescent="0.3">
      <c r="B28" s="16"/>
      <c r="AH28">
        <f>COUNTA(#REF!)</f>
        <v>1</v>
      </c>
    </row>
    <row r="29" spans="2:34" ht="9.9" customHeight="1" x14ac:dyDescent="0.3">
      <c r="B29" s="28"/>
      <c r="AH29">
        <f>COUNTA(#REF!)</f>
        <v>1</v>
      </c>
    </row>
    <row r="30" spans="2:34" ht="9.9" customHeight="1" x14ac:dyDescent="0.3">
      <c r="B30" s="16"/>
      <c r="AH30">
        <f>COUNTA(#REF!)</f>
        <v>1</v>
      </c>
    </row>
    <row r="31" spans="2:34" ht="9.9" customHeight="1" x14ac:dyDescent="0.3">
      <c r="B31" s="16"/>
      <c r="E31" s="1"/>
      <c r="AH31">
        <f>COUNTA(#REF!)</f>
        <v>1</v>
      </c>
    </row>
    <row r="32" spans="2:34" ht="9.9" customHeight="1" x14ac:dyDescent="0.3">
      <c r="B32" s="16"/>
      <c r="AH32">
        <f>COUNTA(#REF!)</f>
        <v>1</v>
      </c>
    </row>
    <row r="33" spans="2:34" ht="9.9" customHeight="1" x14ac:dyDescent="0.3">
      <c r="B33" s="29"/>
      <c r="AH33">
        <f>COUNTA(#REF!)</f>
        <v>1</v>
      </c>
    </row>
    <row r="34" spans="2:34" ht="9.9" customHeight="1" x14ac:dyDescent="0.3">
      <c r="B34" s="16"/>
      <c r="X34" s="45"/>
      <c r="AH34">
        <f>COUNTA(#REF!)</f>
        <v>1</v>
      </c>
    </row>
    <row r="35" spans="2:34" ht="9.9" customHeight="1" x14ac:dyDescent="0.3">
      <c r="B35" s="16"/>
      <c r="AH35">
        <f>COUNTA(#REF!)</f>
        <v>1</v>
      </c>
    </row>
    <row r="36" spans="2:34" ht="9.9" customHeight="1" x14ac:dyDescent="0.3">
      <c r="B36" s="16"/>
      <c r="AH36">
        <f>COUNTA(#REF!)</f>
        <v>1</v>
      </c>
    </row>
    <row r="37" spans="2:34" ht="9.9" customHeight="1" x14ac:dyDescent="0.3">
      <c r="B37" s="16"/>
      <c r="AH37">
        <f>COUNTA(#REF!)</f>
        <v>1</v>
      </c>
    </row>
    <row r="38" spans="2:34" ht="9.9" customHeight="1" x14ac:dyDescent="0.3">
      <c r="B38" s="30"/>
      <c r="AH38">
        <f>COUNTA(#REF!)</f>
        <v>1</v>
      </c>
    </row>
    <row r="39" spans="2:34" ht="9.9" customHeight="1" x14ac:dyDescent="0.3">
      <c r="B39" s="16"/>
      <c r="AH39">
        <f>COUNTA(#REF!)</f>
        <v>1</v>
      </c>
    </row>
    <row r="40" spans="2:34" ht="9.9" customHeight="1" x14ac:dyDescent="0.3">
      <c r="B40" s="16"/>
      <c r="AH40">
        <f>COUNTA(#REF!)</f>
        <v>1</v>
      </c>
    </row>
    <row r="41" spans="2:34" ht="9.9" customHeight="1" x14ac:dyDescent="0.3">
      <c r="B41" s="16"/>
      <c r="AH41">
        <f>COUNTA(#REF!)</f>
        <v>1</v>
      </c>
    </row>
    <row r="42" spans="2:34" ht="10.35" customHeight="1" outlineLevel="1" x14ac:dyDescent="0.3">
      <c r="B42" s="34"/>
      <c r="AH42">
        <f>COUNTA(#REF!)</f>
        <v>1</v>
      </c>
    </row>
    <row r="43" spans="2:34" ht="12.75" customHeight="1" x14ac:dyDescent="0.3">
      <c r="B43" s="16"/>
      <c r="AH43">
        <f>COUNTA(#REF!)</f>
        <v>1</v>
      </c>
    </row>
    <row r="44" spans="2:34" ht="12.15" customHeight="1" x14ac:dyDescent="0.3">
      <c r="B44" s="16"/>
      <c r="AH44">
        <f>COUNTA(#REF!)</f>
        <v>1</v>
      </c>
    </row>
    <row r="45" spans="2:34" ht="12.15" customHeight="1" x14ac:dyDescent="0.3">
      <c r="B45" s="16"/>
      <c r="AH45">
        <f>COUNTA(#REF!)</f>
        <v>1</v>
      </c>
    </row>
    <row r="46" spans="2:34" ht="13.2" customHeight="1" x14ac:dyDescent="0.3">
      <c r="B46" s="16"/>
      <c r="AH46">
        <f>COUNTA(#REF!)</f>
        <v>1</v>
      </c>
    </row>
    <row r="47" spans="2:34" ht="30" customHeight="1" x14ac:dyDescent="0.3">
      <c r="B47" s="14"/>
      <c r="C47" s="7">
        <f>SUBTOTAL(103,Janvier!$C$7:$C$46)</f>
        <v>0</v>
      </c>
      <c r="D47" s="7">
        <f>SUBTOTAL(103,Janvier!$D$7:$D$46)</f>
        <v>0</v>
      </c>
      <c r="E47" s="7">
        <f>SUBTOTAL(103,Janvier!$E$7:$E$46)</f>
        <v>0</v>
      </c>
      <c r="F47" s="7">
        <f>SUBTOTAL(103,Janvier!$F$7:$F$46)</f>
        <v>0</v>
      </c>
      <c r="G47" s="7">
        <f>SUBTOTAL(103,Janvier!$G$7:$G$46)</f>
        <v>0</v>
      </c>
      <c r="H47" s="7">
        <f>SUBTOTAL(103,Janvier!$H$7:$H$46)</f>
        <v>0</v>
      </c>
      <c r="I47" s="7">
        <f>SUBTOTAL(103,Janvier!$I$7:$I$46)</f>
        <v>0</v>
      </c>
      <c r="J47" s="7">
        <f>SUBTOTAL(103,Janvier!$J$7:$J$46)</f>
        <v>0</v>
      </c>
      <c r="K47" s="7">
        <f>SUBTOTAL(103,Janvier!$K$7:$K$46)</f>
        <v>0</v>
      </c>
      <c r="L47" s="7">
        <f>SUBTOTAL(103,Janvier!$L$7:$L$46)</f>
        <v>0</v>
      </c>
      <c r="M47" s="7">
        <f>SUBTOTAL(103,Janvier!$M$7:$M$46)</f>
        <v>0</v>
      </c>
      <c r="N47" s="7">
        <f>SUBTOTAL(103,Janvier!$N$7:$N$46)</f>
        <v>0</v>
      </c>
      <c r="O47" s="7">
        <f>SUBTOTAL(103,Janvier!$O$7:$O$46)</f>
        <v>0</v>
      </c>
      <c r="P47" s="7">
        <f>SUBTOTAL(103,Janvier!$P$7:$P$46)</f>
        <v>0</v>
      </c>
      <c r="Q47" s="7">
        <f>SUBTOTAL(103,Janvier!$Q$7:$Q$46)</f>
        <v>0</v>
      </c>
      <c r="R47" s="7">
        <f>SUBTOTAL(103,Janvier!$R$7:$R$46)</f>
        <v>0</v>
      </c>
      <c r="S47" s="7">
        <f>SUBTOTAL(103,Janvier!$S$7:$S$46)</f>
        <v>0</v>
      </c>
      <c r="T47" s="7">
        <f>SUBTOTAL(103,Janvier!$T$7:$T$46)</f>
        <v>0</v>
      </c>
      <c r="U47" s="7">
        <f>SUBTOTAL(103,Janvier!$U$7:$U$46)</f>
        <v>0</v>
      </c>
      <c r="V47" s="7">
        <f>SUBTOTAL(103,Janvier!$V$7:$V$46)</f>
        <v>0</v>
      </c>
      <c r="W47" s="7">
        <f>SUBTOTAL(103,Janvier!$W$7:$W$46)</f>
        <v>0</v>
      </c>
      <c r="X47" s="7">
        <f>SUBTOTAL(103,Janvier!$X$7:$X$46)</f>
        <v>0</v>
      </c>
      <c r="Y47" s="7">
        <f>SUBTOTAL(103,Janvier!$Y$7:$Y$46)</f>
        <v>0</v>
      </c>
      <c r="Z47" s="7">
        <f>SUBTOTAL(103,Janvier!$Z$7:$Z$46)</f>
        <v>0</v>
      </c>
      <c r="AA47" s="7">
        <f>SUBTOTAL(103,Janvier!$AA$7:$AA$46)</f>
        <v>0</v>
      </c>
      <c r="AB47" s="7">
        <f>SUBTOTAL(103,Janvier!$AB$7:$AB$46)</f>
        <v>0</v>
      </c>
      <c r="AC47" s="7">
        <f>SUBTOTAL(103,Janvier!$AC$7:$AC$46)</f>
        <v>0</v>
      </c>
      <c r="AD47" s="7">
        <f>SUBTOTAL(103,Janvier!$AD$7:$AD$46)</f>
        <v>0</v>
      </c>
      <c r="AE47" s="7">
        <f>SUBTOTAL(103,Janvier!$AE$7:$AE$46)</f>
        <v>0</v>
      </c>
      <c r="AF47" s="7">
        <f>SUBTOTAL(103,Janvier!$AF$7:$AF$46)</f>
        <v>0</v>
      </c>
      <c r="AG47" s="7">
        <f>SUBTOTAL(103,Janvier!$AG$7:$AG$46)</f>
        <v>0</v>
      </c>
      <c r="AH47" s="7">
        <f>SUBTOTAL(109,Janvier[Total des jours])</f>
        <v>40</v>
      </c>
    </row>
  </sheetData>
  <mergeCells count="7">
    <mergeCell ref="C4:AG4"/>
    <mergeCell ref="D2:E2"/>
    <mergeCell ref="G2:I2"/>
    <mergeCell ref="K2:L2"/>
    <mergeCell ref="N2:Q2"/>
    <mergeCell ref="S2:V2"/>
    <mergeCell ref="AA2:AD2"/>
  </mergeCells>
  <phoneticPr fontId="19" type="noConversion"/>
  <conditionalFormatting sqref="C7:AB7 AE7:AG7 C8:AG12 C13:E13 G13:AG13 C14:AG16 C17:N17 P17:AG17 C18:AG20 C21:AF21 AG21:AG22 C22:AB22">
    <cfRule type="expression" priority="8" stopIfTrue="1">
      <formula>C7=""</formula>
    </cfRule>
    <cfRule type="expression" dxfId="64" priority="13" stopIfTrue="1">
      <formula>C7=CléLingepropre</formula>
    </cfRule>
    <cfRule type="expression" dxfId="63" priority="14" stopIfTrue="1">
      <formula>C7=CléLingesale</formula>
    </cfRule>
    <cfRule type="expression" dxfId="62" priority="15" stopIfTrue="1">
      <formula>C7=CléMénage</formula>
    </cfRule>
    <cfRule type="expression" dxfId="61" priority="16" stopIfTrue="1">
      <formula>C7=CléDépart</formula>
    </cfRule>
    <cfRule type="expression" dxfId="60" priority="17" stopIfTrue="1">
      <formula>C7=CléArrivée</formula>
    </cfRule>
  </conditionalFormatting>
  <conditionalFormatting sqref="C23:AG43">
    <cfRule type="expression" priority="1" stopIfTrue="1">
      <formula>C23=""</formula>
    </cfRule>
    <cfRule type="expression" dxfId="59" priority="2" stopIfTrue="1">
      <formula>C23=CléLingepropre</formula>
    </cfRule>
    <cfRule type="expression" dxfId="58" priority="3" stopIfTrue="1">
      <formula>C23=CléLingesale</formula>
    </cfRule>
    <cfRule type="expression" dxfId="57" priority="4" stopIfTrue="1">
      <formula>C23=CléMénage</formula>
    </cfRule>
    <cfRule type="expression" dxfId="56" priority="5" stopIfTrue="1">
      <formula>C23=CléDépart</formula>
    </cfRule>
    <cfRule type="expression" dxfId="55" priority="6" stopIfTrue="1">
      <formula>C23=CléArrivée</formula>
    </cfRule>
  </conditionalFormatting>
  <conditionalFormatting sqref="AH7:AH41">
    <cfRule type="dataBar" priority="175">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AH42:AH46">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{938A10BE-8BC2-4DB8-9A20-8C9AEEB28C0C}</x14:id>
        </ext>
      </extLst>
    </cfRule>
  </conditionalFormatting>
  <dataValidations count="17">
    <dataValidation allowBlank="1" showInputMessage="1" showErrorMessage="1" prompt="Entrez l’année dans cette cellule." sqref="AH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dataValidation allowBlank="1" showInputMessage="1" showErrorMessage="1" prompt="Calcule automatiquement le nombre total de jours d’absence d’un employé durant ce mois" sqref="AH6"/>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dataValidation allowBlank="1" showInputMessage="1" showErrorMessage="1" prompt="Mois de ce calendrier des absences. Mettez à jour l’année dans la cellule AH4. Suivez les totaux mensuels dans la dernière cellule du tableau. Entr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Z2 M2 R2"/>
    <dataValidation allowBlank="1" showInputMessage="1" showErrorMessage="1" prompt="Entrez une étiquette pour décrire la clé personnalisée à gauche" sqref="AA2 N2 S2"/>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dataValidation allowBlank="1" showInputMessage="1" showErrorMessage="1" prompt="Entrez l’année dans la cellule ci-dessous" sqref="AH3"/>
    <dataValidation type="list" allowBlank="1" showInputMessage="1" showErrorMessage="1" sqref="B7 B25 B29 B16 B12 B38 B21 B33">
      <formula1>#REF!</formula1>
    </dataValidation>
    <dataValidation type="list" allowBlank="1" showInputMessage="1" showErrorMessage="1" sqref="B42">
      <formula1>#REF!</formula1>
    </dataValidation>
  </dataValidations>
  <printOptions gridLines="1"/>
  <pageMargins left="0.7" right="0.7" top="0.75" bottom="0.75" header="0.3" footer="0.3"/>
  <pageSetup paperSize="9" scale="82" orientation="landscape" horizont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AH7:AH41</xm:sqref>
        </x14:conditionalFormatting>
        <x14:conditionalFormatting xmlns:xm="http://schemas.microsoft.com/office/excel/2006/main">
          <x14:cfRule type="dataBar" id="{938A10BE-8BC2-4DB8-9A20-8C9AEEB28C0C}">
            <x14:dataBar minLength="0" maxLength="100">
              <x14:cfvo type="autoMin"/>
              <x14:cfvo type="formula">
                <xm:f>DATEDIF(DATE(AnnéeCalendrier,2,1),DATE(AnnéeCalendrier,3,1),"d")</xm:f>
              </x14:cfvo>
              <x14:negativeFillColor rgb="FFFF0000"/>
              <x14:axisColor rgb="FF000000"/>
            </x14:dataBar>
          </x14:cfRule>
          <xm:sqref>AH42:AH46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B89F6"/>
    <pageSetUpPr fitToPage="1"/>
  </sheetPr>
  <dimension ref="B1:AI40"/>
  <sheetViews>
    <sheetView showGridLines="0" zoomScale="85" zoomScaleNormal="85" workbookViewId="0">
      <pane ySplit="6" topLeftCell="A22" activePane="bottomLeft" state="frozen"/>
      <selection activeCell="AH2" sqref="AH2"/>
      <selection pane="bottomLeft" activeCell="B5" sqref="B5"/>
    </sheetView>
  </sheetViews>
  <sheetFormatPr baseColWidth="10" defaultColWidth="9.109375" defaultRowHeight="30" customHeight="1" x14ac:dyDescent="0.3"/>
  <cols>
    <col min="1" max="1" width="2.6640625" customWidth="1"/>
    <col min="2" max="2" width="16.5546875" customWidth="1"/>
    <col min="3" max="3" width="19.77734375" customWidth="1"/>
    <col min="4" max="10" width="4.6640625" customWidth="1"/>
    <col min="11" max="11" width="6.21875" customWidth="1"/>
    <col min="12" max="12" width="8.109375" customWidth="1"/>
    <col min="13" max="13" width="6.77734375" customWidth="1"/>
    <col min="14" max="23" width="4.6640625" customWidth="1"/>
    <col min="24" max="24" width="5" customWidth="1"/>
    <col min="25" max="25" width="6" customWidth="1"/>
    <col min="26" max="26" width="5.21875" customWidth="1"/>
    <col min="27" max="27" width="6.6640625" customWidth="1"/>
    <col min="28" max="34" width="4.6640625" customWidth="1"/>
    <col min="35" max="35" width="13.5546875" customWidth="1"/>
    <col min="36" max="36" width="2.6640625" customWidth="1"/>
  </cols>
  <sheetData>
    <row r="1" spans="2:35" ht="50.1" customHeight="1" x14ac:dyDescent="0.3">
      <c r="B1" s="8" t="str">
        <f>Titre_Absence_Employé</f>
        <v>Calendrier des locations</v>
      </c>
      <c r="C1" s="8"/>
      <c r="S1" s="56" t="s">
        <v>55</v>
      </c>
      <c r="T1" s="56"/>
      <c r="U1" s="56"/>
    </row>
    <row r="2" spans="2:35" ht="15" customHeight="1" x14ac:dyDescent="0.3">
      <c r="B2" s="12" t="s">
        <v>43</v>
      </c>
      <c r="C2" s="12"/>
      <c r="D2" s="2" t="s">
        <v>36</v>
      </c>
      <c r="E2" s="55" t="s">
        <v>37</v>
      </c>
      <c r="F2" s="55"/>
      <c r="G2" s="3" t="s">
        <v>38</v>
      </c>
      <c r="H2" s="55" t="s">
        <v>39</v>
      </c>
      <c r="I2" s="55"/>
      <c r="J2" s="55"/>
      <c r="K2" s="46" t="s">
        <v>53</v>
      </c>
      <c r="L2" s="60" t="s">
        <v>54</v>
      </c>
      <c r="M2" s="18" t="s">
        <v>55</v>
      </c>
      <c r="N2" s="35" t="s">
        <v>56</v>
      </c>
    </row>
    <row r="3" spans="2:35" ht="15" customHeight="1" x14ac:dyDescent="0.3">
      <c r="B3" s="8"/>
      <c r="C3" s="8"/>
    </row>
    <row r="4" spans="2:35" ht="30" customHeight="1" x14ac:dyDescent="0.3">
      <c r="B4" s="6" t="s">
        <v>34</v>
      </c>
      <c r="C4" s="47"/>
      <c r="D4" s="54" t="s">
        <v>42</v>
      </c>
      <c r="E4" s="54"/>
      <c r="F4" s="54"/>
      <c r="G4" s="54"/>
      <c r="H4" s="54"/>
      <c r="I4" s="54"/>
      <c r="J4" s="54"/>
      <c r="K4" s="54"/>
      <c r="L4" s="54"/>
      <c r="M4" s="54"/>
      <c r="N4" s="54"/>
      <c r="O4" s="54"/>
      <c r="P4" s="54"/>
      <c r="Q4" s="54"/>
      <c r="R4" s="54"/>
      <c r="S4" s="54"/>
      <c r="T4" s="54"/>
      <c r="U4" s="54"/>
      <c r="V4" s="54"/>
      <c r="W4" s="54"/>
      <c r="X4" s="54"/>
      <c r="Y4" s="54"/>
      <c r="Z4" s="54"/>
      <c r="AA4" s="54"/>
      <c r="AB4" s="54"/>
      <c r="AC4" s="54"/>
      <c r="AD4" s="54"/>
      <c r="AE4" s="54"/>
      <c r="AF4" s="54"/>
      <c r="AG4" s="54"/>
      <c r="AH4" s="54"/>
      <c r="AI4" s="6"/>
    </row>
    <row r="5" spans="2:35" ht="15" customHeight="1" x14ac:dyDescent="0.3">
      <c r="B5" s="6"/>
      <c r="C5" s="47"/>
      <c r="D5" s="1" t="str">
        <f>TEXT(WEEKDAY(DATE(AnnéeCalendrier,7,1),1),"jjj")</f>
        <v>sam</v>
      </c>
      <c r="E5" s="1" t="str">
        <f>TEXT(WEEKDAY(DATE(AnnéeCalendrier,7,2),1),"jjj")</f>
        <v>dim</v>
      </c>
      <c r="F5" s="1" t="str">
        <f>TEXT(WEEKDAY(DATE(AnnéeCalendrier,7,3),1),"jjj")</f>
        <v>lun</v>
      </c>
      <c r="G5" s="1" t="str">
        <f>TEXT(WEEKDAY(DATE(AnnéeCalendrier,7,4),1),"jjj")</f>
        <v>mar</v>
      </c>
      <c r="H5" s="1" t="str">
        <f>TEXT(WEEKDAY(DATE(AnnéeCalendrier,7,5),1),"jjj")</f>
        <v>mer</v>
      </c>
      <c r="I5" s="1" t="str">
        <f>TEXT(WEEKDAY(DATE(AnnéeCalendrier,7,6),1),"jjj")</f>
        <v>jeu</v>
      </c>
      <c r="J5" s="1" t="str">
        <f>TEXT(WEEKDAY(DATE(AnnéeCalendrier,7,7),1),"jjj")</f>
        <v>ven</v>
      </c>
      <c r="K5" s="1" t="str">
        <f>TEXT(WEEKDAY(DATE(AnnéeCalendrier,7,8),1),"jjj")</f>
        <v>sam</v>
      </c>
      <c r="L5" s="1" t="str">
        <f>TEXT(WEEKDAY(DATE(AnnéeCalendrier,7,9),1),"jjj")</f>
        <v>dim</v>
      </c>
      <c r="M5" s="1" t="str">
        <f>TEXT(WEEKDAY(DATE(AnnéeCalendrier,7,10),1),"jjj")</f>
        <v>lun</v>
      </c>
      <c r="N5" s="1" t="str">
        <f>TEXT(WEEKDAY(DATE(AnnéeCalendrier,7,11),1),"jjj")</f>
        <v>mar</v>
      </c>
      <c r="O5" s="1" t="str">
        <f>TEXT(WEEKDAY(DATE(AnnéeCalendrier,7,12),1),"jjj")</f>
        <v>mer</v>
      </c>
      <c r="P5" s="1" t="str">
        <f>TEXT(WEEKDAY(DATE(AnnéeCalendrier,7,13),1),"jjj")</f>
        <v>jeu</v>
      </c>
      <c r="Q5" s="1" t="str">
        <f>TEXT(WEEKDAY(DATE(AnnéeCalendrier,7,14),1),"jjj")</f>
        <v>ven</v>
      </c>
      <c r="R5" s="1" t="str">
        <f>TEXT(WEEKDAY(DATE(AnnéeCalendrier,7,15),1),"jjj")</f>
        <v>sam</v>
      </c>
      <c r="S5" s="1" t="str">
        <f>TEXT(WEEKDAY(DATE(AnnéeCalendrier,7,16),1),"jjj")</f>
        <v>dim</v>
      </c>
      <c r="T5" s="1" t="str">
        <f>TEXT(WEEKDAY(DATE(AnnéeCalendrier,7,17),1),"jjj")</f>
        <v>lun</v>
      </c>
      <c r="U5" s="1" t="str">
        <f>TEXT(WEEKDAY(DATE(AnnéeCalendrier,7,18),1),"jjj")</f>
        <v>mar</v>
      </c>
      <c r="V5" s="1" t="str">
        <f>TEXT(WEEKDAY(DATE(AnnéeCalendrier,7,19),1),"jjj")</f>
        <v>mer</v>
      </c>
      <c r="W5" s="1" t="str">
        <f>TEXT(WEEKDAY(DATE(AnnéeCalendrier,7,20),1),"jjj")</f>
        <v>jeu</v>
      </c>
      <c r="X5" s="1" t="str">
        <f>TEXT(WEEKDAY(DATE(AnnéeCalendrier,7,21),1),"jjj")</f>
        <v>ven</v>
      </c>
      <c r="Y5" s="1" t="str">
        <f>TEXT(WEEKDAY(DATE(AnnéeCalendrier,7,22),1),"jjj")</f>
        <v>sam</v>
      </c>
      <c r="Z5" s="1" t="str">
        <f>TEXT(WEEKDAY(DATE(AnnéeCalendrier,7,23),1),"jjj")</f>
        <v>dim</v>
      </c>
      <c r="AA5" s="1" t="str">
        <f>TEXT(WEEKDAY(DATE(AnnéeCalendrier,7,24),1),"jjj")</f>
        <v>lun</v>
      </c>
      <c r="AB5" s="1" t="str">
        <f>TEXT(WEEKDAY(DATE(AnnéeCalendrier,7,25),1),"jjj")</f>
        <v>mar</v>
      </c>
      <c r="AC5" s="1" t="str">
        <f>TEXT(WEEKDAY(DATE(AnnéeCalendrier,7,26),1),"jjj")</f>
        <v>mer</v>
      </c>
      <c r="AD5" s="1" t="str">
        <f>TEXT(WEEKDAY(DATE(AnnéeCalendrier,7,27),1),"jjj")</f>
        <v>jeu</v>
      </c>
      <c r="AE5" s="1" t="str">
        <f>TEXT(WEEKDAY(DATE(AnnéeCalendrier,7,28),1),"jjj")</f>
        <v>ven</v>
      </c>
      <c r="AF5" s="1" t="str">
        <f>TEXT(WEEKDAY(DATE(AnnéeCalendrier,7,29),1),"jjj")</f>
        <v>sam</v>
      </c>
      <c r="AG5" s="1" t="str">
        <f>TEXT(WEEKDAY(DATE(AnnéeCalendrier,7,30),1),"jjj")</f>
        <v>dim</v>
      </c>
      <c r="AH5" s="1" t="str">
        <f>TEXT(WEEKDAY(DATE(AnnéeCalendrier,7,31),1),"jjj")</f>
        <v>lun</v>
      </c>
      <c r="AI5" s="6"/>
    </row>
    <row r="6" spans="2:35" ht="15" customHeight="1" x14ac:dyDescent="0.3">
      <c r="B6" s="9" t="s">
        <v>41</v>
      </c>
      <c r="C6" s="9" t="s">
        <v>86</v>
      </c>
      <c r="D6" s="1" t="s">
        <v>1</v>
      </c>
      <c r="E6" s="1" t="s">
        <v>2</v>
      </c>
      <c r="F6" s="1" t="s">
        <v>3</v>
      </c>
      <c r="G6" s="1" t="s">
        <v>4</v>
      </c>
      <c r="H6" s="1" t="s">
        <v>5</v>
      </c>
      <c r="I6" s="1" t="s">
        <v>6</v>
      </c>
      <c r="J6" s="1" t="s">
        <v>7</v>
      </c>
      <c r="K6" s="1" t="s">
        <v>8</v>
      </c>
      <c r="L6" s="1" t="s">
        <v>9</v>
      </c>
      <c r="M6" s="1" t="s">
        <v>10</v>
      </c>
      <c r="N6" s="1" t="s">
        <v>11</v>
      </c>
      <c r="O6" s="1" t="s">
        <v>12</v>
      </c>
      <c r="P6" s="1" t="s">
        <v>13</v>
      </c>
      <c r="Q6" s="1" t="s">
        <v>14</v>
      </c>
      <c r="R6" s="1" t="s">
        <v>15</v>
      </c>
      <c r="S6" s="1" t="s">
        <v>16</v>
      </c>
      <c r="T6" s="1" t="s">
        <v>17</v>
      </c>
      <c r="U6" s="1" t="s">
        <v>18</v>
      </c>
      <c r="V6" s="1" t="s">
        <v>19</v>
      </c>
      <c r="W6" s="1" t="s">
        <v>20</v>
      </c>
      <c r="X6" s="1" t="s">
        <v>21</v>
      </c>
      <c r="Y6" s="1" t="s">
        <v>22</v>
      </c>
      <c r="Z6" s="1" t="s">
        <v>23</v>
      </c>
      <c r="AA6" s="1" t="s">
        <v>24</v>
      </c>
      <c r="AB6" s="1" t="s">
        <v>25</v>
      </c>
      <c r="AC6" s="1" t="s">
        <v>26</v>
      </c>
      <c r="AD6" s="1" t="s">
        <v>27</v>
      </c>
      <c r="AE6" s="1" t="s">
        <v>28</v>
      </c>
      <c r="AF6" s="1" t="s">
        <v>29</v>
      </c>
      <c r="AG6" s="1" t="s">
        <v>30</v>
      </c>
      <c r="AH6" s="1" t="s">
        <v>31</v>
      </c>
      <c r="AI6" s="10" t="s">
        <v>65</v>
      </c>
    </row>
    <row r="7" spans="2:35" ht="14.4" x14ac:dyDescent="0.3">
      <c r="B7" s="24" t="s">
        <v>57</v>
      </c>
      <c r="C7" s="24"/>
      <c r="D7" s="33"/>
      <c r="E7" s="33"/>
      <c r="F7" s="33"/>
      <c r="G7" s="33"/>
      <c r="H7" s="33"/>
      <c r="I7" s="33"/>
      <c r="J7" s="33"/>
      <c r="K7" s="33"/>
      <c r="L7" s="33"/>
      <c r="M7" s="33"/>
      <c r="N7" s="33"/>
      <c r="O7" s="33"/>
      <c r="P7" s="33" t="s">
        <v>38</v>
      </c>
      <c r="Q7" s="1"/>
      <c r="R7" s="1"/>
      <c r="S7" s="1"/>
      <c r="T7" s="1"/>
      <c r="U7" s="1"/>
      <c r="V7" s="1"/>
      <c r="W7" s="1"/>
      <c r="X7" s="1"/>
      <c r="Y7" s="1"/>
      <c r="Z7" s="1"/>
      <c r="AA7" s="1"/>
      <c r="AB7" s="1"/>
      <c r="AC7" s="1"/>
      <c r="AD7" s="1" t="s">
        <v>36</v>
      </c>
      <c r="AE7" s="33"/>
      <c r="AF7" s="33"/>
      <c r="AG7" s="33"/>
      <c r="AH7" s="33"/>
      <c r="AI7" s="5"/>
    </row>
    <row r="8" spans="2:35" ht="14.4" x14ac:dyDescent="0.3">
      <c r="B8" s="63"/>
      <c r="C8" s="16" t="s">
        <v>40</v>
      </c>
      <c r="Q8" s="60"/>
    </row>
    <row r="9" spans="2:35" ht="14.4" x14ac:dyDescent="0.3">
      <c r="B9" s="63"/>
      <c r="C9" s="16" t="s">
        <v>50</v>
      </c>
      <c r="P9" s="40"/>
      <c r="AD9" s="40"/>
    </row>
    <row r="10" spans="2:35" ht="14.4" x14ac:dyDescent="0.3">
      <c r="B10" s="63"/>
      <c r="C10" s="16" t="s">
        <v>44</v>
      </c>
    </row>
    <row r="11" spans="2:35" ht="14.4" x14ac:dyDescent="0.3">
      <c r="B11" s="25" t="s">
        <v>58</v>
      </c>
      <c r="C11" s="25"/>
      <c r="D11" s="32"/>
      <c r="E11" s="32"/>
      <c r="F11" s="32"/>
      <c r="G11" s="32"/>
      <c r="H11" s="32"/>
      <c r="I11" s="37" t="s">
        <v>45</v>
      </c>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row>
    <row r="12" spans="2:35" ht="14.4" x14ac:dyDescent="0.3">
      <c r="B12" s="63"/>
      <c r="C12" s="16" t="s">
        <v>40</v>
      </c>
      <c r="I12" s="60"/>
    </row>
    <row r="13" spans="2:35" ht="14.4" x14ac:dyDescent="0.3">
      <c r="B13" s="63"/>
      <c r="C13" s="16" t="s">
        <v>50</v>
      </c>
      <c r="I13" s="40"/>
    </row>
    <row r="14" spans="2:35" ht="14.4" x14ac:dyDescent="0.3">
      <c r="B14" s="63"/>
      <c r="C14" s="16" t="s">
        <v>44</v>
      </c>
    </row>
    <row r="15" spans="2:35" ht="14.4" x14ac:dyDescent="0.3">
      <c r="B15" s="26" t="s">
        <v>59</v>
      </c>
      <c r="C15" s="26"/>
      <c r="K15" t="s">
        <v>36</v>
      </c>
      <c r="L15" s="32"/>
      <c r="M15" s="32"/>
      <c r="N15" s="32"/>
      <c r="O15" s="32"/>
      <c r="P15" s="32"/>
      <c r="Q15" s="32"/>
      <c r="R15" t="s">
        <v>38</v>
      </c>
      <c r="AE15" t="s">
        <v>36</v>
      </c>
      <c r="AF15" s="32"/>
      <c r="AG15" s="32"/>
      <c r="AH15" s="32"/>
    </row>
    <row r="16" spans="2:35" ht="14.4" x14ac:dyDescent="0.3">
      <c r="B16" s="63"/>
      <c r="C16" s="16" t="s">
        <v>40</v>
      </c>
      <c r="J16" s="19"/>
      <c r="AD16" s="19"/>
    </row>
    <row r="17" spans="2:34" ht="14.4" x14ac:dyDescent="0.3">
      <c r="B17" s="63"/>
      <c r="C17" s="16" t="s">
        <v>50</v>
      </c>
      <c r="K17" s="40"/>
      <c r="R17" s="40"/>
      <c r="AE17" s="40"/>
    </row>
    <row r="18" spans="2:34" ht="14.4" x14ac:dyDescent="0.3">
      <c r="B18" s="63"/>
      <c r="C18" s="16" t="s">
        <v>44</v>
      </c>
    </row>
    <row r="19" spans="2:34" ht="14.4" x14ac:dyDescent="0.3">
      <c r="B19" s="27" t="s">
        <v>60</v>
      </c>
      <c r="C19" s="27"/>
      <c r="W19" t="s">
        <v>36</v>
      </c>
      <c r="X19" s="32"/>
      <c r="Y19" s="32"/>
      <c r="Z19" s="32"/>
      <c r="AA19" s="32"/>
      <c r="AB19" s="32"/>
      <c r="AC19" s="32"/>
      <c r="AD19" s="32"/>
      <c r="AE19" s="32"/>
      <c r="AF19" s="32"/>
      <c r="AG19" s="32" t="s">
        <v>38</v>
      </c>
    </row>
    <row r="20" spans="2:34" ht="14.4" x14ac:dyDescent="0.3">
      <c r="B20" s="63"/>
      <c r="C20" s="16" t="s">
        <v>40</v>
      </c>
      <c r="V20" s="19"/>
    </row>
    <row r="21" spans="2:34" ht="14.4" x14ac:dyDescent="0.3">
      <c r="B21" s="63"/>
      <c r="C21" s="16" t="s">
        <v>50</v>
      </c>
      <c r="W21" s="43"/>
    </row>
    <row r="22" spans="2:34" ht="14.4" x14ac:dyDescent="0.3">
      <c r="B22" s="63"/>
      <c r="C22" s="16" t="s">
        <v>44</v>
      </c>
    </row>
    <row r="23" spans="2:34" ht="14.4" x14ac:dyDescent="0.3">
      <c r="B23" s="28" t="s">
        <v>61</v>
      </c>
      <c r="C23" s="28"/>
      <c r="O23" t="s">
        <v>36</v>
      </c>
      <c r="P23" s="42"/>
      <c r="Q23" s="42"/>
      <c r="R23" s="42"/>
      <c r="S23" s="42"/>
      <c r="T23" t="s">
        <v>38</v>
      </c>
      <c r="Y23" t="s">
        <v>36</v>
      </c>
      <c r="Z23" s="32"/>
      <c r="AA23" s="32"/>
      <c r="AB23" s="32"/>
      <c r="AC23" s="32"/>
      <c r="AD23" s="32"/>
      <c r="AE23" s="32"/>
      <c r="AF23" s="32"/>
      <c r="AG23" s="32"/>
      <c r="AH23" s="32"/>
    </row>
    <row r="24" spans="2:34" ht="14.4" x14ac:dyDescent="0.3">
      <c r="B24" s="63"/>
      <c r="C24" s="16" t="s">
        <v>40</v>
      </c>
      <c r="N24" s="19"/>
      <c r="X24" s="19"/>
    </row>
    <row r="25" spans="2:34" ht="14.4" x14ac:dyDescent="0.3">
      <c r="B25" s="63"/>
      <c r="C25" s="16" t="s">
        <v>50</v>
      </c>
      <c r="O25" s="40"/>
      <c r="T25" s="40"/>
      <c r="Y25" s="40"/>
    </row>
    <row r="26" spans="2:34" ht="14.4" x14ac:dyDescent="0.3">
      <c r="B26" s="63"/>
      <c r="C26" s="16" t="s">
        <v>44</v>
      </c>
    </row>
    <row r="27" spans="2:34" ht="14.4" x14ac:dyDescent="0.3">
      <c r="B27" s="29" t="s">
        <v>62</v>
      </c>
      <c r="C27" s="29"/>
      <c r="G27" t="s">
        <v>36</v>
      </c>
      <c r="H27" s="32"/>
      <c r="I27" s="32"/>
      <c r="J27" s="32"/>
      <c r="K27" s="32"/>
      <c r="L27" t="s">
        <v>38</v>
      </c>
    </row>
    <row r="28" spans="2:34" ht="14.4" x14ac:dyDescent="0.3">
      <c r="B28" s="63"/>
      <c r="C28" s="16" t="s">
        <v>40</v>
      </c>
      <c r="F28" s="19"/>
      <c r="N28" s="19"/>
    </row>
    <row r="29" spans="2:34" ht="14.4" x14ac:dyDescent="0.3">
      <c r="B29" s="63"/>
      <c r="C29" s="16" t="s">
        <v>50</v>
      </c>
      <c r="G29" s="40"/>
      <c r="L29" s="40"/>
    </row>
    <row r="30" spans="2:34" ht="14.4" x14ac:dyDescent="0.3">
      <c r="B30" s="63"/>
      <c r="C30" s="16" t="s">
        <v>49</v>
      </c>
      <c r="I30" s="60"/>
    </row>
    <row r="31" spans="2:34" ht="14.4" x14ac:dyDescent="0.3">
      <c r="B31" s="63"/>
      <c r="C31" s="16" t="s">
        <v>44</v>
      </c>
    </row>
    <row r="32" spans="2:34" ht="14.4" x14ac:dyDescent="0.3">
      <c r="B32" s="30" t="s">
        <v>63</v>
      </c>
      <c r="C32" s="30"/>
      <c r="H32" t="s">
        <v>36</v>
      </c>
      <c r="I32" s="32"/>
      <c r="J32" s="32"/>
      <c r="K32" s="32"/>
      <c r="L32" s="32"/>
      <c r="M32" s="32"/>
      <c r="N32" s="32"/>
      <c r="O32" t="s">
        <v>38</v>
      </c>
      <c r="R32" t="s">
        <v>36</v>
      </c>
      <c r="S32" s="32"/>
      <c r="T32" s="32"/>
      <c r="U32" s="32"/>
      <c r="V32" s="32"/>
      <c r="W32" s="32"/>
      <c r="X32" s="32"/>
      <c r="Y32" t="s">
        <v>38</v>
      </c>
      <c r="AE32" s="31" t="s">
        <v>36</v>
      </c>
      <c r="AF32" s="32"/>
      <c r="AG32" s="32"/>
      <c r="AH32" s="32"/>
    </row>
    <row r="33" spans="2:35" ht="14.4" x14ac:dyDescent="0.3">
      <c r="B33" s="63"/>
      <c r="C33" s="16" t="s">
        <v>40</v>
      </c>
      <c r="H33" s="60"/>
      <c r="Q33" s="60"/>
      <c r="AD33" s="60"/>
    </row>
    <row r="34" spans="2:35" ht="14.4" x14ac:dyDescent="0.3">
      <c r="B34" s="63"/>
      <c r="C34" s="16" t="s">
        <v>50</v>
      </c>
      <c r="H34" s="40"/>
      <c r="O34" s="40"/>
      <c r="R34" s="40"/>
      <c r="Y34" s="40"/>
      <c r="AE34" s="40"/>
    </row>
    <row r="35" spans="2:35" ht="14.4" x14ac:dyDescent="0.3">
      <c r="B35" s="63"/>
      <c r="C35" s="16" t="s">
        <v>44</v>
      </c>
    </row>
    <row r="36" spans="2:35" ht="14.4" x14ac:dyDescent="0.3">
      <c r="B36" s="41" t="s">
        <v>64</v>
      </c>
      <c r="C36" s="41"/>
      <c r="D36" s="32"/>
      <c r="E36" s="32"/>
      <c r="F36" s="32"/>
      <c r="G36" s="32"/>
      <c r="H36" s="32"/>
      <c r="I36" s="32"/>
      <c r="J36" s="22"/>
      <c r="K36" s="22"/>
      <c r="L36" s="22"/>
      <c r="M36" s="22"/>
      <c r="N36" s="22"/>
      <c r="O36" s="22"/>
      <c r="P36" s="22" t="s">
        <v>38</v>
      </c>
      <c r="U36" t="s">
        <v>36</v>
      </c>
      <c r="V36" s="32"/>
      <c r="W36" s="32"/>
      <c r="X36" s="32"/>
      <c r="Y36" s="32"/>
      <c r="Z36" s="32" t="s">
        <v>38</v>
      </c>
      <c r="AG36" t="s">
        <v>36</v>
      </c>
      <c r="AH36" s="32"/>
    </row>
    <row r="37" spans="2:35" ht="14.4" x14ac:dyDescent="0.3">
      <c r="B37" s="63"/>
      <c r="C37" s="16" t="s">
        <v>40</v>
      </c>
      <c r="T37" s="60"/>
      <c r="AF37" s="60"/>
    </row>
    <row r="38" spans="2:35" ht="14.4" x14ac:dyDescent="0.3">
      <c r="B38" s="63"/>
      <c r="C38" s="16" t="s">
        <v>50</v>
      </c>
      <c r="P38" s="40"/>
      <c r="U38" s="40"/>
      <c r="Z38" s="40"/>
      <c r="AG38" s="40"/>
    </row>
    <row r="39" spans="2:35" ht="14.4" x14ac:dyDescent="0.3">
      <c r="B39" s="63"/>
      <c r="C39" s="16" t="s">
        <v>44</v>
      </c>
    </row>
    <row r="40" spans="2:35" ht="30" customHeight="1" x14ac:dyDescent="0.3">
      <c r="B40" s="14" t="str">
        <f>NomMois&amp;" Total"</f>
        <v>Juillet Total</v>
      </c>
      <c r="C40" s="14"/>
      <c r="D40" s="7">
        <f>SUBTOTAL(103,Juillet[1])</f>
        <v>0</v>
      </c>
      <c r="E40" s="7">
        <f>SUBTOTAL(103,Juillet[2])</f>
        <v>0</v>
      </c>
      <c r="F40" s="7">
        <f>SUBTOTAL(103,Juillet[3])</f>
        <v>0</v>
      </c>
      <c r="G40" s="7">
        <f>SUBTOTAL(103,Juillet[4])</f>
        <v>1</v>
      </c>
      <c r="H40" s="7">
        <f>SUBTOTAL(103,Juillet[5])</f>
        <v>1</v>
      </c>
      <c r="I40" s="7">
        <f>SUBTOTAL(103,Juillet[6])</f>
        <v>1</v>
      </c>
      <c r="J40" s="7">
        <f>SUBTOTAL(103,Juillet[7])</f>
        <v>0</v>
      </c>
      <c r="K40" s="7">
        <f>SUBTOTAL(103,Juillet[8])</f>
        <v>1</v>
      </c>
      <c r="L40" s="7">
        <f>SUBTOTAL(103,Juillet[9])</f>
        <v>1</v>
      </c>
      <c r="M40" s="7">
        <f>SUBTOTAL(103,Juillet[10])</f>
        <v>0</v>
      </c>
      <c r="N40" s="7">
        <f>SUBTOTAL(103,Juillet[11])</f>
        <v>0</v>
      </c>
      <c r="O40" s="7">
        <f>SUBTOTAL(103,Juillet[12])</f>
        <v>2</v>
      </c>
      <c r="P40" s="7">
        <f>SUBTOTAL(103,Juillet[13])</f>
        <v>2</v>
      </c>
      <c r="Q40" s="7">
        <f>SUBTOTAL(103,Juillet[14])</f>
        <v>0</v>
      </c>
      <c r="R40" s="7">
        <f>SUBTOTAL(103,Juillet[15])</f>
        <v>2</v>
      </c>
      <c r="S40" s="7">
        <f>SUBTOTAL(103,Juillet[16])</f>
        <v>0</v>
      </c>
      <c r="T40" s="7">
        <f>SUBTOTAL(103,Juillet[17])</f>
        <v>1</v>
      </c>
      <c r="U40" s="7">
        <f>SUBTOTAL(103,Juillet[18])</f>
        <v>1</v>
      </c>
      <c r="V40" s="7">
        <f>SUBTOTAL(103,Juillet[19])</f>
        <v>0</v>
      </c>
      <c r="W40" s="7">
        <f>SUBTOTAL(103,Juillet[20])</f>
        <v>1</v>
      </c>
      <c r="X40" s="7">
        <f>SUBTOTAL(103,Juillet[21])</f>
        <v>0</v>
      </c>
      <c r="Y40" s="7">
        <f>SUBTOTAL(103,Juillet[22])</f>
        <v>2</v>
      </c>
      <c r="Z40" s="7">
        <f>SUBTOTAL(103,Juillet[23])</f>
        <v>1</v>
      </c>
      <c r="AA40" s="7">
        <f>SUBTOTAL(103,Juillet[24])</f>
        <v>0</v>
      </c>
      <c r="AB40" s="7">
        <f>SUBTOTAL(103,Juillet[25])</f>
        <v>0</v>
      </c>
      <c r="AC40" s="7">
        <f>SUBTOTAL(103,Juillet[26])</f>
        <v>0</v>
      </c>
      <c r="AD40" s="7">
        <f>SUBTOTAL(103,Juillet[27])</f>
        <v>1</v>
      </c>
      <c r="AE40" s="7">
        <f>SUBTOTAL(103,Juillet[28])</f>
        <v>2</v>
      </c>
      <c r="AF40" s="7">
        <f>SUBTOTAL(103,Juillet[29])</f>
        <v>0</v>
      </c>
      <c r="AG40" s="7">
        <f>SUBTOTAL(103,Juillet[30])</f>
        <v>2</v>
      </c>
      <c r="AH40" s="7">
        <f>SUBTOTAL(103,Juillet[31])</f>
        <v>0</v>
      </c>
      <c r="AI40" s="7"/>
    </row>
  </sheetData>
  <mergeCells count="4">
    <mergeCell ref="D4:AH4"/>
    <mergeCell ref="E2:F2"/>
    <mergeCell ref="H2:J2"/>
    <mergeCell ref="S1:U1"/>
  </mergeCells>
  <phoneticPr fontId="19" type="noConversion"/>
  <conditionalFormatting sqref="A36:AH36 K37:S37 J38:S38 U38:AH38 U37:AE37 AG37:AH37 D39:AH39 D38:H38 D37:I37 A37:A39 C37:C39">
    <cfRule type="cellIs" dxfId="54" priority="7" operator="equal">
      <formula>"A"</formula>
    </cfRule>
  </conditionalFormatting>
  <conditionalFormatting sqref="D12:H12 K12:AH12 D13:AH23 D24:N24 P24:AH24 D25:AH27 D28:N28 P28:AH28 D29:AH29 D33:G33 Z33:AC33 D34:AE34 AG34:AH34 D35:AH35 D7:AH7 D9:AH11 E8:P8 R8:AH8 I33:P33 R33:X33 AE33:AH33 D31:AH32 D30:H30 J30:AH30">
    <cfRule type="expression" priority="27" stopIfTrue="1">
      <formula>D7=""</formula>
    </cfRule>
    <cfRule type="expression" dxfId="53" priority="28" stopIfTrue="1">
      <formula>D7=CléLingepropre</formula>
    </cfRule>
    <cfRule type="expression" dxfId="52" priority="29" stopIfTrue="1">
      <formula>D7=CléLingesale</formula>
    </cfRule>
    <cfRule type="expression" dxfId="51" priority="30" stopIfTrue="1">
      <formula>D7=CléMénage</formula>
    </cfRule>
    <cfRule type="expression" dxfId="50" priority="31" stopIfTrue="1">
      <formula>D7=CléDépart</formula>
    </cfRule>
    <cfRule type="expression" dxfId="49" priority="32" stopIfTrue="1">
      <formula>D7=CléArrivée</formula>
    </cfRule>
  </conditionalFormatting>
  <conditionalFormatting sqref="E36">
    <cfRule type="expression" priority="8" stopIfTrue="1">
      <formula>E36=""</formula>
    </cfRule>
    <cfRule type="expression" dxfId="48" priority="9" stopIfTrue="1">
      <formula>E36=CléLingepropre</formula>
    </cfRule>
    <cfRule type="expression" dxfId="47" priority="10" stopIfTrue="1">
      <formula>E36=CléLingesale</formula>
    </cfRule>
    <cfRule type="expression" dxfId="46" priority="11" stopIfTrue="1">
      <formula>E36=CléMénage</formula>
    </cfRule>
    <cfRule type="expression" dxfId="45" priority="12" stopIfTrue="1">
      <formula>E36=CléDépart</formula>
    </cfRule>
    <cfRule type="expression" dxfId="44" priority="13" stopIfTrue="1">
      <formula>E36=CléArrivée</formula>
    </cfRule>
  </conditionalFormatting>
  <conditionalFormatting sqref="G36:K36 AA36:AD36">
    <cfRule type="expression" priority="14" stopIfTrue="1">
      <formula>G36=""</formula>
    </cfRule>
    <cfRule type="expression" dxfId="43" priority="15" stopIfTrue="1">
      <formula>G36=CléLingepropre</formula>
    </cfRule>
    <cfRule type="expression" dxfId="42" priority="16" stopIfTrue="1">
      <formula>G36=CléLingesale</formula>
    </cfRule>
    <cfRule type="expression" dxfId="41" priority="17" stopIfTrue="1">
      <formula>G36=CléMénage</formula>
    </cfRule>
    <cfRule type="expression" dxfId="40" priority="18" stopIfTrue="1">
      <formula>G36=CléDépart</formula>
    </cfRule>
    <cfRule type="expression" dxfId="39" priority="19" stopIfTrue="1">
      <formula>G36=CléArrivée</formula>
    </cfRule>
  </conditionalFormatting>
  <conditionalFormatting sqref="AI36">
    <cfRule type="dataBar" priority="20">
      <dataBar>
        <cfvo type="min"/>
        <cfvo type="formula" val="DATEDIF(DATE(AnnéeCalendrier,2,1),DATE(AnnéeCalendrier,3,1),&quot;d&quot;)"/>
        <color theme="2" tint="-0.249977111117893"/>
      </dataBar>
      <extLst>
        <ext xmlns:x14="http://schemas.microsoft.com/office/spreadsheetml/2009/9/main" uri="{B025F937-C7B1-47D3-B67F-A62EFF666E3E}">
          <x14:id>{151B78A0-A5D1-4837-9503-54E8BDEA7371}</x14:id>
        </ext>
      </extLst>
    </cfRule>
  </conditionalFormatting>
  <conditionalFormatting sqref="AI7:AI35">
    <cfRule type="dataBar" priority="316">
      <dataBar>
        <cfvo type="min"/>
        <cfvo type="formula" val="DATEDIF(DATE(AnnéeCalendrier,2,1),DATE(AnnéeCalendrier,3,1),&quot;d&quot;)"/>
        <color theme="2" tint="-0.249977111117893"/>
      </dataBar>
      <extLst>
        <ext xmlns:x14="http://schemas.microsoft.com/office/spreadsheetml/2009/9/main" uri="{B025F937-C7B1-47D3-B67F-A62EFF666E3E}">
          <x14:id>{E0DCF129-9B2A-4CEB-9E56-27607F4BED20}</x14:id>
        </ext>
      </extLst>
    </cfRule>
  </conditionalFormatting>
  <conditionalFormatting sqref="D8">
    <cfRule type="expression" priority="1" stopIfTrue="1">
      <formula>D8=""</formula>
    </cfRule>
    <cfRule type="expression" dxfId="38" priority="2" stopIfTrue="1">
      <formula>D8=CléLingepropre</formula>
    </cfRule>
    <cfRule type="expression" dxfId="37" priority="3" stopIfTrue="1">
      <formula>D8=CléLingesale</formula>
    </cfRule>
    <cfRule type="expression" dxfId="36" priority="4" stopIfTrue="1">
      <formula>D8=CléMénage</formula>
    </cfRule>
    <cfRule type="expression" dxfId="35" priority="5" stopIfTrue="1">
      <formula>D8=CléDépart</formula>
    </cfRule>
    <cfRule type="expression" dxfId="34" priority="6" stopIfTrue="1">
      <formula>D8=CléArrivée</formula>
    </cfRule>
  </conditionalFormatting>
  <dataValidations count="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D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C4"/>
    <dataValidation allowBlank="1" showInputMessage="1" showErrorMessage="1" prompt="Cette ligne définit les clés utilisées dans le tableau : Congé en C2, Personnel en F2 et Congé maladie en J2. Les cellules M2 et R2 sont personnalisables" sqref="B2:C2"/>
    <dataValidation allowBlank="1" showInputMessage="1" showErrorMessage="1" prompt="La lettre « P » indique une absence pour motifs personnels" sqref="G2"/>
    <dataValidation allowBlank="1" showInputMessage="1" showErrorMessage="1" prompt="La lettre « C » indique une absence pour cause de congé" sqref="D2"/>
    <dataValidation allowBlank="1" showInputMessage="1" showErrorMessage="1" prompt="Le titre mis à jour automatiquement figure dans cette cellule. Pour modifier le titre, mettez à jour la cellule B1 de la feuille de calcul Janvier" sqref="B1:C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C6"/>
    <dataValidation allowBlank="1" showInputMessage="1" showErrorMessage="1" prompt="Suivez les absences du mois de juillet dans cette feuille de calcul" sqref="A1"/>
    <dataValidation allowBlank="1" showInputMessage="1" showErrorMessage="1" prompt="Calcule automatiquement le nombre total de jours d’absence d’un employé durant ce mois dans cette colonne" sqref="AI6"/>
    <dataValidation allowBlank="1" showInputMessage="1" showErrorMessage="1" prompt="Année mise à jour automatiquement en fonction de l’année entrée dans la feuille de calcul Janvier" sqref="AI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D5"/>
    <dataValidation type="list" allowBlank="1" showInputMessage="1" showErrorMessage="1" sqref="S1">
      <formula1>employées</formula1>
    </dataValidation>
  </dataValidations>
  <pageMargins left="0.7" right="0.7" top="0.75" bottom="0.75" header="0.3" footer="0.3"/>
  <pageSetup paperSize="9" scale="42" orientation="portrait" horizontalDpi="4294967293"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51B78A0-A5D1-4837-9503-54E8BDEA7371}">
            <x14:dataBar minLength="0" maxLength="100">
              <x14:cfvo type="autoMin"/>
              <x14:cfvo type="formula">
                <xm:f>DATEDIF(DATE(AnnéeCalendrier,2,1),DATE(AnnéeCalendrier,3,1),"d")</xm:f>
              </x14:cfvo>
              <x14:negativeFillColor rgb="FFFF0000"/>
              <x14:axisColor rgb="FF000000"/>
            </x14:dataBar>
          </x14:cfRule>
          <xm:sqref>AI36</xm:sqref>
        </x14:conditionalFormatting>
        <x14:conditionalFormatting xmlns:xm="http://schemas.microsoft.com/office/excel/2006/main">
          <x14:cfRule type="dataBar" id="{E0DCF129-9B2A-4CEB-9E56-27607F4BED20}">
            <x14:dataBar minLength="0" maxLength="100">
              <x14:cfvo type="autoMin"/>
              <x14:cfvo type="formula">
                <xm:f>DATEDIF(DATE(AnnéeCalendrier,2,1),DATE(AnnéeCalendrier,3,1),"d")</xm:f>
              </x14:cfvo>
              <x14:negativeFillColor rgb="FFFF0000"/>
              <x14:axisColor rgb="FF000000"/>
            </x14:dataBar>
          </x14:cfRule>
          <xm:sqref>AI7:AI35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6"/>
  <sheetViews>
    <sheetView tabSelected="1" workbookViewId="0">
      <selection activeCell="A7" sqref="A6:A7"/>
    </sheetView>
  </sheetViews>
  <sheetFormatPr baseColWidth="10" defaultRowHeight="15.6" x14ac:dyDescent="0.3"/>
  <cols>
    <col min="1" max="1" width="14" style="49" customWidth="1"/>
    <col min="2" max="2" width="14.21875" style="49" customWidth="1"/>
    <col min="3" max="3" width="15.88671875" style="62" customWidth="1"/>
    <col min="4" max="4" width="11.5546875" style="48"/>
    <col min="5" max="5" width="13.77734375" style="48" customWidth="1"/>
    <col min="6" max="16384" width="11.5546875" style="48"/>
  </cols>
  <sheetData>
    <row r="1" spans="1:5" x14ac:dyDescent="0.3">
      <c r="A1" s="51" t="s">
        <v>69</v>
      </c>
      <c r="B1" s="48"/>
      <c r="C1" s="61"/>
      <c r="D1" s="49" t="s">
        <v>70</v>
      </c>
      <c r="E1" s="61"/>
    </row>
    <row r="2" spans="1:5" x14ac:dyDescent="0.3">
      <c r="A2" s="48"/>
      <c r="B2" s="48"/>
    </row>
    <row r="3" spans="1:5" x14ac:dyDescent="0.3">
      <c r="A3" s="50" t="s">
        <v>66</v>
      </c>
      <c r="B3" s="50" t="s">
        <v>67</v>
      </c>
      <c r="C3" s="50" t="s">
        <v>68</v>
      </c>
    </row>
    <row r="6" spans="1:5" ht="13.8" customHeight="1" x14ac:dyDescent="0.3"/>
  </sheetData>
  <sortState ref="A4:C11">
    <sortCondition ref="C4"/>
  </sortState>
  <dataValidations count="2">
    <dataValidation type="list" allowBlank="1" showInputMessage="1" showErrorMessage="1" sqref="C1">
      <formula1>Noms</formula1>
    </dataValidation>
    <dataValidation type="list" allowBlank="1" showInputMessage="1" showErrorMessage="1" sqref="E1">
      <formula1>Période</formula1>
    </dataValidation>
  </dataValidation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C1:G13"/>
  <sheetViews>
    <sheetView workbookViewId="0">
      <selection activeCell="A17" sqref="A17"/>
    </sheetView>
  </sheetViews>
  <sheetFormatPr baseColWidth="10" defaultRowHeight="14.4" x14ac:dyDescent="0.3"/>
  <cols>
    <col min="3" max="3" width="11.5546875" style="57"/>
  </cols>
  <sheetData>
    <row r="1" spans="3:7" x14ac:dyDescent="0.3">
      <c r="C1" s="59" t="s">
        <v>83</v>
      </c>
      <c r="D1" s="1"/>
      <c r="E1" s="52" t="s">
        <v>82</v>
      </c>
    </row>
    <row r="2" spans="3:7" x14ac:dyDescent="0.3">
      <c r="C2" s="58" t="s">
        <v>85</v>
      </c>
      <c r="E2" s="46" t="s">
        <v>53</v>
      </c>
    </row>
    <row r="3" spans="3:7" x14ac:dyDescent="0.3">
      <c r="C3" s="58" t="s">
        <v>71</v>
      </c>
      <c r="E3" s="60" t="s">
        <v>54</v>
      </c>
      <c r="G3" s="53" t="s">
        <v>84</v>
      </c>
    </row>
    <row r="4" spans="3:7" x14ac:dyDescent="0.3">
      <c r="C4" s="57" t="s">
        <v>72</v>
      </c>
      <c r="E4" s="18" t="s">
        <v>55</v>
      </c>
    </row>
    <row r="5" spans="3:7" x14ac:dyDescent="0.3">
      <c r="C5" s="57" t="s">
        <v>73</v>
      </c>
      <c r="E5" s="35" t="s">
        <v>56</v>
      </c>
    </row>
    <row r="6" spans="3:7" x14ac:dyDescent="0.3">
      <c r="C6" s="57" t="s">
        <v>74</v>
      </c>
    </row>
    <row r="7" spans="3:7" x14ac:dyDescent="0.3">
      <c r="C7" s="57" t="s">
        <v>75</v>
      </c>
    </row>
    <row r="8" spans="3:7" x14ac:dyDescent="0.3">
      <c r="C8" s="57" t="s">
        <v>76</v>
      </c>
    </row>
    <row r="9" spans="3:7" x14ac:dyDescent="0.3">
      <c r="C9" s="57" t="s">
        <v>77</v>
      </c>
    </row>
    <row r="10" spans="3:7" x14ac:dyDescent="0.3">
      <c r="C10" s="57" t="s">
        <v>78</v>
      </c>
    </row>
    <row r="11" spans="3:7" x14ac:dyDescent="0.3">
      <c r="C11" s="57" t="s">
        <v>79</v>
      </c>
    </row>
    <row r="12" spans="3:7" x14ac:dyDescent="0.3">
      <c r="C12" s="57" t="s">
        <v>80</v>
      </c>
    </row>
    <row r="13" spans="3:7" x14ac:dyDescent="0.3">
      <c r="C13" s="57" t="s">
        <v>81</v>
      </c>
    </row>
  </sheetData>
  <hyperlinks>
    <hyperlink ref="G3" r:id="rId1"/>
  </hyperlinks>
  <pageMargins left="0.7" right="0.7" top="0.75" bottom="0.75" header="0.3" footer="0.3"/>
  <pageSetup paperSize="9" orientation="portrait" horizontalDpi="0" verticalDpi="0" r:id="rId2"/>
</worksheet>
</file>

<file path=docProps/app.xml><?xml version="1.0" encoding="utf-8"?>
<Properties xmlns="http://schemas.openxmlformats.org/officeDocument/2006/extended-properties" xmlns:vt="http://schemas.openxmlformats.org/officeDocument/2006/docPropsVTypes">
  <Template>TM03987167</Templat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15</vt:i4>
      </vt:variant>
    </vt:vector>
  </HeadingPairs>
  <TitlesOfParts>
    <vt:vector size="19" baseType="lpstr">
      <vt:lpstr>Janvier</vt:lpstr>
      <vt:lpstr>Juillet 23</vt:lpstr>
      <vt:lpstr>Employée</vt:lpstr>
      <vt:lpstr>Datas</vt:lpstr>
      <vt:lpstr>AnnéeCalendrier</vt:lpstr>
      <vt:lpstr>CléArrivée</vt:lpstr>
      <vt:lpstr>CléDépart</vt:lpstr>
      <vt:lpstr>Clédépartarrivée</vt:lpstr>
      <vt:lpstr>ÉtiquetteCléCongé</vt:lpstr>
      <vt:lpstr>ÉtiquetteCléPersonnalisée1</vt:lpstr>
      <vt:lpstr>ÉtiquetteCléPersonnalisée2</vt:lpstr>
      <vt:lpstr>ÉtiquetteCléPersonnel</vt:lpstr>
      <vt:lpstr>Janvier!Impression_des_titres</vt:lpstr>
      <vt:lpstr>'Juillet 23'!Impression_des_titres</vt:lpstr>
      <vt:lpstr>Nom_clé</vt:lpstr>
      <vt:lpstr>Janvier!NomMois</vt:lpstr>
      <vt:lpstr>'Juillet 23'!NomMois</vt:lpstr>
      <vt:lpstr>Titre_Absence_Employé</vt:lpstr>
      <vt:lpstr>Janvier!Zone_d_impression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Dell</dc:creator>
  <cp:lastModifiedBy>Guy Blancher</cp:lastModifiedBy>
  <cp:lastPrinted>2023-08-04T10:47:04Z</cp:lastPrinted>
  <dcterms:created xsi:type="dcterms:W3CDTF">2016-12-06T04:52:27Z</dcterms:created>
  <dcterms:modified xsi:type="dcterms:W3CDTF">2023-08-05T13:47:53Z</dcterms:modified>
</cp:coreProperties>
</file>