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0" yWindow="255" windowWidth="20115" windowHeight="7155"/>
  </bookViews>
  <sheets>
    <sheet name="Sheet1" sheetId="1" r:id="rId1"/>
    <sheet name="ARCHIVE" sheetId="2" r:id="rId2"/>
    <sheet name="Sheet3" sheetId="3" r:id="rId3"/>
    <sheet name="ARCHIVE (2)" sheetId="4" r:id="rId4"/>
  </sheets>
  <calcPr calcId="145621"/>
</workbook>
</file>

<file path=xl/calcChain.xml><?xml version="1.0" encoding="utf-8"?>
<calcChain xmlns="http://schemas.openxmlformats.org/spreadsheetml/2006/main">
  <c r="K38" i="1" l="1"/>
  <c r="L12" i="2" l="1"/>
  <c r="G12" i="2"/>
  <c r="X11" i="2" l="1"/>
  <c r="X22" i="2"/>
  <c r="X23" i="2"/>
  <c r="AD23" i="2" s="1"/>
  <c r="X24" i="2"/>
  <c r="AD24" i="2" s="1"/>
  <c r="X25" i="2"/>
  <c r="AD25" i="2" s="1"/>
  <c r="X26" i="2"/>
  <c r="X27" i="2"/>
  <c r="X3" i="2"/>
  <c r="AD3" i="2" s="1"/>
  <c r="X4" i="2"/>
  <c r="X5" i="2"/>
  <c r="AD5" i="2" s="1"/>
  <c r="X6" i="2"/>
  <c r="AD6" i="2" s="1"/>
  <c r="X7" i="2"/>
  <c r="AD7" i="2" s="1"/>
  <c r="X8" i="2"/>
  <c r="X9" i="2"/>
  <c r="AD9" i="2" s="1"/>
  <c r="X10" i="2"/>
  <c r="AD10" i="2" s="1"/>
  <c r="X12" i="2"/>
  <c r="X13" i="2"/>
  <c r="AD13" i="2" s="1"/>
  <c r="X14" i="2"/>
  <c r="AD14" i="2" s="1"/>
  <c r="X15" i="2"/>
  <c r="X16" i="2"/>
  <c r="AD16" i="2" s="1"/>
  <c r="X17" i="2"/>
  <c r="AD17" i="2" s="1"/>
  <c r="X18" i="2"/>
  <c r="AD18" i="2" s="1"/>
  <c r="X19" i="2"/>
  <c r="AD19" i="2" s="1"/>
  <c r="X20" i="2"/>
  <c r="AD20" i="2" s="1"/>
  <c r="X21" i="2"/>
  <c r="AD21" i="2" s="1"/>
  <c r="X2" i="2"/>
  <c r="G13" i="1"/>
  <c r="L13" i="1"/>
  <c r="G14" i="1"/>
  <c r="L14" i="1"/>
  <c r="G15" i="1"/>
  <c r="L15" i="1"/>
  <c r="G16" i="1"/>
  <c r="L16" i="1"/>
  <c r="G17" i="1"/>
  <c r="L17" i="1"/>
  <c r="G18" i="1"/>
  <c r="L18" i="1"/>
  <c r="G19" i="1"/>
  <c r="L19" i="1"/>
  <c r="G20" i="1"/>
  <c r="L20" i="1"/>
  <c r="G21" i="1"/>
  <c r="L21" i="1"/>
  <c r="G22" i="1"/>
  <c r="L22" i="1"/>
  <c r="G23" i="1"/>
  <c r="L23" i="1"/>
  <c r="G24" i="1"/>
  <c r="L24" i="1"/>
  <c r="G25" i="1"/>
  <c r="L25" i="1"/>
  <c r="G26" i="1"/>
  <c r="L26" i="1"/>
  <c r="G27" i="1"/>
  <c r="L27" i="1"/>
  <c r="G28" i="1"/>
  <c r="L28" i="1"/>
  <c r="G29" i="1"/>
  <c r="L29" i="1"/>
  <c r="G30" i="1"/>
  <c r="L30" i="1"/>
  <c r="G31" i="1"/>
  <c r="L31" i="1"/>
  <c r="G32" i="1"/>
  <c r="L32" i="1"/>
  <c r="AF2" i="3"/>
  <c r="Y2" i="3"/>
  <c r="Z2" i="3" s="1"/>
  <c r="X2" i="3"/>
  <c r="U2" i="3"/>
  <c r="V2" i="3" s="1"/>
  <c r="W2" i="3" s="1"/>
  <c r="AA2" i="3" s="1"/>
  <c r="AB2" i="3" s="1"/>
  <c r="AD2" i="3" s="1"/>
  <c r="L2" i="3"/>
  <c r="G2" i="3"/>
  <c r="L11" i="2"/>
  <c r="G11" i="2"/>
  <c r="L10" i="2"/>
  <c r="G10" i="2"/>
  <c r="AA9" i="2"/>
  <c r="Z9" i="2"/>
  <c r="L9" i="2"/>
  <c r="G9" i="2"/>
  <c r="AD4" i="2"/>
  <c r="AD15" i="2"/>
  <c r="AD22" i="2"/>
  <c r="AD26" i="2"/>
  <c r="AD27" i="2"/>
  <c r="AD28" i="2"/>
  <c r="AD32" i="2"/>
  <c r="AD35" i="2"/>
  <c r="AD36" i="2"/>
  <c r="U3" i="2"/>
  <c r="V3" i="2" s="1"/>
  <c r="W3" i="2" s="1"/>
  <c r="AA3" i="2" s="1"/>
  <c r="Y3" i="2"/>
  <c r="Z3" i="2"/>
  <c r="U4" i="2"/>
  <c r="V4" i="2"/>
  <c r="W4" i="2" s="1"/>
  <c r="AA4" i="2" s="1"/>
  <c r="Y4" i="2"/>
  <c r="Z4" i="2"/>
  <c r="U5" i="2"/>
  <c r="V5" i="2" s="1"/>
  <c r="W5" i="2" s="1"/>
  <c r="AA5" i="2" s="1"/>
  <c r="Y5" i="2"/>
  <c r="Z5" i="2"/>
  <c r="U6" i="2"/>
  <c r="V6" i="2"/>
  <c r="W6" i="2" s="1"/>
  <c r="AA6" i="2" s="1"/>
  <c r="Y6" i="2"/>
  <c r="Z6" i="2"/>
  <c r="U7" i="2"/>
  <c r="V7" i="2"/>
  <c r="W7" i="2"/>
  <c r="Y7" i="2"/>
  <c r="Z7" i="2"/>
  <c r="U8" i="2"/>
  <c r="V8" i="2"/>
  <c r="W8" i="2" s="1"/>
  <c r="AA8" i="2" s="1"/>
  <c r="AD8" i="2"/>
  <c r="Y8" i="2"/>
  <c r="Z8" i="2"/>
  <c r="U9" i="2"/>
  <c r="V9" i="2"/>
  <c r="W9" i="2" s="1"/>
  <c r="AB9" i="2" s="1"/>
  <c r="Y9" i="2"/>
  <c r="U10" i="2"/>
  <c r="V10" i="2"/>
  <c r="W10" i="2" s="1"/>
  <c r="AA10" i="2" s="1"/>
  <c r="AB10" i="2" s="1"/>
  <c r="Y10" i="2"/>
  <c r="Z10" i="2"/>
  <c r="U11" i="2"/>
  <c r="V11" i="2" s="1"/>
  <c r="W11" i="2" s="1"/>
  <c r="AA11" i="2" s="1"/>
  <c r="AB11" i="2" s="1"/>
  <c r="Y11" i="2"/>
  <c r="Z11" i="2"/>
  <c r="U12" i="2"/>
  <c r="V12" i="2" s="1"/>
  <c r="W12" i="2" s="1"/>
  <c r="AA12" i="2" s="1"/>
  <c r="AB12" i="2" s="1"/>
  <c r="Y12" i="2"/>
  <c r="Z12" i="2"/>
  <c r="U13" i="2"/>
  <c r="V13" i="2"/>
  <c r="W13" i="2"/>
  <c r="AA13" i="2" s="1"/>
  <c r="Y13" i="2"/>
  <c r="Z13" i="2"/>
  <c r="U14" i="2"/>
  <c r="V14" i="2"/>
  <c r="W14" i="2" s="1"/>
  <c r="AA14" i="2" s="1"/>
  <c r="Y14" i="2"/>
  <c r="Z14" i="2"/>
  <c r="U15" i="2"/>
  <c r="V15" i="2"/>
  <c r="W15" i="2"/>
  <c r="Y15" i="2"/>
  <c r="Z15" i="2"/>
  <c r="U16" i="2"/>
  <c r="V16" i="2"/>
  <c r="W16" i="2" s="1"/>
  <c r="AA16" i="2" s="1"/>
  <c r="Y16" i="2"/>
  <c r="Z16" i="2"/>
  <c r="U17" i="2"/>
  <c r="V17" i="2"/>
  <c r="W17" i="2"/>
  <c r="AA17" i="2" s="1"/>
  <c r="Y17" i="2"/>
  <c r="Z17" i="2"/>
  <c r="U18" i="2"/>
  <c r="V18" i="2"/>
  <c r="W18" i="2" s="1"/>
  <c r="AA18" i="2" s="1"/>
  <c r="Y18" i="2"/>
  <c r="Z18" i="2"/>
  <c r="U19" i="2"/>
  <c r="V19" i="2"/>
  <c r="W19" i="2"/>
  <c r="Y19" i="2"/>
  <c r="Z19" i="2"/>
  <c r="U20" i="2"/>
  <c r="V20" i="2"/>
  <c r="W20" i="2" s="1"/>
  <c r="AA20" i="2" s="1"/>
  <c r="Y20" i="2"/>
  <c r="Z20" i="2"/>
  <c r="U21" i="2"/>
  <c r="V21" i="2"/>
  <c r="W21" i="2"/>
  <c r="AA21" i="2" s="1"/>
  <c r="Y21" i="2"/>
  <c r="Z21" i="2"/>
  <c r="U22" i="2"/>
  <c r="V22" i="2"/>
  <c r="W22" i="2" s="1"/>
  <c r="AA22" i="2" s="1"/>
  <c r="Y22" i="2"/>
  <c r="Z22" i="2"/>
  <c r="U23" i="2"/>
  <c r="V23" i="2"/>
  <c r="W23" i="2"/>
  <c r="Y23" i="2"/>
  <c r="Z23" i="2"/>
  <c r="U24" i="2"/>
  <c r="V24" i="2"/>
  <c r="W24" i="2" s="1"/>
  <c r="AA24" i="2" s="1"/>
  <c r="Y24" i="2"/>
  <c r="Z24" i="2"/>
  <c r="U25" i="2"/>
  <c r="V25" i="2"/>
  <c r="W25" i="2"/>
  <c r="AA25" i="2" s="1"/>
  <c r="Y25" i="2"/>
  <c r="Z25" i="2"/>
  <c r="U26" i="2"/>
  <c r="V26" i="2"/>
  <c r="W26" i="2" s="1"/>
  <c r="AA26" i="2" s="1"/>
  <c r="Y26" i="2"/>
  <c r="Z26" i="2"/>
  <c r="U27" i="2"/>
  <c r="V27" i="2"/>
  <c r="W27" i="2"/>
  <c r="Y27" i="2"/>
  <c r="Z27" i="2"/>
  <c r="U28" i="2"/>
  <c r="V28" i="2"/>
  <c r="W28" i="2" s="1"/>
  <c r="AA28" i="2" s="1"/>
  <c r="X28" i="2"/>
  <c r="Y28" i="2"/>
  <c r="Z28" i="2"/>
  <c r="U29" i="2"/>
  <c r="V29" i="2"/>
  <c r="W29" i="2"/>
  <c r="AA29" i="2" s="1"/>
  <c r="X29" i="2"/>
  <c r="AD29" i="2" s="1"/>
  <c r="Y29" i="2"/>
  <c r="Z29" i="2"/>
  <c r="U30" i="2"/>
  <c r="V30" i="2"/>
  <c r="W30" i="2" s="1"/>
  <c r="AA30" i="2" s="1"/>
  <c r="X30" i="2"/>
  <c r="AD30" i="2" s="1"/>
  <c r="Y30" i="2"/>
  <c r="Z30" i="2"/>
  <c r="U31" i="2"/>
  <c r="V31" i="2"/>
  <c r="W31" i="2"/>
  <c r="X31" i="2"/>
  <c r="AD31" i="2" s="1"/>
  <c r="Y31" i="2"/>
  <c r="Z31" i="2"/>
  <c r="U32" i="2"/>
  <c r="V32" i="2"/>
  <c r="W32" i="2" s="1"/>
  <c r="AA32" i="2" s="1"/>
  <c r="X32" i="2"/>
  <c r="Y32" i="2"/>
  <c r="Z32" i="2"/>
  <c r="U33" i="2"/>
  <c r="V33" i="2"/>
  <c r="W33" i="2"/>
  <c r="AA33" i="2" s="1"/>
  <c r="X33" i="2"/>
  <c r="AD33" i="2" s="1"/>
  <c r="Y33" i="2"/>
  <c r="Z33" i="2"/>
  <c r="U34" i="2"/>
  <c r="V34" i="2"/>
  <c r="W34" i="2" s="1"/>
  <c r="AA34" i="2" s="1"/>
  <c r="X34" i="2"/>
  <c r="AD34" i="2" s="1"/>
  <c r="Y34" i="2"/>
  <c r="Z34" i="2"/>
  <c r="U35" i="2"/>
  <c r="V35" i="2"/>
  <c r="W35" i="2"/>
  <c r="X35" i="2"/>
  <c r="Y35" i="2"/>
  <c r="Z35" i="2"/>
  <c r="U36" i="2"/>
  <c r="V36" i="2"/>
  <c r="W36" i="2" s="1"/>
  <c r="AA36" i="2" s="1"/>
  <c r="X36" i="2"/>
  <c r="Y36" i="2"/>
  <c r="Z36" i="2"/>
  <c r="U37" i="2"/>
  <c r="V37" i="2"/>
  <c r="W37" i="2"/>
  <c r="AA37" i="2" s="1"/>
  <c r="X37" i="2"/>
  <c r="AD37" i="2" s="1"/>
  <c r="Y37" i="2"/>
  <c r="Z37" i="2"/>
  <c r="AA7" i="2"/>
  <c r="AA15" i="2"/>
  <c r="AA19" i="2"/>
  <c r="AA23" i="2"/>
  <c r="AA27" i="2"/>
  <c r="AA31" i="2"/>
  <c r="AA35" i="2"/>
  <c r="AF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A2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2" i="2"/>
  <c r="Z2" i="2" s="1"/>
  <c r="AF3" i="2"/>
  <c r="AF4" i="2"/>
  <c r="AF5" i="2"/>
  <c r="AF6" i="2"/>
  <c r="AF7" i="2"/>
  <c r="AF8" i="2"/>
  <c r="AD12" i="2" l="1"/>
  <c r="AB2" i="2"/>
  <c r="AD11" i="2"/>
  <c r="U2" i="2"/>
  <c r="V2" i="2" s="1"/>
  <c r="W2" i="2" s="1"/>
  <c r="AB7" i="2"/>
  <c r="AB8" i="2"/>
  <c r="L8" i="2"/>
  <c r="G8" i="2"/>
  <c r="L7" i="2"/>
  <c r="G7" i="2"/>
  <c r="G7" i="1" l="1"/>
  <c r="G8" i="1"/>
  <c r="G9" i="1"/>
  <c r="G10" i="1"/>
  <c r="G11" i="1"/>
  <c r="G12" i="1"/>
  <c r="G3" i="2"/>
  <c r="AD2" i="2" l="1"/>
  <c r="AB3" i="4"/>
  <c r="Z13" i="4" s="1"/>
  <c r="AB4" i="2"/>
  <c r="AB3" i="2"/>
  <c r="AB5" i="2"/>
  <c r="AI13" i="4"/>
  <c r="AA8" i="4" s="1"/>
  <c r="AI8" i="4"/>
  <c r="Y8" i="4" s="1"/>
  <c r="AH8" i="4"/>
  <c r="AH17" i="4"/>
  <c r="Y6" i="4" s="1"/>
  <c r="AH9" i="4"/>
  <c r="AH10" i="4"/>
  <c r="AH11" i="4"/>
  <c r="AH12" i="4"/>
  <c r="Z3" i="4"/>
  <c r="X3" i="4"/>
  <c r="Y3" i="4" s="1"/>
  <c r="Y23" i="4"/>
  <c r="Z22" i="4"/>
  <c r="Y22" i="4"/>
  <c r="Z21" i="4"/>
  <c r="Y21" i="4"/>
  <c r="Z20" i="4"/>
  <c r="Y20" i="4"/>
  <c r="Y19" i="4"/>
  <c r="Y18" i="4"/>
  <c r="Y17" i="4"/>
  <c r="Y16" i="4"/>
  <c r="Y15" i="4"/>
  <c r="Y14" i="4"/>
  <c r="Y13" i="4"/>
  <c r="Y12" i="4"/>
  <c r="Y9" i="4"/>
  <c r="Y4" i="4"/>
  <c r="U3" i="4"/>
  <c r="V3" i="4" s="1"/>
  <c r="W3" i="4" s="1"/>
  <c r="L3" i="4"/>
  <c r="G3" i="4"/>
  <c r="AB6" i="2"/>
  <c r="L6" i="2"/>
  <c r="G6" i="2"/>
  <c r="L2" i="2" l="1"/>
  <c r="L3" i="2"/>
  <c r="L4" i="2"/>
  <c r="L5" i="2"/>
  <c r="G5" i="2"/>
  <c r="G4" i="2" l="1"/>
  <c r="G2" i="2" l="1"/>
  <c r="L7" i="1"/>
  <c r="L8" i="1"/>
  <c r="L9" i="1"/>
  <c r="L10" i="1"/>
  <c r="L11" i="1"/>
  <c r="L12" i="1"/>
  <c r="D4" i="1" l="1"/>
</calcChain>
</file>

<file path=xl/sharedStrings.xml><?xml version="1.0" encoding="utf-8"?>
<sst xmlns="http://schemas.openxmlformats.org/spreadsheetml/2006/main" count="245" uniqueCount="86">
  <si>
    <t xml:space="preserve">N </t>
  </si>
  <si>
    <t xml:space="preserve">Shipment 
number </t>
  </si>
  <si>
    <t>kind of
 goods</t>
  </si>
  <si>
    <t>Qty of 
pallets</t>
  </si>
  <si>
    <t xml:space="preserve">Received date </t>
  </si>
  <si>
    <t xml:space="preserve">Description </t>
  </si>
  <si>
    <t xml:space="preserve">Qty PAL 
if any partial </t>
  </si>
  <si>
    <t>Packing 
list</t>
  </si>
  <si>
    <t>Counting</t>
  </si>
  <si>
    <t xml:space="preserve">Dispatch 
plan </t>
  </si>
  <si>
    <t xml:space="preserve">Approval </t>
  </si>
  <si>
    <t>Remark</t>
  </si>
  <si>
    <t xml:space="preserve">Date </t>
  </si>
  <si>
    <t>Qty of pallets in the warehouse</t>
  </si>
  <si>
    <t xml:space="preserve">Qty of 
ITEMS </t>
  </si>
  <si>
    <t>FOOD</t>
  </si>
  <si>
    <t>Qty of 
PCS</t>
  </si>
  <si>
    <t>Qty PAL after 
dispatch</t>
  </si>
  <si>
    <t>FROZEN</t>
  </si>
  <si>
    <t>DRY</t>
  </si>
  <si>
    <t>NON-FOOD</t>
  </si>
  <si>
    <t>DRY NF</t>
  </si>
  <si>
    <t>Truck 
size</t>
  </si>
  <si>
    <t>40''</t>
  </si>
  <si>
    <t>20"</t>
  </si>
  <si>
    <t>ok</t>
  </si>
  <si>
    <t>LOOSE
/PAL</t>
  </si>
  <si>
    <t xml:space="preserve">SHIPPED </t>
  </si>
  <si>
    <t>MULTI/
SINGLE</t>
  </si>
  <si>
    <t>PALLETIZE</t>
  </si>
  <si>
    <t>REF/DRY/
FROZEN</t>
  </si>
  <si>
    <t>caci</t>
  </si>
  <si>
    <t xml:space="preserve">ready </t>
  </si>
  <si>
    <t>SINGLE</t>
  </si>
  <si>
    <t>single</t>
  </si>
  <si>
    <t>diehdfie6097</t>
  </si>
  <si>
    <t>UK OPSS</t>
  </si>
  <si>
    <t>x</t>
  </si>
  <si>
    <t>40"</t>
  </si>
  <si>
    <t>efrefe</t>
  </si>
  <si>
    <t>scscds</t>
  </si>
  <si>
    <t>multi</t>
  </si>
  <si>
    <t>loose</t>
  </si>
  <si>
    <t xml:space="preserve">in &amp; out </t>
  </si>
  <si>
    <t>UK 701243</t>
  </si>
  <si>
    <t>UK SHIPMENT</t>
  </si>
  <si>
    <t>Shipping 
date</t>
  </si>
  <si>
    <t xml:space="preserve">total </t>
  </si>
  <si>
    <t>segregation</t>
  </si>
  <si>
    <t xml:space="preserve">in and out </t>
  </si>
  <si>
    <t xml:space="preserve">Storage charges </t>
  </si>
  <si>
    <t>AGILITY CHARGES</t>
  </si>
  <si>
    <t>TRANSPORTATION CHARGES</t>
  </si>
  <si>
    <t>RY1</t>
  </si>
  <si>
    <t>RY2</t>
  </si>
  <si>
    <t>RY3</t>
  </si>
  <si>
    <t>RY5</t>
  </si>
  <si>
    <t>RY6</t>
  </si>
  <si>
    <t>KB1</t>
  </si>
  <si>
    <t>DM1</t>
  </si>
  <si>
    <t>JD1</t>
  </si>
  <si>
    <t>BUR</t>
  </si>
  <si>
    <t xml:space="preserve">INSIDE RIYADH </t>
  </si>
  <si>
    <t>OUTSIDE OF RIYADH</t>
  </si>
  <si>
    <t xml:space="preserve">Total Handling + Transportation cost </t>
  </si>
  <si>
    <t xml:space="preserve">SHRINK WRAP </t>
  </si>
  <si>
    <t xml:space="preserve">Days </t>
  </si>
  <si>
    <t>Weeks</t>
  </si>
  <si>
    <t>SEGREGATION</t>
  </si>
  <si>
    <t>chiller</t>
  </si>
  <si>
    <t>Loose</t>
  </si>
  <si>
    <t>343434r3</t>
  </si>
  <si>
    <t xml:space="preserve">mashroom </t>
  </si>
  <si>
    <t>frozen</t>
  </si>
  <si>
    <t>storage</t>
  </si>
  <si>
    <t xml:space="preserve">dry storage </t>
  </si>
  <si>
    <t>frozen storage</t>
  </si>
  <si>
    <t>Total  Logistics cost</t>
  </si>
  <si>
    <t>In and out</t>
  </si>
  <si>
    <t>dgdg</t>
  </si>
  <si>
    <t>dgdgdhd</t>
  </si>
  <si>
    <t>DWD</t>
  </si>
  <si>
    <t>WDW</t>
  </si>
  <si>
    <t>efefwg</t>
  </si>
  <si>
    <t>textile</t>
  </si>
  <si>
    <t>Mashrooms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</si>
</sst>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0.000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/>
      <diagonal/>
    </border>
    <border>
      <left style="thin">
        <color indexed="64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thin">
        <color rgb="FFFF0000"/>
      </bottom>
      <diagonal/>
    </border>
    <border>
      <left/>
      <right style="medium">
        <color indexed="64"/>
      </right>
      <top/>
      <bottom style="thin">
        <color rgb="FFFF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FF0000"/>
      </top>
      <bottom style="thin">
        <color rgb="FFFF0000"/>
      </bottom>
      <diagonal/>
    </border>
    <border>
      <left/>
      <right style="medium">
        <color indexed="64"/>
      </right>
      <top style="thin">
        <color rgb="FFFF0000"/>
      </top>
      <bottom style="thin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rgb="FFFF0000"/>
      </top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0" xfId="0" applyNumberFormat="1"/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/>
    <xf numFmtId="0" fontId="5" fillId="2" borderId="0" xfId="0" applyFont="1" applyFill="1"/>
    <xf numFmtId="0" fontId="7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NumberFormat="1" applyBorder="1"/>
    <xf numFmtId="165" fontId="0" fillId="0" borderId="0" xfId="0" applyNumberFormat="1" applyBorder="1"/>
    <xf numFmtId="0" fontId="0" fillId="0" borderId="0" xfId="0" applyNumberFormat="1" applyAlignment="1">
      <alignment horizontal="center"/>
    </xf>
    <xf numFmtId="0" fontId="5" fillId="2" borderId="0" xfId="0" applyFont="1" applyFill="1" applyBorder="1"/>
    <xf numFmtId="0" fontId="5" fillId="2" borderId="17" xfId="0" applyFont="1" applyFill="1" applyBorder="1"/>
    <xf numFmtId="0" fontId="5" fillId="2" borderId="18" xfId="0" applyFont="1" applyFill="1" applyBorder="1"/>
    <xf numFmtId="0" fontId="5" fillId="2" borderId="23" xfId="0" applyFont="1" applyFill="1" applyBorder="1"/>
    <xf numFmtId="0" fontId="5" fillId="2" borderId="24" xfId="0" applyFont="1" applyFill="1" applyBorder="1"/>
    <xf numFmtId="0" fontId="5" fillId="2" borderId="25" xfId="0" applyFont="1" applyFill="1" applyBorder="1"/>
    <xf numFmtId="0" fontId="5" fillId="2" borderId="29" xfId="0" applyFont="1" applyFill="1" applyBorder="1"/>
    <xf numFmtId="0" fontId="5" fillId="2" borderId="30" xfId="0" applyFont="1" applyFill="1" applyBorder="1"/>
    <xf numFmtId="0" fontId="5" fillId="2" borderId="31" xfId="0" applyFont="1" applyFill="1" applyBorder="1"/>
    <xf numFmtId="0" fontId="5" fillId="2" borderId="6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" fontId="7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3" borderId="32" xfId="0" applyFont="1" applyFill="1" applyBorder="1" applyAlignment="1">
      <alignment horizontal="center" vertical="center" wrapText="1"/>
    </xf>
    <xf numFmtId="14" fontId="0" fillId="0" borderId="32" xfId="0" applyNumberFormat="1" applyBorder="1" applyAlignment="1">
      <alignment horizontal="center"/>
    </xf>
    <xf numFmtId="0" fontId="1" fillId="4" borderId="33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0" fillId="0" borderId="36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0" fillId="0" borderId="41" xfId="0" applyFill="1" applyBorder="1" applyAlignment="1">
      <alignment horizontal="center"/>
    </xf>
    <xf numFmtId="0" fontId="0" fillId="5" borderId="0" xfId="0" applyFill="1"/>
    <xf numFmtId="0" fontId="0" fillId="5" borderId="27" xfId="0" applyFill="1" applyBorder="1" applyAlignment="1">
      <alignment vertical="center"/>
    </xf>
    <xf numFmtId="0" fontId="0" fillId="5" borderId="0" xfId="0" applyFill="1" applyBorder="1"/>
    <xf numFmtId="0" fontId="0" fillId="0" borderId="0" xfId="0" applyBorder="1" applyAlignment="1">
      <alignment horizontal="center"/>
    </xf>
    <xf numFmtId="0" fontId="0" fillId="0" borderId="24" xfId="0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4" borderId="42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272142</xdr:colOff>
      <xdr:row>1</xdr:row>
      <xdr:rowOff>81643</xdr:rowOff>
    </xdr:from>
    <xdr:to>
      <xdr:col>16</xdr:col>
      <xdr:colOff>557893</xdr:colOff>
      <xdr:row>3</xdr:row>
      <xdr:rowOff>136071</xdr:rowOff>
    </xdr:to>
    <xdr:sp macro="[0]!test" textlink="">
      <xdr:nvSpPr>
        <xdr:cNvPr id="2" name="Striped Right Arrow 1"/>
        <xdr:cNvSpPr/>
      </xdr:nvSpPr>
      <xdr:spPr>
        <a:xfrm>
          <a:off x="11375571" y="272143"/>
          <a:ext cx="1891393" cy="435428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AA38"/>
  <sheetViews>
    <sheetView tabSelected="1" topLeftCell="G1" zoomScaleNormal="100" workbookViewId="0">
      <selection activeCell="P13" sqref="P13"/>
    </sheetView>
  </sheetViews>
  <sheetFormatPr baseColWidth="10" defaultColWidth="9.140625" defaultRowHeight="15" x14ac:dyDescent="0.25"/>
  <cols>
    <col min="1" max="1" width="4" style="1" bestFit="1" customWidth="1"/>
    <col min="2" max="2" width="12" style="1" bestFit="1" customWidth="1"/>
    <col min="3" max="3" width="9" style="1" customWidth="1"/>
    <col min="4" max="4" width="19.7109375" customWidth="1"/>
    <col min="5" max="5" width="35.42578125" customWidth="1"/>
    <col min="6" max="6" width="12.42578125" customWidth="1"/>
    <col min="7" max="7" width="14" customWidth="1"/>
    <col min="8" max="8" width="12.42578125" bestFit="1" customWidth="1"/>
    <col min="10" max="10" width="14.42578125" customWidth="1"/>
    <col min="11" max="11" width="11.5703125" bestFit="1" customWidth="1"/>
    <col min="12" max="12" width="11.5703125" customWidth="1"/>
    <col min="13" max="13" width="11" bestFit="1" customWidth="1"/>
    <col min="14" max="14" width="12" bestFit="1" customWidth="1"/>
    <col min="15" max="15" width="11.7109375" bestFit="1" customWidth="1"/>
    <col min="16" max="16" width="12.42578125" bestFit="1" customWidth="1"/>
    <col min="17" max="17" width="11.5703125" bestFit="1" customWidth="1"/>
    <col min="18" max="18" width="11" bestFit="1" customWidth="1"/>
    <col min="19" max="19" width="39.7109375" customWidth="1"/>
    <col min="20" max="20" width="11.85546875" customWidth="1"/>
    <col min="21" max="21" width="12.42578125" bestFit="1" customWidth="1"/>
    <col min="35" max="35" width="12.85546875" bestFit="1" customWidth="1"/>
  </cols>
  <sheetData>
    <row r="3" spans="1:27" ht="21" x14ac:dyDescent="0.35">
      <c r="D3" s="12" t="s">
        <v>12</v>
      </c>
      <c r="G3" s="14" t="s">
        <v>13</v>
      </c>
    </row>
    <row r="4" spans="1:27" ht="15.75" x14ac:dyDescent="0.25">
      <c r="D4" s="11">
        <f ca="1">TODAY()</f>
        <v>41451</v>
      </c>
    </row>
    <row r="6" spans="1:27" ht="50.25" customHeight="1" x14ac:dyDescent="0.25">
      <c r="A6" s="8" t="s">
        <v>0</v>
      </c>
      <c r="B6" s="9" t="s">
        <v>26</v>
      </c>
      <c r="C6" s="9" t="s">
        <v>22</v>
      </c>
      <c r="D6" s="9" t="s">
        <v>1</v>
      </c>
      <c r="E6" s="9" t="s">
        <v>5</v>
      </c>
      <c r="F6" s="9" t="s">
        <v>30</v>
      </c>
      <c r="G6" s="9" t="s">
        <v>2</v>
      </c>
      <c r="H6" s="9" t="s">
        <v>4</v>
      </c>
      <c r="I6" s="9" t="s">
        <v>3</v>
      </c>
      <c r="J6" s="9" t="s">
        <v>14</v>
      </c>
      <c r="K6" s="9" t="s">
        <v>16</v>
      </c>
      <c r="L6" s="9" t="s">
        <v>28</v>
      </c>
      <c r="M6" s="9" t="s">
        <v>7</v>
      </c>
      <c r="N6" s="8" t="s">
        <v>8</v>
      </c>
      <c r="O6" s="9" t="s">
        <v>9</v>
      </c>
      <c r="P6" s="8" t="s">
        <v>10</v>
      </c>
      <c r="Q6" s="9" t="s">
        <v>17</v>
      </c>
      <c r="R6" s="9" t="s">
        <v>6</v>
      </c>
      <c r="S6" s="8" t="s">
        <v>11</v>
      </c>
      <c r="T6" s="9" t="s">
        <v>46</v>
      </c>
      <c r="U6" s="10" t="s">
        <v>27</v>
      </c>
      <c r="V6" s="2"/>
      <c r="W6" s="2"/>
      <c r="X6" s="2"/>
      <c r="Y6" s="2"/>
      <c r="Z6" s="2"/>
      <c r="AA6" s="2"/>
    </row>
    <row r="7" spans="1:27" ht="20.25" customHeight="1" x14ac:dyDescent="0.25">
      <c r="A7" s="5">
        <v>14</v>
      </c>
      <c r="B7" s="13" t="s">
        <v>29</v>
      </c>
      <c r="C7" s="13" t="s">
        <v>38</v>
      </c>
      <c r="D7" s="4">
        <v>2323005</v>
      </c>
      <c r="E7" s="4" t="s">
        <v>84</v>
      </c>
      <c r="F7" s="4" t="s">
        <v>21</v>
      </c>
      <c r="G7" s="4" t="str">
        <f>IF(F7="","",VLOOKUP(F7,ARCHIVE!$BB$1:$BC$4,2,FALSE))</f>
        <v>NON-FOOD</v>
      </c>
      <c r="H7" s="7">
        <v>41040</v>
      </c>
      <c r="I7" s="4">
        <v>24</v>
      </c>
      <c r="J7" s="4">
        <v>34</v>
      </c>
      <c r="K7" s="4">
        <v>4555</v>
      </c>
      <c r="L7" s="4" t="str">
        <f t="shared" ref="L7:L12" si="0">IF(J7="","",IF(J7&lt;10,"SINGLE","MULTI"))</f>
        <v>MULTI</v>
      </c>
      <c r="M7" s="3" t="s">
        <v>37</v>
      </c>
      <c r="N7" s="3" t="s">
        <v>37</v>
      </c>
      <c r="O7" s="3" t="s">
        <v>37</v>
      </c>
      <c r="P7" s="3"/>
      <c r="Q7" s="3">
        <v>30</v>
      </c>
      <c r="R7" s="4"/>
      <c r="S7" s="4"/>
      <c r="T7" s="4"/>
      <c r="U7" s="4"/>
    </row>
    <row r="8" spans="1:27" ht="20.25" customHeight="1" x14ac:dyDescent="0.25">
      <c r="A8" s="5">
        <v>15</v>
      </c>
      <c r="B8" s="13" t="s">
        <v>70</v>
      </c>
      <c r="C8" s="13" t="s">
        <v>24</v>
      </c>
      <c r="D8" s="4">
        <v>22334</v>
      </c>
      <c r="E8" s="4" t="s">
        <v>85</v>
      </c>
      <c r="F8" s="4" t="s">
        <v>19</v>
      </c>
      <c r="G8" s="4" t="str">
        <f>IF(F8="","",VLOOKUP(F8,ARCHIVE!$BB$1:$BC$4,2,FALSE))</f>
        <v>FOOD</v>
      </c>
      <c r="H8" s="7">
        <v>41356</v>
      </c>
      <c r="I8" s="4">
        <v>12</v>
      </c>
      <c r="J8" s="4">
        <v>1</v>
      </c>
      <c r="K8" s="4">
        <v>2000</v>
      </c>
      <c r="L8" s="4" t="str">
        <f t="shared" si="0"/>
        <v>SINGLE</v>
      </c>
      <c r="M8" s="3"/>
      <c r="N8" s="3"/>
      <c r="O8" s="3"/>
      <c r="P8" s="3"/>
      <c r="Q8" s="3"/>
      <c r="R8" s="4"/>
      <c r="S8" s="4"/>
      <c r="T8" s="4"/>
      <c r="U8" s="4"/>
    </row>
    <row r="9" spans="1:27" ht="20.25" customHeight="1" x14ac:dyDescent="0.25">
      <c r="A9" s="5">
        <v>16</v>
      </c>
      <c r="B9" s="13"/>
      <c r="C9" s="13"/>
      <c r="D9" s="4"/>
      <c r="E9" s="4"/>
      <c r="F9" s="4"/>
      <c r="G9" s="4" t="str">
        <f>IF(F9="","",VLOOKUP(F9,ARCHIVE!$BB$1:$BC$4,2,FALSE))</f>
        <v/>
      </c>
      <c r="H9" s="7"/>
      <c r="I9" s="4"/>
      <c r="J9" s="4"/>
      <c r="K9" s="4"/>
      <c r="L9" s="4" t="str">
        <f t="shared" si="0"/>
        <v/>
      </c>
      <c r="M9" s="3"/>
      <c r="N9" s="3"/>
      <c r="O9" s="3"/>
      <c r="P9" s="3"/>
      <c r="Q9" s="3"/>
      <c r="R9" s="4"/>
      <c r="S9" s="4"/>
      <c r="T9" s="4"/>
      <c r="U9" s="4"/>
    </row>
    <row r="10" spans="1:27" ht="20.25" customHeight="1" x14ac:dyDescent="0.25">
      <c r="A10" s="5">
        <v>17</v>
      </c>
      <c r="B10" s="13"/>
      <c r="C10" s="13"/>
      <c r="D10" s="4"/>
      <c r="E10" s="4"/>
      <c r="F10" s="4"/>
      <c r="G10" s="4" t="str">
        <f>IF(F10="","",VLOOKUP(F10,ARCHIVE!$BB$1:$BC$4,2,FALSE))</f>
        <v/>
      </c>
      <c r="H10" s="7"/>
      <c r="I10" s="4"/>
      <c r="J10" s="4"/>
      <c r="K10" s="4"/>
      <c r="L10" s="4" t="str">
        <f t="shared" si="0"/>
        <v/>
      </c>
      <c r="M10" s="3"/>
      <c r="N10" s="3"/>
      <c r="O10" s="3"/>
      <c r="P10" s="3"/>
      <c r="Q10" s="3"/>
      <c r="R10" s="4"/>
      <c r="S10" s="4"/>
      <c r="T10" s="4"/>
      <c r="U10" s="4"/>
    </row>
    <row r="11" spans="1:27" ht="20.25" customHeight="1" x14ac:dyDescent="0.25">
      <c r="A11" s="5">
        <v>18</v>
      </c>
      <c r="B11" s="13"/>
      <c r="C11" s="13"/>
      <c r="D11" s="4"/>
      <c r="E11" s="4"/>
      <c r="F11" s="4"/>
      <c r="G11" s="4" t="str">
        <f>IF(F11="","",VLOOKUP(F11,ARCHIVE!$BB$1:$BC$4,2,FALSE))</f>
        <v/>
      </c>
      <c r="H11" s="7"/>
      <c r="I11" s="4"/>
      <c r="J11" s="4"/>
      <c r="K11" s="4"/>
      <c r="L11" s="4" t="str">
        <f t="shared" si="0"/>
        <v/>
      </c>
      <c r="M11" s="3"/>
      <c r="N11" s="3"/>
      <c r="O11" s="3"/>
      <c r="P11" s="3"/>
      <c r="Q11" s="3"/>
      <c r="R11" s="4"/>
      <c r="S11" s="4"/>
      <c r="T11" s="4"/>
      <c r="U11" s="4"/>
    </row>
    <row r="12" spans="1:27" ht="20.25" customHeight="1" x14ac:dyDescent="0.25">
      <c r="A12" s="5">
        <v>19</v>
      </c>
      <c r="B12" s="13"/>
      <c r="C12" s="13"/>
      <c r="D12" s="4"/>
      <c r="E12" s="4"/>
      <c r="F12" s="4"/>
      <c r="G12" s="4" t="str">
        <f>IF(F12="","",VLOOKUP(F12,ARCHIVE!$BB$1:$BC$4,2,FALSE))</f>
        <v/>
      </c>
      <c r="H12" s="7"/>
      <c r="I12" s="4"/>
      <c r="J12" s="4"/>
      <c r="K12" s="4"/>
      <c r="L12" s="4" t="str">
        <f t="shared" si="0"/>
        <v/>
      </c>
      <c r="M12" s="3"/>
      <c r="N12" s="3"/>
      <c r="O12" s="3"/>
      <c r="P12" s="3"/>
      <c r="Q12" s="3"/>
      <c r="R12" s="4"/>
      <c r="S12" s="4"/>
      <c r="T12" s="4"/>
      <c r="U12" s="4"/>
    </row>
    <row r="13" spans="1:27" x14ac:dyDescent="0.25">
      <c r="A13" s="13">
        <v>20</v>
      </c>
      <c r="B13" s="13"/>
      <c r="C13" s="13"/>
      <c r="D13" s="4"/>
      <c r="E13" s="4"/>
      <c r="F13" s="4"/>
      <c r="G13" s="4" t="str">
        <f>IF(F13="","",VLOOKUP(F13,ARCHIVE!$BB$1:$BC$4,2,FALSE))</f>
        <v/>
      </c>
      <c r="H13" s="7"/>
      <c r="I13" s="4"/>
      <c r="J13" s="4"/>
      <c r="K13" s="4"/>
      <c r="L13" s="4" t="str">
        <f t="shared" ref="L13:L32" si="1">IF(J13="","",IF(J13&lt;10,"SINGLE","MULTI"))</f>
        <v/>
      </c>
      <c r="M13" s="3"/>
      <c r="N13" s="3"/>
      <c r="O13" s="3"/>
      <c r="P13" s="3"/>
      <c r="Q13" s="3"/>
      <c r="R13" s="4"/>
      <c r="S13" s="4"/>
      <c r="T13" s="4"/>
      <c r="U13" s="4"/>
    </row>
    <row r="14" spans="1:27" x14ac:dyDescent="0.25">
      <c r="A14" s="13">
        <v>21</v>
      </c>
      <c r="B14" s="13"/>
      <c r="C14" s="13"/>
      <c r="D14" s="4"/>
      <c r="E14" s="4"/>
      <c r="F14" s="4"/>
      <c r="G14" s="4" t="str">
        <f>IF(F14="","",VLOOKUP(F14,ARCHIVE!$BB$1:$BC$4,2,FALSE))</f>
        <v/>
      </c>
      <c r="H14" s="7"/>
      <c r="I14" s="4"/>
      <c r="J14" s="4"/>
      <c r="K14" s="4"/>
      <c r="L14" s="4" t="str">
        <f t="shared" si="1"/>
        <v/>
      </c>
      <c r="M14" s="3"/>
      <c r="N14" s="3"/>
      <c r="O14" s="3"/>
      <c r="P14" s="3"/>
      <c r="Q14" s="3"/>
      <c r="R14" s="4"/>
      <c r="S14" s="4"/>
      <c r="T14" s="4"/>
      <c r="U14" s="4"/>
    </row>
    <row r="15" spans="1:27" x14ac:dyDescent="0.25">
      <c r="A15" s="13">
        <v>22</v>
      </c>
      <c r="B15" s="13"/>
      <c r="C15" s="13"/>
      <c r="D15" s="4"/>
      <c r="E15" s="4"/>
      <c r="F15" s="4"/>
      <c r="G15" s="4" t="str">
        <f>IF(F15="","",VLOOKUP(F15,ARCHIVE!$BB$1:$BC$4,2,FALSE))</f>
        <v/>
      </c>
      <c r="H15" s="7"/>
      <c r="I15" s="4"/>
      <c r="J15" s="4"/>
      <c r="K15" s="4"/>
      <c r="L15" s="4" t="str">
        <f t="shared" si="1"/>
        <v/>
      </c>
      <c r="M15" s="3"/>
      <c r="N15" s="3"/>
      <c r="O15" s="3"/>
      <c r="P15" s="3"/>
      <c r="Q15" s="3"/>
      <c r="R15" s="4"/>
      <c r="S15" s="4"/>
      <c r="T15" s="4"/>
      <c r="U15" s="4"/>
    </row>
    <row r="16" spans="1:27" x14ac:dyDescent="0.25">
      <c r="A16" s="13">
        <v>23</v>
      </c>
      <c r="B16" s="13"/>
      <c r="C16" s="13"/>
      <c r="D16" s="4"/>
      <c r="E16" s="4"/>
      <c r="F16" s="4"/>
      <c r="G16" s="4" t="str">
        <f>IF(F16="","",VLOOKUP(F16,ARCHIVE!$BB$1:$BC$4,2,FALSE))</f>
        <v/>
      </c>
      <c r="H16" s="7"/>
      <c r="I16" s="4"/>
      <c r="J16" s="4"/>
      <c r="K16" s="4"/>
      <c r="L16" s="4" t="str">
        <f t="shared" si="1"/>
        <v/>
      </c>
      <c r="M16" s="3"/>
      <c r="N16" s="3"/>
      <c r="O16" s="3"/>
      <c r="P16" s="3"/>
      <c r="Q16" s="3"/>
      <c r="R16" s="4"/>
      <c r="S16" s="4"/>
      <c r="T16" s="4"/>
      <c r="U16" s="4"/>
    </row>
    <row r="17" spans="1:21" x14ac:dyDescent="0.25">
      <c r="A17" s="13">
        <v>24</v>
      </c>
      <c r="B17" s="13"/>
      <c r="C17" s="13"/>
      <c r="D17" s="4"/>
      <c r="E17" s="4"/>
      <c r="F17" s="4"/>
      <c r="G17" s="4" t="str">
        <f>IF(F17="","",VLOOKUP(F17,ARCHIVE!$BB$1:$BC$4,2,FALSE))</f>
        <v/>
      </c>
      <c r="H17" s="7"/>
      <c r="I17" s="4"/>
      <c r="J17" s="4"/>
      <c r="K17" s="4"/>
      <c r="L17" s="4" t="str">
        <f t="shared" si="1"/>
        <v/>
      </c>
      <c r="M17" s="3"/>
      <c r="N17" s="3"/>
      <c r="O17" s="3"/>
      <c r="P17" s="3"/>
      <c r="Q17" s="3"/>
      <c r="R17" s="4"/>
      <c r="S17" s="4"/>
      <c r="T17" s="4"/>
      <c r="U17" s="4"/>
    </row>
    <row r="18" spans="1:21" x14ac:dyDescent="0.25">
      <c r="A18" s="13">
        <v>25</v>
      </c>
      <c r="B18" s="13"/>
      <c r="C18" s="13"/>
      <c r="D18" s="4"/>
      <c r="E18" s="4"/>
      <c r="F18" s="4"/>
      <c r="G18" s="4" t="str">
        <f>IF(F18="","",VLOOKUP(F18,ARCHIVE!$BB$1:$BC$4,2,FALSE))</f>
        <v/>
      </c>
      <c r="H18" s="7"/>
      <c r="I18" s="4"/>
      <c r="J18" s="4"/>
      <c r="K18" s="4"/>
      <c r="L18" s="4" t="str">
        <f t="shared" si="1"/>
        <v/>
      </c>
      <c r="M18" s="3"/>
      <c r="N18" s="3"/>
      <c r="O18" s="3"/>
      <c r="P18" s="3"/>
      <c r="Q18" s="3"/>
      <c r="R18" s="4"/>
      <c r="S18" s="4"/>
      <c r="T18" s="4"/>
      <c r="U18" s="4"/>
    </row>
    <row r="19" spans="1:21" x14ac:dyDescent="0.25">
      <c r="A19" s="13">
        <v>26</v>
      </c>
      <c r="B19" s="13"/>
      <c r="C19" s="13"/>
      <c r="D19" s="4"/>
      <c r="E19" s="4"/>
      <c r="F19" s="4"/>
      <c r="G19" s="4" t="str">
        <f>IF(F19="","",VLOOKUP(F19,ARCHIVE!$BB$1:$BC$4,2,FALSE))</f>
        <v/>
      </c>
      <c r="H19" s="7"/>
      <c r="I19" s="4"/>
      <c r="J19" s="4"/>
      <c r="K19" s="4"/>
      <c r="L19" s="4" t="str">
        <f t="shared" si="1"/>
        <v/>
      </c>
      <c r="M19" s="3"/>
      <c r="N19" s="3"/>
      <c r="O19" s="3"/>
      <c r="P19" s="3"/>
      <c r="Q19" s="3"/>
      <c r="R19" s="4"/>
      <c r="S19" s="4"/>
      <c r="T19" s="4"/>
      <c r="U19" s="4"/>
    </row>
    <row r="20" spans="1:21" x14ac:dyDescent="0.25">
      <c r="A20" s="13">
        <v>27</v>
      </c>
      <c r="B20" s="13"/>
      <c r="C20" s="13"/>
      <c r="D20" s="4"/>
      <c r="E20" s="4"/>
      <c r="F20" s="4"/>
      <c r="G20" s="4" t="str">
        <f>IF(F20="","",VLOOKUP(F20,ARCHIVE!$BB$1:$BC$4,2,FALSE))</f>
        <v/>
      </c>
      <c r="H20" s="7"/>
      <c r="I20" s="4"/>
      <c r="J20" s="4"/>
      <c r="K20" s="4"/>
      <c r="L20" s="4" t="str">
        <f t="shared" si="1"/>
        <v/>
      </c>
      <c r="M20" s="3"/>
      <c r="N20" s="3"/>
      <c r="O20" s="3"/>
      <c r="P20" s="3"/>
      <c r="Q20" s="3"/>
      <c r="R20" s="4"/>
      <c r="S20" s="4"/>
      <c r="T20" s="4"/>
      <c r="U20" s="4"/>
    </row>
    <row r="21" spans="1:21" x14ac:dyDescent="0.25">
      <c r="A21" s="13">
        <v>28</v>
      </c>
      <c r="B21" s="13"/>
      <c r="C21" s="13"/>
      <c r="D21" s="4"/>
      <c r="E21" s="4"/>
      <c r="F21" s="4"/>
      <c r="G21" s="4" t="str">
        <f>IF(F21="","",VLOOKUP(F21,ARCHIVE!$BB$1:$BC$4,2,FALSE))</f>
        <v/>
      </c>
      <c r="H21" s="7"/>
      <c r="I21" s="4"/>
      <c r="J21" s="4"/>
      <c r="K21" s="4"/>
      <c r="L21" s="4" t="str">
        <f t="shared" si="1"/>
        <v/>
      </c>
      <c r="M21" s="3"/>
      <c r="N21" s="3"/>
      <c r="O21" s="3"/>
      <c r="P21" s="3"/>
      <c r="Q21" s="3"/>
      <c r="R21" s="4"/>
      <c r="S21" s="4"/>
      <c r="T21" s="4"/>
      <c r="U21" s="4"/>
    </row>
    <row r="22" spans="1:21" x14ac:dyDescent="0.25">
      <c r="A22" s="13">
        <v>29</v>
      </c>
      <c r="B22" s="13"/>
      <c r="C22" s="13"/>
      <c r="D22" s="4"/>
      <c r="E22" s="4"/>
      <c r="F22" s="4"/>
      <c r="G22" s="4" t="str">
        <f>IF(F22="","",VLOOKUP(F22,ARCHIVE!$BB$1:$BC$4,2,FALSE))</f>
        <v/>
      </c>
      <c r="H22" s="7"/>
      <c r="I22" s="4"/>
      <c r="J22" s="4"/>
      <c r="K22" s="4"/>
      <c r="L22" s="4" t="str">
        <f t="shared" si="1"/>
        <v/>
      </c>
      <c r="M22" s="3"/>
      <c r="N22" s="3"/>
      <c r="O22" s="3"/>
      <c r="P22" s="3"/>
      <c r="Q22" s="3"/>
      <c r="R22" s="4"/>
      <c r="S22" s="4"/>
      <c r="T22" s="4"/>
      <c r="U22" s="4"/>
    </row>
    <row r="23" spans="1:21" x14ac:dyDescent="0.25">
      <c r="A23" s="13">
        <v>30</v>
      </c>
      <c r="B23" s="13"/>
      <c r="C23" s="13"/>
      <c r="D23" s="4"/>
      <c r="E23" s="4"/>
      <c r="F23" s="4"/>
      <c r="G23" s="4" t="str">
        <f>IF(F23="","",VLOOKUP(F23,ARCHIVE!$BB$1:$BC$4,2,FALSE))</f>
        <v/>
      </c>
      <c r="H23" s="7"/>
      <c r="I23" s="4"/>
      <c r="J23" s="4"/>
      <c r="K23" s="4"/>
      <c r="L23" s="4" t="str">
        <f t="shared" si="1"/>
        <v/>
      </c>
      <c r="M23" s="3"/>
      <c r="N23" s="3"/>
      <c r="O23" s="3"/>
      <c r="P23" s="3"/>
      <c r="Q23" s="3"/>
      <c r="R23" s="4"/>
      <c r="S23" s="4"/>
      <c r="T23" s="4"/>
      <c r="U23" s="4"/>
    </row>
    <row r="24" spans="1:21" x14ac:dyDescent="0.25">
      <c r="A24" s="13">
        <v>31</v>
      </c>
      <c r="B24" s="13"/>
      <c r="C24" s="13"/>
      <c r="D24" s="4"/>
      <c r="E24" s="4"/>
      <c r="F24" s="4"/>
      <c r="G24" s="4" t="str">
        <f>IF(F24="","",VLOOKUP(F24,ARCHIVE!$BB$1:$BC$4,2,FALSE))</f>
        <v/>
      </c>
      <c r="H24" s="7"/>
      <c r="I24" s="4"/>
      <c r="J24" s="4"/>
      <c r="K24" s="4"/>
      <c r="L24" s="4" t="str">
        <f t="shared" si="1"/>
        <v/>
      </c>
      <c r="M24" s="3"/>
      <c r="N24" s="3"/>
      <c r="O24" s="3"/>
      <c r="P24" s="3"/>
      <c r="Q24" s="3"/>
      <c r="R24" s="4"/>
      <c r="S24" s="4"/>
      <c r="T24" s="4"/>
      <c r="U24" s="4"/>
    </row>
    <row r="25" spans="1:21" x14ac:dyDescent="0.25">
      <c r="A25" s="13">
        <v>32</v>
      </c>
      <c r="B25" s="13"/>
      <c r="C25" s="13"/>
      <c r="D25" s="4"/>
      <c r="E25" s="4"/>
      <c r="F25" s="4"/>
      <c r="G25" s="4" t="str">
        <f>IF(F25="","",VLOOKUP(F25,ARCHIVE!$BB$1:$BC$4,2,FALSE))</f>
        <v/>
      </c>
      <c r="H25" s="7"/>
      <c r="I25" s="4"/>
      <c r="J25" s="4"/>
      <c r="K25" s="4"/>
      <c r="L25" s="4" t="str">
        <f t="shared" si="1"/>
        <v/>
      </c>
      <c r="M25" s="3"/>
      <c r="N25" s="3"/>
      <c r="O25" s="3"/>
      <c r="P25" s="3"/>
      <c r="Q25" s="3"/>
      <c r="R25" s="4"/>
      <c r="S25" s="4"/>
      <c r="T25" s="4"/>
      <c r="U25" s="4"/>
    </row>
    <row r="26" spans="1:21" x14ac:dyDescent="0.25">
      <c r="A26" s="13">
        <v>33</v>
      </c>
      <c r="B26" s="13"/>
      <c r="C26" s="13"/>
      <c r="D26" s="4"/>
      <c r="E26" s="4"/>
      <c r="F26" s="4"/>
      <c r="G26" s="4" t="str">
        <f>IF(F26="","",VLOOKUP(F26,ARCHIVE!$BB$1:$BC$4,2,FALSE))</f>
        <v/>
      </c>
      <c r="H26" s="7"/>
      <c r="I26" s="4"/>
      <c r="J26" s="4"/>
      <c r="K26" s="4"/>
      <c r="L26" s="4" t="str">
        <f t="shared" si="1"/>
        <v/>
      </c>
      <c r="M26" s="3"/>
      <c r="N26" s="3"/>
      <c r="O26" s="3"/>
      <c r="P26" s="3"/>
      <c r="Q26" s="3"/>
      <c r="R26" s="4"/>
      <c r="S26" s="4"/>
      <c r="T26" s="4"/>
      <c r="U26" s="4"/>
    </row>
    <row r="27" spans="1:21" x14ac:dyDescent="0.25">
      <c r="A27" s="13">
        <v>34</v>
      </c>
      <c r="B27" s="13"/>
      <c r="C27" s="13"/>
      <c r="D27" s="4"/>
      <c r="E27" s="4"/>
      <c r="F27" s="4"/>
      <c r="G27" s="4" t="str">
        <f>IF(F27="","",VLOOKUP(F27,ARCHIVE!$BB$1:$BC$4,2,FALSE))</f>
        <v/>
      </c>
      <c r="H27" s="7"/>
      <c r="I27" s="4"/>
      <c r="J27" s="4"/>
      <c r="K27" s="4"/>
      <c r="L27" s="4" t="str">
        <f t="shared" si="1"/>
        <v/>
      </c>
      <c r="M27" s="3"/>
      <c r="N27" s="3"/>
      <c r="O27" s="3"/>
      <c r="P27" s="3"/>
      <c r="Q27" s="3"/>
      <c r="R27" s="4"/>
      <c r="S27" s="4"/>
      <c r="T27" s="4"/>
      <c r="U27" s="4"/>
    </row>
    <row r="28" spans="1:21" x14ac:dyDescent="0.25">
      <c r="A28" s="13">
        <v>35</v>
      </c>
      <c r="B28" s="13"/>
      <c r="C28" s="13"/>
      <c r="D28" s="4"/>
      <c r="E28" s="4"/>
      <c r="F28" s="4"/>
      <c r="G28" s="4" t="str">
        <f>IF(F28="","",VLOOKUP(F28,ARCHIVE!$BB$1:$BC$4,2,FALSE))</f>
        <v/>
      </c>
      <c r="H28" s="7"/>
      <c r="I28" s="4"/>
      <c r="J28" s="4"/>
      <c r="K28" s="4"/>
      <c r="L28" s="4" t="str">
        <f t="shared" si="1"/>
        <v/>
      </c>
      <c r="M28" s="3"/>
      <c r="N28" s="3"/>
      <c r="O28" s="3"/>
      <c r="P28" s="3"/>
      <c r="Q28" s="3"/>
      <c r="R28" s="4"/>
      <c r="S28" s="4"/>
      <c r="T28" s="4"/>
      <c r="U28" s="4"/>
    </row>
    <row r="29" spans="1:21" x14ac:dyDescent="0.25">
      <c r="A29" s="13">
        <v>36</v>
      </c>
      <c r="B29" s="13"/>
      <c r="C29" s="13"/>
      <c r="D29" s="4"/>
      <c r="E29" s="4"/>
      <c r="F29" s="4"/>
      <c r="G29" s="4" t="str">
        <f>IF(F29="","",VLOOKUP(F29,ARCHIVE!$BB$1:$BC$4,2,FALSE))</f>
        <v/>
      </c>
      <c r="H29" s="7"/>
      <c r="I29" s="4"/>
      <c r="J29" s="4"/>
      <c r="K29" s="4"/>
      <c r="L29" s="4" t="str">
        <f t="shared" si="1"/>
        <v/>
      </c>
      <c r="M29" s="3"/>
      <c r="N29" s="3"/>
      <c r="O29" s="3"/>
      <c r="P29" s="3"/>
      <c r="Q29" s="3"/>
      <c r="R29" s="4"/>
      <c r="S29" s="4"/>
      <c r="T29" s="4"/>
      <c r="U29" s="4"/>
    </row>
    <row r="30" spans="1:21" x14ac:dyDescent="0.25">
      <c r="A30" s="13">
        <v>37</v>
      </c>
      <c r="B30" s="13"/>
      <c r="C30" s="13"/>
      <c r="D30" s="4"/>
      <c r="E30" s="4"/>
      <c r="F30" s="4"/>
      <c r="G30" s="4" t="str">
        <f>IF(F30="","",VLOOKUP(F30,ARCHIVE!$BB$1:$BC$4,2,FALSE))</f>
        <v/>
      </c>
      <c r="H30" s="7"/>
      <c r="I30" s="4"/>
      <c r="J30" s="4"/>
      <c r="K30" s="4"/>
      <c r="L30" s="4" t="str">
        <f t="shared" si="1"/>
        <v/>
      </c>
      <c r="M30" s="3"/>
      <c r="N30" s="3"/>
      <c r="O30" s="3"/>
      <c r="P30" s="3"/>
      <c r="Q30" s="3"/>
      <c r="R30" s="4"/>
      <c r="S30" s="4"/>
      <c r="T30" s="4"/>
      <c r="U30" s="4"/>
    </row>
    <row r="31" spans="1:21" x14ac:dyDescent="0.25">
      <c r="A31" s="13">
        <v>38</v>
      </c>
      <c r="B31" s="13"/>
      <c r="C31" s="13"/>
      <c r="D31" s="4"/>
      <c r="E31" s="4"/>
      <c r="F31" s="4"/>
      <c r="G31" s="4" t="str">
        <f>IF(F31="","",VLOOKUP(F31,ARCHIVE!$BB$1:$BC$4,2,FALSE))</f>
        <v/>
      </c>
      <c r="H31" s="7"/>
      <c r="I31" s="4"/>
      <c r="J31" s="4"/>
      <c r="K31" s="4"/>
      <c r="L31" s="4" t="str">
        <f t="shared" si="1"/>
        <v/>
      </c>
      <c r="M31" s="3"/>
      <c r="N31" s="3"/>
      <c r="O31" s="3"/>
      <c r="P31" s="3"/>
      <c r="Q31" s="3"/>
      <c r="R31" s="4"/>
      <c r="S31" s="4"/>
      <c r="T31" s="4"/>
      <c r="U31" s="4"/>
    </row>
    <row r="32" spans="1:21" x14ac:dyDescent="0.25">
      <c r="A32" s="13">
        <v>39</v>
      </c>
      <c r="B32" s="13"/>
      <c r="C32" s="13"/>
      <c r="D32" s="4"/>
      <c r="E32" s="4"/>
      <c r="F32" s="4"/>
      <c r="G32" s="4" t="str">
        <f>IF(F32="","",VLOOKUP(F32,ARCHIVE!$BB$1:$BC$4,2,FALSE))</f>
        <v/>
      </c>
      <c r="H32" s="7"/>
      <c r="I32" s="4"/>
      <c r="J32" s="4"/>
      <c r="K32" s="4"/>
      <c r="L32" s="4" t="str">
        <f t="shared" si="1"/>
        <v/>
      </c>
      <c r="M32" s="3"/>
      <c r="N32" s="3"/>
      <c r="O32" s="3"/>
      <c r="P32" s="3"/>
      <c r="Q32" s="3"/>
      <c r="R32" s="4"/>
      <c r="S32" s="4"/>
      <c r="T32" s="4"/>
      <c r="U32" s="4"/>
    </row>
    <row r="38" spans="11:11" x14ac:dyDescent="0.25">
      <c r="K38">
        <f>SUM(R7:R37)</f>
        <v>0</v>
      </c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ARCHIVE!$BD$2:$BD$3</xm:f>
          </x14:formula1>
          <xm:sqref>B7:B32</xm:sqref>
        </x14:dataValidation>
        <x14:dataValidation type="list" allowBlank="1" showInputMessage="1" showErrorMessage="1">
          <x14:formula1>
            <xm:f>ARCHIVE!$BB$1:$BB$4</xm:f>
          </x14:formula1>
          <xm:sqref>F7:F32</xm:sqref>
        </x14:dataValidation>
        <x14:dataValidation type="list" allowBlank="1" showInputMessage="1" showErrorMessage="1">
          <x14:formula1>
            <xm:f>ARCHIVE!$AR$9:$AR$10</xm:f>
          </x14:formula1>
          <xm:sqref>C7:C32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F85"/>
  <sheetViews>
    <sheetView zoomScale="70" zoomScaleNormal="70" workbookViewId="0">
      <selection activeCell="E3" sqref="E3:E12"/>
    </sheetView>
  </sheetViews>
  <sheetFormatPr baseColWidth="10" defaultColWidth="9.140625" defaultRowHeight="15" x14ac:dyDescent="0.25"/>
  <cols>
    <col min="2" max="2" width="12" bestFit="1" customWidth="1"/>
    <col min="4" max="4" width="13.140625" bestFit="1" customWidth="1"/>
    <col min="5" max="5" width="14.85546875" bestFit="1" customWidth="1"/>
    <col min="6" max="6" width="12.5703125" customWidth="1"/>
    <col min="7" max="7" width="11.140625" bestFit="1" customWidth="1"/>
    <col min="8" max="8" width="11.42578125" bestFit="1" customWidth="1"/>
    <col min="12" max="12" width="9.7109375" bestFit="1" customWidth="1"/>
    <col min="13" max="16" width="0" hidden="1" customWidth="1"/>
    <col min="18" max="19" width="0" hidden="1" customWidth="1"/>
    <col min="20" max="20" width="11.140625" bestFit="1" customWidth="1"/>
    <col min="21" max="21" width="6.85546875" bestFit="1" customWidth="1"/>
    <col min="22" max="22" width="14.85546875" hidden="1" customWidth="1"/>
    <col min="23" max="23" width="8.5703125" bestFit="1" customWidth="1"/>
    <col min="24" max="24" width="12.140625" customWidth="1"/>
    <col min="25" max="25" width="6.28515625" style="55" hidden="1" customWidth="1"/>
    <col min="26" max="26" width="10" bestFit="1" customWidth="1"/>
    <col min="27" max="27" width="12" style="1" bestFit="1" customWidth="1"/>
    <col min="28" max="28" width="0" style="1" hidden="1" customWidth="1"/>
    <col min="29" max="29" width="12" style="1" hidden="1" customWidth="1"/>
    <col min="30" max="30" width="28" style="1" customWidth="1"/>
    <col min="31" max="31" width="9.140625" style="1"/>
    <col min="37" max="37" width="14.85546875" bestFit="1" customWidth="1"/>
  </cols>
  <sheetData>
    <row r="1" spans="1:58" ht="38.25" x14ac:dyDescent="0.25">
      <c r="A1" s="37" t="s">
        <v>0</v>
      </c>
      <c r="B1" s="38" t="s">
        <v>26</v>
      </c>
      <c r="C1" s="38" t="s">
        <v>22</v>
      </c>
      <c r="D1" s="38" t="s">
        <v>1</v>
      </c>
      <c r="E1" s="38" t="s">
        <v>5</v>
      </c>
      <c r="F1" s="38" t="s">
        <v>30</v>
      </c>
      <c r="G1" s="38" t="s">
        <v>2</v>
      </c>
      <c r="H1" s="38" t="s">
        <v>4</v>
      </c>
      <c r="I1" s="38" t="s">
        <v>3</v>
      </c>
      <c r="J1" s="38" t="s">
        <v>14</v>
      </c>
      <c r="K1" s="38" t="s">
        <v>16</v>
      </c>
      <c r="L1" s="38" t="s">
        <v>28</v>
      </c>
      <c r="M1" s="38" t="s">
        <v>7</v>
      </c>
      <c r="N1" s="37" t="s">
        <v>8</v>
      </c>
      <c r="O1" s="38" t="s">
        <v>9</v>
      </c>
      <c r="P1" s="37" t="s">
        <v>10</v>
      </c>
      <c r="Q1" s="38" t="s">
        <v>17</v>
      </c>
      <c r="R1" s="38" t="s">
        <v>6</v>
      </c>
      <c r="S1" s="37" t="s">
        <v>11</v>
      </c>
      <c r="T1" s="43" t="s">
        <v>46</v>
      </c>
      <c r="U1" s="45" t="s">
        <v>66</v>
      </c>
      <c r="V1" s="46" t="s">
        <v>66</v>
      </c>
      <c r="W1" s="46" t="s">
        <v>67</v>
      </c>
      <c r="X1" s="46" t="s">
        <v>68</v>
      </c>
      <c r="Y1" s="56"/>
      <c r="Z1" s="47" t="s">
        <v>78</v>
      </c>
      <c r="AA1" s="47" t="s">
        <v>74</v>
      </c>
      <c r="AB1" s="64"/>
      <c r="AC1" s="65"/>
      <c r="AD1" s="47" t="s">
        <v>77</v>
      </c>
      <c r="AM1" s="13" t="s">
        <v>29</v>
      </c>
      <c r="AN1" s="13">
        <v>11</v>
      </c>
      <c r="AO1" s="13"/>
      <c r="AP1" s="13"/>
      <c r="AQ1" s="13"/>
      <c r="BB1" t="s">
        <v>69</v>
      </c>
      <c r="BC1" t="s">
        <v>15</v>
      </c>
    </row>
    <row r="2" spans="1:58" ht="15.75" thickBot="1" x14ac:dyDescent="0.3">
      <c r="A2" s="13">
        <v>3</v>
      </c>
      <c r="B2" s="13" t="s">
        <v>70</v>
      </c>
      <c r="C2" s="13" t="s">
        <v>24</v>
      </c>
      <c r="D2" s="13"/>
      <c r="E2" s="13"/>
      <c r="F2" s="13" t="s">
        <v>19</v>
      </c>
      <c r="G2" s="13" t="str">
        <f>IF(F2="","",VLOOKUP(F2,ARCHIVE!$BB$2:$BC$3,2,FALSE))</f>
        <v>FOOD</v>
      </c>
      <c r="H2" s="39">
        <v>41338</v>
      </c>
      <c r="I2" s="13">
        <v>30</v>
      </c>
      <c r="J2" s="13">
        <v>10</v>
      </c>
      <c r="K2" s="13"/>
      <c r="L2" s="13" t="str">
        <f>IF(J2="","",IF(J2&lt;10,"SINGLE","MULTI"))</f>
        <v>MULTI</v>
      </c>
      <c r="M2" s="3"/>
      <c r="N2" s="3"/>
      <c r="O2" s="3"/>
      <c r="P2" s="3"/>
      <c r="Q2" s="3">
        <v>20</v>
      </c>
      <c r="R2" s="13"/>
      <c r="S2" s="13"/>
      <c r="T2" s="44">
        <v>41427</v>
      </c>
      <c r="U2" s="48">
        <f>T2-H2</f>
        <v>89</v>
      </c>
      <c r="V2" s="42">
        <f>U2/7</f>
        <v>12.714285714285714</v>
      </c>
      <c r="W2" s="41">
        <f t="shared" ref="W2" si="0">ROUNDUP(V2,0)</f>
        <v>13</v>
      </c>
      <c r="X2" s="13">
        <f t="shared" ref="X2:X27" si="1">IF(J2&lt;10,"",IF(C2=$AM$4,$BA$2,$BA$3))</f>
        <v>1200</v>
      </c>
      <c r="Y2" s="57">
        <f>IF(B2=$AM$2,($AN$2*I2)+(Q2*$AN$1),($AN$1*I2)+(Q2*$AN$1))</f>
        <v>760</v>
      </c>
      <c r="Z2" s="4">
        <f>IF(F2=$AM$5,($AN$5*I2)+($AN$5*Q2),Y2)</f>
        <v>760</v>
      </c>
      <c r="AA2" s="13">
        <f>IF(F2=$AM$5,(W2*$AL$5*I2),(I2*W2*$AL$3))</f>
        <v>5850</v>
      </c>
      <c r="AB2" s="62">
        <f>IF(A2="","",AA2+Z2)</f>
        <v>6610</v>
      </c>
      <c r="AC2" s="62"/>
      <c r="AD2" s="60">
        <f>IF(X2="",AB2,X2+AB2)</f>
        <v>7810</v>
      </c>
      <c r="AF2" s="1">
        <f>IF(A2="","",IF(F2=$AM$5,($AN$5*I2)+(Q2*$AN$5),(IF(B2=$AM$2,($AN$2*I2)+(Q2*$AN$1),IF(B2=$AM$1,($AN$2*I2)+(Q2*$AN$1))))))</f>
        <v>760</v>
      </c>
      <c r="AM2" s="13" t="s">
        <v>42</v>
      </c>
      <c r="AN2" s="13">
        <v>18</v>
      </c>
      <c r="AO2" s="13" t="s">
        <v>29</v>
      </c>
      <c r="AP2" s="13">
        <v>100</v>
      </c>
      <c r="AQ2" s="13"/>
      <c r="AZ2" s="5" t="s">
        <v>23</v>
      </c>
      <c r="BA2">
        <v>2400</v>
      </c>
      <c r="BB2" t="s">
        <v>19</v>
      </c>
      <c r="BC2" t="s">
        <v>15</v>
      </c>
      <c r="BD2" t="s">
        <v>29</v>
      </c>
      <c r="BE2" t="s">
        <v>33</v>
      </c>
      <c r="BF2">
        <v>15</v>
      </c>
    </row>
    <row r="3" spans="1:58" ht="15.75" thickBot="1" x14ac:dyDescent="0.3">
      <c r="A3" s="13">
        <v>4</v>
      </c>
      <c r="B3" s="13" t="s">
        <v>29</v>
      </c>
      <c r="C3" s="13" t="s">
        <v>38</v>
      </c>
      <c r="D3" s="13">
        <v>45454</v>
      </c>
      <c r="E3" s="39" t="s">
        <v>31</v>
      </c>
      <c r="F3" s="13" t="s">
        <v>18</v>
      </c>
      <c r="G3" s="13" t="str">
        <f>IF(F3="","",VLOOKUP(F3,ARCHIVE!$BB$1:$BC$4,2,FALSE))</f>
        <v>FOOD</v>
      </c>
      <c r="H3" s="39">
        <v>41339</v>
      </c>
      <c r="I3" s="13">
        <v>13</v>
      </c>
      <c r="J3" s="13">
        <v>11</v>
      </c>
      <c r="K3" s="13"/>
      <c r="L3" s="13" t="str">
        <f>IF(J3="","",IF(J3&lt;10,"SINGLE","MULTI"))</f>
        <v>MULTI</v>
      </c>
      <c r="M3" s="3" t="s">
        <v>25</v>
      </c>
      <c r="N3" s="3" t="s">
        <v>25</v>
      </c>
      <c r="O3" s="3" t="s">
        <v>25</v>
      </c>
      <c r="P3" s="3" t="s">
        <v>25</v>
      </c>
      <c r="Q3" s="3">
        <v>19</v>
      </c>
      <c r="R3" s="13"/>
      <c r="S3" s="13" t="s">
        <v>32</v>
      </c>
      <c r="T3" s="44">
        <v>41434</v>
      </c>
      <c r="U3" s="48">
        <f t="shared" ref="U3:U37" si="2">T3-H3</f>
        <v>95</v>
      </c>
      <c r="V3" s="42">
        <f t="shared" ref="V3:V37" si="3">U3/7</f>
        <v>13.571428571428571</v>
      </c>
      <c r="W3" s="41">
        <f t="shared" ref="W3:W37" si="4">ROUNDUP(V3,0)</f>
        <v>14</v>
      </c>
      <c r="X3" s="13">
        <f t="shared" si="1"/>
        <v>2400</v>
      </c>
      <c r="Y3" s="57">
        <f t="shared" ref="Y3:Y37" si="5">IF(B3=$AM$2,($AN$2*I3)+(Q3*$AN$1),($AN$1*I3)+(Q3*$AN$1))</f>
        <v>352</v>
      </c>
      <c r="Z3" s="4">
        <f t="shared" ref="Z3:Z37" si="6">IF(F3=$AM$5,($AN$5*I3)+($AN$5*Q3),Y3)</f>
        <v>384</v>
      </c>
      <c r="AA3" s="13">
        <f t="shared" ref="AA3:AA37" si="7">IF(F3=$AM$5,(W3*$AL$5*I3),(I3*W3*$AL$3))</f>
        <v>4550</v>
      </c>
      <c r="AB3" s="62">
        <f t="shared" ref="AB3:AB29" si="8">IF(A3="","",AA3+Z3)</f>
        <v>4934</v>
      </c>
      <c r="AC3" s="62"/>
      <c r="AD3" s="60">
        <f t="shared" ref="AD3:AD37" si="9">IF(X3="",AB3,X3+AB3)</f>
        <v>7334</v>
      </c>
      <c r="AF3" s="1">
        <f t="shared" ref="AF3:AF8" si="10">IF(A3="","",IF(F3=$AM$5,($AN$5*I3)+(Q3*$AN$5),IF(B3=$AM$2,($AN$2*I3)+(Q3*$AN$1),IF(B3=$AM$1,($AN$2*I3)+(Q3*$AN$1)))))</f>
        <v>384</v>
      </c>
      <c r="AK3" s="52" t="s">
        <v>75</v>
      </c>
      <c r="AL3" s="53">
        <v>15</v>
      </c>
      <c r="AM3" s="51" t="s">
        <v>34</v>
      </c>
      <c r="AN3" s="13">
        <v>0</v>
      </c>
      <c r="AO3" s="13" t="s">
        <v>41</v>
      </c>
      <c r="AP3" s="13">
        <v>0</v>
      </c>
      <c r="AQ3" s="13"/>
      <c r="AZ3" t="s">
        <v>24</v>
      </c>
      <c r="BA3">
        <v>1200</v>
      </c>
      <c r="BB3" t="s">
        <v>18</v>
      </c>
      <c r="BC3" t="s">
        <v>15</v>
      </c>
      <c r="BD3" t="s">
        <v>70</v>
      </c>
      <c r="BF3">
        <v>25</v>
      </c>
    </row>
    <row r="4" spans="1:58" ht="15.75" thickBot="1" x14ac:dyDescent="0.3">
      <c r="A4" s="13">
        <v>5</v>
      </c>
      <c r="B4" s="13" t="s">
        <v>29</v>
      </c>
      <c r="C4" s="13" t="s">
        <v>38</v>
      </c>
      <c r="D4" s="13" t="s">
        <v>35</v>
      </c>
      <c r="E4" s="13" t="s">
        <v>36</v>
      </c>
      <c r="F4" s="13" t="s">
        <v>18</v>
      </c>
      <c r="G4" s="13" t="str">
        <f>IF(F4="","",VLOOKUP(F4,ARCHIVE!$BB$2:$BC$4,2,FALSE))</f>
        <v>FOOD</v>
      </c>
      <c r="H4" s="39">
        <v>41431</v>
      </c>
      <c r="I4" s="13">
        <v>9</v>
      </c>
      <c r="J4" s="13">
        <v>5</v>
      </c>
      <c r="K4" s="13">
        <v>2344</v>
      </c>
      <c r="L4" s="13" t="str">
        <f>IF(J4="","",IF(J4&lt;10,"SINGLE","MULTI"))</f>
        <v>SINGLE</v>
      </c>
      <c r="M4" s="3" t="s">
        <v>37</v>
      </c>
      <c r="N4" s="3" t="s">
        <v>37</v>
      </c>
      <c r="O4" s="3" t="s">
        <v>37</v>
      </c>
      <c r="P4" s="3" t="s">
        <v>37</v>
      </c>
      <c r="Q4" s="3">
        <v>15</v>
      </c>
      <c r="R4" s="13"/>
      <c r="S4" s="13"/>
      <c r="T4" s="44">
        <v>41440</v>
      </c>
      <c r="U4" s="48">
        <f t="shared" si="2"/>
        <v>9</v>
      </c>
      <c r="V4" s="42">
        <f t="shared" si="3"/>
        <v>1.2857142857142858</v>
      </c>
      <c r="W4" s="41">
        <f t="shared" si="4"/>
        <v>2</v>
      </c>
      <c r="X4" s="13" t="str">
        <f t="shared" si="1"/>
        <v/>
      </c>
      <c r="Y4" s="57">
        <f t="shared" si="5"/>
        <v>264</v>
      </c>
      <c r="Z4" s="4">
        <f t="shared" si="6"/>
        <v>288</v>
      </c>
      <c r="AA4" s="13">
        <f t="shared" si="7"/>
        <v>450</v>
      </c>
      <c r="AB4" s="62">
        <f t="shared" si="8"/>
        <v>738</v>
      </c>
      <c r="AC4" s="62"/>
      <c r="AD4" s="60">
        <f t="shared" si="9"/>
        <v>738</v>
      </c>
      <c r="AF4" s="1">
        <f t="shared" si="10"/>
        <v>288</v>
      </c>
      <c r="AM4" s="13" t="s">
        <v>38</v>
      </c>
      <c r="AN4" s="13">
        <v>33</v>
      </c>
      <c r="AO4" s="13" t="s">
        <v>24</v>
      </c>
      <c r="AP4" s="13">
        <v>300</v>
      </c>
      <c r="AQ4" s="13"/>
      <c r="BB4" t="s">
        <v>21</v>
      </c>
      <c r="BC4" t="s">
        <v>20</v>
      </c>
    </row>
    <row r="5" spans="1:58" ht="15.75" thickBot="1" x14ac:dyDescent="0.3">
      <c r="A5" s="13">
        <v>6</v>
      </c>
      <c r="B5" s="13" t="s">
        <v>29</v>
      </c>
      <c r="C5" s="13" t="s">
        <v>38</v>
      </c>
      <c r="D5" s="13" t="s">
        <v>39</v>
      </c>
      <c r="E5" s="13" t="s">
        <v>40</v>
      </c>
      <c r="F5" s="13" t="s">
        <v>19</v>
      </c>
      <c r="G5" s="13" t="str">
        <f>IF(F5="","",VLOOKUP(F5,ARCHIVE!$BB$2:$BC$4,2,FALSE))</f>
        <v>FOOD</v>
      </c>
      <c r="H5" s="39">
        <v>41426</v>
      </c>
      <c r="I5" s="13">
        <v>17</v>
      </c>
      <c r="J5" s="13">
        <v>123</v>
      </c>
      <c r="K5" s="13">
        <v>23444</v>
      </c>
      <c r="L5" s="13" t="str">
        <f>IF(J5="","",IF(J5&lt;10,"SINGLE","MULTI"))</f>
        <v>MULTI</v>
      </c>
      <c r="M5" s="3"/>
      <c r="N5" s="3"/>
      <c r="O5" s="3"/>
      <c r="P5" s="3"/>
      <c r="Q5" s="3">
        <v>25</v>
      </c>
      <c r="R5" s="13"/>
      <c r="S5" s="13"/>
      <c r="T5" s="44">
        <v>41426</v>
      </c>
      <c r="U5" s="48">
        <f t="shared" si="2"/>
        <v>0</v>
      </c>
      <c r="V5" s="42">
        <f t="shared" si="3"/>
        <v>0</v>
      </c>
      <c r="W5" s="41">
        <f t="shared" si="4"/>
        <v>0</v>
      </c>
      <c r="X5" s="13">
        <f t="shared" si="1"/>
        <v>2400</v>
      </c>
      <c r="Y5" s="57">
        <f t="shared" si="5"/>
        <v>462</v>
      </c>
      <c r="Z5" s="4">
        <f t="shared" si="6"/>
        <v>462</v>
      </c>
      <c r="AA5" s="13">
        <f t="shared" si="7"/>
        <v>0</v>
      </c>
      <c r="AB5" s="62">
        <f t="shared" si="8"/>
        <v>462</v>
      </c>
      <c r="AC5" s="62"/>
      <c r="AD5" s="60">
        <f t="shared" si="9"/>
        <v>2862</v>
      </c>
      <c r="AF5" s="1">
        <f t="shared" si="10"/>
        <v>581</v>
      </c>
      <c r="AK5" s="52" t="s">
        <v>76</v>
      </c>
      <c r="AL5" s="53">
        <v>25</v>
      </c>
      <c r="AM5" s="54" t="s">
        <v>73</v>
      </c>
      <c r="AN5" s="50">
        <v>12</v>
      </c>
    </row>
    <row r="6" spans="1:58" x14ac:dyDescent="0.25">
      <c r="A6" s="13">
        <v>7</v>
      </c>
      <c r="B6" s="13" t="s">
        <v>29</v>
      </c>
      <c r="C6" s="13" t="s">
        <v>38</v>
      </c>
      <c r="D6" s="40" t="s">
        <v>44</v>
      </c>
      <c r="E6" s="16" t="s">
        <v>45</v>
      </c>
      <c r="F6" s="13" t="s">
        <v>19</v>
      </c>
      <c r="G6" s="13" t="str">
        <f>IF(F6="","",VLOOKUP(F6,ARCHIVE!$BB$2:$BC$4,2,FALSE))</f>
        <v>FOOD</v>
      </c>
      <c r="H6" s="19">
        <v>41384</v>
      </c>
      <c r="I6" s="16">
        <v>22</v>
      </c>
      <c r="J6" s="13">
        <v>126</v>
      </c>
      <c r="K6" s="13"/>
      <c r="L6" s="13" t="str">
        <f t="shared" ref="L6:L12" si="11">IF(J6="","",IF(J6&lt;10,"SINGLE","MULTI"))</f>
        <v>MULTI</v>
      </c>
      <c r="M6" s="3"/>
      <c r="N6" s="3"/>
      <c r="O6" s="3"/>
      <c r="P6" s="3"/>
      <c r="Q6" s="3">
        <v>39</v>
      </c>
      <c r="R6" s="13"/>
      <c r="S6" s="13"/>
      <c r="T6" s="44">
        <v>41434</v>
      </c>
      <c r="U6" s="48">
        <f t="shared" si="2"/>
        <v>50</v>
      </c>
      <c r="V6" s="42">
        <f t="shared" si="3"/>
        <v>7.1428571428571432</v>
      </c>
      <c r="W6" s="41">
        <f t="shared" si="4"/>
        <v>8</v>
      </c>
      <c r="X6" s="13">
        <f t="shared" si="1"/>
        <v>2400</v>
      </c>
      <c r="Y6" s="57">
        <f t="shared" si="5"/>
        <v>671</v>
      </c>
      <c r="Z6" s="4">
        <f t="shared" si="6"/>
        <v>671</v>
      </c>
      <c r="AA6" s="13">
        <f t="shared" si="7"/>
        <v>2640</v>
      </c>
      <c r="AB6" s="62">
        <f t="shared" si="8"/>
        <v>3311</v>
      </c>
      <c r="AC6" s="62"/>
      <c r="AD6" s="60">
        <f t="shared" si="9"/>
        <v>5711</v>
      </c>
      <c r="AF6" s="1">
        <f t="shared" si="10"/>
        <v>825</v>
      </c>
    </row>
    <row r="7" spans="1:58" x14ac:dyDescent="0.25">
      <c r="A7" s="13">
        <v>8</v>
      </c>
      <c r="B7" s="13" t="s">
        <v>29</v>
      </c>
      <c r="C7" s="13" t="s">
        <v>38</v>
      </c>
      <c r="D7" s="13">
        <v>3839949</v>
      </c>
      <c r="E7" s="13" t="s">
        <v>31</v>
      </c>
      <c r="F7" s="13" t="s">
        <v>69</v>
      </c>
      <c r="G7" s="13" t="str">
        <f>IF(F7="","",VLOOKUP(F7,ARCHIVE!$BB$1:$BC$4,2,FALSE))</f>
        <v>FOOD</v>
      </c>
      <c r="H7" s="39">
        <v>41424</v>
      </c>
      <c r="I7" s="13">
        <v>12</v>
      </c>
      <c r="J7" s="13">
        <v>12</v>
      </c>
      <c r="K7" s="13">
        <v>322</v>
      </c>
      <c r="L7" s="13" t="str">
        <f t="shared" si="11"/>
        <v>MULTI</v>
      </c>
      <c r="M7" s="3" t="s">
        <v>37</v>
      </c>
      <c r="N7" s="3" t="s">
        <v>37</v>
      </c>
      <c r="O7" s="3" t="s">
        <v>37</v>
      </c>
      <c r="P7" s="3" t="s">
        <v>37</v>
      </c>
      <c r="Q7" s="3">
        <v>21</v>
      </c>
      <c r="R7" s="13"/>
      <c r="S7" s="13"/>
      <c r="T7" s="44">
        <v>41440</v>
      </c>
      <c r="U7" s="48">
        <f t="shared" si="2"/>
        <v>16</v>
      </c>
      <c r="V7" s="42">
        <f t="shared" si="3"/>
        <v>2.2857142857142856</v>
      </c>
      <c r="W7" s="41">
        <f t="shared" si="4"/>
        <v>3</v>
      </c>
      <c r="X7" s="13">
        <f t="shared" si="1"/>
        <v>2400</v>
      </c>
      <c r="Y7" s="57">
        <f t="shared" si="5"/>
        <v>363</v>
      </c>
      <c r="Z7" s="4">
        <f t="shared" si="6"/>
        <v>363</v>
      </c>
      <c r="AA7" s="13">
        <f t="shared" si="7"/>
        <v>540</v>
      </c>
      <c r="AB7" s="62">
        <f t="shared" si="8"/>
        <v>903</v>
      </c>
      <c r="AC7" s="62"/>
      <c r="AD7" s="60">
        <f t="shared" si="9"/>
        <v>3303</v>
      </c>
      <c r="AF7" s="1">
        <f t="shared" si="10"/>
        <v>447</v>
      </c>
    </row>
    <row r="8" spans="1:58" x14ac:dyDescent="0.25">
      <c r="A8" s="13">
        <v>9</v>
      </c>
      <c r="B8" s="13" t="s">
        <v>70</v>
      </c>
      <c r="C8" s="13" t="s">
        <v>38</v>
      </c>
      <c r="D8" s="13" t="s">
        <v>71</v>
      </c>
      <c r="E8" s="13" t="s">
        <v>72</v>
      </c>
      <c r="F8" s="13" t="s">
        <v>18</v>
      </c>
      <c r="G8" s="13" t="str">
        <f>IF(F8="","",VLOOKUP(F8,ARCHIVE!$BB$1:$BC$4,2,FALSE))</f>
        <v>FOOD</v>
      </c>
      <c r="H8" s="39">
        <v>41307</v>
      </c>
      <c r="I8" s="13">
        <v>24</v>
      </c>
      <c r="J8" s="13">
        <v>1</v>
      </c>
      <c r="K8" s="13">
        <v>1000</v>
      </c>
      <c r="L8" s="13" t="str">
        <f t="shared" si="11"/>
        <v>SINGLE</v>
      </c>
      <c r="M8" s="3" t="s">
        <v>37</v>
      </c>
      <c r="N8" s="3" t="s">
        <v>37</v>
      </c>
      <c r="O8" s="3" t="s">
        <v>37</v>
      </c>
      <c r="P8" s="3" t="s">
        <v>37</v>
      </c>
      <c r="Q8" s="3">
        <v>24</v>
      </c>
      <c r="R8" s="13"/>
      <c r="S8" s="13"/>
      <c r="T8" s="44">
        <v>41440</v>
      </c>
      <c r="U8" s="48">
        <f t="shared" si="2"/>
        <v>133</v>
      </c>
      <c r="V8" s="42">
        <f t="shared" si="3"/>
        <v>19</v>
      </c>
      <c r="W8" s="41">
        <f t="shared" si="4"/>
        <v>19</v>
      </c>
      <c r="X8" s="13" t="str">
        <f t="shared" si="1"/>
        <v/>
      </c>
      <c r="Y8" s="57">
        <f t="shared" si="5"/>
        <v>696</v>
      </c>
      <c r="Z8" s="4">
        <f t="shared" si="6"/>
        <v>576</v>
      </c>
      <c r="AA8" s="13">
        <f t="shared" si="7"/>
        <v>11400</v>
      </c>
      <c r="AB8" s="62">
        <f t="shared" si="8"/>
        <v>11976</v>
      </c>
      <c r="AC8" s="62"/>
      <c r="AD8" s="60">
        <f t="shared" si="9"/>
        <v>11976</v>
      </c>
      <c r="AF8" s="1">
        <f t="shared" si="10"/>
        <v>576</v>
      </c>
    </row>
    <row r="9" spans="1:58" x14ac:dyDescent="0.25">
      <c r="A9" s="13">
        <v>10</v>
      </c>
      <c r="B9" s="13" t="s">
        <v>70</v>
      </c>
      <c r="C9" s="13" t="s">
        <v>38</v>
      </c>
      <c r="D9" s="4">
        <v>455550</v>
      </c>
      <c r="E9" s="4" t="s">
        <v>31</v>
      </c>
      <c r="F9" s="4" t="s">
        <v>18</v>
      </c>
      <c r="G9" s="4" t="str">
        <f>IF(F9="","",VLOOKUP(F9,ARCHIVE!$BB$1:$BC$4,2,FALSE))</f>
        <v>FOOD</v>
      </c>
      <c r="H9" s="7">
        <v>41404</v>
      </c>
      <c r="I9" s="4">
        <v>20</v>
      </c>
      <c r="J9" s="4">
        <v>11</v>
      </c>
      <c r="K9" s="4">
        <v>3455</v>
      </c>
      <c r="L9" s="4" t="str">
        <f t="shared" si="11"/>
        <v>MULTI</v>
      </c>
      <c r="M9" s="3" t="s">
        <v>25</v>
      </c>
      <c r="N9" s="3" t="s">
        <v>25</v>
      </c>
      <c r="O9" s="3" t="s">
        <v>25</v>
      </c>
      <c r="P9" s="3" t="s">
        <v>25</v>
      </c>
      <c r="Q9" s="3">
        <v>25</v>
      </c>
      <c r="R9" s="4"/>
      <c r="S9" s="4"/>
      <c r="T9" s="20">
        <v>41440</v>
      </c>
      <c r="U9" s="48">
        <f t="shared" si="2"/>
        <v>36</v>
      </c>
      <c r="V9" s="42">
        <f t="shared" si="3"/>
        <v>5.1428571428571432</v>
      </c>
      <c r="W9" s="41">
        <f t="shared" si="4"/>
        <v>6</v>
      </c>
      <c r="X9" s="13">
        <f t="shared" si="1"/>
        <v>2400</v>
      </c>
      <c r="Y9" s="57">
        <f t="shared" si="5"/>
        <v>635</v>
      </c>
      <c r="Z9" s="4">
        <f>IF(F9=$AM$5,($AN$5*I9)+($AN$5*Q9),Y9)</f>
        <v>540</v>
      </c>
      <c r="AA9" s="13">
        <f>IF(F9=$AM$5,(W9*$AL$5*I9),(I9*W9*$AL$3))</f>
        <v>3000</v>
      </c>
      <c r="AB9" s="62">
        <f t="shared" si="8"/>
        <v>3540</v>
      </c>
      <c r="AC9" s="62"/>
      <c r="AD9" s="60">
        <f t="shared" si="9"/>
        <v>5940</v>
      </c>
      <c r="AR9" s="13" t="s">
        <v>38</v>
      </c>
    </row>
    <row r="10" spans="1:58" x14ac:dyDescent="0.25">
      <c r="A10" s="13">
        <v>11</v>
      </c>
      <c r="B10" s="13" t="s">
        <v>29</v>
      </c>
      <c r="C10" s="13" t="s">
        <v>38</v>
      </c>
      <c r="D10" s="4" t="s">
        <v>79</v>
      </c>
      <c r="E10" s="4" t="s">
        <v>80</v>
      </c>
      <c r="F10" s="4" t="s">
        <v>19</v>
      </c>
      <c r="G10" s="4" t="str">
        <f>IF(F10="","",VLOOKUP(F10,ARCHIVE!$BB$1:$BC$4,2,FALSE))</f>
        <v>FOOD</v>
      </c>
      <c r="H10" s="7">
        <v>41406</v>
      </c>
      <c r="I10" s="4">
        <v>20</v>
      </c>
      <c r="J10" s="4">
        <v>34</v>
      </c>
      <c r="K10" s="4">
        <v>23444</v>
      </c>
      <c r="L10" s="4" t="str">
        <f t="shared" si="11"/>
        <v>MULTI</v>
      </c>
      <c r="M10" s="3"/>
      <c r="N10" s="3"/>
      <c r="O10" s="3"/>
      <c r="P10" s="3"/>
      <c r="Q10" s="3">
        <v>30</v>
      </c>
      <c r="R10" s="4"/>
      <c r="S10" s="4"/>
      <c r="T10" s="20">
        <v>41440</v>
      </c>
      <c r="U10" s="48">
        <f t="shared" si="2"/>
        <v>34</v>
      </c>
      <c r="V10" s="42">
        <f t="shared" si="3"/>
        <v>4.8571428571428568</v>
      </c>
      <c r="W10" s="41">
        <f t="shared" si="4"/>
        <v>5</v>
      </c>
      <c r="X10" s="13">
        <f t="shared" si="1"/>
        <v>2400</v>
      </c>
      <c r="Y10" s="57">
        <f t="shared" si="5"/>
        <v>550</v>
      </c>
      <c r="Z10" s="4">
        <f t="shared" si="6"/>
        <v>550</v>
      </c>
      <c r="AA10" s="13">
        <f t="shared" si="7"/>
        <v>1500</v>
      </c>
      <c r="AB10" s="63">
        <f t="shared" si="8"/>
        <v>2050</v>
      </c>
      <c r="AC10" s="63"/>
      <c r="AD10" s="60">
        <f t="shared" si="9"/>
        <v>4450</v>
      </c>
      <c r="AR10" s="13" t="s">
        <v>24</v>
      </c>
    </row>
    <row r="11" spans="1:58" x14ac:dyDescent="0.25">
      <c r="A11" s="13">
        <v>12</v>
      </c>
      <c r="B11" s="13" t="s">
        <v>29</v>
      </c>
      <c r="C11" s="13" t="s">
        <v>24</v>
      </c>
      <c r="D11" s="4" t="s">
        <v>81</v>
      </c>
      <c r="E11" s="4" t="s">
        <v>82</v>
      </c>
      <c r="F11" s="4" t="s">
        <v>18</v>
      </c>
      <c r="G11" s="4" t="str">
        <f>IF(F11="","",VLOOKUP(F11,ARCHIVE!$BB$1:$BC$4,2,FALSE))</f>
        <v>FOOD</v>
      </c>
      <c r="H11" s="7">
        <v>41406</v>
      </c>
      <c r="I11" s="4">
        <v>12</v>
      </c>
      <c r="J11" s="4">
        <v>23</v>
      </c>
      <c r="K11" s="4">
        <v>12</v>
      </c>
      <c r="L11" s="4" t="str">
        <f t="shared" si="11"/>
        <v>MULTI</v>
      </c>
      <c r="M11" s="3"/>
      <c r="N11" s="3"/>
      <c r="O11" s="3"/>
      <c r="P11" s="3"/>
      <c r="Q11" s="3">
        <v>21</v>
      </c>
      <c r="R11" s="4"/>
      <c r="S11" s="4"/>
      <c r="T11" s="20">
        <v>41440</v>
      </c>
      <c r="U11" s="48">
        <f t="shared" si="2"/>
        <v>34</v>
      </c>
      <c r="V11" s="42">
        <f t="shared" si="3"/>
        <v>4.8571428571428568</v>
      </c>
      <c r="W11" s="41">
        <f t="shared" si="4"/>
        <v>5</v>
      </c>
      <c r="X11" s="13">
        <f>IF(J11&lt;10,"",IF(C11=$AM$4,$BA$2,$BA$3))</f>
        <v>1200</v>
      </c>
      <c r="Y11" s="57">
        <f t="shared" si="5"/>
        <v>363</v>
      </c>
      <c r="Z11" s="4">
        <f t="shared" si="6"/>
        <v>396</v>
      </c>
      <c r="AA11" s="13">
        <f t="shared" si="7"/>
        <v>1500</v>
      </c>
      <c r="AB11" s="61">
        <f t="shared" si="8"/>
        <v>1896</v>
      </c>
      <c r="AC11" s="61"/>
      <c r="AD11" s="60">
        <f t="shared" si="9"/>
        <v>3096</v>
      </c>
    </row>
    <row r="12" spans="1:58" x14ac:dyDescent="0.25">
      <c r="A12" s="13">
        <v>13</v>
      </c>
      <c r="B12" s="13" t="s">
        <v>70</v>
      </c>
      <c r="C12" s="13" t="s">
        <v>38</v>
      </c>
      <c r="D12" s="4">
        <v>3534545</v>
      </c>
      <c r="E12" s="4" t="s">
        <v>83</v>
      </c>
      <c r="F12" s="4" t="s">
        <v>21</v>
      </c>
      <c r="G12" s="4" t="str">
        <f>IF(F12="","",VLOOKUP(F12,ARCHIVE!$BB$1:$BC$4,2,FALSE))</f>
        <v>NON-FOOD</v>
      </c>
      <c r="H12" s="7">
        <v>41407</v>
      </c>
      <c r="I12" s="4">
        <v>13</v>
      </c>
      <c r="J12" s="4">
        <v>11</v>
      </c>
      <c r="K12" s="4">
        <v>344</v>
      </c>
      <c r="L12" s="4" t="str">
        <f t="shared" si="11"/>
        <v>MULTI</v>
      </c>
      <c r="M12" s="3" t="s">
        <v>37</v>
      </c>
      <c r="N12" s="3" t="s">
        <v>37</v>
      </c>
      <c r="O12" s="3" t="s">
        <v>37</v>
      </c>
      <c r="P12" s="3" t="s">
        <v>37</v>
      </c>
      <c r="Q12" s="3">
        <v>22</v>
      </c>
      <c r="R12" s="4"/>
      <c r="S12" s="4"/>
      <c r="T12" s="20">
        <v>41441</v>
      </c>
      <c r="U12" s="48">
        <f t="shared" si="2"/>
        <v>34</v>
      </c>
      <c r="V12" s="42">
        <f t="shared" si="3"/>
        <v>4.8571428571428568</v>
      </c>
      <c r="W12" s="41">
        <f t="shared" si="4"/>
        <v>5</v>
      </c>
      <c r="X12" s="13">
        <f t="shared" si="1"/>
        <v>2400</v>
      </c>
      <c r="Y12" s="57">
        <f t="shared" si="5"/>
        <v>476</v>
      </c>
      <c r="Z12" s="4">
        <f t="shared" si="6"/>
        <v>476</v>
      </c>
      <c r="AA12" s="13">
        <f t="shared" si="7"/>
        <v>975</v>
      </c>
      <c r="AB12" s="61">
        <f t="shared" si="8"/>
        <v>1451</v>
      </c>
      <c r="AC12" s="61"/>
      <c r="AD12" s="49">
        <f t="shared" si="9"/>
        <v>3851</v>
      </c>
    </row>
    <row r="13" spans="1:5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48">
        <f t="shared" si="2"/>
        <v>0</v>
      </c>
      <c r="V13" s="42">
        <f t="shared" si="3"/>
        <v>0</v>
      </c>
      <c r="W13" s="41">
        <f t="shared" si="4"/>
        <v>0</v>
      </c>
      <c r="X13" s="13" t="str">
        <f t="shared" si="1"/>
        <v/>
      </c>
      <c r="Y13" s="57">
        <f t="shared" si="5"/>
        <v>0</v>
      </c>
      <c r="Z13" s="4">
        <f t="shared" si="6"/>
        <v>0</v>
      </c>
      <c r="AA13" s="13">
        <f t="shared" si="7"/>
        <v>0</v>
      </c>
      <c r="AB13" s="61" t="str">
        <f t="shared" si="8"/>
        <v/>
      </c>
      <c r="AC13" s="61"/>
      <c r="AD13" s="49" t="str">
        <f t="shared" si="9"/>
        <v/>
      </c>
    </row>
    <row r="14" spans="1:58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48">
        <f t="shared" si="2"/>
        <v>0</v>
      </c>
      <c r="V14" s="42">
        <f t="shared" si="3"/>
        <v>0</v>
      </c>
      <c r="W14" s="41">
        <f t="shared" si="4"/>
        <v>0</v>
      </c>
      <c r="X14" s="13" t="str">
        <f t="shared" si="1"/>
        <v/>
      </c>
      <c r="Y14" s="57">
        <f t="shared" si="5"/>
        <v>0</v>
      </c>
      <c r="Z14" s="4">
        <f t="shared" si="6"/>
        <v>0</v>
      </c>
      <c r="AA14" s="13">
        <f t="shared" si="7"/>
        <v>0</v>
      </c>
      <c r="AB14" s="61" t="str">
        <f t="shared" si="8"/>
        <v/>
      </c>
      <c r="AC14" s="61"/>
      <c r="AD14" s="49" t="str">
        <f t="shared" si="9"/>
        <v/>
      </c>
    </row>
    <row r="15" spans="1:58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48">
        <f t="shared" si="2"/>
        <v>0</v>
      </c>
      <c r="V15" s="42">
        <f t="shared" si="3"/>
        <v>0</v>
      </c>
      <c r="W15" s="41">
        <f t="shared" si="4"/>
        <v>0</v>
      </c>
      <c r="X15" s="13" t="str">
        <f t="shared" si="1"/>
        <v/>
      </c>
      <c r="Y15" s="57">
        <f t="shared" si="5"/>
        <v>0</v>
      </c>
      <c r="Z15" s="4">
        <f t="shared" si="6"/>
        <v>0</v>
      </c>
      <c r="AA15" s="13">
        <f t="shared" si="7"/>
        <v>0</v>
      </c>
      <c r="AB15" s="61" t="str">
        <f t="shared" si="8"/>
        <v/>
      </c>
      <c r="AC15" s="61"/>
      <c r="AD15" s="49" t="str">
        <f t="shared" si="9"/>
        <v/>
      </c>
    </row>
    <row r="16" spans="1:58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48">
        <f t="shared" si="2"/>
        <v>0</v>
      </c>
      <c r="V16" s="42">
        <f t="shared" si="3"/>
        <v>0</v>
      </c>
      <c r="W16" s="41">
        <f t="shared" si="4"/>
        <v>0</v>
      </c>
      <c r="X16" s="13" t="str">
        <f t="shared" si="1"/>
        <v/>
      </c>
      <c r="Y16" s="57">
        <f t="shared" si="5"/>
        <v>0</v>
      </c>
      <c r="Z16" s="4">
        <f t="shared" si="6"/>
        <v>0</v>
      </c>
      <c r="AA16" s="13">
        <f t="shared" si="7"/>
        <v>0</v>
      </c>
      <c r="AB16" s="61" t="str">
        <f t="shared" si="8"/>
        <v/>
      </c>
      <c r="AC16" s="61"/>
      <c r="AD16" s="49" t="str">
        <f t="shared" si="9"/>
        <v/>
      </c>
    </row>
    <row r="17" spans="1:3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48">
        <f t="shared" si="2"/>
        <v>0</v>
      </c>
      <c r="V17" s="42">
        <f t="shared" si="3"/>
        <v>0</v>
      </c>
      <c r="W17" s="41">
        <f t="shared" si="4"/>
        <v>0</v>
      </c>
      <c r="X17" s="13" t="str">
        <f t="shared" si="1"/>
        <v/>
      </c>
      <c r="Y17" s="57">
        <f t="shared" si="5"/>
        <v>0</v>
      </c>
      <c r="Z17" s="4">
        <f t="shared" si="6"/>
        <v>0</v>
      </c>
      <c r="AA17" s="13">
        <f t="shared" si="7"/>
        <v>0</v>
      </c>
      <c r="AB17" s="61" t="str">
        <f t="shared" si="8"/>
        <v/>
      </c>
      <c r="AC17" s="61"/>
      <c r="AD17" s="49" t="str">
        <f t="shared" si="9"/>
        <v/>
      </c>
    </row>
    <row r="18" spans="1:3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48">
        <f t="shared" si="2"/>
        <v>0</v>
      </c>
      <c r="V18" s="42">
        <f t="shared" si="3"/>
        <v>0</v>
      </c>
      <c r="W18" s="41">
        <f t="shared" si="4"/>
        <v>0</v>
      </c>
      <c r="X18" s="13" t="str">
        <f t="shared" si="1"/>
        <v/>
      </c>
      <c r="Y18" s="57">
        <f t="shared" si="5"/>
        <v>0</v>
      </c>
      <c r="Z18" s="4">
        <f t="shared" si="6"/>
        <v>0</v>
      </c>
      <c r="AA18" s="13">
        <f t="shared" si="7"/>
        <v>0</v>
      </c>
      <c r="AB18" s="61" t="str">
        <f t="shared" si="8"/>
        <v/>
      </c>
      <c r="AC18" s="61"/>
      <c r="AD18" s="49" t="str">
        <f t="shared" si="9"/>
        <v/>
      </c>
    </row>
    <row r="19" spans="1:3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48">
        <f t="shared" si="2"/>
        <v>0</v>
      </c>
      <c r="V19" s="42">
        <f t="shared" si="3"/>
        <v>0</v>
      </c>
      <c r="W19" s="41">
        <f t="shared" si="4"/>
        <v>0</v>
      </c>
      <c r="X19" s="13" t="str">
        <f t="shared" si="1"/>
        <v/>
      </c>
      <c r="Y19" s="57">
        <f t="shared" si="5"/>
        <v>0</v>
      </c>
      <c r="Z19" s="4">
        <f t="shared" si="6"/>
        <v>0</v>
      </c>
      <c r="AA19" s="13">
        <f t="shared" si="7"/>
        <v>0</v>
      </c>
      <c r="AB19" s="61" t="str">
        <f t="shared" si="8"/>
        <v/>
      </c>
      <c r="AC19" s="61"/>
      <c r="AD19" s="49" t="str">
        <f t="shared" si="9"/>
        <v/>
      </c>
    </row>
    <row r="20" spans="1:3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48">
        <f t="shared" si="2"/>
        <v>0</v>
      </c>
      <c r="V20" s="42">
        <f t="shared" si="3"/>
        <v>0</v>
      </c>
      <c r="W20" s="41">
        <f t="shared" si="4"/>
        <v>0</v>
      </c>
      <c r="X20" s="13" t="str">
        <f t="shared" si="1"/>
        <v/>
      </c>
      <c r="Y20" s="57">
        <f t="shared" si="5"/>
        <v>0</v>
      </c>
      <c r="Z20" s="4">
        <f t="shared" si="6"/>
        <v>0</v>
      </c>
      <c r="AA20" s="13">
        <f t="shared" si="7"/>
        <v>0</v>
      </c>
      <c r="AB20" s="61" t="str">
        <f t="shared" si="8"/>
        <v/>
      </c>
      <c r="AC20" s="61"/>
      <c r="AD20" s="49" t="str">
        <f t="shared" si="9"/>
        <v/>
      </c>
    </row>
    <row r="21" spans="1:3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48">
        <f t="shared" si="2"/>
        <v>0</v>
      </c>
      <c r="V21" s="42">
        <f t="shared" si="3"/>
        <v>0</v>
      </c>
      <c r="W21" s="41">
        <f t="shared" si="4"/>
        <v>0</v>
      </c>
      <c r="X21" s="13" t="str">
        <f t="shared" si="1"/>
        <v/>
      </c>
      <c r="Y21" s="57">
        <f t="shared" si="5"/>
        <v>0</v>
      </c>
      <c r="Z21" s="4">
        <f t="shared" si="6"/>
        <v>0</v>
      </c>
      <c r="AA21" s="13">
        <f t="shared" si="7"/>
        <v>0</v>
      </c>
      <c r="AB21" s="61" t="str">
        <f t="shared" si="8"/>
        <v/>
      </c>
      <c r="AC21" s="61"/>
      <c r="AD21" s="49" t="str">
        <f t="shared" si="9"/>
        <v/>
      </c>
    </row>
    <row r="22" spans="1:3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48">
        <f t="shared" si="2"/>
        <v>0</v>
      </c>
      <c r="V22" s="42">
        <f t="shared" si="3"/>
        <v>0</v>
      </c>
      <c r="W22" s="41">
        <f t="shared" si="4"/>
        <v>0</v>
      </c>
      <c r="X22" s="13" t="str">
        <f t="shared" si="1"/>
        <v/>
      </c>
      <c r="Y22" s="57">
        <f t="shared" si="5"/>
        <v>0</v>
      </c>
      <c r="Z22" s="4">
        <f t="shared" si="6"/>
        <v>0</v>
      </c>
      <c r="AA22" s="13">
        <f t="shared" si="7"/>
        <v>0</v>
      </c>
      <c r="AB22" s="61" t="str">
        <f t="shared" si="8"/>
        <v/>
      </c>
      <c r="AC22" s="61"/>
      <c r="AD22" s="49" t="str">
        <f t="shared" si="9"/>
        <v/>
      </c>
    </row>
    <row r="23" spans="1:3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48">
        <f t="shared" si="2"/>
        <v>0</v>
      </c>
      <c r="V23" s="42">
        <f t="shared" si="3"/>
        <v>0</v>
      </c>
      <c r="W23" s="41">
        <f t="shared" si="4"/>
        <v>0</v>
      </c>
      <c r="X23" s="13" t="str">
        <f t="shared" si="1"/>
        <v/>
      </c>
      <c r="Y23" s="57">
        <f t="shared" si="5"/>
        <v>0</v>
      </c>
      <c r="Z23" s="4">
        <f t="shared" si="6"/>
        <v>0</v>
      </c>
      <c r="AA23" s="13">
        <f t="shared" si="7"/>
        <v>0</v>
      </c>
      <c r="AB23" s="61" t="str">
        <f t="shared" si="8"/>
        <v/>
      </c>
      <c r="AC23" s="61"/>
      <c r="AD23" s="49" t="str">
        <f t="shared" si="9"/>
        <v/>
      </c>
    </row>
    <row r="24" spans="1:3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48">
        <f t="shared" si="2"/>
        <v>0</v>
      </c>
      <c r="V24" s="42">
        <f t="shared" si="3"/>
        <v>0</v>
      </c>
      <c r="W24" s="41">
        <f t="shared" si="4"/>
        <v>0</v>
      </c>
      <c r="X24" s="13" t="str">
        <f t="shared" si="1"/>
        <v/>
      </c>
      <c r="Y24" s="57">
        <f t="shared" si="5"/>
        <v>0</v>
      </c>
      <c r="Z24" s="4">
        <f t="shared" si="6"/>
        <v>0</v>
      </c>
      <c r="AA24" s="13">
        <f t="shared" si="7"/>
        <v>0</v>
      </c>
      <c r="AB24" s="61" t="str">
        <f t="shared" si="8"/>
        <v/>
      </c>
      <c r="AC24" s="61"/>
      <c r="AD24" s="49" t="str">
        <f t="shared" si="9"/>
        <v/>
      </c>
    </row>
    <row r="25" spans="1:3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48">
        <f t="shared" si="2"/>
        <v>0</v>
      </c>
      <c r="V25" s="42">
        <f t="shared" si="3"/>
        <v>0</v>
      </c>
      <c r="W25" s="41">
        <f t="shared" si="4"/>
        <v>0</v>
      </c>
      <c r="X25" s="13" t="str">
        <f t="shared" si="1"/>
        <v/>
      </c>
      <c r="Y25" s="57">
        <f t="shared" si="5"/>
        <v>0</v>
      </c>
      <c r="Z25" s="4">
        <f t="shared" si="6"/>
        <v>0</v>
      </c>
      <c r="AA25" s="13">
        <f t="shared" si="7"/>
        <v>0</v>
      </c>
      <c r="AB25" s="61" t="str">
        <f t="shared" si="8"/>
        <v/>
      </c>
      <c r="AC25" s="61"/>
      <c r="AD25" s="49" t="str">
        <f t="shared" si="9"/>
        <v/>
      </c>
    </row>
    <row r="26" spans="1:3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48">
        <f t="shared" si="2"/>
        <v>0</v>
      </c>
      <c r="V26" s="42">
        <f t="shared" si="3"/>
        <v>0</v>
      </c>
      <c r="W26" s="41">
        <f t="shared" si="4"/>
        <v>0</v>
      </c>
      <c r="X26" s="13" t="str">
        <f t="shared" si="1"/>
        <v/>
      </c>
      <c r="Y26" s="57">
        <f t="shared" si="5"/>
        <v>0</v>
      </c>
      <c r="Z26" s="4">
        <f t="shared" si="6"/>
        <v>0</v>
      </c>
      <c r="AA26" s="13">
        <f t="shared" si="7"/>
        <v>0</v>
      </c>
      <c r="AB26" s="61" t="str">
        <f t="shared" si="8"/>
        <v/>
      </c>
      <c r="AC26" s="61"/>
      <c r="AD26" s="49" t="str">
        <f t="shared" si="9"/>
        <v/>
      </c>
    </row>
    <row r="27" spans="1:30" x14ac:dyDescent="0.25">
      <c r="U27" s="48">
        <f t="shared" si="2"/>
        <v>0</v>
      </c>
      <c r="V27" s="42">
        <f t="shared" si="3"/>
        <v>0</v>
      </c>
      <c r="W27" s="41">
        <f t="shared" si="4"/>
        <v>0</v>
      </c>
      <c r="X27" s="13" t="str">
        <f t="shared" si="1"/>
        <v/>
      </c>
      <c r="Y27" s="57">
        <f t="shared" si="5"/>
        <v>0</v>
      </c>
      <c r="Z27" s="4">
        <f t="shared" si="6"/>
        <v>0</v>
      </c>
      <c r="AA27" s="13">
        <f t="shared" si="7"/>
        <v>0</v>
      </c>
      <c r="AB27" s="61" t="str">
        <f t="shared" si="8"/>
        <v/>
      </c>
      <c r="AC27" s="61"/>
      <c r="AD27" s="49" t="str">
        <f t="shared" si="9"/>
        <v/>
      </c>
    </row>
    <row r="28" spans="1:30" x14ac:dyDescent="0.25">
      <c r="U28" s="48">
        <f t="shared" si="2"/>
        <v>0</v>
      </c>
      <c r="V28" s="42">
        <f t="shared" si="3"/>
        <v>0</v>
      </c>
      <c r="W28" s="41">
        <f t="shared" si="4"/>
        <v>0</v>
      </c>
      <c r="X28" s="13" t="str">
        <f t="shared" ref="X28:X37" si="12">IF(J28&lt;10,"",IF(C28=$AM$4,$BA$2,$BA$3))</f>
        <v/>
      </c>
      <c r="Y28" s="57">
        <f t="shared" si="5"/>
        <v>0</v>
      </c>
      <c r="Z28" s="4">
        <f t="shared" si="6"/>
        <v>0</v>
      </c>
      <c r="AA28" s="13">
        <f t="shared" si="7"/>
        <v>0</v>
      </c>
      <c r="AB28" s="61" t="str">
        <f t="shared" si="8"/>
        <v/>
      </c>
      <c r="AC28" s="61"/>
      <c r="AD28" s="49" t="str">
        <f t="shared" si="9"/>
        <v/>
      </c>
    </row>
    <row r="29" spans="1:30" x14ac:dyDescent="0.25">
      <c r="U29" s="48">
        <f t="shared" si="2"/>
        <v>0</v>
      </c>
      <c r="V29" s="42">
        <f t="shared" si="3"/>
        <v>0</v>
      </c>
      <c r="W29" s="41">
        <f t="shared" si="4"/>
        <v>0</v>
      </c>
      <c r="X29" s="13" t="str">
        <f t="shared" si="12"/>
        <v/>
      </c>
      <c r="Y29" s="57">
        <f t="shared" si="5"/>
        <v>0</v>
      </c>
      <c r="Z29" s="4">
        <f t="shared" si="6"/>
        <v>0</v>
      </c>
      <c r="AA29" s="13">
        <f t="shared" si="7"/>
        <v>0</v>
      </c>
      <c r="AB29" s="61" t="str">
        <f t="shared" si="8"/>
        <v/>
      </c>
      <c r="AC29" s="61"/>
      <c r="AD29" s="49" t="str">
        <f t="shared" si="9"/>
        <v/>
      </c>
    </row>
    <row r="30" spans="1:30" x14ac:dyDescent="0.25">
      <c r="U30" s="48">
        <f t="shared" si="2"/>
        <v>0</v>
      </c>
      <c r="V30" s="42">
        <f t="shared" si="3"/>
        <v>0</v>
      </c>
      <c r="W30" s="41">
        <f t="shared" si="4"/>
        <v>0</v>
      </c>
      <c r="X30" s="13" t="str">
        <f t="shared" si="12"/>
        <v/>
      </c>
      <c r="Y30" s="57">
        <f t="shared" si="5"/>
        <v>0</v>
      </c>
      <c r="Z30" s="4">
        <f t="shared" si="6"/>
        <v>0</v>
      </c>
      <c r="AA30" s="13">
        <f t="shared" si="7"/>
        <v>0</v>
      </c>
      <c r="AB30" s="61"/>
      <c r="AC30" s="61"/>
      <c r="AD30" s="49">
        <f t="shared" si="9"/>
        <v>0</v>
      </c>
    </row>
    <row r="31" spans="1:30" x14ac:dyDescent="0.25">
      <c r="U31" s="48">
        <f t="shared" si="2"/>
        <v>0</v>
      </c>
      <c r="V31" s="42">
        <f t="shared" si="3"/>
        <v>0</v>
      </c>
      <c r="W31" s="41">
        <f t="shared" si="4"/>
        <v>0</v>
      </c>
      <c r="X31" s="13" t="str">
        <f t="shared" si="12"/>
        <v/>
      </c>
      <c r="Y31" s="57">
        <f t="shared" si="5"/>
        <v>0</v>
      </c>
      <c r="Z31" s="4">
        <f t="shared" si="6"/>
        <v>0</v>
      </c>
      <c r="AA31" s="13">
        <f t="shared" si="7"/>
        <v>0</v>
      </c>
      <c r="AB31" s="61"/>
      <c r="AC31" s="61"/>
      <c r="AD31" s="49">
        <f t="shared" si="9"/>
        <v>0</v>
      </c>
    </row>
    <row r="32" spans="1:30" x14ac:dyDescent="0.25">
      <c r="U32" s="48">
        <f t="shared" si="2"/>
        <v>0</v>
      </c>
      <c r="V32" s="42">
        <f t="shared" si="3"/>
        <v>0</v>
      </c>
      <c r="W32" s="41">
        <f t="shared" si="4"/>
        <v>0</v>
      </c>
      <c r="X32" s="13" t="str">
        <f t="shared" si="12"/>
        <v/>
      </c>
      <c r="Y32" s="57">
        <f t="shared" si="5"/>
        <v>0</v>
      </c>
      <c r="Z32" s="4">
        <f t="shared" si="6"/>
        <v>0</v>
      </c>
      <c r="AA32" s="13">
        <f t="shared" si="7"/>
        <v>0</v>
      </c>
      <c r="AB32" s="61"/>
      <c r="AC32" s="61"/>
      <c r="AD32" s="49">
        <f t="shared" si="9"/>
        <v>0</v>
      </c>
    </row>
    <row r="33" spans="21:30" x14ac:dyDescent="0.25">
      <c r="U33" s="48">
        <f t="shared" si="2"/>
        <v>0</v>
      </c>
      <c r="V33" s="42">
        <f t="shared" si="3"/>
        <v>0</v>
      </c>
      <c r="W33" s="41">
        <f t="shared" si="4"/>
        <v>0</v>
      </c>
      <c r="X33" s="13" t="str">
        <f t="shared" si="12"/>
        <v/>
      </c>
      <c r="Y33" s="57">
        <f t="shared" si="5"/>
        <v>0</v>
      </c>
      <c r="Z33" s="4">
        <f t="shared" si="6"/>
        <v>0</v>
      </c>
      <c r="AA33" s="13">
        <f t="shared" si="7"/>
        <v>0</v>
      </c>
      <c r="AB33" s="58"/>
      <c r="AC33" s="58"/>
      <c r="AD33" s="49">
        <f t="shared" si="9"/>
        <v>0</v>
      </c>
    </row>
    <row r="34" spans="21:30" x14ac:dyDescent="0.25">
      <c r="U34" s="48">
        <f t="shared" si="2"/>
        <v>0</v>
      </c>
      <c r="V34" s="42">
        <f t="shared" si="3"/>
        <v>0</v>
      </c>
      <c r="W34" s="41">
        <f t="shared" si="4"/>
        <v>0</v>
      </c>
      <c r="X34" s="13" t="str">
        <f t="shared" si="12"/>
        <v/>
      </c>
      <c r="Y34" s="57">
        <f t="shared" si="5"/>
        <v>0</v>
      </c>
      <c r="Z34" s="4">
        <f t="shared" si="6"/>
        <v>0</v>
      </c>
      <c r="AA34" s="13">
        <f t="shared" si="7"/>
        <v>0</v>
      </c>
      <c r="AB34" s="58"/>
      <c r="AC34" s="58"/>
      <c r="AD34" s="49">
        <f t="shared" si="9"/>
        <v>0</v>
      </c>
    </row>
    <row r="35" spans="21:30" x14ac:dyDescent="0.25">
      <c r="U35" s="48">
        <f t="shared" si="2"/>
        <v>0</v>
      </c>
      <c r="V35" s="42">
        <f t="shared" si="3"/>
        <v>0</v>
      </c>
      <c r="W35" s="41">
        <f t="shared" si="4"/>
        <v>0</v>
      </c>
      <c r="X35" s="13" t="str">
        <f t="shared" si="12"/>
        <v/>
      </c>
      <c r="Y35" s="57">
        <f t="shared" si="5"/>
        <v>0</v>
      </c>
      <c r="Z35" s="4">
        <f t="shared" si="6"/>
        <v>0</v>
      </c>
      <c r="AA35" s="13">
        <f t="shared" si="7"/>
        <v>0</v>
      </c>
      <c r="AB35" s="58"/>
      <c r="AC35" s="58"/>
      <c r="AD35" s="49">
        <f t="shared" si="9"/>
        <v>0</v>
      </c>
    </row>
    <row r="36" spans="21:30" x14ac:dyDescent="0.25">
      <c r="U36" s="48">
        <f t="shared" si="2"/>
        <v>0</v>
      </c>
      <c r="V36" s="42">
        <f t="shared" si="3"/>
        <v>0</v>
      </c>
      <c r="W36" s="41">
        <f t="shared" si="4"/>
        <v>0</v>
      </c>
      <c r="X36" s="13" t="str">
        <f t="shared" si="12"/>
        <v/>
      </c>
      <c r="Y36" s="57">
        <f t="shared" si="5"/>
        <v>0</v>
      </c>
      <c r="Z36" s="4">
        <f t="shared" si="6"/>
        <v>0</v>
      </c>
      <c r="AA36" s="13">
        <f t="shared" si="7"/>
        <v>0</v>
      </c>
      <c r="AB36" s="58"/>
      <c r="AC36" s="58"/>
      <c r="AD36" s="49">
        <f t="shared" si="9"/>
        <v>0</v>
      </c>
    </row>
    <row r="37" spans="21:30" ht="15.75" thickBot="1" x14ac:dyDescent="0.3">
      <c r="U37" s="48">
        <f t="shared" si="2"/>
        <v>0</v>
      </c>
      <c r="V37" s="42">
        <f t="shared" si="3"/>
        <v>0</v>
      </c>
      <c r="W37" s="41">
        <f t="shared" si="4"/>
        <v>0</v>
      </c>
      <c r="X37" s="13" t="str">
        <f t="shared" si="12"/>
        <v/>
      </c>
      <c r="Y37" s="57">
        <f t="shared" si="5"/>
        <v>0</v>
      </c>
      <c r="Z37" s="4">
        <f t="shared" si="6"/>
        <v>0</v>
      </c>
      <c r="AA37" s="13">
        <f t="shared" si="7"/>
        <v>0</v>
      </c>
      <c r="AB37" s="59"/>
      <c r="AC37" s="59"/>
      <c r="AD37" s="49">
        <f t="shared" si="9"/>
        <v>0</v>
      </c>
    </row>
    <row r="38" spans="21:30" x14ac:dyDescent="0.25">
      <c r="Y38" s="55">
        <f t="shared" ref="Y38:Y67" si="13">IF(B38=$AM$2,($AN$2*I38)+(Q38*$AN$1),($AN$1*I38)+(Q38*$AN$1))</f>
        <v>0</v>
      </c>
    </row>
    <row r="39" spans="21:30" x14ac:dyDescent="0.25">
      <c r="Y39" s="55">
        <f t="shared" si="13"/>
        <v>0</v>
      </c>
    </row>
    <row r="40" spans="21:30" x14ac:dyDescent="0.25">
      <c r="Y40" s="55">
        <f t="shared" si="13"/>
        <v>0</v>
      </c>
    </row>
    <row r="41" spans="21:30" x14ac:dyDescent="0.25">
      <c r="Y41" s="55">
        <f t="shared" si="13"/>
        <v>0</v>
      </c>
    </row>
    <row r="42" spans="21:30" x14ac:dyDescent="0.25">
      <c r="Y42" s="55">
        <f t="shared" si="13"/>
        <v>0</v>
      </c>
    </row>
    <row r="43" spans="21:30" x14ac:dyDescent="0.25">
      <c r="Y43" s="55">
        <f t="shared" si="13"/>
        <v>0</v>
      </c>
    </row>
    <row r="44" spans="21:30" x14ac:dyDescent="0.25">
      <c r="Y44" s="55">
        <f t="shared" si="13"/>
        <v>0</v>
      </c>
    </row>
    <row r="45" spans="21:30" x14ac:dyDescent="0.25">
      <c r="Y45" s="55">
        <f t="shared" si="13"/>
        <v>0</v>
      </c>
    </row>
    <row r="46" spans="21:30" x14ac:dyDescent="0.25">
      <c r="Y46" s="55">
        <f t="shared" si="13"/>
        <v>0</v>
      </c>
    </row>
    <row r="47" spans="21:30" x14ac:dyDescent="0.25">
      <c r="Y47" s="55">
        <f t="shared" si="13"/>
        <v>0</v>
      </c>
    </row>
    <row r="48" spans="21:30" x14ac:dyDescent="0.25">
      <c r="Y48" s="55">
        <f t="shared" si="13"/>
        <v>0</v>
      </c>
    </row>
    <row r="49" spans="25:25" x14ac:dyDescent="0.25">
      <c r="Y49" s="55">
        <f t="shared" si="13"/>
        <v>0</v>
      </c>
    </row>
    <row r="50" spans="25:25" x14ac:dyDescent="0.25">
      <c r="Y50" s="55">
        <f t="shared" si="13"/>
        <v>0</v>
      </c>
    </row>
    <row r="51" spans="25:25" x14ac:dyDescent="0.25">
      <c r="Y51" s="55">
        <f t="shared" si="13"/>
        <v>0</v>
      </c>
    </row>
    <row r="52" spans="25:25" x14ac:dyDescent="0.25">
      <c r="Y52" s="55">
        <f t="shared" si="13"/>
        <v>0</v>
      </c>
    </row>
    <row r="53" spans="25:25" x14ac:dyDescent="0.25">
      <c r="Y53" s="55">
        <f t="shared" si="13"/>
        <v>0</v>
      </c>
    </row>
    <row r="54" spans="25:25" x14ac:dyDescent="0.25">
      <c r="Y54" s="55">
        <f t="shared" si="13"/>
        <v>0</v>
      </c>
    </row>
    <row r="55" spans="25:25" x14ac:dyDescent="0.25">
      <c r="Y55" s="55">
        <f t="shared" si="13"/>
        <v>0</v>
      </c>
    </row>
    <row r="56" spans="25:25" x14ac:dyDescent="0.25">
      <c r="Y56" s="55">
        <f t="shared" si="13"/>
        <v>0</v>
      </c>
    </row>
    <row r="57" spans="25:25" x14ac:dyDescent="0.25">
      <c r="Y57" s="55">
        <f t="shared" si="13"/>
        <v>0</v>
      </c>
    </row>
    <row r="58" spans="25:25" x14ac:dyDescent="0.25">
      <c r="Y58" s="55">
        <f t="shared" si="13"/>
        <v>0</v>
      </c>
    </row>
    <row r="59" spans="25:25" x14ac:dyDescent="0.25">
      <c r="Y59" s="55">
        <f t="shared" si="13"/>
        <v>0</v>
      </c>
    </row>
    <row r="60" spans="25:25" x14ac:dyDescent="0.25">
      <c r="Y60" s="55">
        <f t="shared" si="13"/>
        <v>0</v>
      </c>
    </row>
    <row r="61" spans="25:25" x14ac:dyDescent="0.25">
      <c r="Y61" s="55">
        <f t="shared" si="13"/>
        <v>0</v>
      </c>
    </row>
    <row r="62" spans="25:25" x14ac:dyDescent="0.25">
      <c r="Y62" s="55">
        <f t="shared" si="13"/>
        <v>0</v>
      </c>
    </row>
    <row r="63" spans="25:25" x14ac:dyDescent="0.25">
      <c r="Y63" s="55">
        <f t="shared" si="13"/>
        <v>0</v>
      </c>
    </row>
    <row r="64" spans="25:25" x14ac:dyDescent="0.25">
      <c r="Y64" s="55">
        <f t="shared" si="13"/>
        <v>0</v>
      </c>
    </row>
    <row r="65" spans="25:25" x14ac:dyDescent="0.25">
      <c r="Y65" s="55">
        <f t="shared" si="13"/>
        <v>0</v>
      </c>
    </row>
    <row r="66" spans="25:25" x14ac:dyDescent="0.25">
      <c r="Y66" s="55">
        <f t="shared" si="13"/>
        <v>0</v>
      </c>
    </row>
    <row r="67" spans="25:25" x14ac:dyDescent="0.25">
      <c r="Y67" s="55">
        <f t="shared" si="13"/>
        <v>0</v>
      </c>
    </row>
    <row r="68" spans="25:25" x14ac:dyDescent="0.25">
      <c r="Y68" s="55">
        <f t="shared" ref="Y68:Y85" si="14">IF(B68=$AM$2,($AN$2*I68)+(Q68*$AN$1),($AN$1*I68)+(Q68*$AN$1))</f>
        <v>0</v>
      </c>
    </row>
    <row r="69" spans="25:25" x14ac:dyDescent="0.25">
      <c r="Y69" s="55">
        <f t="shared" si="14"/>
        <v>0</v>
      </c>
    </row>
    <row r="70" spans="25:25" x14ac:dyDescent="0.25">
      <c r="Y70" s="55">
        <f t="shared" si="14"/>
        <v>0</v>
      </c>
    </row>
    <row r="71" spans="25:25" x14ac:dyDescent="0.25">
      <c r="Y71" s="55">
        <f t="shared" si="14"/>
        <v>0</v>
      </c>
    </row>
    <row r="72" spans="25:25" x14ac:dyDescent="0.25">
      <c r="Y72" s="55">
        <f t="shared" si="14"/>
        <v>0</v>
      </c>
    </row>
    <row r="73" spans="25:25" x14ac:dyDescent="0.25">
      <c r="Y73" s="55">
        <f t="shared" si="14"/>
        <v>0</v>
      </c>
    </row>
    <row r="74" spans="25:25" x14ac:dyDescent="0.25">
      <c r="Y74" s="55">
        <f t="shared" si="14"/>
        <v>0</v>
      </c>
    </row>
    <row r="75" spans="25:25" x14ac:dyDescent="0.25">
      <c r="Y75" s="55">
        <f t="shared" si="14"/>
        <v>0</v>
      </c>
    </row>
    <row r="76" spans="25:25" x14ac:dyDescent="0.25">
      <c r="Y76" s="55">
        <f t="shared" si="14"/>
        <v>0</v>
      </c>
    </row>
    <row r="77" spans="25:25" x14ac:dyDescent="0.25">
      <c r="Y77" s="55">
        <f t="shared" si="14"/>
        <v>0</v>
      </c>
    </row>
    <row r="78" spans="25:25" x14ac:dyDescent="0.25">
      <c r="Y78" s="55">
        <f t="shared" si="14"/>
        <v>0</v>
      </c>
    </row>
    <row r="79" spans="25:25" x14ac:dyDescent="0.25">
      <c r="Y79" s="55">
        <f t="shared" si="14"/>
        <v>0</v>
      </c>
    </row>
    <row r="80" spans="25:25" x14ac:dyDescent="0.25">
      <c r="Y80" s="55">
        <f t="shared" si="14"/>
        <v>0</v>
      </c>
    </row>
    <row r="81" spans="25:25" x14ac:dyDescent="0.25">
      <c r="Y81" s="55">
        <f t="shared" si="14"/>
        <v>0</v>
      </c>
    </row>
    <row r="82" spans="25:25" x14ac:dyDescent="0.25">
      <c r="Y82" s="55">
        <f t="shared" si="14"/>
        <v>0</v>
      </c>
    </row>
    <row r="83" spans="25:25" x14ac:dyDescent="0.25">
      <c r="Y83" s="55">
        <f t="shared" si="14"/>
        <v>0</v>
      </c>
    </row>
    <row r="84" spans="25:25" x14ac:dyDescent="0.25">
      <c r="Y84" s="55">
        <f t="shared" si="14"/>
        <v>0</v>
      </c>
    </row>
    <row r="85" spans="25:25" x14ac:dyDescent="0.25">
      <c r="Y85" s="55">
        <f t="shared" si="14"/>
        <v>0</v>
      </c>
    </row>
  </sheetData>
  <mergeCells count="32">
    <mergeCell ref="AB12:AC12"/>
    <mergeCell ref="AB1:AC1"/>
    <mergeCell ref="AB2:AC2"/>
    <mergeCell ref="AB3:AC3"/>
    <mergeCell ref="AB4:AC4"/>
    <mergeCell ref="AB5:AC5"/>
    <mergeCell ref="AB6:AC6"/>
    <mergeCell ref="AB7:AC7"/>
    <mergeCell ref="AB8:AC8"/>
    <mergeCell ref="AB9:AC9"/>
    <mergeCell ref="AB10:AC10"/>
    <mergeCell ref="AB11:AC11"/>
    <mergeCell ref="AB24:AC24"/>
    <mergeCell ref="AB13:AC13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31:AC31"/>
    <mergeCell ref="AB32:AC32"/>
    <mergeCell ref="AB25:AC25"/>
    <mergeCell ref="AB26:AC26"/>
    <mergeCell ref="AB27:AC27"/>
    <mergeCell ref="AB28:AC28"/>
    <mergeCell ref="AB29:AC29"/>
    <mergeCell ref="AB30:AC30"/>
  </mergeCells>
  <dataValidations count="5">
    <dataValidation type="list" allowBlank="1" showInputMessage="1" showErrorMessage="1" sqref="B3:B6">
      <formula1>$BD$2:$BD$2</formula1>
    </dataValidation>
    <dataValidation type="list" allowBlank="1" showInputMessage="1" showErrorMessage="1" sqref="F2:F6">
      <formula1>$BB$2:$BB$4</formula1>
    </dataValidation>
    <dataValidation type="list" allowBlank="1" showInputMessage="1" showErrorMessage="1" sqref="F7:F12">
      <formula1>$BB$1:$BB$4</formula1>
    </dataValidation>
    <dataValidation type="list" allowBlank="1" showInputMessage="1" showErrorMessage="1" sqref="B7:B12 B2">
      <formula1>$BD$2:$BD$3</formula1>
    </dataValidation>
    <dataValidation type="list" allowBlank="1" showInputMessage="1" showErrorMessage="1" sqref="C12">
      <formula1>$AR$9:$AR$10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F7"/>
  <sheetViews>
    <sheetView topLeftCell="F1" zoomScale="70" zoomScaleNormal="70" workbookViewId="0">
      <selection activeCell="A2" sqref="A2"/>
    </sheetView>
  </sheetViews>
  <sheetFormatPr baseColWidth="10" defaultColWidth="9.140625" defaultRowHeight="15" x14ac:dyDescent="0.25"/>
  <cols>
    <col min="4" max="4" width="9.7109375" bestFit="1" customWidth="1"/>
  </cols>
  <sheetData>
    <row r="1" spans="1:58" ht="38.25" x14ac:dyDescent="0.25">
      <c r="A1" s="37" t="s">
        <v>0</v>
      </c>
      <c r="B1" s="38" t="s">
        <v>26</v>
      </c>
      <c r="C1" s="38" t="s">
        <v>22</v>
      </c>
      <c r="D1" s="38" t="s">
        <v>1</v>
      </c>
      <c r="E1" s="38" t="s">
        <v>5</v>
      </c>
      <c r="F1" s="38" t="s">
        <v>30</v>
      </c>
      <c r="G1" s="38" t="s">
        <v>2</v>
      </c>
      <c r="H1" s="38" t="s">
        <v>4</v>
      </c>
      <c r="I1" s="38" t="s">
        <v>3</v>
      </c>
      <c r="J1" s="38" t="s">
        <v>14</v>
      </c>
      <c r="K1" s="38" t="s">
        <v>16</v>
      </c>
      <c r="L1" s="38" t="s">
        <v>28</v>
      </c>
      <c r="M1" s="38" t="s">
        <v>7</v>
      </c>
      <c r="N1" s="37" t="s">
        <v>8</v>
      </c>
      <c r="O1" s="38" t="s">
        <v>9</v>
      </c>
      <c r="P1" s="37" t="s">
        <v>10</v>
      </c>
      <c r="Q1" s="38" t="s">
        <v>17</v>
      </c>
      <c r="R1" s="38" t="s">
        <v>6</v>
      </c>
      <c r="S1" s="37" t="s">
        <v>11</v>
      </c>
      <c r="T1" s="43" t="s">
        <v>46</v>
      </c>
      <c r="U1" s="45" t="s">
        <v>66</v>
      </c>
      <c r="V1" s="46" t="s">
        <v>66</v>
      </c>
      <c r="W1" s="46" t="s">
        <v>67</v>
      </c>
      <c r="X1" s="46" t="s">
        <v>68</v>
      </c>
      <c r="Y1" s="56"/>
      <c r="Z1" s="47" t="s">
        <v>78</v>
      </c>
      <c r="AA1" s="47" t="s">
        <v>74</v>
      </c>
      <c r="AB1" s="64"/>
      <c r="AC1" s="65"/>
      <c r="AD1" s="47" t="s">
        <v>77</v>
      </c>
      <c r="AE1" s="1"/>
      <c r="AM1" s="13" t="s">
        <v>29</v>
      </c>
      <c r="AN1" s="13">
        <v>11</v>
      </c>
      <c r="AO1" s="13"/>
      <c r="AP1" s="13"/>
      <c r="AQ1" s="13"/>
      <c r="BB1" t="s">
        <v>69</v>
      </c>
      <c r="BC1" t="s">
        <v>15</v>
      </c>
    </row>
    <row r="2" spans="1:58" x14ac:dyDescent="0.25">
      <c r="A2" s="13">
        <v>3</v>
      </c>
      <c r="B2" s="13" t="s">
        <v>29</v>
      </c>
      <c r="C2" s="13" t="s">
        <v>24</v>
      </c>
      <c r="D2" s="13"/>
      <c r="E2" s="13"/>
      <c r="F2" s="13" t="s">
        <v>18</v>
      </c>
      <c r="G2" s="13" t="str">
        <f>IF(F2="","",VLOOKUP(F2,ARCHIVE!$BB$2:$BC$3,2,FALSE))</f>
        <v>FOOD</v>
      </c>
      <c r="H2" s="39">
        <v>41338</v>
      </c>
      <c r="I2" s="13">
        <v>30</v>
      </c>
      <c r="J2" s="13">
        <v>10</v>
      </c>
      <c r="K2" s="13"/>
      <c r="L2" s="13" t="str">
        <f>IF(J2="","",IF(J2&lt;10,"SINGLE","MULTI"))</f>
        <v>MULTI</v>
      </c>
      <c r="M2" s="3"/>
      <c r="N2" s="3"/>
      <c r="O2" s="3"/>
      <c r="P2" s="3"/>
      <c r="Q2" s="3">
        <v>20</v>
      </c>
      <c r="R2" s="13"/>
      <c r="S2" s="13"/>
      <c r="T2" s="44">
        <v>41427</v>
      </c>
      <c r="U2" s="48">
        <f>T2-H2</f>
        <v>89</v>
      </c>
      <c r="V2" s="42">
        <f>U2/7</f>
        <v>12.714285714285714</v>
      </c>
      <c r="W2" s="41">
        <f t="shared" ref="W2" si="0">ROUNDUP(V2,0)</f>
        <v>13</v>
      </c>
      <c r="X2" s="13">
        <f>IF(J2&lt;10,"",IF(C2=$AM$4,$BA$2,$BA$3))</f>
        <v>0</v>
      </c>
      <c r="Y2" s="57">
        <f>IF(B2=$AM$2,($AN$2*I2)+(Q2*$AN$1),($AN$1*I2)+(Q2*$AN$1))</f>
        <v>550</v>
      </c>
      <c r="Z2" s="4">
        <f>IF(F2=$AM$5,($AN$5*I2)+($AN$5*Q2),Y2)</f>
        <v>550</v>
      </c>
      <c r="AA2" s="13">
        <f>IF(F2=$AM$5,(W2*$AL$5*I2),(I2*W2*$AL$3))</f>
        <v>0</v>
      </c>
      <c r="AB2" s="62">
        <f>IF(A2="","",AA2+Z2)</f>
        <v>550</v>
      </c>
      <c r="AC2" s="62"/>
      <c r="AD2" s="49">
        <f>IF(X2="",AB2,X2+AB2)</f>
        <v>550</v>
      </c>
      <c r="AE2" s="1"/>
      <c r="AF2" s="1">
        <f>IF(A2="","",IF(F2=$AM$5,($AN$5*I2)+(Q2*$AN$5),(IF(B2=$AM$2,($AN$2*I2)+(Q2*$AN$1),IF(B2=$AM$1,($AN$2*I2)+(Q2*$AN$1))))))</f>
        <v>760</v>
      </c>
      <c r="AM2" s="13" t="s">
        <v>42</v>
      </c>
      <c r="AN2" s="13">
        <v>18</v>
      </c>
      <c r="AO2" s="13" t="s">
        <v>29</v>
      </c>
      <c r="AP2" s="13">
        <v>100</v>
      </c>
      <c r="AQ2" s="13"/>
      <c r="AZ2" s="13" t="s">
        <v>23</v>
      </c>
      <c r="BA2" s="13">
        <v>2400</v>
      </c>
      <c r="BB2" t="s">
        <v>19</v>
      </c>
      <c r="BC2" t="s">
        <v>15</v>
      </c>
      <c r="BD2" t="s">
        <v>29</v>
      </c>
      <c r="BE2" t="s">
        <v>33</v>
      </c>
      <c r="BF2">
        <v>15</v>
      </c>
    </row>
    <row r="7" spans="1:58" x14ac:dyDescent="0.25">
      <c r="D7" s="6"/>
      <c r="J7" s="6"/>
    </row>
  </sheetData>
  <mergeCells count="2">
    <mergeCell ref="AB1:AC1"/>
    <mergeCell ref="AB2:AC2"/>
  </mergeCells>
  <dataValidations count="2">
    <dataValidation type="list" allowBlank="1" showInputMessage="1" showErrorMessage="1" sqref="B2">
      <formula1>$BD$2:$BD$3</formula1>
    </dataValidation>
    <dataValidation type="list" allowBlank="1" showInputMessage="1" showErrorMessage="1" sqref="F2">
      <formula1>$BB$2:$BB$4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I23"/>
  <sheetViews>
    <sheetView zoomScale="85" zoomScaleNormal="85" workbookViewId="0">
      <selection activeCell="D13" sqref="D13"/>
    </sheetView>
  </sheetViews>
  <sheetFormatPr baseColWidth="10" defaultColWidth="9.140625" defaultRowHeight="31.5" x14ac:dyDescent="0.5"/>
  <cols>
    <col min="2" max="2" width="12" bestFit="1" customWidth="1"/>
    <col min="5" max="5" width="14.85546875" bestFit="1" customWidth="1"/>
    <col min="6" max="6" width="12.5703125" bestFit="1" customWidth="1"/>
    <col min="7" max="7" width="11.140625" bestFit="1" customWidth="1"/>
    <col min="8" max="8" width="11.42578125" bestFit="1" customWidth="1"/>
    <col min="21" max="21" width="7.140625" customWidth="1"/>
    <col min="22" max="22" width="14.85546875" bestFit="1" customWidth="1"/>
    <col min="23" max="24" width="7.28515625" customWidth="1"/>
    <col min="25" max="25" width="33" style="15" bestFit="1" customWidth="1"/>
    <col min="26" max="26" width="21" bestFit="1" customWidth="1"/>
    <col min="27" max="28" width="23.85546875" bestFit="1" customWidth="1"/>
    <col min="31" max="31" width="12" style="1" bestFit="1" customWidth="1"/>
    <col min="32" max="32" width="9.140625" style="1"/>
    <col min="33" max="33" width="12" style="1" bestFit="1" customWidth="1"/>
    <col min="34" max="34" width="10.140625" style="1" customWidth="1"/>
    <col min="35" max="35" width="9.140625" style="1"/>
  </cols>
  <sheetData>
    <row r="1" spans="1:35" x14ac:dyDescent="0.5">
      <c r="Y1" s="69" t="s">
        <v>51</v>
      </c>
      <c r="Z1" s="70"/>
      <c r="AA1" s="70"/>
      <c r="AB1" s="71"/>
    </row>
    <row r="2" spans="1:35" ht="38.25" x14ac:dyDescent="0.25">
      <c r="A2" s="8" t="s">
        <v>0</v>
      </c>
      <c r="B2" s="9" t="s">
        <v>26</v>
      </c>
      <c r="C2" s="9" t="s">
        <v>22</v>
      </c>
      <c r="D2" s="9" t="s">
        <v>1</v>
      </c>
      <c r="E2" s="9" t="s">
        <v>5</v>
      </c>
      <c r="F2" s="9" t="s">
        <v>30</v>
      </c>
      <c r="G2" s="9" t="s">
        <v>2</v>
      </c>
      <c r="H2" s="9" t="s">
        <v>4</v>
      </c>
      <c r="I2" s="9" t="s">
        <v>3</v>
      </c>
      <c r="J2" s="9" t="s">
        <v>14</v>
      </c>
      <c r="K2" s="9" t="s">
        <v>16</v>
      </c>
      <c r="L2" s="9" t="s">
        <v>28</v>
      </c>
      <c r="M2" s="9" t="s">
        <v>7</v>
      </c>
      <c r="N2" s="8" t="s">
        <v>8</v>
      </c>
      <c r="O2" s="9" t="s">
        <v>9</v>
      </c>
      <c r="P2" s="8" t="s">
        <v>10</v>
      </c>
      <c r="Q2" s="9" t="s">
        <v>17</v>
      </c>
      <c r="R2" s="9" t="s">
        <v>6</v>
      </c>
      <c r="S2" s="8" t="s">
        <v>11</v>
      </c>
      <c r="T2" s="9" t="s">
        <v>46</v>
      </c>
      <c r="U2" s="21"/>
      <c r="V2" s="21"/>
      <c r="W2" s="21"/>
      <c r="X2" s="21"/>
      <c r="Y2" s="35" t="s">
        <v>50</v>
      </c>
      <c r="Z2" s="36" t="s">
        <v>49</v>
      </c>
      <c r="AA2" s="35" t="s">
        <v>48</v>
      </c>
      <c r="AB2" s="35" t="s">
        <v>47</v>
      </c>
    </row>
    <row r="3" spans="1:35" x14ac:dyDescent="0.5">
      <c r="A3" s="13">
        <v>7</v>
      </c>
      <c r="B3" s="13" t="s">
        <v>29</v>
      </c>
      <c r="C3" s="13" t="s">
        <v>23</v>
      </c>
      <c r="D3" s="17" t="s">
        <v>44</v>
      </c>
      <c r="E3" s="18" t="s">
        <v>45</v>
      </c>
      <c r="F3" s="4" t="s">
        <v>19</v>
      </c>
      <c r="G3" s="4" t="e">
        <f>IF(F3="","",VLOOKUP(F3,'ARCHIVE (2)'!#REF!,2,FALSE))</f>
        <v>#REF!</v>
      </c>
      <c r="H3" s="19">
        <v>41384</v>
      </c>
      <c r="I3" s="16">
        <v>22</v>
      </c>
      <c r="J3" s="4">
        <v>126</v>
      </c>
      <c r="K3" s="4"/>
      <c r="L3" s="4" t="str">
        <f t="shared" ref="L3" si="0">IF(J3="","",IF(J3&lt;10,"SINGLE","MULTI"))</f>
        <v>MULTI</v>
      </c>
      <c r="M3" s="3"/>
      <c r="N3" s="3"/>
      <c r="O3" s="3"/>
      <c r="P3" s="3"/>
      <c r="Q3" s="3">
        <v>39</v>
      </c>
      <c r="R3" s="4"/>
      <c r="S3" s="4"/>
      <c r="T3" s="20">
        <v>41434</v>
      </c>
      <c r="U3" s="22">
        <f>T3-H3</f>
        <v>50</v>
      </c>
      <c r="V3" s="23">
        <f>U3/7</f>
        <v>7.1428571428571432</v>
      </c>
      <c r="W3" s="24">
        <f>ROUNDUP(V3,0)</f>
        <v>8</v>
      </c>
      <c r="X3" s="24">
        <f>(W3*I3)*15</f>
        <v>2640</v>
      </c>
      <c r="Y3" s="34">
        <f>X3</f>
        <v>2640</v>
      </c>
      <c r="Z3" s="34">
        <f>(I3*$AC$5)+(Q3*$AC$5)</f>
        <v>671</v>
      </c>
      <c r="AA3" s="34">
        <v>2400</v>
      </c>
      <c r="AB3" s="34">
        <f>SUM(Y3:AA3)</f>
        <v>5711</v>
      </c>
    </row>
    <row r="4" spans="1:35" x14ac:dyDescent="0.5">
      <c r="Y4" s="31" t="str">
        <f>IF(A4="","",IF(C4=#REF!,#REF!,#REF!)+IF(L4=#REF!,#REF!,#REF!))</f>
        <v/>
      </c>
      <c r="Z4" s="32"/>
      <c r="AA4" s="32"/>
      <c r="AB4" s="33"/>
      <c r="AC4" t="s">
        <v>43</v>
      </c>
    </row>
    <row r="5" spans="1:35" x14ac:dyDescent="0.5">
      <c r="Y5" s="66" t="s">
        <v>52</v>
      </c>
      <c r="Z5" s="67"/>
      <c r="AA5" s="67"/>
      <c r="AB5" s="68"/>
      <c r="AC5">
        <v>11</v>
      </c>
    </row>
    <row r="6" spans="1:35" x14ac:dyDescent="0.5">
      <c r="Y6" s="73">
        <f>AH17</f>
        <v>4210</v>
      </c>
      <c r="Z6" s="74"/>
      <c r="AA6" s="74"/>
      <c r="AB6" s="75"/>
      <c r="AH6" s="1">
        <v>70</v>
      </c>
    </row>
    <row r="7" spans="1:35" x14ac:dyDescent="0.5">
      <c r="Y7" s="80" t="s">
        <v>62</v>
      </c>
      <c r="Z7" s="81"/>
      <c r="AA7" s="82" t="s">
        <v>63</v>
      </c>
      <c r="AB7" s="83"/>
    </row>
    <row r="8" spans="1:35" x14ac:dyDescent="0.5">
      <c r="Y8" s="80">
        <f>AI8</f>
        <v>1610</v>
      </c>
      <c r="Z8" s="81"/>
      <c r="AA8" s="82">
        <f>AI13</f>
        <v>2600</v>
      </c>
      <c r="AB8" s="83"/>
      <c r="AF8" s="13" t="s">
        <v>53</v>
      </c>
      <c r="AG8" s="13">
        <v>6</v>
      </c>
      <c r="AH8" s="1">
        <f>AG8*$AH$6</f>
        <v>420</v>
      </c>
      <c r="AI8" s="76">
        <f>SUM(AH7:AH12)</f>
        <v>1610</v>
      </c>
    </row>
    <row r="9" spans="1:35" x14ac:dyDescent="0.5">
      <c r="Y9" s="26" t="str">
        <f>IF(A9="","",IF(B9=#REF!,#REF!,#REF!)+IF(C9=#REF!,#REF!,#REF!)+IF(L9=#REF!,#REF!,#REF!))</f>
        <v/>
      </c>
      <c r="Z9" s="25"/>
      <c r="AA9" s="25"/>
      <c r="AB9" s="27"/>
      <c r="AF9" s="13" t="s">
        <v>54</v>
      </c>
      <c r="AG9" s="13">
        <v>6</v>
      </c>
      <c r="AH9" s="1">
        <f t="shared" ref="AH9:AH12" si="1">AG9*$AH$6</f>
        <v>420</v>
      </c>
      <c r="AI9" s="77"/>
    </row>
    <row r="10" spans="1:35" x14ac:dyDescent="0.5">
      <c r="Y10" s="26" t="s">
        <v>65</v>
      </c>
      <c r="Z10" s="25">
        <v>300</v>
      </c>
      <c r="AA10" s="25"/>
      <c r="AB10" s="27"/>
      <c r="AF10" s="13" t="s">
        <v>55</v>
      </c>
      <c r="AG10" s="13">
        <v>5</v>
      </c>
      <c r="AH10" s="1">
        <f t="shared" si="1"/>
        <v>350</v>
      </c>
      <c r="AI10" s="77"/>
    </row>
    <row r="11" spans="1:35" x14ac:dyDescent="0.5">
      <c r="Y11" s="88" t="s">
        <v>64</v>
      </c>
      <c r="Z11" s="89"/>
      <c r="AA11" s="89"/>
      <c r="AB11" s="90"/>
      <c r="AF11" s="13" t="s">
        <v>56</v>
      </c>
      <c r="AG11" s="13">
        <v>3</v>
      </c>
      <c r="AH11" s="1">
        <f t="shared" si="1"/>
        <v>210</v>
      </c>
      <c r="AI11" s="77"/>
    </row>
    <row r="12" spans="1:35" x14ac:dyDescent="0.5">
      <c r="Y12" s="26" t="str">
        <f>IF(A12="","",IF(B12=#REF!,#REF!,#REF!)+IF(C12=#REF!,#REF!,#REF!)+IF(L12=#REF!,#REF!,#REF!))</f>
        <v/>
      </c>
      <c r="Z12" s="25"/>
      <c r="AA12" s="25"/>
      <c r="AB12" s="27"/>
      <c r="AF12" s="13" t="s">
        <v>57</v>
      </c>
      <c r="AG12" s="13">
        <v>3</v>
      </c>
      <c r="AH12" s="1">
        <f t="shared" si="1"/>
        <v>210</v>
      </c>
      <c r="AI12" s="78"/>
    </row>
    <row r="13" spans="1:35" x14ac:dyDescent="0.5">
      <c r="Y13" s="26" t="str">
        <f>IF(A13="","",IF(B13=#REF!,#REF!,#REF!)+IF(C13=#REF!,#REF!,#REF!)+IF(L13=#REF!,#REF!,#REF!))</f>
        <v/>
      </c>
      <c r="Z13" s="84">
        <f>Y6+AB3+Z10</f>
        <v>10221</v>
      </c>
      <c r="AA13" s="85"/>
      <c r="AB13" s="27"/>
      <c r="AF13" s="13" t="s">
        <v>58</v>
      </c>
      <c r="AG13" s="13">
        <v>5</v>
      </c>
      <c r="AH13" s="72">
        <v>1050</v>
      </c>
      <c r="AI13" s="79">
        <f>AH13+AH15+AH16</f>
        <v>2600</v>
      </c>
    </row>
    <row r="14" spans="1:35" x14ac:dyDescent="0.5">
      <c r="Y14" s="26" t="str">
        <f>IF(A14="","",IF(B14=#REF!,#REF!,#REF!)+IF(C14=#REF!,#REF!,#REF!)+IF(L14=#REF!,#REF!,#REF!))</f>
        <v/>
      </c>
      <c r="Z14" s="86"/>
      <c r="AA14" s="87"/>
      <c r="AB14" s="27"/>
      <c r="AF14" s="13" t="s">
        <v>59</v>
      </c>
      <c r="AG14" s="13">
        <v>4</v>
      </c>
      <c r="AH14" s="72"/>
      <c r="AI14" s="79"/>
    </row>
    <row r="15" spans="1:35" ht="32.25" thickBot="1" x14ac:dyDescent="0.55000000000000004">
      <c r="Y15" s="28" t="str">
        <f>IF(A15="","",IF(B15=#REF!,#REF!,#REF!)+IF(C15=#REF!,#REF!,#REF!)+IF(L15=#REF!,#REF!,#REF!))</f>
        <v/>
      </c>
      <c r="Z15" s="29"/>
      <c r="AA15" s="29"/>
      <c r="AB15" s="30"/>
      <c r="AF15" s="13" t="s">
        <v>60</v>
      </c>
      <c r="AG15" s="13">
        <v>4</v>
      </c>
      <c r="AH15" s="1">
        <v>500</v>
      </c>
      <c r="AI15" s="79"/>
    </row>
    <row r="16" spans="1:35" x14ac:dyDescent="0.5">
      <c r="Y16" s="15" t="str">
        <f>IF(A16="","",IF(B16=#REF!,#REF!,#REF!)+IF(C16=#REF!,#REF!,#REF!)+IF(L16=#REF!,#REF!,#REF!))</f>
        <v/>
      </c>
      <c r="Z16" s="15"/>
      <c r="AA16" s="15"/>
      <c r="AB16" s="15"/>
      <c r="AF16" s="13" t="s">
        <v>61</v>
      </c>
      <c r="AG16" s="13">
        <v>3</v>
      </c>
      <c r="AH16" s="1">
        <v>1050</v>
      </c>
      <c r="AI16" s="79"/>
    </row>
    <row r="17" spans="25:34" x14ac:dyDescent="0.5">
      <c r="Y17" s="15" t="str">
        <f>IF(A17="","",IF(B17=#REF!,#REF!,#REF!)+IF(C17=#REF!,#REF!,#REF!)+IF(L17=#REF!,#REF!,#REF!))</f>
        <v/>
      </c>
      <c r="Z17" s="15"/>
      <c r="AA17" s="15"/>
      <c r="AB17" s="15"/>
      <c r="AH17" s="1">
        <f>SUM(AH8:AH16)</f>
        <v>4210</v>
      </c>
    </row>
    <row r="18" spans="25:34" x14ac:dyDescent="0.5">
      <c r="Y18" s="15" t="str">
        <f>IF(A18="","",IF(B18=#REF!,#REF!,#REF!)+IF(C18=#REF!,#REF!,#REF!)+IF(L18=#REF!,#REF!,#REF!))</f>
        <v/>
      </c>
    </row>
    <row r="19" spans="25:34" x14ac:dyDescent="0.5">
      <c r="Y19" s="15" t="str">
        <f>IF(A19="","",IF(B19=#REF!,#REF!,#REF!)+IF(C19=#REF!,#REF!,#REF!)+IF(L19=#REF!,#REF!,#REF!))</f>
        <v/>
      </c>
    </row>
    <row r="20" spans="25:34" x14ac:dyDescent="0.5">
      <c r="Y20" s="15" t="str">
        <f>IF(A20="","",IF(B20=#REF!,#REF!,#REF!)+IF(C20=#REF!,#REF!,#REF!)+IF(L20=#REF!,#REF!,#REF!))</f>
        <v/>
      </c>
      <c r="Z20" t="str">
        <f>IF(A20="","",IF(B20=#REF!,"",#REF!)+IF(C20=#REF!,#REF!,#REF!)+IF(L20=#REF!,#REF!,#REF!))</f>
        <v/>
      </c>
    </row>
    <row r="21" spans="25:34" x14ac:dyDescent="0.5">
      <c r="Y21" s="15" t="str">
        <f>IF(A21="","",IF(B21=#REF!,#REF!,#REF!)+IF(C21=#REF!,#REF!,#REF!)+IF(L21=#REF!,#REF!,#REF!))</f>
        <v/>
      </c>
      <c r="Z21" t="str">
        <f>IF(A21="","",IF(B21=#REF!,"",#REF!)+IF(C21=#REF!,#REF!,#REF!)+IF(L21=#REF!,#REF!,#REF!))</f>
        <v/>
      </c>
    </row>
    <row r="22" spans="25:34" x14ac:dyDescent="0.5">
      <c r="Y22" s="15" t="str">
        <f>IF(A22="","",IF(B22=#REF!,#REF!,#REF!)+IF(C22=#REF!,#REF!,#REF!)+IF(L22=#REF!,#REF!,#REF!))</f>
        <v/>
      </c>
      <c r="Z22" t="str">
        <f>IF(A22="","",IF(B22=#REF!,"",#REF!)+IF(C22=#REF!,#REF!,#REF!)+IF(L22=#REF!,#REF!,#REF!))</f>
        <v/>
      </c>
    </row>
    <row r="23" spans="25:34" x14ac:dyDescent="0.5">
      <c r="Y23" s="15" t="str">
        <f>IF(A23="","",IF(B23=#REF!,#REF!,#REF!)+IF(C23=#REF!,#REF!,#REF!)+IF(L23=#REF!,#REF!,#REF!))</f>
        <v/>
      </c>
    </row>
  </sheetData>
  <mergeCells count="12">
    <mergeCell ref="Y5:AB5"/>
    <mergeCell ref="Y1:AB1"/>
    <mergeCell ref="AH13:AH14"/>
    <mergeCell ref="Y6:AB6"/>
    <mergeCell ref="AI8:AI12"/>
    <mergeCell ref="AI13:AI16"/>
    <mergeCell ref="Y7:Z7"/>
    <mergeCell ref="AA7:AB7"/>
    <mergeCell ref="AA8:AB8"/>
    <mergeCell ref="Y8:Z8"/>
    <mergeCell ref="Z13:AA14"/>
    <mergeCell ref="Y11:AB11"/>
  </mergeCells>
  <dataValidations count="3">
    <dataValidation type="list" allowBlank="1" showInputMessage="1" showErrorMessage="1" sqref="C3">
      <formula1>#REF!</formula1>
    </dataValidation>
    <dataValidation type="list" allowBlank="1" showInputMessage="1" showErrorMessage="1" sqref="F3">
      <formula1>#REF!</formula1>
    </dataValidation>
    <dataValidation type="list" allowBlank="1" showInputMessage="1" showErrorMessage="1" sqref="B3">
      <formula1>#REF!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ARCHIVE</vt:lpstr>
      <vt:lpstr>Sheet3</vt:lpstr>
      <vt:lpstr>ARCHIVE (2)</vt:lpstr>
    </vt:vector>
  </TitlesOfParts>
  <Company>MAF HyperMarkets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Benabderrahmane</dc:creator>
  <cp:lastModifiedBy>Guy</cp:lastModifiedBy>
  <dcterms:created xsi:type="dcterms:W3CDTF">2013-06-03T08:43:16Z</dcterms:created>
  <dcterms:modified xsi:type="dcterms:W3CDTF">2013-06-26T20:05:26Z</dcterms:modified>
</cp:coreProperties>
</file>