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15" windowHeight="7800" activeTab="1"/>
  </bookViews>
  <sheets>
    <sheet name="Poudre" sheetId="2" r:id="rId1"/>
    <sheet name="Surface donnée" sheetId="1" r:id="rId2"/>
    <sheet name="Donnees" sheetId="3" r:id="rId3"/>
    <sheet name="Feuil1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3" l="1"/>
  <c r="C14" i="3"/>
  <c r="C13" i="3"/>
  <c r="C12" i="3"/>
  <c r="C11" i="3"/>
  <c r="C10" i="3"/>
  <c r="C9" i="3"/>
  <c r="C8" i="3"/>
  <c r="C7" i="3"/>
  <c r="C6" i="3"/>
  <c r="C5" i="3"/>
  <c r="C4" i="3"/>
  <c r="C3" i="3"/>
  <c r="C2" i="3"/>
  <c r="R31" i="2" l="1"/>
  <c r="S31" i="2" s="1"/>
  <c r="T31" i="2" s="1"/>
  <c r="Q31" i="2"/>
  <c r="P31" i="2"/>
  <c r="M31" i="2"/>
  <c r="L31" i="2"/>
  <c r="J31" i="2"/>
  <c r="R30" i="2"/>
  <c r="S30" i="2" s="1"/>
  <c r="T30" i="2" s="1"/>
  <c r="Q30" i="2"/>
  <c r="P30" i="2"/>
  <c r="M30" i="2"/>
  <c r="L30" i="2"/>
  <c r="J30" i="2"/>
  <c r="S29" i="2"/>
  <c r="T29" i="2" s="1"/>
  <c r="Y29" i="2" s="1"/>
  <c r="R29" i="2"/>
  <c r="Q29" i="2"/>
  <c r="P29" i="2"/>
  <c r="M29" i="2"/>
  <c r="L29" i="2"/>
  <c r="J29" i="2" s="1"/>
  <c r="S28" i="2"/>
  <c r="T28" i="2" s="1"/>
  <c r="R28" i="2"/>
  <c r="Q28" i="2"/>
  <c r="P28" i="2"/>
  <c r="M28" i="2"/>
  <c r="L28" i="2"/>
  <c r="J28" i="2" s="1"/>
  <c r="S27" i="2"/>
  <c r="T27" i="2" s="1"/>
  <c r="R27" i="2"/>
  <c r="Q27" i="2"/>
  <c r="P27" i="2"/>
  <c r="M27" i="2"/>
  <c r="L27" i="2"/>
  <c r="J27" i="2" s="1"/>
  <c r="S26" i="2"/>
  <c r="T26" i="2" s="1"/>
  <c r="Y26" i="2" s="1"/>
  <c r="R26" i="2"/>
  <c r="Q26" i="2"/>
  <c r="P26" i="2"/>
  <c r="M26" i="2"/>
  <c r="L26" i="2"/>
  <c r="J26" i="2"/>
  <c r="T25" i="2"/>
  <c r="Y25" i="2" s="1"/>
  <c r="S25" i="2"/>
  <c r="R25" i="2"/>
  <c r="Q25" i="2"/>
  <c r="P25" i="2"/>
  <c r="M25" i="2"/>
  <c r="L25" i="2"/>
  <c r="J25" i="2"/>
  <c r="R24" i="2"/>
  <c r="Q24" i="2"/>
  <c r="S24" i="2" s="1"/>
  <c r="T24" i="2" s="1"/>
  <c r="Y24" i="2" s="1"/>
  <c r="P24" i="2"/>
  <c r="M24" i="2"/>
  <c r="L24" i="2"/>
  <c r="J24" i="2"/>
  <c r="R23" i="2"/>
  <c r="Q23" i="2"/>
  <c r="S23" i="2" s="1"/>
  <c r="T23" i="2" s="1"/>
  <c r="P23" i="2"/>
  <c r="M23" i="2"/>
  <c r="L23" i="2"/>
  <c r="J23" i="2"/>
  <c r="R22" i="2"/>
  <c r="Q22" i="2"/>
  <c r="S22" i="2" s="1"/>
  <c r="T22" i="2" s="1"/>
  <c r="P22" i="2"/>
  <c r="M22" i="2"/>
  <c r="L22" i="2"/>
  <c r="J22" i="2"/>
  <c r="R21" i="2"/>
  <c r="Q21" i="2"/>
  <c r="S21" i="2" s="1"/>
  <c r="T21" i="2" s="1"/>
  <c r="P21" i="2"/>
  <c r="M21" i="2"/>
  <c r="L21" i="2"/>
  <c r="J21" i="2"/>
  <c r="R20" i="2"/>
  <c r="Q20" i="2"/>
  <c r="S20" i="2" s="1"/>
  <c r="T20" i="2" s="1"/>
  <c r="P20" i="2"/>
  <c r="M20" i="2"/>
  <c r="L20" i="2"/>
  <c r="J20" i="2"/>
  <c r="R19" i="2"/>
  <c r="Q19" i="2"/>
  <c r="S19" i="2" s="1"/>
  <c r="T19" i="2" s="1"/>
  <c r="P19" i="2"/>
  <c r="M19" i="2"/>
  <c r="L19" i="2"/>
  <c r="J19" i="2"/>
  <c r="R18" i="2"/>
  <c r="Q18" i="2"/>
  <c r="S18" i="2" s="1"/>
  <c r="T18" i="2" s="1"/>
  <c r="P18" i="2"/>
  <c r="M18" i="2"/>
  <c r="L18" i="2"/>
  <c r="J18" i="2"/>
  <c r="R17" i="2"/>
  <c r="Q17" i="2"/>
  <c r="S17" i="2" s="1"/>
  <c r="T17" i="2" s="1"/>
  <c r="P17" i="2"/>
  <c r="M17" i="2"/>
  <c r="L17" i="2"/>
  <c r="J17" i="2"/>
  <c r="R16" i="2"/>
  <c r="Q16" i="2"/>
  <c r="S16" i="2" s="1"/>
  <c r="T16" i="2" s="1"/>
  <c r="P16" i="2"/>
  <c r="M16" i="2"/>
  <c r="L16" i="2"/>
  <c r="J16" i="2"/>
  <c r="R15" i="2"/>
  <c r="Q15" i="2"/>
  <c r="S15" i="2" s="1"/>
  <c r="T15" i="2" s="1"/>
  <c r="P15" i="2"/>
  <c r="M15" i="2"/>
  <c r="L15" i="2"/>
  <c r="J15" i="2"/>
  <c r="R14" i="2"/>
  <c r="S14" i="2" s="1"/>
  <c r="T14" i="2" s="1"/>
  <c r="Y14" i="2" s="1"/>
  <c r="Q14" i="2"/>
  <c r="P14" i="2"/>
  <c r="M14" i="2"/>
  <c r="L14" i="2"/>
  <c r="J14" i="2" s="1"/>
  <c r="R13" i="2"/>
  <c r="S13" i="2" s="1"/>
  <c r="T13" i="2" s="1"/>
  <c r="Y13" i="2" s="1"/>
  <c r="Q13" i="2"/>
  <c r="P13" i="2"/>
  <c r="M13" i="2"/>
  <c r="L13" i="2"/>
  <c r="J13" i="2" s="1"/>
  <c r="S12" i="2"/>
  <c r="T12" i="2" s="1"/>
  <c r="Y12" i="2" s="1"/>
  <c r="R12" i="2"/>
  <c r="Q12" i="2"/>
  <c r="P12" i="2"/>
  <c r="M12" i="2"/>
  <c r="L12" i="2"/>
  <c r="J12" i="2"/>
  <c r="S11" i="2"/>
  <c r="T11" i="2" s="1"/>
  <c r="R11" i="2"/>
  <c r="Q11" i="2"/>
  <c r="P11" i="2"/>
  <c r="M11" i="2"/>
  <c r="L11" i="2"/>
  <c r="J11" i="2"/>
  <c r="R10" i="2"/>
  <c r="Q10" i="2"/>
  <c r="S10" i="2" s="1"/>
  <c r="T10" i="2" s="1"/>
  <c r="Y10" i="2" s="1"/>
  <c r="P10" i="2"/>
  <c r="M10" i="2"/>
  <c r="L10" i="2"/>
  <c r="J10" i="2"/>
  <c r="R9" i="2"/>
  <c r="Q9" i="2"/>
  <c r="S9" i="2" s="1"/>
  <c r="T9" i="2" s="1"/>
  <c r="P9" i="2"/>
  <c r="M9" i="2"/>
  <c r="L9" i="2"/>
  <c r="J9" i="2"/>
  <c r="R8" i="2"/>
  <c r="Q8" i="2"/>
  <c r="S8" i="2" s="1"/>
  <c r="T8" i="2" s="1"/>
  <c r="P8" i="2"/>
  <c r="M8" i="2"/>
  <c r="L8" i="2"/>
  <c r="J8" i="2"/>
  <c r="R7" i="2"/>
  <c r="S7" i="2" s="1"/>
  <c r="T7" i="2" s="1"/>
  <c r="Y7" i="2" s="1"/>
  <c r="Q7" i="2"/>
  <c r="P7" i="2"/>
  <c r="M7" i="2"/>
  <c r="L7" i="2"/>
  <c r="J7" i="2"/>
  <c r="R6" i="2"/>
  <c r="S6" i="2" s="1"/>
  <c r="T6" i="2" s="1"/>
  <c r="Q6" i="2"/>
  <c r="P6" i="2"/>
  <c r="M6" i="2"/>
  <c r="L6" i="2"/>
  <c r="J6" i="2"/>
  <c r="R5" i="2"/>
  <c r="S5" i="2" s="1"/>
  <c r="T5" i="2" s="1"/>
  <c r="Q5" i="2"/>
  <c r="P5" i="2"/>
  <c r="M5" i="2"/>
  <c r="L5" i="2"/>
  <c r="J5" i="2"/>
  <c r="S4" i="2"/>
  <c r="T4" i="2" s="1"/>
  <c r="Y4" i="2" s="1"/>
  <c r="R4" i="2"/>
  <c r="Q4" i="2"/>
  <c r="P4" i="2"/>
  <c r="M4" i="2"/>
  <c r="L4" i="2"/>
  <c r="J4" i="2" s="1"/>
  <c r="R3" i="2"/>
  <c r="Q3" i="2"/>
  <c r="S3" i="2" s="1"/>
  <c r="T3" i="2" s="1"/>
  <c r="Y3" i="2" s="1"/>
  <c r="P3" i="2"/>
  <c r="M3" i="2"/>
  <c r="L3" i="2"/>
  <c r="J3" i="2"/>
  <c r="Y2" i="2"/>
  <c r="T2" i="2"/>
  <c r="O3" i="1"/>
  <c r="U3" i="1" s="1"/>
  <c r="S36" i="1"/>
  <c r="R36" i="1"/>
  <c r="Q36" i="1"/>
  <c r="P36" i="1"/>
  <c r="O36" i="1"/>
  <c r="N36" i="1"/>
  <c r="M36" i="1"/>
  <c r="L36" i="1"/>
  <c r="I35" i="1"/>
  <c r="H35" i="1"/>
  <c r="G35" i="1"/>
  <c r="F35" i="1"/>
  <c r="E35" i="1"/>
  <c r="D35" i="1"/>
  <c r="C35" i="1"/>
  <c r="B35" i="1"/>
  <c r="S29" i="1"/>
  <c r="R29" i="1"/>
  <c r="Q29" i="1"/>
  <c r="P29" i="1"/>
  <c r="O29" i="1"/>
  <c r="N29" i="1"/>
  <c r="M29" i="1"/>
  <c r="L29" i="1"/>
  <c r="I29" i="1"/>
  <c r="H29" i="1"/>
  <c r="G29" i="1"/>
  <c r="F29" i="1"/>
  <c r="E29" i="1"/>
  <c r="D29" i="1"/>
  <c r="C29" i="1"/>
  <c r="B29" i="1"/>
  <c r="I23" i="1"/>
  <c r="H23" i="1"/>
  <c r="G23" i="1"/>
  <c r="F23" i="1"/>
  <c r="E23" i="1"/>
  <c r="D23" i="1"/>
  <c r="C23" i="1"/>
  <c r="B23" i="1"/>
  <c r="S22" i="1"/>
  <c r="R22" i="1"/>
  <c r="Q22" i="1"/>
  <c r="P22" i="1"/>
  <c r="O22" i="1"/>
  <c r="N22" i="1"/>
  <c r="M22" i="1"/>
  <c r="L22" i="1"/>
  <c r="S17" i="1"/>
  <c r="R17" i="1"/>
  <c r="Q17" i="1"/>
  <c r="P17" i="1"/>
  <c r="O17" i="1"/>
  <c r="N17" i="1"/>
  <c r="M17" i="1"/>
  <c r="L17" i="1"/>
  <c r="I15" i="1"/>
  <c r="H15" i="1"/>
  <c r="G15" i="1"/>
  <c r="F15" i="1"/>
  <c r="E15" i="1"/>
  <c r="D15" i="1"/>
  <c r="C15" i="1"/>
  <c r="B15" i="1"/>
  <c r="S12" i="1"/>
  <c r="R12" i="1"/>
  <c r="Q12" i="1"/>
  <c r="P12" i="1"/>
  <c r="O12" i="1"/>
  <c r="N12" i="1"/>
  <c r="M12" i="1"/>
  <c r="L12" i="1"/>
  <c r="S11" i="1"/>
  <c r="R11" i="1"/>
  <c r="Q11" i="1"/>
  <c r="P11" i="1"/>
  <c r="O11" i="1"/>
  <c r="N11" i="1"/>
  <c r="M11" i="1"/>
  <c r="L11" i="1"/>
  <c r="I9" i="1"/>
  <c r="H9" i="1"/>
  <c r="G9" i="1"/>
  <c r="F9" i="1"/>
  <c r="E9" i="1"/>
  <c r="D9" i="1"/>
  <c r="C9" i="1"/>
  <c r="B9" i="1"/>
  <c r="U4" i="1" l="1"/>
</calcChain>
</file>

<file path=xl/sharedStrings.xml><?xml version="1.0" encoding="utf-8"?>
<sst xmlns="http://schemas.openxmlformats.org/spreadsheetml/2006/main" count="363" uniqueCount="235">
  <si>
    <t>CALCUL DES SURFACES DE PIECES</t>
  </si>
  <si>
    <t>Mettre les dimensions en mm</t>
  </si>
  <si>
    <t>SURFACE TOTALE (dm²) =</t>
  </si>
  <si>
    <t>dm²</t>
  </si>
  <si>
    <t>COURONNE</t>
  </si>
  <si>
    <t>CYLINDRE</t>
  </si>
  <si>
    <t>ZONE</t>
  </si>
  <si>
    <t>DIAM. EXT</t>
  </si>
  <si>
    <t>DIAM.</t>
  </si>
  <si>
    <t>DIAM. INT</t>
  </si>
  <si>
    <t>DIAM. FILETE</t>
  </si>
  <si>
    <t xml:space="preserve">surface zone </t>
  </si>
  <si>
    <t>HAUTEUR</t>
  </si>
  <si>
    <t>HAUTEUR FILETEE</t>
  </si>
  <si>
    <t>PARALLELOGRAMME</t>
  </si>
  <si>
    <t>surface zone</t>
  </si>
  <si>
    <t xml:space="preserve">surface zone filetée  </t>
  </si>
  <si>
    <t>BASE</t>
  </si>
  <si>
    <t>HEXAGONE</t>
  </si>
  <si>
    <t xml:space="preserve">COTE </t>
  </si>
  <si>
    <t>ELLIPSE</t>
  </si>
  <si>
    <t>PETIT DIAM.</t>
  </si>
  <si>
    <t>DISQUE</t>
  </si>
  <si>
    <t>GRAND DIAM.</t>
  </si>
  <si>
    <t>PETIT RAYON</t>
  </si>
  <si>
    <t>GRAND RAYON</t>
  </si>
  <si>
    <t>CONE TRONQUE</t>
  </si>
  <si>
    <t>SPHERE</t>
  </si>
  <si>
    <t>LONGUEUR</t>
  </si>
  <si>
    <t>TRIANGLE</t>
  </si>
  <si>
    <t>TRAPEZE</t>
  </si>
  <si>
    <t>PETITE BASE</t>
  </si>
  <si>
    <t>GRANDE BASE</t>
  </si>
  <si>
    <t>m2</t>
  </si>
  <si>
    <t>cm2</t>
  </si>
  <si>
    <t>INT</t>
  </si>
  <si>
    <t>POUDRE</t>
  </si>
  <si>
    <t>DESIGNATION</t>
  </si>
  <si>
    <t>SYMBOLE CHIMIQUE</t>
  </si>
  <si>
    <t>COMPOSITION</t>
  </si>
  <si>
    <t>IME</t>
  </si>
  <si>
    <t>Classif</t>
  </si>
  <si>
    <t>moyen</t>
  </si>
  <si>
    <t>densité</t>
  </si>
  <si>
    <t>vérif densité</t>
  </si>
  <si>
    <t>poudre requise (kg/m2/0,1mm)</t>
  </si>
  <si>
    <t>efficacité</t>
  </si>
  <si>
    <t>vérif efficacité</t>
  </si>
  <si>
    <t>couverture (m2/h/0,1mm)</t>
  </si>
  <si>
    <t>prix au kg poudre</t>
  </si>
  <si>
    <t>kg/h déposé</t>
  </si>
  <si>
    <t>prix poudre au m2/0,1mm</t>
  </si>
  <si>
    <t>prix machine au m2 /0,1mm</t>
  </si>
  <si>
    <t>prix m2 /0,1mm (machine et poudre)</t>
  </si>
  <si>
    <t>prix dm2 /0,1mm (machine et poudre) SANS PERTE</t>
  </si>
  <si>
    <t>VIDE</t>
  </si>
  <si>
    <t>nb de dm2</t>
  </si>
  <si>
    <t>epaisseur couche en /10</t>
  </si>
  <si>
    <t>perte</t>
  </si>
  <si>
    <t>prix</t>
  </si>
  <si>
    <t>A0</t>
  </si>
  <si>
    <t>SANS</t>
  </si>
  <si>
    <t>87-13</t>
  </si>
  <si>
    <t>MECP</t>
  </si>
  <si>
    <t>plasma</t>
  </si>
  <si>
    <t>A1</t>
  </si>
  <si>
    <t>amdry 6228</t>
  </si>
  <si>
    <t>alumine dioxyde de titane</t>
  </si>
  <si>
    <t>al2O3 TiO2</t>
  </si>
  <si>
    <t>001 N°</t>
  </si>
  <si>
    <t>A2</t>
  </si>
  <si>
    <t>amdry 6224</t>
  </si>
  <si>
    <t>alumine dioxyde de titane + autre</t>
  </si>
  <si>
    <t>al2O3 TiO3</t>
  </si>
  <si>
    <t>A3</t>
  </si>
  <si>
    <t>metco 6221</t>
  </si>
  <si>
    <t>IME003 N°xx</t>
  </si>
  <si>
    <t>A4</t>
  </si>
  <si>
    <t>amdry 6244</t>
  </si>
  <si>
    <t>al2O3 TiO4</t>
  </si>
  <si>
    <t>60-40</t>
  </si>
  <si>
    <t>IME003 N°31</t>
  </si>
  <si>
    <t>A5</t>
  </si>
  <si>
    <t>amdry 6056</t>
  </si>
  <si>
    <t>alumine</t>
  </si>
  <si>
    <t>Al2O3</t>
  </si>
  <si>
    <t>A6</t>
  </si>
  <si>
    <t>amdry 6062</t>
  </si>
  <si>
    <t>IME003 N°34</t>
  </si>
  <si>
    <t>BR1</t>
  </si>
  <si>
    <t>metco suprabronze</t>
  </si>
  <si>
    <t>bronze</t>
  </si>
  <si>
    <t>IME016 N°3/ IME004 N°103</t>
  </si>
  <si>
    <t>MMOF</t>
  </si>
  <si>
    <t>oxy / fil</t>
  </si>
  <si>
    <t>CO1</t>
  </si>
  <si>
    <t>amdry 9155</t>
  </si>
  <si>
    <t xml:space="preserve">cobalt </t>
  </si>
  <si>
    <t>CO Mo Cr</t>
  </si>
  <si>
    <t>60-28-8</t>
  </si>
  <si>
    <t>CRNIB1</t>
  </si>
  <si>
    <t>amperit 335.063 ou 335.066</t>
  </si>
  <si>
    <t>Ni/Cr/B/Si</t>
  </si>
  <si>
    <t xml:space="preserve"> 70 / x / 3 / 5 </t>
  </si>
  <si>
    <t>IME001 N°13</t>
  </si>
  <si>
    <t>MCAP</t>
  </si>
  <si>
    <t>CRO1</t>
  </si>
  <si>
    <t>amdry 6414</t>
  </si>
  <si>
    <t>oxyde de chrome</t>
  </si>
  <si>
    <t>Cr2O3</t>
  </si>
  <si>
    <t>CRO2</t>
  </si>
  <si>
    <t>amdry 6410</t>
  </si>
  <si>
    <t>CRO3</t>
  </si>
  <si>
    <t>amdry 6400</t>
  </si>
  <si>
    <t>CRO4</t>
  </si>
  <si>
    <t>metco 106 (rempl par metco 6156)</t>
  </si>
  <si>
    <t>IME003 N°25</t>
  </si>
  <si>
    <t>CRO5</t>
  </si>
  <si>
    <t>Amperit 707 (rempl par metco 6156)</t>
  </si>
  <si>
    <t>Cr2O4</t>
  </si>
  <si>
    <t>IME003 N°22</t>
  </si>
  <si>
    <t>CRO6</t>
  </si>
  <si>
    <t>metco 6156</t>
  </si>
  <si>
    <t>IME003 N°21</t>
  </si>
  <si>
    <t>IN1</t>
  </si>
  <si>
    <t>FST W 504 -1  / metcoloy 2/ ASM130NE2 56034  /   FIL METCOLOY 2 14GA COPPER COATED</t>
  </si>
  <si>
    <t>inox</t>
  </si>
  <si>
    <t>Inox 13 % Cr</t>
  </si>
  <si>
    <t>IME012 N°301 ou 302 (fine)</t>
  </si>
  <si>
    <t>MMEF</t>
  </si>
  <si>
    <t>arc</t>
  </si>
  <si>
    <t>MO1</t>
  </si>
  <si>
    <t>sprabond</t>
  </si>
  <si>
    <t>Molybdène</t>
  </si>
  <si>
    <t>Mo</t>
  </si>
  <si>
    <t>IME005 N°201 IME016 N°1 et 2</t>
  </si>
  <si>
    <t>NIAL1</t>
  </si>
  <si>
    <t>metco 450NS / Amperit 280.2 NI/ FST M359-71 (ss couche)</t>
  </si>
  <si>
    <t>Nickel alu</t>
  </si>
  <si>
    <t>Ni Al</t>
  </si>
  <si>
    <t>95/5</t>
  </si>
  <si>
    <t>IME001 N°1</t>
  </si>
  <si>
    <t>MMEP</t>
  </si>
  <si>
    <t>NIAL2</t>
  </si>
  <si>
    <t>metco 405 N/S (ss couche inox)</t>
  </si>
  <si>
    <t>Nickel alu (fil ,nexter)</t>
  </si>
  <si>
    <t>IME016 N°5</t>
  </si>
  <si>
    <t>NICR1</t>
  </si>
  <si>
    <t>METCO 43VF-NS (ss couche fine ?)</t>
  </si>
  <si>
    <t>nickel chrome</t>
  </si>
  <si>
    <t>Ni Cr</t>
  </si>
  <si>
    <t>80 20</t>
  </si>
  <si>
    <t>IME001 N°3</t>
  </si>
  <si>
    <t>NICR2</t>
  </si>
  <si>
    <t>amperit 205.5 (metco 307) ( (ss couche fine ?)</t>
  </si>
  <si>
    <t>75 25</t>
  </si>
  <si>
    <t>IME001 N°7</t>
  </si>
  <si>
    <t>T1</t>
  </si>
  <si>
    <t>amdry 6500</t>
  </si>
  <si>
    <t>pure titane</t>
  </si>
  <si>
    <t>Ti02 pure</t>
  </si>
  <si>
    <t>T2</t>
  </si>
  <si>
    <t>amdry 6505</t>
  </si>
  <si>
    <t>IME003 N°17</t>
  </si>
  <si>
    <t>T3</t>
  </si>
  <si>
    <t>amdry 6501</t>
  </si>
  <si>
    <t>titane + autre</t>
  </si>
  <si>
    <t>TiO2 + autre</t>
  </si>
  <si>
    <t>WC1</t>
  </si>
  <si>
    <t xml:space="preserve">Amperit 518.054 / metco 73F </t>
  </si>
  <si>
    <t>carbure tungstène</t>
  </si>
  <si>
    <t xml:space="preserve">W-Co </t>
  </si>
  <si>
    <t>83-17</t>
  </si>
  <si>
    <t>IME002 N°51 (aero) ou 52</t>
  </si>
  <si>
    <t>WC2</t>
  </si>
  <si>
    <t>Amperit 554.074</t>
  </si>
  <si>
    <t>W-Co-Cr</t>
  </si>
  <si>
    <t>86/10/4</t>
  </si>
  <si>
    <t>IME002 N°60</t>
  </si>
  <si>
    <t>Z1</t>
  </si>
  <si>
    <t>amdry 6653</t>
  </si>
  <si>
    <t>zirconium</t>
  </si>
  <si>
    <t>ZrO2 Y2O3</t>
  </si>
  <si>
    <t>Z2</t>
  </si>
  <si>
    <t>norton 202</t>
  </si>
  <si>
    <t>Dioxyde Zirconium</t>
  </si>
  <si>
    <t>Zr02 Y2O3</t>
  </si>
  <si>
    <t>80/20</t>
  </si>
  <si>
    <t>IME003 N°12</t>
  </si>
  <si>
    <t>MCEP</t>
  </si>
  <si>
    <t>CU1</t>
  </si>
  <si>
    <t>Cuivre 1/8 dia 3,17</t>
  </si>
  <si>
    <t>Cuivre 1/8</t>
  </si>
  <si>
    <t>IME004 N°118 ou IME016 N°4</t>
  </si>
  <si>
    <t>fil</t>
  </si>
  <si>
    <t>Clients</t>
  </si>
  <si>
    <t>Nom</t>
  </si>
  <si>
    <t>N° art commercial</t>
  </si>
  <si>
    <t>PRAA02-Z105755-B</t>
  </si>
  <si>
    <t>FILIERE MONOBLOC 54 TROUS</t>
  </si>
  <si>
    <t>PRAA00-SLBVOLES023AA-01</t>
  </si>
  <si>
    <t>ECROU DE GERBAGE - 85977000</t>
  </si>
  <si>
    <t>PRAA01-1376115-003-00</t>
  </si>
  <si>
    <t>DOUILLE DE GERBAGE</t>
  </si>
  <si>
    <t>PRAA01-1421569-003-00</t>
  </si>
  <si>
    <t>BAGUE D'APPUI BASSE</t>
  </si>
  <si>
    <t>PRAA01-1421543-003-00</t>
  </si>
  <si>
    <t>BAGUE D'APPUI HAUTE</t>
  </si>
  <si>
    <t>PRAA01-CA88440-B</t>
  </si>
  <si>
    <t>TIGE</t>
  </si>
  <si>
    <t>PRAA02-DRCVG2T02-01-02</t>
  </si>
  <si>
    <t>SUPPORT INFERIEUR</t>
  </si>
  <si>
    <t>PRAA02-AVIVG2T06-01-00</t>
  </si>
  <si>
    <t>POSITIONNEUR</t>
  </si>
  <si>
    <t>PRAA02-Z913902-C</t>
  </si>
  <si>
    <t>BAGUE D'ARBRE PORTEE DE JOINT</t>
  </si>
  <si>
    <t>PRAA02-ZZ915681-B</t>
  </si>
  <si>
    <t>PRAA02-Z923843-A</t>
  </si>
  <si>
    <t>BAGUE ARBRE PORTEE DE JOINT ZZ923843-C</t>
  </si>
  <si>
    <t>PRVG09-815-0-38-440-00</t>
  </si>
  <si>
    <t>AXE</t>
  </si>
  <si>
    <t>PRVG09-815-0-38-321-00A</t>
  </si>
  <si>
    <t>PRAA02-122205</t>
  </si>
  <si>
    <t>ENTRETOISE</t>
  </si>
  <si>
    <t>Description article</t>
  </si>
  <si>
    <t>ALICE</t>
  </si>
  <si>
    <t xml:space="preserve">DAMIEN </t>
  </si>
  <si>
    <t>LIONEL</t>
  </si>
  <si>
    <t>CYNTHIA</t>
  </si>
  <si>
    <t>CATHERINE</t>
  </si>
  <si>
    <t>JACQUES</t>
  </si>
  <si>
    <t>MARIE-JO</t>
  </si>
  <si>
    <t>GILBERT</t>
  </si>
  <si>
    <t>TOM</t>
  </si>
  <si>
    <t>CORRINE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</si>
</sst>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0.000"/>
    <numFmt numFmtId="165" formatCode="#,##0.0\ &quot;€&quot;"/>
    <numFmt numFmtId="166" formatCode="#,##0\ &quot;€&quot;"/>
    <numFmt numFmtId="167" formatCode="#,##0.00\ &quot;€&quot;"/>
    <numFmt numFmtId="168" formatCode="0.0%"/>
  </numFmts>
  <fonts count="3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name val="Times New Roman"/>
      <family val="1"/>
    </font>
    <font>
      <sz val="12"/>
      <name val="Times New Roman"/>
      <family val="1"/>
    </font>
    <font>
      <sz val="10"/>
      <name val="Times New Roman"/>
      <family val="1"/>
    </font>
    <font>
      <b/>
      <sz val="16"/>
      <color indexed="8"/>
      <name val="Times New Roman"/>
      <family val="1"/>
    </font>
    <font>
      <b/>
      <sz val="16"/>
      <color indexed="10"/>
      <name val="Times New Roman"/>
      <family val="1"/>
    </font>
    <font>
      <sz val="10"/>
      <color indexed="57"/>
      <name val="Times New Roman"/>
      <family val="1"/>
    </font>
    <font>
      <b/>
      <sz val="16"/>
      <color indexed="57"/>
      <name val="Times New Roman"/>
      <family val="1"/>
    </font>
    <font>
      <b/>
      <sz val="12"/>
      <color indexed="57"/>
      <name val="Times New Roman"/>
      <family val="1"/>
    </font>
    <font>
      <b/>
      <sz val="10"/>
      <color indexed="57"/>
      <name val="Times New Roman"/>
      <family val="1"/>
    </font>
    <font>
      <b/>
      <sz val="10"/>
      <name val="Times New Roman"/>
      <family val="1"/>
    </font>
    <font>
      <sz val="12"/>
      <color indexed="57"/>
      <name val="Times New Roman"/>
      <family val="1"/>
    </font>
    <font>
      <sz val="16"/>
      <name val="Times New Roman"/>
      <family val="1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i/>
      <sz val="9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i/>
      <sz val="9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/>
        <bgColor theme="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7" xfId="0" applyFont="1" applyBorder="1" applyAlignment="1">
      <alignment vertical="center"/>
    </xf>
    <xf numFmtId="0" fontId="11" fillId="5" borderId="8" xfId="0" applyFont="1" applyFill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9" fillId="0" borderId="11" xfId="0" applyFont="1" applyBorder="1" applyAlignment="1" applyProtection="1">
      <alignment horizontal="center" vertical="center"/>
      <protection locked="0"/>
    </xf>
    <xf numFmtId="0" fontId="9" fillId="0" borderId="10" xfId="0" applyFont="1" applyBorder="1" applyAlignment="1" applyProtection="1">
      <alignment horizontal="center" vertical="center"/>
      <protection locked="0"/>
    </xf>
    <xf numFmtId="0" fontId="11" fillId="0" borderId="8" xfId="0" applyFont="1" applyBorder="1" applyAlignment="1">
      <alignment horizontal="center" vertical="center"/>
    </xf>
    <xf numFmtId="164" fontId="9" fillId="6" borderId="9" xfId="0" applyNumberFormat="1" applyFont="1" applyFill="1" applyBorder="1" applyAlignment="1" applyProtection="1">
      <alignment horizontal="center" vertical="center"/>
    </xf>
    <xf numFmtId="164" fontId="9" fillId="6" borderId="8" xfId="0" applyNumberFormat="1" applyFont="1" applyFill="1" applyBorder="1" applyAlignment="1" applyProtection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0" fillId="0" borderId="0" xfId="0" applyFill="1"/>
    <xf numFmtId="0" fontId="16" fillId="0" borderId="0" xfId="0" applyFont="1" applyFill="1"/>
    <xf numFmtId="0" fontId="16" fillId="0" borderId="0" xfId="0" applyFont="1" applyFill="1" applyAlignment="1">
      <alignment horizontal="center" vertical="center"/>
    </xf>
    <xf numFmtId="0" fontId="17" fillId="0" borderId="0" xfId="0" applyFont="1" applyFill="1" applyAlignment="1">
      <alignment horizontal="left" vertical="center"/>
    </xf>
    <xf numFmtId="0" fontId="18" fillId="0" borderId="0" xfId="0" applyFont="1" applyFill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168" fontId="2" fillId="0" borderId="0" xfId="0" applyNumberFormat="1" applyFont="1" applyFill="1" applyAlignment="1">
      <alignment horizontal="center" vertical="center"/>
    </xf>
    <xf numFmtId="168" fontId="20" fillId="0" borderId="0" xfId="0" applyNumberFormat="1" applyFont="1" applyFill="1" applyAlignment="1">
      <alignment horizontal="center" vertical="center"/>
    </xf>
    <xf numFmtId="2" fontId="21" fillId="0" borderId="0" xfId="0" applyNumberFormat="1" applyFont="1" applyFill="1" applyAlignment="1">
      <alignment horizontal="center" vertical="center"/>
    </xf>
    <xf numFmtId="165" fontId="21" fillId="0" borderId="0" xfId="0" applyNumberFormat="1" applyFont="1" applyFill="1" applyAlignment="1">
      <alignment horizontal="center" vertical="center"/>
    </xf>
    <xf numFmtId="2" fontId="22" fillId="0" borderId="0" xfId="0" applyNumberFormat="1" applyFont="1" applyFill="1" applyAlignment="1">
      <alignment horizontal="center" vertical="center"/>
    </xf>
    <xf numFmtId="166" fontId="2" fillId="0" borderId="0" xfId="0" applyNumberFormat="1" applyFont="1" applyFill="1" applyAlignment="1">
      <alignment horizontal="center" vertical="center"/>
    </xf>
    <xf numFmtId="167" fontId="2" fillId="0" borderId="0" xfId="0" applyNumberFormat="1" applyFont="1" applyFill="1" applyAlignment="1">
      <alignment horizontal="center" vertical="center"/>
    </xf>
    <xf numFmtId="9" fontId="19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17" fillId="0" borderId="0" xfId="0" applyFont="1" applyFill="1" applyAlignment="1">
      <alignment vertical="center"/>
    </xf>
    <xf numFmtId="0" fontId="16" fillId="0" borderId="0" xfId="0" applyFont="1" applyFill="1" applyAlignment="1">
      <alignment vertical="center"/>
    </xf>
    <xf numFmtId="0" fontId="3" fillId="0" borderId="0" xfId="0" applyFont="1" applyFill="1" applyAlignment="1">
      <alignment vertical="center" wrapText="1"/>
    </xf>
    <xf numFmtId="0" fontId="24" fillId="0" borderId="0" xfId="0" applyFont="1" applyFill="1" applyAlignment="1">
      <alignment vertical="center" wrapText="1"/>
    </xf>
    <xf numFmtId="0" fontId="24" fillId="0" borderId="0" xfId="0" applyFont="1" applyFill="1" applyAlignment="1">
      <alignment horizontal="center" vertical="center" wrapText="1"/>
    </xf>
    <xf numFmtId="0" fontId="25" fillId="0" borderId="0" xfId="0" applyFont="1" applyFill="1" applyAlignment="1">
      <alignment horizontal="left" vertical="center" wrapText="1"/>
    </xf>
    <xf numFmtId="0" fontId="26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27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2" fontId="1" fillId="0" borderId="0" xfId="0" applyNumberFormat="1" applyFont="1" applyFill="1" applyAlignment="1">
      <alignment horizontal="center" vertical="center" wrapText="1"/>
    </xf>
    <xf numFmtId="165" fontId="1" fillId="0" borderId="0" xfId="0" applyNumberFormat="1" applyFont="1" applyFill="1" applyAlignment="1">
      <alignment horizontal="center" vertical="center" wrapText="1"/>
    </xf>
    <xf numFmtId="2" fontId="28" fillId="0" borderId="0" xfId="0" applyNumberFormat="1" applyFont="1" applyFill="1" applyAlignment="1">
      <alignment horizontal="center" vertical="center" wrapText="1"/>
    </xf>
    <xf numFmtId="166" fontId="3" fillId="0" borderId="0" xfId="0" applyNumberFormat="1" applyFont="1" applyFill="1" applyAlignment="1">
      <alignment horizontal="center" vertical="center" wrapText="1"/>
    </xf>
    <xf numFmtId="167" fontId="3" fillId="0" borderId="0" xfId="0" applyNumberFormat="1" applyFont="1" applyFill="1" applyAlignment="1">
      <alignment horizontal="center" vertical="center" wrapText="1"/>
    </xf>
    <xf numFmtId="0" fontId="23" fillId="0" borderId="0" xfId="0" applyFont="1"/>
    <xf numFmtId="0" fontId="10" fillId="4" borderId="4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164" fontId="8" fillId="0" borderId="2" xfId="0" applyNumberFormat="1" applyFont="1" applyBorder="1" applyAlignment="1" applyProtection="1">
      <alignment horizontal="center" vertical="center"/>
    </xf>
    <xf numFmtId="164" fontId="8" fillId="0" borderId="2" xfId="0" applyNumberFormat="1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/>
    <xf numFmtId="0" fontId="31" fillId="7" borderId="12" xfId="0" applyFont="1" applyFill="1" applyBorder="1" applyAlignment="1">
      <alignment horizontal="left" vertical="center" wrapText="1"/>
    </xf>
    <xf numFmtId="0" fontId="31" fillId="7" borderId="13" xfId="0" applyFont="1" applyFill="1" applyBorder="1" applyAlignment="1">
      <alignment horizontal="left" vertical="center" wrapText="1"/>
    </xf>
    <xf numFmtId="0" fontId="32" fillId="7" borderId="13" xfId="0" applyFont="1" applyFill="1" applyBorder="1" applyAlignment="1">
      <alignment horizontal="left" vertical="center" wrapText="1"/>
    </xf>
    <xf numFmtId="2" fontId="31" fillId="7" borderId="13" xfId="0" applyNumberFormat="1" applyFont="1" applyFill="1" applyBorder="1" applyAlignment="1">
      <alignment horizontal="left" vertical="center" wrapText="1"/>
    </xf>
    <xf numFmtId="165" fontId="31" fillId="7" borderId="13" xfId="0" applyNumberFormat="1" applyFont="1" applyFill="1" applyBorder="1" applyAlignment="1">
      <alignment horizontal="left" vertical="center" wrapText="1"/>
    </xf>
    <xf numFmtId="166" fontId="31" fillId="7" borderId="13" xfId="0" applyNumberFormat="1" applyFont="1" applyFill="1" applyBorder="1" applyAlignment="1">
      <alignment horizontal="left" vertical="center" wrapText="1"/>
    </xf>
    <xf numFmtId="167" fontId="31" fillId="7" borderId="13" xfId="0" applyNumberFormat="1" applyFont="1" applyFill="1" applyBorder="1" applyAlignment="1">
      <alignment horizontal="left" vertical="center" wrapText="1"/>
    </xf>
    <xf numFmtId="0" fontId="31" fillId="7" borderId="14" xfId="0" applyFont="1" applyFill="1" applyBorder="1" applyAlignment="1">
      <alignment horizontal="left" vertical="center" wrapText="1"/>
    </xf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6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6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6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numFmt numFmtId="165" formatCode="#,##0.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rgb="FF0070C0"/>
        <name val="Calibri"/>
        <scheme val="minor"/>
      </font>
      <numFmt numFmtId="168" formatCode="0.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8" formatCode="0.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rgb="FF0070C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228600</xdr:colOff>
          <xdr:row>11</xdr:row>
          <xdr:rowOff>114300</xdr:rowOff>
        </xdr:from>
        <xdr:to>
          <xdr:col>26</xdr:col>
          <xdr:colOff>400050</xdr:colOff>
          <xdr:row>17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Y31" totalsRowShown="0" headerRowDxfId="26" dataDxfId="25">
  <autoFilter ref="A1:Y31"/>
  <tableColumns count="25">
    <tableColumn id="1" name="INT" dataDxfId="24"/>
    <tableColumn id="2" name="POUDRE" dataDxfId="23"/>
    <tableColumn id="3" name="DESIGNATION" dataDxfId="22"/>
    <tableColumn id="4" name="SYMBOLE CHIMIQUE" dataDxfId="21"/>
    <tableColumn id="5" name="COMPOSITION" dataDxfId="20"/>
    <tableColumn id="6" name="IME" dataDxfId="19"/>
    <tableColumn id="7" name="Classif" dataDxfId="18"/>
    <tableColumn id="8" name="moyen" dataDxfId="17"/>
    <tableColumn id="9" name="densité" dataDxfId="16"/>
    <tableColumn id="10" name="vérif densité" dataDxfId="15">
      <calculatedColumnFormula>K2*10*L2</calculatedColumnFormula>
    </tableColumn>
    <tableColumn id="11" name="poudre requise (kg/m2/0,1mm)" dataDxfId="14"/>
    <tableColumn id="12" name="efficacité" dataDxfId="13">
      <calculatedColumnFormula>I2/(K2*10)</calculatedColumnFormula>
    </tableColumn>
    <tableColumn id="13" name="vérif efficacité" dataDxfId="12">
      <calculatedColumnFormula>I2/(K2*10)</calculatedColumnFormula>
    </tableColumn>
    <tableColumn id="14" name="couverture (m2/h/0,1mm)" dataDxfId="11"/>
    <tableColumn id="15" name="prix au kg poudre" dataDxfId="10"/>
    <tableColumn id="16" name="kg/h déposé" dataDxfId="9">
      <calculatedColumnFormula>K2*N2</calculatedColumnFormula>
    </tableColumn>
    <tableColumn id="17" name="prix poudre au m2/0,1mm" dataDxfId="8">
      <calculatedColumnFormula>K2*O2</calculatedColumnFormula>
    </tableColumn>
    <tableColumn id="18" name="prix machine au m2 /0,1mm" dataDxfId="7">
      <calculatedColumnFormula>(1/N2)*$C$1</calculatedColumnFormula>
    </tableColumn>
    <tableColumn id="19" name="prix m2 /0,1mm (machine et poudre)" dataDxfId="6">
      <calculatedColumnFormula>Q2+R2</calculatedColumnFormula>
    </tableColumn>
    <tableColumn id="20" name="prix dm2 /0,1mm (machine et poudre) SANS PERTE" dataDxfId="5">
      <calculatedColumnFormula>S2/100</calculatedColumnFormula>
    </tableColumn>
    <tableColumn id="21" name="VIDE" dataDxfId="4"/>
    <tableColumn id="22" name="nb de dm2" dataDxfId="3"/>
    <tableColumn id="23" name="epaisseur couche en /10" dataDxfId="2"/>
    <tableColumn id="24" name="perte" dataDxfId="1"/>
    <tableColumn id="25" name="prix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11" totalsRowShown="0">
  <autoFilter ref="A1:A11"/>
  <sortState ref="A2:A11">
    <sortCondition ref="A1:A11"/>
  </sortState>
  <tableColumns count="1">
    <tableColumn id="1" name="Client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C1:E15" totalsRowShown="0">
  <autoFilter ref="C1:E15"/>
  <sortState ref="C2:E15">
    <sortCondition ref="C1:C15"/>
  </sortState>
  <tableColumns count="3">
    <tableColumn id="2" name="Nom"/>
    <tableColumn id="4" name="N° art commercial"/>
    <tableColumn id="5" name="Description artic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31"/>
  <sheetViews>
    <sheetView topLeftCell="A2" workbookViewId="0">
      <selection activeCell="A2" sqref="A2:Y31"/>
    </sheetView>
  </sheetViews>
  <sheetFormatPr baseColWidth="10" defaultRowHeight="15" x14ac:dyDescent="0.25"/>
  <cols>
    <col min="2" max="2" width="31.5703125" customWidth="1"/>
    <col min="3" max="3" width="14.7109375" customWidth="1"/>
    <col min="4" max="4" width="19.42578125" customWidth="1"/>
    <col min="5" max="5" width="14.7109375" customWidth="1"/>
    <col min="6" max="6" width="16.28515625" customWidth="1"/>
    <col min="11" max="11" width="29.7109375" customWidth="1"/>
    <col min="13" max="13" width="12.85546875" customWidth="1"/>
    <col min="14" max="14" width="25.28515625" customWidth="1"/>
    <col min="15" max="15" width="17.5703125" customWidth="1"/>
    <col min="16" max="16" width="14.5703125" customWidth="1"/>
    <col min="17" max="17" width="25" customWidth="1"/>
    <col min="18" max="18" width="26.5703125" customWidth="1"/>
    <col min="19" max="19" width="34" customWidth="1"/>
    <col min="20" max="20" width="45.7109375" customWidth="1"/>
    <col min="22" max="22" width="11.85546875" customWidth="1"/>
    <col min="23" max="23" width="23.28515625" customWidth="1"/>
  </cols>
  <sheetData>
    <row r="1" spans="1:25" ht="30" x14ac:dyDescent="0.25">
      <c r="A1" s="39" t="s">
        <v>35</v>
      </c>
      <c r="B1" s="39" t="s">
        <v>36</v>
      </c>
      <c r="C1" s="39" t="s">
        <v>37</v>
      </c>
      <c r="D1" s="40" t="s">
        <v>38</v>
      </c>
      <c r="E1" s="41" t="s">
        <v>39</v>
      </c>
      <c r="F1" s="42" t="s">
        <v>40</v>
      </c>
      <c r="G1" s="42" t="s">
        <v>41</v>
      </c>
      <c r="H1" s="43" t="s">
        <v>42</v>
      </c>
      <c r="I1" s="44" t="s">
        <v>43</v>
      </c>
      <c r="J1" s="45" t="s">
        <v>44</v>
      </c>
      <c r="K1" s="46" t="s">
        <v>45</v>
      </c>
      <c r="L1" s="44" t="s">
        <v>46</v>
      </c>
      <c r="M1" s="45" t="s">
        <v>47</v>
      </c>
      <c r="N1" s="47" t="s">
        <v>48</v>
      </c>
      <c r="O1" s="48" t="s">
        <v>49</v>
      </c>
      <c r="P1" s="49" t="s">
        <v>50</v>
      </c>
      <c r="Q1" s="50" t="s">
        <v>51</v>
      </c>
      <c r="R1" s="50" t="s">
        <v>52</v>
      </c>
      <c r="S1" s="50" t="s">
        <v>53</v>
      </c>
      <c r="T1" s="51" t="s">
        <v>54</v>
      </c>
      <c r="U1" s="51" t="s">
        <v>55</v>
      </c>
      <c r="V1" s="44" t="s">
        <v>56</v>
      </c>
      <c r="W1" s="44" t="s">
        <v>57</v>
      </c>
      <c r="X1" s="44" t="s">
        <v>58</v>
      </c>
      <c r="Y1" s="44" t="s">
        <v>59</v>
      </c>
    </row>
    <row r="2" spans="1:25" ht="15.75" x14ac:dyDescent="0.25">
      <c r="A2" s="19" t="s">
        <v>60</v>
      </c>
      <c r="B2" s="19" t="s">
        <v>61</v>
      </c>
      <c r="C2" s="19" t="s">
        <v>61</v>
      </c>
      <c r="D2" s="20" t="s">
        <v>61</v>
      </c>
      <c r="E2" s="21" t="s">
        <v>62</v>
      </c>
      <c r="F2" s="22" t="s">
        <v>61</v>
      </c>
      <c r="G2" s="22" t="s">
        <v>63</v>
      </c>
      <c r="H2" s="23" t="s">
        <v>64</v>
      </c>
      <c r="I2" s="24">
        <v>0</v>
      </c>
      <c r="J2" s="25">
        <v>0</v>
      </c>
      <c r="K2" s="26">
        <v>0</v>
      </c>
      <c r="L2" s="27">
        <v>0</v>
      </c>
      <c r="M2" s="28">
        <v>0</v>
      </c>
      <c r="N2" s="29">
        <v>0</v>
      </c>
      <c r="O2" s="30">
        <v>0</v>
      </c>
      <c r="P2" s="31">
        <v>0</v>
      </c>
      <c r="Q2" s="32">
        <v>0</v>
      </c>
      <c r="R2" s="32">
        <v>0</v>
      </c>
      <c r="S2" s="32">
        <v>0</v>
      </c>
      <c r="T2" s="33">
        <f t="shared" ref="T2:T31" si="0">S2/100</f>
        <v>0</v>
      </c>
      <c r="U2" s="33"/>
      <c r="V2" s="24">
        <v>84</v>
      </c>
      <c r="W2" s="24">
        <v>4</v>
      </c>
      <c r="X2" s="34">
        <v>0</v>
      </c>
      <c r="Y2" s="33">
        <f>V2*W2*T2/(1-X2)</f>
        <v>0</v>
      </c>
    </row>
    <row r="3" spans="1:25" ht="15.75" x14ac:dyDescent="0.25">
      <c r="A3" s="19" t="s">
        <v>65</v>
      </c>
      <c r="B3" s="19" t="s">
        <v>66</v>
      </c>
      <c r="C3" s="19" t="s">
        <v>67</v>
      </c>
      <c r="D3" s="20" t="s">
        <v>68</v>
      </c>
      <c r="E3" s="21" t="s">
        <v>62</v>
      </c>
      <c r="F3" s="22" t="s">
        <v>69</v>
      </c>
      <c r="G3" s="22" t="s">
        <v>63</v>
      </c>
      <c r="H3" s="23" t="s">
        <v>64</v>
      </c>
      <c r="I3" s="24">
        <v>3.4</v>
      </c>
      <c r="J3" s="25">
        <f t="shared" ref="J3:J31" si="1">K3*10*L3</f>
        <v>3.3999999999999995</v>
      </c>
      <c r="K3" s="26">
        <v>0.46</v>
      </c>
      <c r="L3" s="27">
        <f t="shared" ref="L3:L31" si="2">I3/(K3*10)</f>
        <v>0.73913043478260854</v>
      </c>
      <c r="M3" s="28">
        <f t="shared" ref="M3:M31" si="3">I3/(K3*10)</f>
        <v>0.73913043478260854</v>
      </c>
      <c r="N3" s="29">
        <v>6.45</v>
      </c>
      <c r="O3" s="30">
        <v>13</v>
      </c>
      <c r="P3" s="31">
        <f t="shared" ref="P3:P31" si="4">K3*N3</f>
        <v>2.9670000000000001</v>
      </c>
      <c r="Q3" s="32">
        <f t="shared" ref="Q3:Q31" si="5">K3*O3</f>
        <v>5.98</v>
      </c>
      <c r="R3" s="32" t="e">
        <f t="shared" ref="R3:R31" si="6">(1/N3)*$C$1</f>
        <v>#VALUE!</v>
      </c>
      <c r="S3" s="32" t="e">
        <f t="shared" ref="S3:S31" si="7">Q3+R3</f>
        <v>#VALUE!</v>
      </c>
      <c r="T3" s="33" t="e">
        <f t="shared" si="0"/>
        <v>#VALUE!</v>
      </c>
      <c r="U3" s="33"/>
      <c r="V3" s="24">
        <v>84</v>
      </c>
      <c r="W3" s="24">
        <v>4</v>
      </c>
      <c r="X3" s="34">
        <v>0</v>
      </c>
      <c r="Y3" s="33" t="e">
        <f>V3*W3*T3/(1-X3)</f>
        <v>#VALUE!</v>
      </c>
    </row>
    <row r="4" spans="1:25" ht="15.75" x14ac:dyDescent="0.25">
      <c r="A4" s="19" t="s">
        <v>70</v>
      </c>
      <c r="B4" s="19" t="s">
        <v>71</v>
      </c>
      <c r="C4" s="19" t="s">
        <v>72</v>
      </c>
      <c r="D4" s="20" t="s">
        <v>73</v>
      </c>
      <c r="E4" s="21" t="s">
        <v>62</v>
      </c>
      <c r="F4" s="22"/>
      <c r="G4" s="22" t="s">
        <v>63</v>
      </c>
      <c r="H4" s="23" t="s">
        <v>64</v>
      </c>
      <c r="I4" s="24">
        <v>3.5</v>
      </c>
      <c r="J4" s="25">
        <f t="shared" si="1"/>
        <v>3.5</v>
      </c>
      <c r="K4" s="26">
        <v>0.6</v>
      </c>
      <c r="L4" s="27">
        <f t="shared" si="2"/>
        <v>0.58333333333333337</v>
      </c>
      <c r="M4" s="28">
        <f>I4/(K4*10)</f>
        <v>0.58333333333333337</v>
      </c>
      <c r="N4" s="29">
        <v>5.0999999999999996</v>
      </c>
      <c r="O4" s="30">
        <v>13</v>
      </c>
      <c r="P4" s="31">
        <f t="shared" si="4"/>
        <v>3.0599999999999996</v>
      </c>
      <c r="Q4" s="32">
        <f t="shared" si="5"/>
        <v>7.8</v>
      </c>
      <c r="R4" s="32" t="e">
        <f t="shared" si="6"/>
        <v>#VALUE!</v>
      </c>
      <c r="S4" s="32" t="e">
        <f t="shared" si="7"/>
        <v>#VALUE!</v>
      </c>
      <c r="T4" s="33" t="e">
        <f t="shared" si="0"/>
        <v>#VALUE!</v>
      </c>
      <c r="U4" s="33"/>
      <c r="V4" s="24">
        <v>84</v>
      </c>
      <c r="W4" s="24">
        <v>4</v>
      </c>
      <c r="X4" s="34">
        <v>0</v>
      </c>
      <c r="Y4" s="33" t="e">
        <f>V4*W4*T4/(1-X4)</f>
        <v>#VALUE!</v>
      </c>
    </row>
    <row r="5" spans="1:25" ht="15.75" x14ac:dyDescent="0.25">
      <c r="A5" s="19" t="s">
        <v>74</v>
      </c>
      <c r="B5" s="19" t="s">
        <v>75</v>
      </c>
      <c r="C5" s="19" t="s">
        <v>72</v>
      </c>
      <c r="D5" s="20" t="s">
        <v>73</v>
      </c>
      <c r="E5" s="21" t="s">
        <v>62</v>
      </c>
      <c r="F5" s="22" t="s">
        <v>76</v>
      </c>
      <c r="G5" s="22" t="s">
        <v>63</v>
      </c>
      <c r="H5" s="23" t="s">
        <v>64</v>
      </c>
      <c r="I5" s="24">
        <v>3.5</v>
      </c>
      <c r="J5" s="25">
        <f t="shared" si="1"/>
        <v>3.5</v>
      </c>
      <c r="K5" s="26">
        <v>0.6</v>
      </c>
      <c r="L5" s="27">
        <f t="shared" si="2"/>
        <v>0.58333333333333337</v>
      </c>
      <c r="M5" s="28">
        <f t="shared" si="3"/>
        <v>0.58333333333333337</v>
      </c>
      <c r="N5" s="29">
        <v>5.0999999999999996</v>
      </c>
      <c r="O5" s="30">
        <v>38</v>
      </c>
      <c r="P5" s="31">
        <f t="shared" si="4"/>
        <v>3.0599999999999996</v>
      </c>
      <c r="Q5" s="32">
        <f t="shared" si="5"/>
        <v>22.8</v>
      </c>
      <c r="R5" s="32" t="e">
        <f t="shared" si="6"/>
        <v>#VALUE!</v>
      </c>
      <c r="S5" s="32" t="e">
        <f t="shared" si="7"/>
        <v>#VALUE!</v>
      </c>
      <c r="T5" s="33" t="e">
        <f t="shared" si="0"/>
        <v>#VALUE!</v>
      </c>
      <c r="U5" s="33"/>
      <c r="V5" s="24"/>
      <c r="W5" s="24"/>
      <c r="X5" s="34"/>
      <c r="Y5" s="33"/>
    </row>
    <row r="6" spans="1:25" ht="15.75" x14ac:dyDescent="0.25">
      <c r="A6" s="19" t="s">
        <v>77</v>
      </c>
      <c r="B6" s="19" t="s">
        <v>78</v>
      </c>
      <c r="C6" s="19" t="s">
        <v>72</v>
      </c>
      <c r="D6" s="20" t="s">
        <v>79</v>
      </c>
      <c r="E6" s="21" t="s">
        <v>80</v>
      </c>
      <c r="F6" s="22" t="s">
        <v>81</v>
      </c>
      <c r="G6" s="22" t="s">
        <v>63</v>
      </c>
      <c r="H6" s="23" t="s">
        <v>64</v>
      </c>
      <c r="I6" s="24">
        <v>3.5</v>
      </c>
      <c r="J6" s="25">
        <f t="shared" si="1"/>
        <v>3.5</v>
      </c>
      <c r="K6" s="26">
        <v>0.6</v>
      </c>
      <c r="L6" s="27">
        <f t="shared" si="2"/>
        <v>0.58333333333333337</v>
      </c>
      <c r="M6" s="28">
        <f t="shared" si="3"/>
        <v>0.58333333333333337</v>
      </c>
      <c r="N6" s="29">
        <v>5.0999999999999996</v>
      </c>
      <c r="O6" s="30">
        <v>12.1</v>
      </c>
      <c r="P6" s="31">
        <f t="shared" si="4"/>
        <v>3.0599999999999996</v>
      </c>
      <c r="Q6" s="32">
        <f t="shared" si="5"/>
        <v>7.26</v>
      </c>
      <c r="R6" s="32" t="e">
        <f t="shared" si="6"/>
        <v>#VALUE!</v>
      </c>
      <c r="S6" s="32" t="e">
        <f t="shared" si="7"/>
        <v>#VALUE!</v>
      </c>
      <c r="T6" s="33" t="e">
        <f t="shared" si="0"/>
        <v>#VALUE!</v>
      </c>
      <c r="U6" s="33"/>
      <c r="V6" s="24"/>
      <c r="W6" s="24"/>
      <c r="X6" s="34"/>
      <c r="Y6" s="33"/>
    </row>
    <row r="7" spans="1:25" ht="15.75" x14ac:dyDescent="0.25">
      <c r="A7" s="19" t="s">
        <v>82</v>
      </c>
      <c r="B7" s="19" t="s">
        <v>83</v>
      </c>
      <c r="C7" s="19" t="s">
        <v>84</v>
      </c>
      <c r="D7" s="20" t="s">
        <v>85</v>
      </c>
      <c r="E7" s="21">
        <v>99.5</v>
      </c>
      <c r="F7" s="22"/>
      <c r="G7" s="22" t="s">
        <v>63</v>
      </c>
      <c r="H7" s="23" t="s">
        <v>64</v>
      </c>
      <c r="I7" s="24">
        <v>3.4</v>
      </c>
      <c r="J7" s="25">
        <f t="shared" si="1"/>
        <v>3.4</v>
      </c>
      <c r="K7" s="26">
        <v>0.56000000000000005</v>
      </c>
      <c r="L7" s="27">
        <f t="shared" si="2"/>
        <v>0.6071428571428571</v>
      </c>
      <c r="M7" s="28">
        <f t="shared" si="3"/>
        <v>0.6071428571428571</v>
      </c>
      <c r="N7" s="29">
        <v>4.24</v>
      </c>
      <c r="O7" s="30">
        <v>13</v>
      </c>
      <c r="P7" s="31">
        <f t="shared" si="4"/>
        <v>2.3744000000000005</v>
      </c>
      <c r="Q7" s="32">
        <f t="shared" si="5"/>
        <v>7.2800000000000011</v>
      </c>
      <c r="R7" s="32" t="e">
        <f t="shared" si="6"/>
        <v>#VALUE!</v>
      </c>
      <c r="S7" s="32" t="e">
        <f t="shared" si="7"/>
        <v>#VALUE!</v>
      </c>
      <c r="T7" s="33" t="e">
        <f t="shared" si="0"/>
        <v>#VALUE!</v>
      </c>
      <c r="U7" s="33"/>
      <c r="V7" s="24">
        <v>84</v>
      </c>
      <c r="W7" s="24">
        <v>4</v>
      </c>
      <c r="X7" s="34">
        <v>0</v>
      </c>
      <c r="Y7" s="33" t="e">
        <f>V7*W7*T7/(1-X7)</f>
        <v>#VALUE!</v>
      </c>
    </row>
    <row r="8" spans="1:25" ht="15.75" x14ac:dyDescent="0.25">
      <c r="A8" s="19" t="s">
        <v>86</v>
      </c>
      <c r="B8" s="19" t="s">
        <v>87</v>
      </c>
      <c r="C8" s="19" t="s">
        <v>84</v>
      </c>
      <c r="D8" s="20" t="s">
        <v>85</v>
      </c>
      <c r="E8" s="21">
        <v>99.5</v>
      </c>
      <c r="F8" s="22" t="s">
        <v>88</v>
      </c>
      <c r="G8" s="22" t="s">
        <v>63</v>
      </c>
      <c r="H8" s="23" t="s">
        <v>64</v>
      </c>
      <c r="I8" s="24">
        <v>3.4</v>
      </c>
      <c r="J8" s="25">
        <f t="shared" si="1"/>
        <v>3.4</v>
      </c>
      <c r="K8" s="26">
        <v>0.56000000000000005</v>
      </c>
      <c r="L8" s="27">
        <f t="shared" si="2"/>
        <v>0.6071428571428571</v>
      </c>
      <c r="M8" s="28">
        <f t="shared" si="3"/>
        <v>0.6071428571428571</v>
      </c>
      <c r="N8" s="29">
        <v>4.24</v>
      </c>
      <c r="O8" s="30">
        <v>10</v>
      </c>
      <c r="P8" s="31">
        <f t="shared" si="4"/>
        <v>2.3744000000000005</v>
      </c>
      <c r="Q8" s="32">
        <f t="shared" si="5"/>
        <v>5.6000000000000005</v>
      </c>
      <c r="R8" s="32" t="e">
        <f t="shared" si="6"/>
        <v>#VALUE!</v>
      </c>
      <c r="S8" s="32" t="e">
        <f t="shared" si="7"/>
        <v>#VALUE!</v>
      </c>
      <c r="T8" s="33" t="e">
        <f t="shared" si="0"/>
        <v>#VALUE!</v>
      </c>
      <c r="U8" s="33"/>
      <c r="V8" s="24"/>
      <c r="W8" s="24"/>
      <c r="X8" s="34"/>
      <c r="Y8" s="33"/>
    </row>
    <row r="9" spans="1:25" ht="15.75" x14ac:dyDescent="0.25">
      <c r="A9" s="19" t="s">
        <v>89</v>
      </c>
      <c r="B9" s="35" t="s">
        <v>90</v>
      </c>
      <c r="C9" s="19" t="s">
        <v>91</v>
      </c>
      <c r="D9" s="20"/>
      <c r="E9" s="21"/>
      <c r="F9" s="22" t="s">
        <v>92</v>
      </c>
      <c r="G9" s="22" t="s">
        <v>93</v>
      </c>
      <c r="H9" s="23" t="s">
        <v>94</v>
      </c>
      <c r="I9" s="24">
        <v>8.4</v>
      </c>
      <c r="J9" s="25">
        <f t="shared" si="1"/>
        <v>8.4</v>
      </c>
      <c r="K9" s="26">
        <v>1.5</v>
      </c>
      <c r="L9" s="27">
        <f t="shared" si="2"/>
        <v>0.56000000000000005</v>
      </c>
      <c r="M9" s="28">
        <f t="shared" si="3"/>
        <v>0.56000000000000005</v>
      </c>
      <c r="N9" s="29">
        <v>7.05</v>
      </c>
      <c r="O9" s="30">
        <v>17.5</v>
      </c>
      <c r="P9" s="31">
        <f t="shared" si="4"/>
        <v>10.574999999999999</v>
      </c>
      <c r="Q9" s="32">
        <f t="shared" si="5"/>
        <v>26.25</v>
      </c>
      <c r="R9" s="32" t="e">
        <f t="shared" si="6"/>
        <v>#VALUE!</v>
      </c>
      <c r="S9" s="32" t="e">
        <f t="shared" si="7"/>
        <v>#VALUE!</v>
      </c>
      <c r="T9" s="33" t="e">
        <f t="shared" si="0"/>
        <v>#VALUE!</v>
      </c>
      <c r="U9" s="33"/>
      <c r="V9" s="24"/>
      <c r="W9" s="24"/>
      <c r="X9" s="24"/>
      <c r="Y9" s="36"/>
    </row>
    <row r="10" spans="1:25" ht="15.75" x14ac:dyDescent="0.25">
      <c r="A10" s="19" t="s">
        <v>95</v>
      </c>
      <c r="B10" s="19" t="s">
        <v>96</v>
      </c>
      <c r="C10" s="19" t="s">
        <v>97</v>
      </c>
      <c r="D10" s="20" t="s">
        <v>98</v>
      </c>
      <c r="E10" s="21" t="s">
        <v>99</v>
      </c>
      <c r="F10" s="22"/>
      <c r="G10" s="22"/>
      <c r="H10" s="23" t="s">
        <v>64</v>
      </c>
      <c r="I10" s="24">
        <v>7.5</v>
      </c>
      <c r="J10" s="25">
        <f t="shared" si="1"/>
        <v>7.5</v>
      </c>
      <c r="K10" s="26">
        <v>1</v>
      </c>
      <c r="L10" s="27">
        <f t="shared" si="2"/>
        <v>0.75</v>
      </c>
      <c r="M10" s="28">
        <f t="shared" si="3"/>
        <v>0.75</v>
      </c>
      <c r="N10" s="29">
        <v>3</v>
      </c>
      <c r="O10" s="30">
        <v>30</v>
      </c>
      <c r="P10" s="31">
        <f t="shared" si="4"/>
        <v>3</v>
      </c>
      <c r="Q10" s="32">
        <f t="shared" si="5"/>
        <v>30</v>
      </c>
      <c r="R10" s="32" t="e">
        <f t="shared" si="6"/>
        <v>#VALUE!</v>
      </c>
      <c r="S10" s="32" t="e">
        <f t="shared" si="7"/>
        <v>#VALUE!</v>
      </c>
      <c r="T10" s="33" t="e">
        <f t="shared" si="0"/>
        <v>#VALUE!</v>
      </c>
      <c r="U10" s="33"/>
      <c r="V10" s="24">
        <v>84</v>
      </c>
      <c r="W10" s="24">
        <v>4</v>
      </c>
      <c r="X10" s="34">
        <v>0</v>
      </c>
      <c r="Y10" s="33" t="e">
        <f>V10*W10*T10/(1-X10)</f>
        <v>#VALUE!</v>
      </c>
    </row>
    <row r="11" spans="1:25" ht="15.75" x14ac:dyDescent="0.25">
      <c r="A11" s="19" t="s">
        <v>100</v>
      </c>
      <c r="B11" s="19" t="s">
        <v>101</v>
      </c>
      <c r="C11" s="19"/>
      <c r="D11" s="35" t="s">
        <v>102</v>
      </c>
      <c r="E11" s="37" t="s">
        <v>103</v>
      </c>
      <c r="F11" s="37" t="s">
        <v>104</v>
      </c>
      <c r="G11" s="22" t="s">
        <v>105</v>
      </c>
      <c r="H11" s="23" t="s">
        <v>64</v>
      </c>
      <c r="I11" s="24">
        <v>4.2</v>
      </c>
      <c r="J11" s="25">
        <f t="shared" si="1"/>
        <v>4.2</v>
      </c>
      <c r="K11" s="26">
        <v>0.8</v>
      </c>
      <c r="L11" s="27">
        <f t="shared" si="2"/>
        <v>0.52500000000000002</v>
      </c>
      <c r="M11" s="28">
        <f t="shared" si="3"/>
        <v>0.52500000000000002</v>
      </c>
      <c r="N11" s="29">
        <v>3</v>
      </c>
      <c r="O11" s="30">
        <v>90</v>
      </c>
      <c r="P11" s="31">
        <f t="shared" si="4"/>
        <v>2.4000000000000004</v>
      </c>
      <c r="Q11" s="32">
        <f t="shared" si="5"/>
        <v>72</v>
      </c>
      <c r="R11" s="32" t="e">
        <f t="shared" si="6"/>
        <v>#VALUE!</v>
      </c>
      <c r="S11" s="32" t="e">
        <f t="shared" si="7"/>
        <v>#VALUE!</v>
      </c>
      <c r="T11" s="33" t="e">
        <f t="shared" si="0"/>
        <v>#VALUE!</v>
      </c>
      <c r="U11" s="33"/>
      <c r="V11" s="24"/>
      <c r="W11" s="24"/>
      <c r="X11" s="24"/>
      <c r="Y11" s="36"/>
    </row>
    <row r="12" spans="1:25" ht="15.75" x14ac:dyDescent="0.25">
      <c r="A12" s="19" t="s">
        <v>106</v>
      </c>
      <c r="B12" s="19" t="s">
        <v>107</v>
      </c>
      <c r="C12" s="19" t="s">
        <v>108</v>
      </c>
      <c r="D12" s="20" t="s">
        <v>109</v>
      </c>
      <c r="E12" s="21">
        <v>99.7</v>
      </c>
      <c r="F12" s="22"/>
      <c r="G12" s="22" t="s">
        <v>63</v>
      </c>
      <c r="H12" s="23" t="s">
        <v>64</v>
      </c>
      <c r="I12" s="24">
        <v>4.9000000000000004</v>
      </c>
      <c r="J12" s="25">
        <f t="shared" si="1"/>
        <v>4.9000000000000004</v>
      </c>
      <c r="K12" s="26">
        <v>1.25</v>
      </c>
      <c r="L12" s="27">
        <f t="shared" si="2"/>
        <v>0.39200000000000002</v>
      </c>
      <c r="M12" s="28">
        <f t="shared" si="3"/>
        <v>0.39200000000000002</v>
      </c>
      <c r="N12" s="29">
        <v>3</v>
      </c>
      <c r="O12" s="30">
        <v>30</v>
      </c>
      <c r="P12" s="31">
        <f t="shared" si="4"/>
        <v>3.75</v>
      </c>
      <c r="Q12" s="32">
        <f t="shared" si="5"/>
        <v>37.5</v>
      </c>
      <c r="R12" s="32" t="e">
        <f t="shared" si="6"/>
        <v>#VALUE!</v>
      </c>
      <c r="S12" s="32" t="e">
        <f t="shared" si="7"/>
        <v>#VALUE!</v>
      </c>
      <c r="T12" s="33" t="e">
        <f t="shared" si="0"/>
        <v>#VALUE!</v>
      </c>
      <c r="U12" s="33"/>
      <c r="V12" s="24">
        <v>84</v>
      </c>
      <c r="W12" s="24">
        <v>4</v>
      </c>
      <c r="X12" s="34">
        <v>0</v>
      </c>
      <c r="Y12" s="33" t="e">
        <f>V12*W12*T12/(1-X12)</f>
        <v>#VALUE!</v>
      </c>
    </row>
    <row r="13" spans="1:25" ht="15.75" x14ac:dyDescent="0.25">
      <c r="A13" s="19" t="s">
        <v>110</v>
      </c>
      <c r="B13" s="19" t="s">
        <v>111</v>
      </c>
      <c r="C13" s="19" t="s">
        <v>108</v>
      </c>
      <c r="D13" s="20" t="s">
        <v>109</v>
      </c>
      <c r="E13" s="21">
        <v>99.7</v>
      </c>
      <c r="F13" s="22"/>
      <c r="G13" s="22" t="s">
        <v>63</v>
      </c>
      <c r="H13" s="23" t="s">
        <v>64</v>
      </c>
      <c r="I13" s="24">
        <v>4.9000000000000004</v>
      </c>
      <c r="J13" s="25">
        <f t="shared" si="1"/>
        <v>4.9000000000000004</v>
      </c>
      <c r="K13" s="26">
        <v>1.1000000000000001</v>
      </c>
      <c r="L13" s="27">
        <f t="shared" si="2"/>
        <v>0.44545454545454549</v>
      </c>
      <c r="M13" s="28">
        <f t="shared" si="3"/>
        <v>0.44545454545454549</v>
      </c>
      <c r="N13" s="29">
        <v>3.3</v>
      </c>
      <c r="O13" s="30">
        <v>30</v>
      </c>
      <c r="P13" s="31">
        <f t="shared" si="4"/>
        <v>3.63</v>
      </c>
      <c r="Q13" s="32">
        <f t="shared" si="5"/>
        <v>33</v>
      </c>
      <c r="R13" s="32" t="e">
        <f t="shared" si="6"/>
        <v>#VALUE!</v>
      </c>
      <c r="S13" s="32" t="e">
        <f t="shared" si="7"/>
        <v>#VALUE!</v>
      </c>
      <c r="T13" s="33" t="e">
        <f t="shared" si="0"/>
        <v>#VALUE!</v>
      </c>
      <c r="U13" s="33"/>
      <c r="V13" s="24">
        <v>84</v>
      </c>
      <c r="W13" s="24">
        <v>4</v>
      </c>
      <c r="X13" s="34">
        <v>0</v>
      </c>
      <c r="Y13" s="33" t="e">
        <f>V13*W13*T13/(1-X13)</f>
        <v>#VALUE!</v>
      </c>
    </row>
    <row r="14" spans="1:25" ht="15.75" x14ac:dyDescent="0.25">
      <c r="A14" s="19" t="s">
        <v>112</v>
      </c>
      <c r="B14" s="19" t="s">
        <v>113</v>
      </c>
      <c r="C14" s="19" t="s">
        <v>108</v>
      </c>
      <c r="D14" s="20" t="s">
        <v>109</v>
      </c>
      <c r="E14" s="21">
        <v>99.7</v>
      </c>
      <c r="F14" s="22"/>
      <c r="G14" s="22" t="s">
        <v>63</v>
      </c>
      <c r="H14" s="23" t="s">
        <v>64</v>
      </c>
      <c r="I14" s="24">
        <v>5</v>
      </c>
      <c r="J14" s="25">
        <f t="shared" si="1"/>
        <v>5</v>
      </c>
      <c r="K14" s="26">
        <v>1.1000000000000001</v>
      </c>
      <c r="L14" s="27">
        <f t="shared" si="2"/>
        <v>0.45454545454545453</v>
      </c>
      <c r="M14" s="28">
        <f t="shared" si="3"/>
        <v>0.45454545454545453</v>
      </c>
      <c r="N14" s="29">
        <v>2.7</v>
      </c>
      <c r="O14" s="30">
        <v>30</v>
      </c>
      <c r="P14" s="31">
        <f t="shared" si="4"/>
        <v>2.9700000000000006</v>
      </c>
      <c r="Q14" s="32">
        <f t="shared" si="5"/>
        <v>33</v>
      </c>
      <c r="R14" s="32" t="e">
        <f t="shared" si="6"/>
        <v>#VALUE!</v>
      </c>
      <c r="S14" s="32" t="e">
        <f t="shared" si="7"/>
        <v>#VALUE!</v>
      </c>
      <c r="T14" s="33" t="e">
        <f t="shared" si="0"/>
        <v>#VALUE!</v>
      </c>
      <c r="U14" s="33"/>
      <c r="V14" s="24">
        <v>84</v>
      </c>
      <c r="W14" s="24">
        <v>4</v>
      </c>
      <c r="X14" s="34">
        <v>0</v>
      </c>
      <c r="Y14" s="33" t="e">
        <f>V14*W14*T14/(1-X14)</f>
        <v>#VALUE!</v>
      </c>
    </row>
    <row r="15" spans="1:25" ht="15.75" x14ac:dyDescent="0.25">
      <c r="A15" s="19" t="s">
        <v>114</v>
      </c>
      <c r="B15" s="19" t="s">
        <v>115</v>
      </c>
      <c r="C15" s="19" t="s">
        <v>108</v>
      </c>
      <c r="D15" s="20" t="s">
        <v>109</v>
      </c>
      <c r="E15" s="21"/>
      <c r="F15" s="22" t="s">
        <v>116</v>
      </c>
      <c r="G15" s="22" t="s">
        <v>63</v>
      </c>
      <c r="H15" s="23" t="s">
        <v>64</v>
      </c>
      <c r="I15" s="24">
        <v>4.9000000000000004</v>
      </c>
      <c r="J15" s="25">
        <f t="shared" si="1"/>
        <v>4.9000000000000004</v>
      </c>
      <c r="K15" s="26">
        <v>1.25</v>
      </c>
      <c r="L15" s="27">
        <f t="shared" si="2"/>
        <v>0.39200000000000002</v>
      </c>
      <c r="M15" s="28">
        <f t="shared" si="3"/>
        <v>0.39200000000000002</v>
      </c>
      <c r="N15" s="29">
        <v>3</v>
      </c>
      <c r="O15" s="30">
        <v>73</v>
      </c>
      <c r="P15" s="31">
        <f t="shared" si="4"/>
        <v>3.75</v>
      </c>
      <c r="Q15" s="32">
        <f t="shared" si="5"/>
        <v>91.25</v>
      </c>
      <c r="R15" s="32" t="e">
        <f t="shared" si="6"/>
        <v>#VALUE!</v>
      </c>
      <c r="S15" s="32" t="e">
        <f t="shared" si="7"/>
        <v>#VALUE!</v>
      </c>
      <c r="T15" s="33" t="e">
        <f t="shared" si="0"/>
        <v>#VALUE!</v>
      </c>
      <c r="U15" s="33"/>
      <c r="V15" s="24"/>
      <c r="W15" s="24"/>
      <c r="X15" s="34"/>
      <c r="Y15" s="33"/>
    </row>
    <row r="16" spans="1:25" ht="15.75" x14ac:dyDescent="0.25">
      <c r="A16" s="19" t="s">
        <v>117</v>
      </c>
      <c r="B16" s="19" t="s">
        <v>118</v>
      </c>
      <c r="C16" s="19" t="s">
        <v>108</v>
      </c>
      <c r="D16" s="20" t="s">
        <v>119</v>
      </c>
      <c r="E16" s="21"/>
      <c r="F16" s="22" t="s">
        <v>120</v>
      </c>
      <c r="G16" s="22" t="s">
        <v>63</v>
      </c>
      <c r="H16" s="23" t="s">
        <v>64</v>
      </c>
      <c r="I16" s="24">
        <v>4.9000000000000004</v>
      </c>
      <c r="J16" s="25">
        <f t="shared" si="1"/>
        <v>4.9000000000000004</v>
      </c>
      <c r="K16" s="26">
        <v>1.25</v>
      </c>
      <c r="L16" s="27">
        <f t="shared" si="2"/>
        <v>0.39200000000000002</v>
      </c>
      <c r="M16" s="28">
        <f t="shared" si="3"/>
        <v>0.39200000000000002</v>
      </c>
      <c r="N16" s="29">
        <v>3</v>
      </c>
      <c r="O16" s="30">
        <v>20</v>
      </c>
      <c r="P16" s="31">
        <f t="shared" si="4"/>
        <v>3.75</v>
      </c>
      <c r="Q16" s="32">
        <f t="shared" si="5"/>
        <v>25</v>
      </c>
      <c r="R16" s="32" t="e">
        <f t="shared" si="6"/>
        <v>#VALUE!</v>
      </c>
      <c r="S16" s="32" t="e">
        <f t="shared" si="7"/>
        <v>#VALUE!</v>
      </c>
      <c r="T16" s="33" t="e">
        <f t="shared" si="0"/>
        <v>#VALUE!</v>
      </c>
      <c r="U16" s="33"/>
      <c r="V16" s="24"/>
      <c r="W16" s="24"/>
      <c r="X16" s="34"/>
      <c r="Y16" s="33"/>
    </row>
    <row r="17" spans="1:25" ht="15.75" x14ac:dyDescent="0.25">
      <c r="A17" s="19" t="s">
        <v>121</v>
      </c>
      <c r="B17" s="19" t="s">
        <v>122</v>
      </c>
      <c r="C17" s="19" t="s">
        <v>108</v>
      </c>
      <c r="D17" s="20" t="s">
        <v>109</v>
      </c>
      <c r="E17" s="21"/>
      <c r="F17" s="22" t="s">
        <v>123</v>
      </c>
      <c r="G17" s="22" t="s">
        <v>63</v>
      </c>
      <c r="H17" s="23" t="s">
        <v>64</v>
      </c>
      <c r="I17" s="24">
        <v>4.9000000000000004</v>
      </c>
      <c r="J17" s="25">
        <f t="shared" si="1"/>
        <v>4.9000000000000004</v>
      </c>
      <c r="K17" s="26">
        <v>1.25</v>
      </c>
      <c r="L17" s="27">
        <f t="shared" si="2"/>
        <v>0.39200000000000002</v>
      </c>
      <c r="M17" s="28">
        <f t="shared" si="3"/>
        <v>0.39200000000000002</v>
      </c>
      <c r="N17" s="29">
        <v>3</v>
      </c>
      <c r="O17" s="30">
        <v>20</v>
      </c>
      <c r="P17" s="31">
        <f t="shared" si="4"/>
        <v>3.75</v>
      </c>
      <c r="Q17" s="32">
        <f t="shared" si="5"/>
        <v>25</v>
      </c>
      <c r="R17" s="32" t="e">
        <f t="shared" si="6"/>
        <v>#VALUE!</v>
      </c>
      <c r="S17" s="32" t="e">
        <f t="shared" si="7"/>
        <v>#VALUE!</v>
      </c>
      <c r="T17" s="33" t="e">
        <f t="shared" si="0"/>
        <v>#VALUE!</v>
      </c>
      <c r="U17" s="33"/>
      <c r="V17" s="24"/>
      <c r="W17" s="24"/>
      <c r="X17" s="34"/>
      <c r="Y17" s="33"/>
    </row>
    <row r="18" spans="1:25" ht="15.75" x14ac:dyDescent="0.25">
      <c r="A18" s="19" t="s">
        <v>124</v>
      </c>
      <c r="B18" s="19" t="s">
        <v>125</v>
      </c>
      <c r="C18" s="19" t="s">
        <v>126</v>
      </c>
      <c r="D18" s="38" t="s">
        <v>127</v>
      </c>
      <c r="E18" s="21"/>
      <c r="F18" s="22" t="s">
        <v>128</v>
      </c>
      <c r="G18" s="22" t="s">
        <v>129</v>
      </c>
      <c r="H18" s="23" t="s">
        <v>130</v>
      </c>
      <c r="I18" s="24">
        <v>7.7</v>
      </c>
      <c r="J18" s="25">
        <f t="shared" si="1"/>
        <v>7.7</v>
      </c>
      <c r="K18" s="26">
        <v>0.89</v>
      </c>
      <c r="L18" s="27">
        <f t="shared" si="2"/>
        <v>0.8651685393258427</v>
      </c>
      <c r="M18" s="28">
        <f t="shared" si="3"/>
        <v>0.8651685393258427</v>
      </c>
      <c r="N18" s="29">
        <v>6.56</v>
      </c>
      <c r="O18" s="30">
        <v>5.7</v>
      </c>
      <c r="P18" s="31">
        <f t="shared" si="4"/>
        <v>5.8384</v>
      </c>
      <c r="Q18" s="32">
        <f t="shared" si="5"/>
        <v>5.0730000000000004</v>
      </c>
      <c r="R18" s="32" t="e">
        <f t="shared" si="6"/>
        <v>#VALUE!</v>
      </c>
      <c r="S18" s="32" t="e">
        <f t="shared" si="7"/>
        <v>#VALUE!</v>
      </c>
      <c r="T18" s="33" t="e">
        <f t="shared" si="0"/>
        <v>#VALUE!</v>
      </c>
      <c r="U18" s="33"/>
      <c r="V18" s="24"/>
      <c r="W18" s="24"/>
      <c r="X18" s="24"/>
      <c r="Y18" s="36"/>
    </row>
    <row r="19" spans="1:25" ht="15.75" x14ac:dyDescent="0.25">
      <c r="A19" s="19" t="s">
        <v>131</v>
      </c>
      <c r="B19" s="19" t="s">
        <v>132</v>
      </c>
      <c r="C19" s="19" t="s">
        <v>133</v>
      </c>
      <c r="D19" s="20" t="s">
        <v>134</v>
      </c>
      <c r="E19" s="21"/>
      <c r="F19" s="22" t="s">
        <v>135</v>
      </c>
      <c r="G19" s="22" t="s">
        <v>93</v>
      </c>
      <c r="H19" s="23" t="s">
        <v>94</v>
      </c>
      <c r="I19" s="24"/>
      <c r="J19" s="25">
        <f t="shared" si="1"/>
        <v>0</v>
      </c>
      <c r="K19" s="26">
        <v>1.1000000000000001</v>
      </c>
      <c r="L19" s="27">
        <f t="shared" si="2"/>
        <v>0</v>
      </c>
      <c r="M19" s="28">
        <f t="shared" si="3"/>
        <v>0</v>
      </c>
      <c r="N19" s="29">
        <v>1.97</v>
      </c>
      <c r="O19" s="30">
        <v>80</v>
      </c>
      <c r="P19" s="31">
        <f t="shared" si="4"/>
        <v>2.1670000000000003</v>
      </c>
      <c r="Q19" s="32">
        <f t="shared" si="5"/>
        <v>88</v>
      </c>
      <c r="R19" s="32" t="e">
        <f t="shared" si="6"/>
        <v>#VALUE!</v>
      </c>
      <c r="S19" s="32" t="e">
        <f t="shared" si="7"/>
        <v>#VALUE!</v>
      </c>
      <c r="T19" s="33" t="e">
        <f t="shared" si="0"/>
        <v>#VALUE!</v>
      </c>
      <c r="U19" s="33"/>
      <c r="V19" s="24"/>
      <c r="W19" s="24"/>
      <c r="X19" s="24"/>
      <c r="Y19" s="36"/>
    </row>
    <row r="20" spans="1:25" ht="15.75" x14ac:dyDescent="0.25">
      <c r="A20" s="19" t="s">
        <v>136</v>
      </c>
      <c r="B20" s="35" t="s">
        <v>137</v>
      </c>
      <c r="C20" s="19" t="s">
        <v>138</v>
      </c>
      <c r="D20" s="19" t="s">
        <v>139</v>
      </c>
      <c r="E20" s="21" t="s">
        <v>140</v>
      </c>
      <c r="F20" s="22" t="s">
        <v>141</v>
      </c>
      <c r="G20" s="22" t="s">
        <v>142</v>
      </c>
      <c r="H20" s="23" t="s">
        <v>64</v>
      </c>
      <c r="I20" s="24">
        <v>6.7</v>
      </c>
      <c r="J20" s="25">
        <f t="shared" si="1"/>
        <v>6.7</v>
      </c>
      <c r="K20" s="26">
        <v>1.08</v>
      </c>
      <c r="L20" s="27">
        <f t="shared" si="2"/>
        <v>0.62037037037037035</v>
      </c>
      <c r="M20" s="28">
        <f t="shared" si="3"/>
        <v>0.62037037037037035</v>
      </c>
      <c r="N20" s="29">
        <v>3.32</v>
      </c>
      <c r="O20" s="30">
        <v>77</v>
      </c>
      <c r="P20" s="31">
        <f t="shared" si="4"/>
        <v>3.5855999999999999</v>
      </c>
      <c r="Q20" s="32">
        <f t="shared" si="5"/>
        <v>83.160000000000011</v>
      </c>
      <c r="R20" s="32" t="e">
        <f t="shared" si="6"/>
        <v>#VALUE!</v>
      </c>
      <c r="S20" s="32" t="e">
        <f t="shared" si="7"/>
        <v>#VALUE!</v>
      </c>
      <c r="T20" s="33" t="e">
        <f t="shared" si="0"/>
        <v>#VALUE!</v>
      </c>
      <c r="U20" s="33"/>
      <c r="V20" s="24"/>
      <c r="W20" s="24"/>
      <c r="X20" s="24"/>
      <c r="Y20" s="36"/>
    </row>
    <row r="21" spans="1:25" ht="15.75" x14ac:dyDescent="0.25">
      <c r="A21" s="19" t="s">
        <v>143</v>
      </c>
      <c r="B21" s="19" t="s">
        <v>144</v>
      </c>
      <c r="C21" s="19" t="s">
        <v>145</v>
      </c>
      <c r="D21" s="20"/>
      <c r="E21" s="21"/>
      <c r="F21" s="22" t="s">
        <v>146</v>
      </c>
      <c r="G21" s="22" t="s">
        <v>93</v>
      </c>
      <c r="H21" s="23" t="s">
        <v>94</v>
      </c>
      <c r="I21" s="24">
        <v>6.7</v>
      </c>
      <c r="J21" s="25">
        <f t="shared" si="1"/>
        <v>6.7</v>
      </c>
      <c r="K21" s="26">
        <v>1.1000000000000001</v>
      </c>
      <c r="L21" s="27">
        <f t="shared" si="2"/>
        <v>0.60909090909090913</v>
      </c>
      <c r="M21" s="28">
        <f t="shared" si="3"/>
        <v>0.60909090909090913</v>
      </c>
      <c r="N21" s="29">
        <v>7</v>
      </c>
      <c r="O21" s="30">
        <v>190</v>
      </c>
      <c r="P21" s="31">
        <f t="shared" si="4"/>
        <v>7.7000000000000011</v>
      </c>
      <c r="Q21" s="32">
        <f t="shared" si="5"/>
        <v>209.00000000000003</v>
      </c>
      <c r="R21" s="32" t="e">
        <f t="shared" si="6"/>
        <v>#VALUE!</v>
      </c>
      <c r="S21" s="32" t="e">
        <f t="shared" si="7"/>
        <v>#VALUE!</v>
      </c>
      <c r="T21" s="33" t="e">
        <f t="shared" si="0"/>
        <v>#VALUE!</v>
      </c>
      <c r="U21" s="33"/>
      <c r="V21" s="24"/>
      <c r="W21" s="24"/>
      <c r="X21" s="24"/>
      <c r="Y21" s="36"/>
    </row>
    <row r="22" spans="1:25" ht="15.75" x14ac:dyDescent="0.25">
      <c r="A22" s="19" t="s">
        <v>147</v>
      </c>
      <c r="B22" s="19" t="s">
        <v>148</v>
      </c>
      <c r="C22" s="19" t="s">
        <v>149</v>
      </c>
      <c r="D22" s="20" t="s">
        <v>150</v>
      </c>
      <c r="E22" s="21" t="s">
        <v>151</v>
      </c>
      <c r="F22" s="22" t="s">
        <v>152</v>
      </c>
      <c r="G22" s="22" t="s">
        <v>142</v>
      </c>
      <c r="H22" s="23" t="s">
        <v>64</v>
      </c>
      <c r="I22" s="24">
        <v>6.7</v>
      </c>
      <c r="J22" s="25">
        <f t="shared" si="1"/>
        <v>6.7</v>
      </c>
      <c r="K22" s="26">
        <v>1.1000000000000001</v>
      </c>
      <c r="L22" s="27">
        <f t="shared" si="2"/>
        <v>0.60909090909090913</v>
      </c>
      <c r="M22" s="28">
        <f t="shared" si="3"/>
        <v>0.60909090909090913</v>
      </c>
      <c r="N22" s="29">
        <v>3</v>
      </c>
      <c r="O22" s="30">
        <v>70</v>
      </c>
      <c r="P22" s="31">
        <f t="shared" si="4"/>
        <v>3.3000000000000003</v>
      </c>
      <c r="Q22" s="32">
        <f t="shared" si="5"/>
        <v>77</v>
      </c>
      <c r="R22" s="32" t="e">
        <f t="shared" si="6"/>
        <v>#VALUE!</v>
      </c>
      <c r="S22" s="32" t="e">
        <f t="shared" si="7"/>
        <v>#VALUE!</v>
      </c>
      <c r="T22" s="33" t="e">
        <f t="shared" si="0"/>
        <v>#VALUE!</v>
      </c>
      <c r="U22" s="33"/>
      <c r="V22" s="24"/>
      <c r="W22" s="24"/>
      <c r="X22" s="24"/>
      <c r="Y22" s="36"/>
    </row>
    <row r="23" spans="1:25" ht="15.75" x14ac:dyDescent="0.25">
      <c r="A23" s="19" t="s">
        <v>153</v>
      </c>
      <c r="B23" s="19" t="s">
        <v>154</v>
      </c>
      <c r="C23" s="19" t="s">
        <v>149</v>
      </c>
      <c r="D23" s="20" t="s">
        <v>150</v>
      </c>
      <c r="E23" s="21" t="s">
        <v>155</v>
      </c>
      <c r="F23" s="22" t="s">
        <v>156</v>
      </c>
      <c r="G23" s="22" t="s">
        <v>142</v>
      </c>
      <c r="H23" s="23" t="s">
        <v>64</v>
      </c>
      <c r="I23" s="24">
        <v>6.7</v>
      </c>
      <c r="J23" s="25">
        <f t="shared" si="1"/>
        <v>6.7</v>
      </c>
      <c r="K23" s="26">
        <v>1.1000000000000001</v>
      </c>
      <c r="L23" s="27">
        <f t="shared" si="2"/>
        <v>0.60909090909090913</v>
      </c>
      <c r="M23" s="28">
        <f t="shared" si="3"/>
        <v>0.60909090909090913</v>
      </c>
      <c r="N23" s="29">
        <v>3</v>
      </c>
      <c r="O23" s="30">
        <v>70</v>
      </c>
      <c r="P23" s="31">
        <f t="shared" si="4"/>
        <v>3.3000000000000003</v>
      </c>
      <c r="Q23" s="32">
        <f t="shared" si="5"/>
        <v>77</v>
      </c>
      <c r="R23" s="32" t="e">
        <f t="shared" si="6"/>
        <v>#VALUE!</v>
      </c>
      <c r="S23" s="32" t="e">
        <f t="shared" si="7"/>
        <v>#VALUE!</v>
      </c>
      <c r="T23" s="33" t="e">
        <f t="shared" si="0"/>
        <v>#VALUE!</v>
      </c>
      <c r="U23" s="33"/>
      <c r="V23" s="24"/>
      <c r="W23" s="24"/>
      <c r="X23" s="24"/>
      <c r="Y23" s="36"/>
    </row>
    <row r="24" spans="1:25" ht="15.75" x14ac:dyDescent="0.25">
      <c r="A24" s="19" t="s">
        <v>157</v>
      </c>
      <c r="B24" s="19" t="s">
        <v>158</v>
      </c>
      <c r="C24" s="19" t="s">
        <v>159</v>
      </c>
      <c r="D24" s="20" t="s">
        <v>160</v>
      </c>
      <c r="E24" s="21">
        <v>100</v>
      </c>
      <c r="F24" s="22"/>
      <c r="G24" s="22" t="s">
        <v>63</v>
      </c>
      <c r="H24" s="23" t="s">
        <v>64</v>
      </c>
      <c r="I24" s="24">
        <v>3.9</v>
      </c>
      <c r="J24" s="25">
        <f t="shared" si="1"/>
        <v>3.9</v>
      </c>
      <c r="K24" s="26">
        <v>0.65</v>
      </c>
      <c r="L24" s="27">
        <f t="shared" si="2"/>
        <v>0.6</v>
      </c>
      <c r="M24" s="28">
        <f t="shared" si="3"/>
        <v>0.6</v>
      </c>
      <c r="N24" s="29">
        <v>2.75</v>
      </c>
      <c r="O24" s="30">
        <v>30</v>
      </c>
      <c r="P24" s="31">
        <f t="shared" si="4"/>
        <v>1.7875000000000001</v>
      </c>
      <c r="Q24" s="32">
        <f t="shared" si="5"/>
        <v>19.5</v>
      </c>
      <c r="R24" s="32" t="e">
        <f t="shared" si="6"/>
        <v>#VALUE!</v>
      </c>
      <c r="S24" s="32" t="e">
        <f t="shared" si="7"/>
        <v>#VALUE!</v>
      </c>
      <c r="T24" s="33" t="e">
        <f t="shared" si="0"/>
        <v>#VALUE!</v>
      </c>
      <c r="U24" s="33"/>
      <c r="V24" s="24">
        <v>84</v>
      </c>
      <c r="W24" s="24">
        <v>4</v>
      </c>
      <c r="X24" s="34">
        <v>0</v>
      </c>
      <c r="Y24" s="33" t="e">
        <f>V24*W24*T24/(1-X24)</f>
        <v>#VALUE!</v>
      </c>
    </row>
    <row r="25" spans="1:25" ht="15.75" x14ac:dyDescent="0.25">
      <c r="A25" s="19" t="s">
        <v>161</v>
      </c>
      <c r="B25" s="19" t="s">
        <v>162</v>
      </c>
      <c r="C25" s="19" t="s">
        <v>159</v>
      </c>
      <c r="D25" s="20" t="s">
        <v>160</v>
      </c>
      <c r="E25" s="21">
        <v>100</v>
      </c>
      <c r="F25" s="22" t="s">
        <v>163</v>
      </c>
      <c r="G25" s="22" t="s">
        <v>63</v>
      </c>
      <c r="H25" s="23" t="s">
        <v>64</v>
      </c>
      <c r="I25" s="24">
        <v>3.9</v>
      </c>
      <c r="J25" s="25">
        <f t="shared" si="1"/>
        <v>3.8999999999999995</v>
      </c>
      <c r="K25" s="26">
        <v>0.53</v>
      </c>
      <c r="L25" s="27">
        <f t="shared" si="2"/>
        <v>0.73584905660377342</v>
      </c>
      <c r="M25" s="28">
        <f t="shared" si="3"/>
        <v>0.73584905660377342</v>
      </c>
      <c r="N25" s="29">
        <v>5.6</v>
      </c>
      <c r="O25" s="30">
        <v>30</v>
      </c>
      <c r="P25" s="31">
        <f t="shared" si="4"/>
        <v>2.968</v>
      </c>
      <c r="Q25" s="32">
        <f t="shared" si="5"/>
        <v>15.9</v>
      </c>
      <c r="R25" s="32" t="e">
        <f t="shared" si="6"/>
        <v>#VALUE!</v>
      </c>
      <c r="S25" s="32" t="e">
        <f t="shared" si="7"/>
        <v>#VALUE!</v>
      </c>
      <c r="T25" s="33" t="e">
        <f t="shared" si="0"/>
        <v>#VALUE!</v>
      </c>
      <c r="U25" s="33"/>
      <c r="V25" s="24">
        <v>84</v>
      </c>
      <c r="W25" s="24">
        <v>4</v>
      </c>
      <c r="X25" s="34">
        <v>0</v>
      </c>
      <c r="Y25" s="33" t="e">
        <f>V25*W25*T25/(1-X25)</f>
        <v>#VALUE!</v>
      </c>
    </row>
    <row r="26" spans="1:25" ht="15.75" x14ac:dyDescent="0.25">
      <c r="A26" s="19" t="s">
        <v>164</v>
      </c>
      <c r="B26" s="19" t="s">
        <v>165</v>
      </c>
      <c r="C26" s="19" t="s">
        <v>166</v>
      </c>
      <c r="D26" s="20" t="s">
        <v>167</v>
      </c>
      <c r="E26" s="21">
        <v>99</v>
      </c>
      <c r="F26" s="22"/>
      <c r="G26" s="22" t="s">
        <v>63</v>
      </c>
      <c r="H26" s="23" t="s">
        <v>64</v>
      </c>
      <c r="I26" s="24">
        <v>3.8</v>
      </c>
      <c r="J26" s="25">
        <f t="shared" si="1"/>
        <v>3.8</v>
      </c>
      <c r="K26" s="26">
        <v>0.6</v>
      </c>
      <c r="L26" s="27">
        <f t="shared" si="2"/>
        <v>0.6333333333333333</v>
      </c>
      <c r="M26" s="28">
        <f t="shared" si="3"/>
        <v>0.6333333333333333</v>
      </c>
      <c r="N26" s="29">
        <v>5.05</v>
      </c>
      <c r="O26" s="30">
        <v>30</v>
      </c>
      <c r="P26" s="31">
        <f t="shared" si="4"/>
        <v>3.03</v>
      </c>
      <c r="Q26" s="32">
        <f t="shared" si="5"/>
        <v>18</v>
      </c>
      <c r="R26" s="32" t="e">
        <f t="shared" si="6"/>
        <v>#VALUE!</v>
      </c>
      <c r="S26" s="32" t="e">
        <f t="shared" si="7"/>
        <v>#VALUE!</v>
      </c>
      <c r="T26" s="33" t="e">
        <f t="shared" si="0"/>
        <v>#VALUE!</v>
      </c>
      <c r="U26" s="33"/>
      <c r="V26" s="24">
        <v>84</v>
      </c>
      <c r="W26" s="24">
        <v>4</v>
      </c>
      <c r="X26" s="34">
        <v>0</v>
      </c>
      <c r="Y26" s="33" t="e">
        <f>V26*W26*T26/(1-X26)</f>
        <v>#VALUE!</v>
      </c>
    </row>
    <row r="27" spans="1:25" ht="15.75" x14ac:dyDescent="0.25">
      <c r="A27" s="19" t="s">
        <v>168</v>
      </c>
      <c r="B27" s="19" t="s">
        <v>169</v>
      </c>
      <c r="C27" s="19" t="s">
        <v>170</v>
      </c>
      <c r="D27" s="20" t="s">
        <v>171</v>
      </c>
      <c r="E27" s="21" t="s">
        <v>172</v>
      </c>
      <c r="F27" s="22" t="s">
        <v>173</v>
      </c>
      <c r="G27" s="22" t="s">
        <v>105</v>
      </c>
      <c r="H27" s="23" t="s">
        <v>64</v>
      </c>
      <c r="I27" s="24">
        <v>13</v>
      </c>
      <c r="J27" s="25">
        <f t="shared" si="1"/>
        <v>13</v>
      </c>
      <c r="K27" s="26">
        <v>2.5</v>
      </c>
      <c r="L27" s="27">
        <f t="shared" si="2"/>
        <v>0.52</v>
      </c>
      <c r="M27" s="28">
        <f t="shared" si="3"/>
        <v>0.52</v>
      </c>
      <c r="N27" s="29">
        <v>3</v>
      </c>
      <c r="O27" s="30">
        <v>80</v>
      </c>
      <c r="P27" s="31">
        <f t="shared" si="4"/>
        <v>7.5</v>
      </c>
      <c r="Q27" s="32">
        <f t="shared" si="5"/>
        <v>200</v>
      </c>
      <c r="R27" s="32" t="e">
        <f t="shared" si="6"/>
        <v>#VALUE!</v>
      </c>
      <c r="S27" s="32" t="e">
        <f t="shared" si="7"/>
        <v>#VALUE!</v>
      </c>
      <c r="T27" s="33" t="e">
        <f t="shared" si="0"/>
        <v>#VALUE!</v>
      </c>
      <c r="U27" s="33"/>
      <c r="V27" s="24"/>
      <c r="W27" s="24"/>
      <c r="X27" s="24"/>
      <c r="Y27" s="36"/>
    </row>
    <row r="28" spans="1:25" ht="15.75" x14ac:dyDescent="0.25">
      <c r="A28" s="19" t="s">
        <v>174</v>
      </c>
      <c r="B28" s="19" t="s">
        <v>175</v>
      </c>
      <c r="C28" s="19" t="s">
        <v>170</v>
      </c>
      <c r="D28" s="20" t="s">
        <v>176</v>
      </c>
      <c r="E28" s="21" t="s">
        <v>177</v>
      </c>
      <c r="F28" s="22" t="s">
        <v>178</v>
      </c>
      <c r="G28" s="22" t="s">
        <v>105</v>
      </c>
      <c r="H28" s="23" t="s">
        <v>64</v>
      </c>
      <c r="I28" s="24">
        <v>13</v>
      </c>
      <c r="J28" s="25">
        <f t="shared" si="1"/>
        <v>13</v>
      </c>
      <c r="K28" s="26">
        <v>2.5</v>
      </c>
      <c r="L28" s="27">
        <f t="shared" si="2"/>
        <v>0.52</v>
      </c>
      <c r="M28" s="28">
        <f t="shared" si="3"/>
        <v>0.52</v>
      </c>
      <c r="N28" s="29">
        <v>3</v>
      </c>
      <c r="O28" s="30">
        <v>90</v>
      </c>
      <c r="P28" s="31">
        <f t="shared" si="4"/>
        <v>7.5</v>
      </c>
      <c r="Q28" s="32">
        <f t="shared" si="5"/>
        <v>225</v>
      </c>
      <c r="R28" s="32" t="e">
        <f t="shared" si="6"/>
        <v>#VALUE!</v>
      </c>
      <c r="S28" s="32" t="e">
        <f t="shared" si="7"/>
        <v>#VALUE!</v>
      </c>
      <c r="T28" s="33" t="e">
        <f t="shared" si="0"/>
        <v>#VALUE!</v>
      </c>
      <c r="U28" s="33"/>
      <c r="V28" s="24"/>
      <c r="W28" s="24"/>
      <c r="X28" s="24"/>
      <c r="Y28" s="36"/>
    </row>
    <row r="29" spans="1:25" ht="15.75" x14ac:dyDescent="0.25">
      <c r="A29" s="19" t="s">
        <v>179</v>
      </c>
      <c r="B29" s="19" t="s">
        <v>180</v>
      </c>
      <c r="C29" s="19" t="s">
        <v>181</v>
      </c>
      <c r="D29" s="20" t="s">
        <v>182</v>
      </c>
      <c r="E29" s="21" t="s">
        <v>62</v>
      </c>
      <c r="F29" s="22"/>
      <c r="G29" s="22" t="s">
        <v>63</v>
      </c>
      <c r="H29" s="23" t="s">
        <v>64</v>
      </c>
      <c r="I29" s="24">
        <v>4.3</v>
      </c>
      <c r="J29" s="25">
        <f t="shared" si="1"/>
        <v>4.3</v>
      </c>
      <c r="K29" s="26">
        <v>1.1000000000000001</v>
      </c>
      <c r="L29" s="27">
        <f t="shared" si="2"/>
        <v>0.39090909090909087</v>
      </c>
      <c r="M29" s="28">
        <f t="shared" si="3"/>
        <v>0.39090909090909087</v>
      </c>
      <c r="N29" s="29">
        <v>2.65</v>
      </c>
      <c r="O29" s="30">
        <v>30</v>
      </c>
      <c r="P29" s="31">
        <f t="shared" si="4"/>
        <v>2.915</v>
      </c>
      <c r="Q29" s="32">
        <f t="shared" si="5"/>
        <v>33</v>
      </c>
      <c r="R29" s="32" t="e">
        <f t="shared" si="6"/>
        <v>#VALUE!</v>
      </c>
      <c r="S29" s="32" t="e">
        <f t="shared" si="7"/>
        <v>#VALUE!</v>
      </c>
      <c r="T29" s="33" t="e">
        <f t="shared" si="0"/>
        <v>#VALUE!</v>
      </c>
      <c r="U29" s="33"/>
      <c r="V29" s="24">
        <v>84</v>
      </c>
      <c r="W29" s="24">
        <v>4</v>
      </c>
      <c r="X29" s="34">
        <v>0</v>
      </c>
      <c r="Y29" s="33" t="e">
        <f>V29*W29*T29/(1-X29)</f>
        <v>#VALUE!</v>
      </c>
    </row>
    <row r="30" spans="1:25" ht="15.75" x14ac:dyDescent="0.25">
      <c r="A30" s="19" t="s">
        <v>183</v>
      </c>
      <c r="B30" s="19" t="s">
        <v>184</v>
      </c>
      <c r="C30" s="19" t="s">
        <v>185</v>
      </c>
      <c r="D30" s="20" t="s">
        <v>186</v>
      </c>
      <c r="E30" s="21" t="s">
        <v>187</v>
      </c>
      <c r="F30" s="22" t="s">
        <v>188</v>
      </c>
      <c r="G30" s="22" t="s">
        <v>189</v>
      </c>
      <c r="H30" s="23" t="s">
        <v>64</v>
      </c>
      <c r="I30" s="24">
        <v>5.9</v>
      </c>
      <c r="J30" s="25">
        <f t="shared" si="1"/>
        <v>5.9</v>
      </c>
      <c r="K30" s="26">
        <v>1</v>
      </c>
      <c r="L30" s="27">
        <f t="shared" si="2"/>
        <v>0.59000000000000008</v>
      </c>
      <c r="M30" s="28">
        <f t="shared" si="3"/>
        <v>0.59000000000000008</v>
      </c>
      <c r="N30" s="29">
        <v>3</v>
      </c>
      <c r="O30" s="30">
        <v>60</v>
      </c>
      <c r="P30" s="31">
        <f t="shared" si="4"/>
        <v>3</v>
      </c>
      <c r="Q30" s="32">
        <f t="shared" si="5"/>
        <v>60</v>
      </c>
      <c r="R30" s="32" t="e">
        <f t="shared" si="6"/>
        <v>#VALUE!</v>
      </c>
      <c r="S30" s="32" t="e">
        <f t="shared" si="7"/>
        <v>#VALUE!</v>
      </c>
      <c r="T30" s="33" t="e">
        <f t="shared" si="0"/>
        <v>#VALUE!</v>
      </c>
      <c r="U30" s="33"/>
      <c r="V30" s="24"/>
      <c r="W30" s="24"/>
      <c r="X30" s="24"/>
      <c r="Y30" s="36"/>
    </row>
    <row r="31" spans="1:25" ht="15.75" x14ac:dyDescent="0.25">
      <c r="A31" s="19" t="s">
        <v>190</v>
      </c>
      <c r="B31" s="19" t="s">
        <v>191</v>
      </c>
      <c r="C31" s="19" t="s">
        <v>192</v>
      </c>
      <c r="D31" s="20"/>
      <c r="E31" s="21"/>
      <c r="F31" s="22" t="s">
        <v>193</v>
      </c>
      <c r="G31" s="22" t="s">
        <v>93</v>
      </c>
      <c r="H31" s="23" t="s">
        <v>194</v>
      </c>
      <c r="I31" s="24">
        <v>8.9</v>
      </c>
      <c r="J31" s="25">
        <f t="shared" si="1"/>
        <v>8.9</v>
      </c>
      <c r="K31" s="26">
        <v>1.5</v>
      </c>
      <c r="L31" s="27">
        <f t="shared" si="2"/>
        <v>0.59333333333333338</v>
      </c>
      <c r="M31" s="28">
        <f t="shared" si="3"/>
        <v>0.59333333333333338</v>
      </c>
      <c r="N31" s="29">
        <v>7</v>
      </c>
      <c r="O31" s="30">
        <v>25</v>
      </c>
      <c r="P31" s="31">
        <f t="shared" si="4"/>
        <v>10.5</v>
      </c>
      <c r="Q31" s="32">
        <f t="shared" si="5"/>
        <v>37.5</v>
      </c>
      <c r="R31" s="32" t="e">
        <f t="shared" si="6"/>
        <v>#VALUE!</v>
      </c>
      <c r="S31" s="32" t="e">
        <f t="shared" si="7"/>
        <v>#VALUE!</v>
      </c>
      <c r="T31" s="33" t="e">
        <f t="shared" si="0"/>
        <v>#VALUE!</v>
      </c>
      <c r="U31" s="33"/>
      <c r="V31" s="24"/>
      <c r="W31" s="24"/>
      <c r="X31" s="24"/>
      <c r="Y31" s="36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36"/>
  <sheetViews>
    <sheetView showGridLines="0" tabSelected="1" topLeftCell="J10" zoomScaleNormal="100" workbookViewId="0">
      <selection activeCell="J16" sqref="J16"/>
    </sheetView>
  </sheetViews>
  <sheetFormatPr baseColWidth="10" defaultRowHeight="15" x14ac:dyDescent="0.25"/>
  <cols>
    <col min="1" max="1" width="17.5703125" bestFit="1" customWidth="1"/>
    <col min="11" max="11" width="21.7109375" bestFit="1" customWidth="1"/>
    <col min="13" max="13" width="9.140625" customWidth="1"/>
    <col min="14" max="14" width="10.28515625" customWidth="1"/>
  </cols>
  <sheetData>
    <row r="1" spans="1:22" ht="21" thickBot="1" x14ac:dyDescent="0.3">
      <c r="A1" s="56" t="s">
        <v>0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8"/>
    </row>
    <row r="2" spans="1:22" ht="21" thickBot="1" x14ac:dyDescent="0.3">
      <c r="A2" s="1"/>
      <c r="B2" s="2"/>
      <c r="C2" s="2"/>
      <c r="D2" s="2"/>
      <c r="E2" s="3"/>
      <c r="F2" s="2"/>
      <c r="G2" s="2"/>
      <c r="H2" s="2"/>
      <c r="I2" s="2"/>
      <c r="J2" s="3"/>
      <c r="K2" s="2"/>
      <c r="L2" s="2"/>
      <c r="M2" s="2"/>
      <c r="N2" s="2"/>
      <c r="O2" s="2"/>
      <c r="P2" s="2"/>
      <c r="Q2" s="2"/>
      <c r="R2" s="2"/>
      <c r="S2" s="2"/>
    </row>
    <row r="3" spans="1:22" ht="21" thickBot="1" x14ac:dyDescent="0.3">
      <c r="A3" s="59" t="s">
        <v>1</v>
      </c>
      <c r="B3" s="60"/>
      <c r="C3" s="60"/>
      <c r="D3" s="60"/>
      <c r="E3" s="61"/>
      <c r="F3" s="2"/>
      <c r="G3" s="2"/>
      <c r="H3" s="2"/>
      <c r="I3" s="2"/>
      <c r="J3" s="2"/>
      <c r="K3" s="62" t="s">
        <v>2</v>
      </c>
      <c r="L3" s="63"/>
      <c r="M3" s="63"/>
      <c r="N3" s="63"/>
      <c r="O3" s="64">
        <f>SUM(B9:I9)+SUM(B15:I15)+SUM(B23:I23)+SUM(B29:I29)+SUM(L11:S11)+SUM(L12:S12)+SUM(L17:S17)+SUM(L22:S22)+SUM(L29:S29)+SUM(B35:I35)+SUM(L36:S36)</f>
        <v>0.1872503874</v>
      </c>
      <c r="P3" s="64"/>
      <c r="Q3" s="65" t="s">
        <v>3</v>
      </c>
      <c r="R3" s="66"/>
      <c r="S3" s="2"/>
      <c r="U3" s="52">
        <f>O3/100</f>
        <v>1.8725038739999999E-3</v>
      </c>
      <c r="V3" s="52" t="s">
        <v>33</v>
      </c>
    </row>
    <row r="4" spans="1:22" ht="15.75" thickBot="1" x14ac:dyDescent="0.3">
      <c r="A4" s="2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2"/>
      <c r="P4" s="2"/>
      <c r="Q4" s="2"/>
      <c r="R4" s="2"/>
      <c r="S4" s="2"/>
      <c r="U4" s="52">
        <f>O3*100</f>
        <v>18.725038739999999</v>
      </c>
      <c r="V4" s="52" t="s">
        <v>34</v>
      </c>
    </row>
    <row r="5" spans="1:22" ht="20.25" x14ac:dyDescent="0.25">
      <c r="A5" s="2"/>
      <c r="B5" s="53" t="s">
        <v>4</v>
      </c>
      <c r="C5" s="54"/>
      <c r="D5" s="54"/>
      <c r="E5" s="54"/>
      <c r="F5" s="54"/>
      <c r="G5" s="54"/>
      <c r="H5" s="54"/>
      <c r="I5" s="55"/>
      <c r="J5" s="2"/>
      <c r="K5" s="5"/>
      <c r="L5" s="53" t="s">
        <v>5</v>
      </c>
      <c r="M5" s="54"/>
      <c r="N5" s="54"/>
      <c r="O5" s="54"/>
      <c r="P5" s="54"/>
      <c r="Q5" s="54"/>
      <c r="R5" s="54"/>
      <c r="S5" s="55"/>
    </row>
    <row r="6" spans="1:22" ht="15.75" x14ac:dyDescent="0.25">
      <c r="A6" s="6" t="s">
        <v>6</v>
      </c>
      <c r="B6" s="7">
        <v>1</v>
      </c>
      <c r="C6" s="7">
        <v>2</v>
      </c>
      <c r="D6" s="7">
        <v>3</v>
      </c>
      <c r="E6" s="7">
        <v>4</v>
      </c>
      <c r="F6" s="7">
        <v>5</v>
      </c>
      <c r="G6" s="7">
        <v>6</v>
      </c>
      <c r="H6" s="7">
        <v>7</v>
      </c>
      <c r="I6" s="7">
        <v>8</v>
      </c>
      <c r="J6" s="8"/>
      <c r="K6" s="6" t="s">
        <v>6</v>
      </c>
      <c r="L6" s="7">
        <v>1</v>
      </c>
      <c r="M6" s="7">
        <v>2</v>
      </c>
      <c r="N6" s="7">
        <v>3</v>
      </c>
      <c r="O6" s="7">
        <v>4</v>
      </c>
      <c r="P6" s="7">
        <v>5</v>
      </c>
      <c r="Q6" s="7">
        <v>6</v>
      </c>
      <c r="R6" s="7">
        <v>7</v>
      </c>
      <c r="S6" s="7">
        <v>8</v>
      </c>
    </row>
    <row r="7" spans="1:22" ht="15.75" x14ac:dyDescent="0.25">
      <c r="A7" s="12" t="s">
        <v>7</v>
      </c>
      <c r="B7" s="10">
        <v>24</v>
      </c>
      <c r="C7" s="10">
        <v>24</v>
      </c>
      <c r="D7" s="10"/>
      <c r="E7" s="10"/>
      <c r="F7" s="11"/>
      <c r="G7" s="11"/>
      <c r="H7" s="11"/>
      <c r="I7" s="11"/>
      <c r="J7" s="2"/>
      <c r="K7" s="12" t="s">
        <v>8</v>
      </c>
      <c r="L7" s="11">
        <v>24</v>
      </c>
      <c r="M7" s="10">
        <v>17</v>
      </c>
      <c r="N7" s="10"/>
      <c r="O7" s="10"/>
      <c r="P7" s="10"/>
      <c r="Q7" s="10"/>
      <c r="R7" s="10"/>
      <c r="S7" s="10"/>
    </row>
    <row r="8" spans="1:22" ht="15.75" x14ac:dyDescent="0.25">
      <c r="A8" s="12" t="s">
        <v>9</v>
      </c>
      <c r="B8" s="10">
        <v>17</v>
      </c>
      <c r="C8" s="10">
        <v>17</v>
      </c>
      <c r="D8" s="10"/>
      <c r="E8" s="10"/>
      <c r="F8" s="11"/>
      <c r="G8" s="11"/>
      <c r="H8" s="11"/>
      <c r="I8" s="11"/>
      <c r="J8" s="2"/>
      <c r="K8" s="12" t="s">
        <v>10</v>
      </c>
      <c r="L8" s="11"/>
      <c r="M8" s="10"/>
      <c r="N8" s="10"/>
      <c r="O8" s="10"/>
      <c r="P8" s="10"/>
      <c r="Q8" s="10"/>
      <c r="R8" s="10"/>
      <c r="S8" s="10"/>
    </row>
    <row r="9" spans="1:22" ht="15.75" x14ac:dyDescent="0.25">
      <c r="A9" s="12" t="s">
        <v>11</v>
      </c>
      <c r="B9" s="13">
        <f t="shared" ref="B9:I9" si="0">3.14159/4*(B7*B7-B8*B8)/10000</f>
        <v>2.2540908249999998E-2</v>
      </c>
      <c r="C9" s="13">
        <f t="shared" si="0"/>
        <v>2.2540908249999998E-2</v>
      </c>
      <c r="D9" s="13">
        <f t="shared" si="0"/>
        <v>0</v>
      </c>
      <c r="E9" s="13">
        <f t="shared" si="0"/>
        <v>0</v>
      </c>
      <c r="F9" s="13">
        <f t="shared" si="0"/>
        <v>0</v>
      </c>
      <c r="G9" s="13">
        <f t="shared" si="0"/>
        <v>0</v>
      </c>
      <c r="H9" s="13">
        <f t="shared" si="0"/>
        <v>0</v>
      </c>
      <c r="I9" s="13">
        <f t="shared" si="0"/>
        <v>0</v>
      </c>
      <c r="J9" s="2"/>
      <c r="K9" s="12" t="s">
        <v>12</v>
      </c>
      <c r="L9" s="11">
        <v>1.1000000000000001</v>
      </c>
      <c r="M9" s="10">
        <v>1.1000000000000001</v>
      </c>
      <c r="N9" s="10"/>
      <c r="O9" s="10"/>
      <c r="P9" s="10"/>
      <c r="Q9" s="10"/>
      <c r="R9" s="10"/>
      <c r="S9" s="10"/>
    </row>
    <row r="10" spans="1:22" ht="16.5" thickBot="1" x14ac:dyDescent="0.3">
      <c r="A10" s="1"/>
      <c r="B10" s="2"/>
      <c r="C10" s="2"/>
      <c r="D10" s="2"/>
      <c r="E10" s="2"/>
      <c r="F10" s="2"/>
      <c r="G10" s="2"/>
      <c r="H10" s="2"/>
      <c r="I10" s="2"/>
      <c r="J10" s="2"/>
      <c r="K10" s="12" t="s">
        <v>13</v>
      </c>
      <c r="L10" s="11"/>
      <c r="M10" s="10"/>
      <c r="N10" s="10"/>
      <c r="O10" s="10"/>
      <c r="P10" s="10"/>
      <c r="Q10" s="10"/>
      <c r="R10" s="10"/>
      <c r="S10" s="10"/>
    </row>
    <row r="11" spans="1:22" ht="20.25" x14ac:dyDescent="0.25">
      <c r="A11" s="2"/>
      <c r="B11" s="53" t="s">
        <v>14</v>
      </c>
      <c r="C11" s="54"/>
      <c r="D11" s="54"/>
      <c r="E11" s="54"/>
      <c r="F11" s="54"/>
      <c r="G11" s="54"/>
      <c r="H11" s="54"/>
      <c r="I11" s="55"/>
      <c r="J11" s="4"/>
      <c r="K11" s="12" t="s">
        <v>15</v>
      </c>
      <c r="L11" s="14">
        <f t="shared" ref="L11:S11" si="1">(3.14159*L7*L9)/10000</f>
        <v>8.2937975999999997E-3</v>
      </c>
      <c r="M11" s="14">
        <f t="shared" si="1"/>
        <v>5.8747733000000003E-3</v>
      </c>
      <c r="N11" s="14">
        <f t="shared" si="1"/>
        <v>0</v>
      </c>
      <c r="O11" s="14">
        <f t="shared" si="1"/>
        <v>0</v>
      </c>
      <c r="P11" s="14">
        <f t="shared" si="1"/>
        <v>0</v>
      </c>
      <c r="Q11" s="14">
        <f t="shared" si="1"/>
        <v>0</v>
      </c>
      <c r="R11" s="14">
        <f t="shared" si="1"/>
        <v>0</v>
      </c>
      <c r="S11" s="14">
        <f t="shared" si="1"/>
        <v>0</v>
      </c>
    </row>
    <row r="12" spans="1:22" ht="15.75" x14ac:dyDescent="0.25">
      <c r="A12" s="6" t="s">
        <v>6</v>
      </c>
      <c r="B12" s="7">
        <v>1</v>
      </c>
      <c r="C12" s="7">
        <v>2</v>
      </c>
      <c r="D12" s="7">
        <v>3</v>
      </c>
      <c r="E12" s="7">
        <v>4</v>
      </c>
      <c r="F12" s="7">
        <v>5</v>
      </c>
      <c r="G12" s="7">
        <v>6</v>
      </c>
      <c r="H12" s="7">
        <v>7</v>
      </c>
      <c r="I12" s="7">
        <v>8</v>
      </c>
      <c r="J12" s="15"/>
      <c r="K12" s="12" t="s">
        <v>16</v>
      </c>
      <c r="L12" s="14">
        <f t="shared" ref="L12:S12" si="2">(3.14159*L8*L10*1.8)/10000</f>
        <v>0</v>
      </c>
      <c r="M12" s="14">
        <f t="shared" si="2"/>
        <v>0</v>
      </c>
      <c r="N12" s="14">
        <f t="shared" si="2"/>
        <v>0</v>
      </c>
      <c r="O12" s="14">
        <f t="shared" si="2"/>
        <v>0</v>
      </c>
      <c r="P12" s="14">
        <f t="shared" si="2"/>
        <v>0</v>
      </c>
      <c r="Q12" s="14">
        <f t="shared" si="2"/>
        <v>0</v>
      </c>
      <c r="R12" s="14">
        <f t="shared" si="2"/>
        <v>0</v>
      </c>
      <c r="S12" s="14">
        <f t="shared" si="2"/>
        <v>0</v>
      </c>
    </row>
    <row r="13" spans="1:22" ht="16.5" thickBot="1" x14ac:dyDescent="0.3">
      <c r="A13" s="12" t="s">
        <v>12</v>
      </c>
      <c r="B13" s="10">
        <v>80</v>
      </c>
      <c r="C13" s="10">
        <v>80</v>
      </c>
      <c r="D13" s="10"/>
      <c r="E13" s="10"/>
      <c r="F13" s="10"/>
      <c r="G13" s="10"/>
      <c r="H13" s="10"/>
      <c r="I13" s="10"/>
      <c r="J13" s="2"/>
      <c r="K13" s="2"/>
      <c r="L13" s="2"/>
      <c r="M13" s="2"/>
      <c r="N13" s="2"/>
      <c r="O13" s="2"/>
      <c r="P13" s="2"/>
      <c r="Q13" s="2"/>
      <c r="R13" s="2"/>
      <c r="S13" s="2"/>
    </row>
    <row r="14" spans="1:22" ht="20.25" x14ac:dyDescent="0.25">
      <c r="A14" s="12" t="s">
        <v>17</v>
      </c>
      <c r="B14" s="10">
        <v>8</v>
      </c>
      <c r="C14" s="10">
        <v>8</v>
      </c>
      <c r="D14" s="10"/>
      <c r="E14" s="10"/>
      <c r="F14" s="10"/>
      <c r="G14" s="10"/>
      <c r="H14" s="10"/>
      <c r="I14" s="10"/>
      <c r="J14" s="2"/>
      <c r="K14" s="2"/>
      <c r="L14" s="53" t="s">
        <v>18</v>
      </c>
      <c r="M14" s="54"/>
      <c r="N14" s="54"/>
      <c r="O14" s="54"/>
      <c r="P14" s="54"/>
      <c r="Q14" s="54"/>
      <c r="R14" s="54"/>
      <c r="S14" s="55"/>
    </row>
    <row r="15" spans="1:22" ht="15.75" x14ac:dyDescent="0.25">
      <c r="A15" s="12" t="s">
        <v>11</v>
      </c>
      <c r="B15" s="13">
        <f t="shared" ref="B15:I15" si="3">B13*B14/10000</f>
        <v>6.4000000000000001E-2</v>
      </c>
      <c r="C15" s="13">
        <f t="shared" si="3"/>
        <v>6.4000000000000001E-2</v>
      </c>
      <c r="D15" s="13">
        <f t="shared" si="3"/>
        <v>0</v>
      </c>
      <c r="E15" s="13">
        <f t="shared" si="3"/>
        <v>0</v>
      </c>
      <c r="F15" s="13">
        <f t="shared" si="3"/>
        <v>0</v>
      </c>
      <c r="G15" s="13">
        <f t="shared" si="3"/>
        <v>0</v>
      </c>
      <c r="H15" s="13">
        <f t="shared" si="3"/>
        <v>0</v>
      </c>
      <c r="I15" s="13">
        <f t="shared" si="3"/>
        <v>0</v>
      </c>
      <c r="J15" s="2"/>
      <c r="K15" s="6" t="s">
        <v>6</v>
      </c>
      <c r="L15" s="7">
        <v>1</v>
      </c>
      <c r="M15" s="7">
        <v>2</v>
      </c>
      <c r="N15" s="7">
        <v>3</v>
      </c>
      <c r="O15" s="7">
        <v>4</v>
      </c>
      <c r="P15" s="7">
        <v>5</v>
      </c>
      <c r="Q15" s="7">
        <v>6</v>
      </c>
      <c r="R15" s="7">
        <v>7</v>
      </c>
      <c r="S15" s="7">
        <v>8</v>
      </c>
    </row>
    <row r="16" spans="1:22" ht="16.5" thickBot="1" x14ac:dyDescent="0.3">
      <c r="A16" s="16"/>
      <c r="B16" s="4"/>
      <c r="C16" s="4"/>
      <c r="D16" s="4"/>
      <c r="E16" s="4"/>
      <c r="F16" s="4"/>
      <c r="G16" s="4"/>
      <c r="H16" s="4"/>
      <c r="I16" s="4"/>
      <c r="J16" s="4"/>
      <c r="K16" s="9" t="s">
        <v>19</v>
      </c>
      <c r="L16" s="10"/>
      <c r="M16" s="10"/>
      <c r="N16" s="10"/>
      <c r="O16" s="10"/>
      <c r="P16" s="11"/>
      <c r="Q16" s="11"/>
      <c r="R16" s="11"/>
      <c r="S16" s="11"/>
    </row>
    <row r="17" spans="1:19" ht="20.25" x14ac:dyDescent="0.25">
      <c r="A17" s="2"/>
      <c r="B17" s="53" t="s">
        <v>20</v>
      </c>
      <c r="C17" s="54"/>
      <c r="D17" s="54"/>
      <c r="E17" s="54"/>
      <c r="F17" s="54"/>
      <c r="G17" s="54"/>
      <c r="H17" s="54"/>
      <c r="I17" s="55"/>
      <c r="J17" s="2"/>
      <c r="K17" s="12" t="s">
        <v>11</v>
      </c>
      <c r="L17" s="13">
        <f t="shared" ref="L17:S17" si="4">(1.5*L16*L16*1.732)/10000</f>
        <v>0</v>
      </c>
      <c r="M17" s="13">
        <f t="shared" si="4"/>
        <v>0</v>
      </c>
      <c r="N17" s="13">
        <f t="shared" si="4"/>
        <v>0</v>
      </c>
      <c r="O17" s="13">
        <f t="shared" si="4"/>
        <v>0</v>
      </c>
      <c r="P17" s="13">
        <f t="shared" si="4"/>
        <v>0</v>
      </c>
      <c r="Q17" s="13">
        <f t="shared" si="4"/>
        <v>0</v>
      </c>
      <c r="R17" s="13">
        <f t="shared" si="4"/>
        <v>0</v>
      </c>
      <c r="S17" s="13">
        <f t="shared" si="4"/>
        <v>0</v>
      </c>
    </row>
    <row r="18" spans="1:19" ht="21" thickBot="1" x14ac:dyDescent="0.3">
      <c r="A18" s="6" t="s">
        <v>6</v>
      </c>
      <c r="B18" s="7">
        <v>1</v>
      </c>
      <c r="C18" s="7">
        <v>2</v>
      </c>
      <c r="D18" s="7">
        <v>3</v>
      </c>
      <c r="E18" s="7">
        <v>4</v>
      </c>
      <c r="F18" s="7">
        <v>5</v>
      </c>
      <c r="G18" s="7">
        <v>6</v>
      </c>
      <c r="H18" s="7">
        <v>7</v>
      </c>
      <c r="I18" s="7">
        <v>8</v>
      </c>
      <c r="J18" s="17"/>
      <c r="K18" s="2"/>
      <c r="L18" s="2"/>
      <c r="M18" s="2"/>
      <c r="N18" s="2"/>
      <c r="O18" s="2"/>
      <c r="P18" s="2"/>
      <c r="Q18" s="2"/>
      <c r="R18" s="2"/>
      <c r="S18" s="2"/>
    </row>
    <row r="19" spans="1:19" ht="20.25" x14ac:dyDescent="0.25">
      <c r="A19" s="12" t="s">
        <v>21</v>
      </c>
      <c r="B19" s="10"/>
      <c r="C19" s="10"/>
      <c r="D19" s="10"/>
      <c r="E19" s="10"/>
      <c r="F19" s="11"/>
      <c r="G19" s="11"/>
      <c r="H19" s="11"/>
      <c r="I19" s="11"/>
      <c r="J19" s="17"/>
      <c r="K19" s="2"/>
      <c r="L19" s="53" t="s">
        <v>22</v>
      </c>
      <c r="M19" s="54"/>
      <c r="N19" s="54"/>
      <c r="O19" s="54"/>
      <c r="P19" s="54"/>
      <c r="Q19" s="54"/>
      <c r="R19" s="54"/>
      <c r="S19" s="55"/>
    </row>
    <row r="20" spans="1:19" ht="15.75" x14ac:dyDescent="0.25">
      <c r="A20" s="12" t="s">
        <v>23</v>
      </c>
      <c r="B20" s="10"/>
      <c r="C20" s="10"/>
      <c r="D20" s="10"/>
      <c r="E20" s="10"/>
      <c r="F20" s="11"/>
      <c r="G20" s="11"/>
      <c r="H20" s="11"/>
      <c r="I20" s="11"/>
      <c r="J20" s="2"/>
      <c r="K20" s="6" t="s">
        <v>6</v>
      </c>
      <c r="L20" s="7">
        <v>1</v>
      </c>
      <c r="M20" s="7">
        <v>2</v>
      </c>
      <c r="N20" s="7">
        <v>3</v>
      </c>
      <c r="O20" s="7">
        <v>4</v>
      </c>
      <c r="P20" s="7">
        <v>5</v>
      </c>
      <c r="Q20" s="7">
        <v>6</v>
      </c>
      <c r="R20" s="7">
        <v>7</v>
      </c>
      <c r="S20" s="7">
        <v>8</v>
      </c>
    </row>
    <row r="21" spans="1:19" ht="15.75" x14ac:dyDescent="0.25">
      <c r="A21" s="12" t="s">
        <v>24</v>
      </c>
      <c r="B21" s="10"/>
      <c r="C21" s="10"/>
      <c r="D21" s="10"/>
      <c r="E21" s="10"/>
      <c r="F21" s="11"/>
      <c r="G21" s="11"/>
      <c r="H21" s="11"/>
      <c r="I21" s="11"/>
      <c r="J21" s="2"/>
      <c r="K21" s="9" t="s">
        <v>8</v>
      </c>
      <c r="L21" s="10"/>
      <c r="M21" s="10"/>
      <c r="N21" s="10"/>
      <c r="O21" s="10"/>
      <c r="P21" s="11"/>
      <c r="Q21" s="11"/>
      <c r="R21" s="11"/>
      <c r="S21" s="11"/>
    </row>
    <row r="22" spans="1:19" ht="15.75" x14ac:dyDescent="0.25">
      <c r="A22" s="12" t="s">
        <v>25</v>
      </c>
      <c r="B22" s="10"/>
      <c r="C22" s="10"/>
      <c r="D22" s="10"/>
      <c r="E22" s="10"/>
      <c r="F22" s="11"/>
      <c r="G22" s="11"/>
      <c r="H22" s="11"/>
      <c r="I22" s="11"/>
      <c r="J22" s="2"/>
      <c r="K22" s="12" t="s">
        <v>11</v>
      </c>
      <c r="L22" s="13">
        <f t="shared" ref="L22:S22" si="5">(3.14159/4*L21*L21)/10000</f>
        <v>0</v>
      </c>
      <c r="M22" s="13">
        <f t="shared" si="5"/>
        <v>0</v>
      </c>
      <c r="N22" s="13">
        <f t="shared" si="5"/>
        <v>0</v>
      </c>
      <c r="O22" s="13">
        <f t="shared" si="5"/>
        <v>0</v>
      </c>
      <c r="P22" s="13">
        <f t="shared" si="5"/>
        <v>0</v>
      </c>
      <c r="Q22" s="13">
        <f t="shared" si="5"/>
        <v>0</v>
      </c>
      <c r="R22" s="13">
        <f t="shared" si="5"/>
        <v>0</v>
      </c>
      <c r="S22" s="13">
        <f t="shared" si="5"/>
        <v>0</v>
      </c>
    </row>
    <row r="23" spans="1:19" ht="16.5" thickBot="1" x14ac:dyDescent="0.3">
      <c r="A23" s="12" t="s">
        <v>11</v>
      </c>
      <c r="B23" s="13">
        <f t="shared" ref="B23:I23" si="6">((3.14159/4*B19*B20)-(3.14159*B21*B22))/10000</f>
        <v>0</v>
      </c>
      <c r="C23" s="13">
        <f t="shared" si="6"/>
        <v>0</v>
      </c>
      <c r="D23" s="13">
        <f t="shared" si="6"/>
        <v>0</v>
      </c>
      <c r="E23" s="13">
        <f t="shared" si="6"/>
        <v>0</v>
      </c>
      <c r="F23" s="13">
        <f t="shared" si="6"/>
        <v>0</v>
      </c>
      <c r="G23" s="13">
        <f t="shared" si="6"/>
        <v>0</v>
      </c>
      <c r="H23" s="13">
        <f t="shared" si="6"/>
        <v>0</v>
      </c>
      <c r="I23" s="13">
        <f t="shared" si="6"/>
        <v>0</v>
      </c>
      <c r="J23" s="2"/>
      <c r="K23" s="2"/>
      <c r="L23" s="2"/>
      <c r="M23" s="2"/>
      <c r="N23" s="2"/>
      <c r="O23" s="2"/>
      <c r="P23" s="2"/>
      <c r="Q23" s="2"/>
      <c r="R23" s="2"/>
      <c r="S23" s="2"/>
    </row>
    <row r="24" spans="1:19" ht="21" thickBot="1" x14ac:dyDescent="0.3">
      <c r="A24" s="1"/>
      <c r="B24" s="2"/>
      <c r="C24" s="2"/>
      <c r="D24" s="2"/>
      <c r="E24" s="2"/>
      <c r="F24" s="2"/>
      <c r="G24" s="2"/>
      <c r="H24" s="2"/>
      <c r="I24" s="2"/>
      <c r="J24" s="2"/>
      <c r="K24" s="2"/>
      <c r="L24" s="53" t="s">
        <v>26</v>
      </c>
      <c r="M24" s="54"/>
      <c r="N24" s="54"/>
      <c r="O24" s="54"/>
      <c r="P24" s="54"/>
      <c r="Q24" s="54"/>
      <c r="R24" s="54"/>
      <c r="S24" s="55"/>
    </row>
    <row r="25" spans="1:19" ht="20.25" x14ac:dyDescent="0.25">
      <c r="A25" s="18"/>
      <c r="B25" s="53" t="s">
        <v>27</v>
      </c>
      <c r="C25" s="54"/>
      <c r="D25" s="54"/>
      <c r="E25" s="54"/>
      <c r="F25" s="54"/>
      <c r="G25" s="54"/>
      <c r="H25" s="54"/>
      <c r="I25" s="55"/>
      <c r="J25" s="2"/>
      <c r="K25" s="6" t="s">
        <v>6</v>
      </c>
      <c r="L25" s="7">
        <v>1</v>
      </c>
      <c r="M25" s="7">
        <v>2</v>
      </c>
      <c r="N25" s="7">
        <v>3</v>
      </c>
      <c r="O25" s="7">
        <v>4</v>
      </c>
      <c r="P25" s="7">
        <v>5</v>
      </c>
      <c r="Q25" s="7">
        <v>6</v>
      </c>
      <c r="R25" s="7">
        <v>7</v>
      </c>
      <c r="S25" s="7">
        <v>8</v>
      </c>
    </row>
    <row r="26" spans="1:19" ht="15.75" x14ac:dyDescent="0.25">
      <c r="A26" s="6" t="s">
        <v>6</v>
      </c>
      <c r="B26" s="7">
        <v>1</v>
      </c>
      <c r="C26" s="7">
        <v>2</v>
      </c>
      <c r="D26" s="7">
        <v>3</v>
      </c>
      <c r="E26" s="7">
        <v>4</v>
      </c>
      <c r="F26" s="7">
        <v>5</v>
      </c>
      <c r="G26" s="7">
        <v>6</v>
      </c>
      <c r="H26" s="7">
        <v>7</v>
      </c>
      <c r="I26" s="7">
        <v>8</v>
      </c>
      <c r="J26" s="2"/>
      <c r="K26" s="12" t="s">
        <v>21</v>
      </c>
      <c r="L26" s="10"/>
      <c r="M26" s="10"/>
      <c r="N26" s="10"/>
      <c r="O26" s="10"/>
      <c r="P26" s="11"/>
      <c r="Q26" s="11"/>
      <c r="R26" s="11"/>
      <c r="S26" s="11"/>
    </row>
    <row r="27" spans="1:19" ht="15.75" x14ac:dyDescent="0.25">
      <c r="A27" s="12" t="s">
        <v>8</v>
      </c>
      <c r="B27" s="11"/>
      <c r="C27" s="10"/>
      <c r="D27" s="10"/>
      <c r="E27" s="10"/>
      <c r="F27" s="10"/>
      <c r="G27" s="10"/>
      <c r="H27" s="10"/>
      <c r="I27" s="10"/>
      <c r="J27" s="2"/>
      <c r="K27" s="12" t="s">
        <v>23</v>
      </c>
      <c r="L27" s="10"/>
      <c r="M27" s="10"/>
      <c r="N27" s="10"/>
      <c r="O27" s="10"/>
      <c r="P27" s="11"/>
      <c r="Q27" s="11"/>
      <c r="R27" s="11"/>
      <c r="S27" s="11"/>
    </row>
    <row r="28" spans="1:19" ht="15.75" x14ac:dyDescent="0.25">
      <c r="A28" s="12" t="s">
        <v>12</v>
      </c>
      <c r="B28" s="11"/>
      <c r="C28" s="10"/>
      <c r="D28" s="10"/>
      <c r="E28" s="10"/>
      <c r="F28" s="10"/>
      <c r="G28" s="10"/>
      <c r="H28" s="10"/>
      <c r="I28" s="10"/>
      <c r="J28" s="2"/>
      <c r="K28" s="12" t="s">
        <v>28</v>
      </c>
      <c r="L28" s="10"/>
      <c r="M28" s="10"/>
      <c r="N28" s="10"/>
      <c r="O28" s="10"/>
      <c r="P28" s="11"/>
      <c r="Q28" s="11"/>
      <c r="R28" s="11"/>
      <c r="S28" s="11"/>
    </row>
    <row r="29" spans="1:19" ht="15.75" x14ac:dyDescent="0.25">
      <c r="A29" s="12" t="s">
        <v>11</v>
      </c>
      <c r="B29" s="14">
        <f t="shared" ref="B29:I29" si="7">(3.14159*B27*B28)/10000</f>
        <v>0</v>
      </c>
      <c r="C29" s="14">
        <f t="shared" si="7"/>
        <v>0</v>
      </c>
      <c r="D29" s="14">
        <f t="shared" si="7"/>
        <v>0</v>
      </c>
      <c r="E29" s="14">
        <f t="shared" si="7"/>
        <v>0</v>
      </c>
      <c r="F29" s="14">
        <f t="shared" si="7"/>
        <v>0</v>
      </c>
      <c r="G29" s="14">
        <f t="shared" si="7"/>
        <v>0</v>
      </c>
      <c r="H29" s="14">
        <f t="shared" si="7"/>
        <v>0</v>
      </c>
      <c r="I29" s="14">
        <f t="shared" si="7"/>
        <v>0</v>
      </c>
      <c r="J29" s="2"/>
      <c r="K29" s="12" t="s">
        <v>11</v>
      </c>
      <c r="L29" s="13">
        <f t="shared" ref="L29:S29" si="8">(3.14159/2*L28*(L26+L27))/10000</f>
        <v>0</v>
      </c>
      <c r="M29" s="13">
        <f t="shared" si="8"/>
        <v>0</v>
      </c>
      <c r="N29" s="13">
        <f t="shared" si="8"/>
        <v>0</v>
      </c>
      <c r="O29" s="13">
        <f t="shared" si="8"/>
        <v>0</v>
      </c>
      <c r="P29" s="13">
        <f t="shared" si="8"/>
        <v>0</v>
      </c>
      <c r="Q29" s="13">
        <f t="shared" si="8"/>
        <v>0</v>
      </c>
      <c r="R29" s="13">
        <f t="shared" si="8"/>
        <v>0</v>
      </c>
      <c r="S29" s="13">
        <f t="shared" si="8"/>
        <v>0</v>
      </c>
    </row>
    <row r="30" spans="1:19" ht="16.5" thickBot="1" x14ac:dyDescent="0.3">
      <c r="A30" s="1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</row>
    <row r="31" spans="1:19" ht="20.25" x14ac:dyDescent="0.25">
      <c r="A31" s="2"/>
      <c r="B31" s="53" t="s">
        <v>29</v>
      </c>
      <c r="C31" s="54"/>
      <c r="D31" s="54"/>
      <c r="E31" s="54"/>
      <c r="F31" s="54"/>
      <c r="G31" s="54"/>
      <c r="H31" s="54"/>
      <c r="I31" s="55"/>
      <c r="J31" s="2"/>
      <c r="K31" s="2"/>
      <c r="L31" s="53" t="s">
        <v>30</v>
      </c>
      <c r="M31" s="54"/>
      <c r="N31" s="54"/>
      <c r="O31" s="54"/>
      <c r="P31" s="54"/>
      <c r="Q31" s="54"/>
      <c r="R31" s="54"/>
      <c r="S31" s="55"/>
    </row>
    <row r="32" spans="1:19" ht="15.75" x14ac:dyDescent="0.25">
      <c r="A32" s="6" t="s">
        <v>6</v>
      </c>
      <c r="B32" s="7">
        <v>1</v>
      </c>
      <c r="C32" s="7">
        <v>2</v>
      </c>
      <c r="D32" s="7">
        <v>3</v>
      </c>
      <c r="E32" s="7">
        <v>4</v>
      </c>
      <c r="F32" s="7">
        <v>5</v>
      </c>
      <c r="G32" s="7">
        <v>6</v>
      </c>
      <c r="H32" s="7">
        <v>7</v>
      </c>
      <c r="I32" s="7">
        <v>8</v>
      </c>
      <c r="J32" s="2"/>
      <c r="K32" s="6" t="s">
        <v>6</v>
      </c>
      <c r="L32" s="7">
        <v>1</v>
      </c>
      <c r="M32" s="7">
        <v>2</v>
      </c>
      <c r="N32" s="7">
        <v>3</v>
      </c>
      <c r="O32" s="7">
        <v>4</v>
      </c>
      <c r="P32" s="7">
        <v>5</v>
      </c>
      <c r="Q32" s="7">
        <v>6</v>
      </c>
      <c r="R32" s="7">
        <v>7</v>
      </c>
      <c r="S32" s="7">
        <v>8</v>
      </c>
    </row>
    <row r="33" spans="1:19" ht="15.75" x14ac:dyDescent="0.25">
      <c r="A33" s="12" t="s">
        <v>12</v>
      </c>
      <c r="B33" s="10"/>
      <c r="C33" s="10"/>
      <c r="D33" s="10"/>
      <c r="E33" s="10"/>
      <c r="F33" s="10"/>
      <c r="G33" s="10"/>
      <c r="H33" s="10"/>
      <c r="I33" s="10"/>
      <c r="J33" s="2"/>
      <c r="K33" s="12" t="s">
        <v>12</v>
      </c>
      <c r="L33" s="10"/>
      <c r="M33" s="10"/>
      <c r="N33" s="10"/>
      <c r="O33" s="10"/>
      <c r="P33" s="11"/>
      <c r="Q33" s="11"/>
      <c r="R33" s="11"/>
      <c r="S33" s="11"/>
    </row>
    <row r="34" spans="1:19" ht="15.75" x14ac:dyDescent="0.25">
      <c r="A34" s="12" t="s">
        <v>17</v>
      </c>
      <c r="B34" s="10"/>
      <c r="C34" s="10"/>
      <c r="D34" s="10"/>
      <c r="E34" s="10"/>
      <c r="F34" s="10"/>
      <c r="G34" s="10"/>
      <c r="H34" s="10"/>
      <c r="I34" s="10"/>
      <c r="J34" s="2"/>
      <c r="K34" s="12" t="s">
        <v>31</v>
      </c>
      <c r="L34" s="10"/>
      <c r="M34" s="10"/>
      <c r="N34" s="10"/>
      <c r="O34" s="10"/>
      <c r="P34" s="11"/>
      <c r="Q34" s="11"/>
      <c r="R34" s="11"/>
      <c r="S34" s="11"/>
    </row>
    <row r="35" spans="1:19" ht="15.75" x14ac:dyDescent="0.25">
      <c r="A35" s="12" t="s">
        <v>11</v>
      </c>
      <c r="B35" s="13">
        <f>B33/2*B34/10000</f>
        <v>0</v>
      </c>
      <c r="C35" s="13">
        <f t="shared" ref="C35:I35" si="9">C33/2*C34/10000</f>
        <v>0</v>
      </c>
      <c r="D35" s="13">
        <f t="shared" si="9"/>
        <v>0</v>
      </c>
      <c r="E35" s="13">
        <f t="shared" si="9"/>
        <v>0</v>
      </c>
      <c r="F35" s="13">
        <f t="shared" si="9"/>
        <v>0</v>
      </c>
      <c r="G35" s="13">
        <f t="shared" si="9"/>
        <v>0</v>
      </c>
      <c r="H35" s="13">
        <f t="shared" si="9"/>
        <v>0</v>
      </c>
      <c r="I35" s="13">
        <f t="shared" si="9"/>
        <v>0</v>
      </c>
      <c r="J35" s="2"/>
      <c r="K35" s="12" t="s">
        <v>32</v>
      </c>
      <c r="L35" s="10"/>
      <c r="M35" s="10"/>
      <c r="N35" s="10"/>
      <c r="O35" s="10"/>
      <c r="P35" s="11"/>
      <c r="Q35" s="11"/>
      <c r="R35" s="11"/>
      <c r="S35" s="11"/>
    </row>
    <row r="36" spans="1:19" ht="15.75" x14ac:dyDescent="0.25">
      <c r="A36" s="1"/>
      <c r="B36" s="2"/>
      <c r="C36" s="2"/>
      <c r="D36" s="2"/>
      <c r="E36" s="2"/>
      <c r="F36" s="2"/>
      <c r="G36" s="2"/>
      <c r="H36" s="2"/>
      <c r="I36" s="2"/>
      <c r="J36" s="2"/>
      <c r="K36" s="12" t="s">
        <v>11</v>
      </c>
      <c r="L36" s="13">
        <f>(L34+L35)*(L33/2)/10000</f>
        <v>0</v>
      </c>
      <c r="M36" s="13">
        <f t="shared" ref="M36:S36" si="10">(M34+M35)*(M33/2)/10000</f>
        <v>0</v>
      </c>
      <c r="N36" s="13">
        <f t="shared" si="10"/>
        <v>0</v>
      </c>
      <c r="O36" s="13">
        <f t="shared" si="10"/>
        <v>0</v>
      </c>
      <c r="P36" s="13">
        <f t="shared" si="10"/>
        <v>0</v>
      </c>
      <c r="Q36" s="13">
        <f t="shared" si="10"/>
        <v>0</v>
      </c>
      <c r="R36" s="13">
        <f t="shared" si="10"/>
        <v>0</v>
      </c>
      <c r="S36" s="13">
        <f t="shared" si="10"/>
        <v>0</v>
      </c>
    </row>
  </sheetData>
  <mergeCells count="15">
    <mergeCell ref="B31:I31"/>
    <mergeCell ref="L31:S31"/>
    <mergeCell ref="B11:I11"/>
    <mergeCell ref="L14:S14"/>
    <mergeCell ref="B17:I17"/>
    <mergeCell ref="L19:S19"/>
    <mergeCell ref="L24:S24"/>
    <mergeCell ref="B25:I25"/>
    <mergeCell ref="B5:I5"/>
    <mergeCell ref="L5:S5"/>
    <mergeCell ref="A1:S1"/>
    <mergeCell ref="A3:E3"/>
    <mergeCell ref="K3:N3"/>
    <mergeCell ref="O3:P3"/>
    <mergeCell ref="Q3:R3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hiffragemeta">
                <anchor moveWithCells="1" sizeWithCells="1">
                  <from>
                    <xdr:col>22</xdr:col>
                    <xdr:colOff>228600</xdr:colOff>
                    <xdr:row>11</xdr:row>
                    <xdr:rowOff>114300</xdr:rowOff>
                  </from>
                  <to>
                    <xdr:col>26</xdr:col>
                    <xdr:colOff>400050</xdr:colOff>
                    <xdr:row>17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"/>
  <sheetViews>
    <sheetView showGridLines="0" workbookViewId="0">
      <selection activeCell="A15" sqref="A15"/>
    </sheetView>
  </sheetViews>
  <sheetFormatPr baseColWidth="10" defaultRowHeight="15" x14ac:dyDescent="0.25"/>
  <cols>
    <col min="1" max="1" width="45.85546875" bestFit="1" customWidth="1"/>
    <col min="3" max="3" width="45.85546875" bestFit="1" customWidth="1"/>
    <col min="4" max="4" width="28.140625" customWidth="1"/>
    <col min="5" max="5" width="67" bestFit="1" customWidth="1"/>
  </cols>
  <sheetData>
    <row r="1" spans="1:5" x14ac:dyDescent="0.25">
      <c r="A1" t="s">
        <v>195</v>
      </c>
      <c r="C1" t="s">
        <v>196</v>
      </c>
      <c r="D1" t="s">
        <v>197</v>
      </c>
      <c r="E1" t="s">
        <v>224</v>
      </c>
    </row>
    <row r="2" spans="1:5" x14ac:dyDescent="0.25">
      <c r="A2" t="s">
        <v>225</v>
      </c>
      <c r="C2" t="str">
        <f>Tableau2[[#This Row],[Clients]]</f>
        <v>ALICE</v>
      </c>
      <c r="D2" t="s">
        <v>198</v>
      </c>
      <c r="E2" t="s">
        <v>199</v>
      </c>
    </row>
    <row r="3" spans="1:5" x14ac:dyDescent="0.25">
      <c r="A3" t="s">
        <v>226</v>
      </c>
      <c r="C3" t="str">
        <f>A7</f>
        <v>JACQUES</v>
      </c>
      <c r="D3" t="s">
        <v>200</v>
      </c>
      <c r="E3" t="s">
        <v>201</v>
      </c>
    </row>
    <row r="4" spans="1:5" x14ac:dyDescent="0.25">
      <c r="A4" t="s">
        <v>227</v>
      </c>
      <c r="C4" t="str">
        <f>A6</f>
        <v>CATHERINE</v>
      </c>
      <c r="D4" t="s">
        <v>202</v>
      </c>
      <c r="E4" t="s">
        <v>203</v>
      </c>
    </row>
    <row r="5" spans="1:5" x14ac:dyDescent="0.25">
      <c r="A5" t="s">
        <v>228</v>
      </c>
      <c r="C5" t="str">
        <f>A9</f>
        <v>GILBERT</v>
      </c>
      <c r="D5" t="s">
        <v>204</v>
      </c>
      <c r="E5" t="s">
        <v>205</v>
      </c>
    </row>
    <row r="6" spans="1:5" x14ac:dyDescent="0.25">
      <c r="A6" t="s">
        <v>229</v>
      </c>
      <c r="C6" t="str">
        <f>A2</f>
        <v>ALICE</v>
      </c>
      <c r="D6" t="s">
        <v>206</v>
      </c>
      <c r="E6" t="s">
        <v>207</v>
      </c>
    </row>
    <row r="7" spans="1:5" x14ac:dyDescent="0.25">
      <c r="A7" t="s">
        <v>230</v>
      </c>
      <c r="C7" t="str">
        <f>A8</f>
        <v>MARIE-JO</v>
      </c>
      <c r="D7" t="s">
        <v>208</v>
      </c>
      <c r="E7" t="s">
        <v>209</v>
      </c>
    </row>
    <row r="8" spans="1:5" x14ac:dyDescent="0.25">
      <c r="A8" t="s">
        <v>231</v>
      </c>
      <c r="C8" t="str">
        <f>A5</f>
        <v>CYNTHIA</v>
      </c>
      <c r="D8" t="s">
        <v>210</v>
      </c>
      <c r="E8" t="s">
        <v>211</v>
      </c>
    </row>
    <row r="9" spans="1:5" x14ac:dyDescent="0.25">
      <c r="A9" t="s">
        <v>232</v>
      </c>
      <c r="C9" t="str">
        <f>A5</f>
        <v>CYNTHIA</v>
      </c>
      <c r="D9" t="s">
        <v>212</v>
      </c>
      <c r="E9" t="s">
        <v>213</v>
      </c>
    </row>
    <row r="10" spans="1:5" x14ac:dyDescent="0.25">
      <c r="A10" t="s">
        <v>233</v>
      </c>
      <c r="C10" t="str">
        <f>A6</f>
        <v>CATHERINE</v>
      </c>
      <c r="D10" t="s">
        <v>214</v>
      </c>
      <c r="E10" t="s">
        <v>215</v>
      </c>
    </row>
    <row r="11" spans="1:5" x14ac:dyDescent="0.25">
      <c r="A11" t="s">
        <v>234</v>
      </c>
      <c r="C11" t="str">
        <f>A10</f>
        <v>TOM</v>
      </c>
      <c r="D11" t="s">
        <v>216</v>
      </c>
      <c r="E11" t="s">
        <v>215</v>
      </c>
    </row>
    <row r="12" spans="1:5" x14ac:dyDescent="0.25">
      <c r="C12" t="str">
        <f>A9</f>
        <v>GILBERT</v>
      </c>
      <c r="D12" t="s">
        <v>217</v>
      </c>
      <c r="E12" t="s">
        <v>218</v>
      </c>
    </row>
    <row r="13" spans="1:5" x14ac:dyDescent="0.25">
      <c r="C13" t="str">
        <f>A9</f>
        <v>GILBERT</v>
      </c>
      <c r="D13" t="s">
        <v>219</v>
      </c>
      <c r="E13" t="s">
        <v>220</v>
      </c>
    </row>
    <row r="14" spans="1:5" x14ac:dyDescent="0.25">
      <c r="C14" t="str">
        <f>A3</f>
        <v xml:space="preserve">DAMIEN </v>
      </c>
      <c r="D14" t="s">
        <v>221</v>
      </c>
      <c r="E14" t="s">
        <v>220</v>
      </c>
    </row>
    <row r="15" spans="1:5" x14ac:dyDescent="0.25">
      <c r="C15" t="str">
        <f>A3</f>
        <v xml:space="preserve">DAMIEN </v>
      </c>
      <c r="D15" t="s">
        <v>222</v>
      </c>
      <c r="E15" t="s">
        <v>223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4:C28"/>
  <sheetViews>
    <sheetView workbookViewId="0">
      <selection activeCell="A14" sqref="A14"/>
    </sheetView>
  </sheetViews>
  <sheetFormatPr baseColWidth="10" defaultRowHeight="18.75" x14ac:dyDescent="0.3"/>
  <cols>
    <col min="1" max="2" width="11.42578125" style="68"/>
    <col min="3" max="3" width="28.28515625" style="67" customWidth="1"/>
    <col min="4" max="16384" width="11.42578125" style="68"/>
  </cols>
  <sheetData>
    <row r="4" spans="3:3" x14ac:dyDescent="0.3">
      <c r="C4" s="69" t="s">
        <v>35</v>
      </c>
    </row>
    <row r="5" spans="3:3" x14ac:dyDescent="0.3">
      <c r="C5" s="70" t="s">
        <v>36</v>
      </c>
    </row>
    <row r="6" spans="3:3" x14ac:dyDescent="0.3">
      <c r="C6" s="70" t="s">
        <v>37</v>
      </c>
    </row>
    <row r="7" spans="3:3" x14ac:dyDescent="0.3">
      <c r="C7" s="70" t="s">
        <v>38</v>
      </c>
    </row>
    <row r="8" spans="3:3" x14ac:dyDescent="0.3">
      <c r="C8" s="70" t="s">
        <v>39</v>
      </c>
    </row>
    <row r="9" spans="3:3" x14ac:dyDescent="0.3">
      <c r="C9" s="70" t="s">
        <v>40</v>
      </c>
    </row>
    <row r="10" spans="3:3" x14ac:dyDescent="0.3">
      <c r="C10" s="70" t="s">
        <v>41</v>
      </c>
    </row>
    <row r="11" spans="3:3" x14ac:dyDescent="0.3">
      <c r="C11" s="70" t="s">
        <v>42</v>
      </c>
    </row>
    <row r="12" spans="3:3" x14ac:dyDescent="0.3">
      <c r="C12" s="70" t="s">
        <v>43</v>
      </c>
    </row>
    <row r="13" spans="3:3" x14ac:dyDescent="0.3">
      <c r="C13" s="71" t="s">
        <v>44</v>
      </c>
    </row>
    <row r="14" spans="3:3" ht="37.5" x14ac:dyDescent="0.3">
      <c r="C14" s="70" t="s">
        <v>45</v>
      </c>
    </row>
    <row r="15" spans="3:3" x14ac:dyDescent="0.3">
      <c r="C15" s="70" t="s">
        <v>46</v>
      </c>
    </row>
    <row r="16" spans="3:3" x14ac:dyDescent="0.3">
      <c r="C16" s="71" t="s">
        <v>47</v>
      </c>
    </row>
    <row r="17" spans="3:3" ht="37.5" x14ac:dyDescent="0.3">
      <c r="C17" s="72" t="s">
        <v>48</v>
      </c>
    </row>
    <row r="18" spans="3:3" x14ac:dyDescent="0.3">
      <c r="C18" s="73" t="s">
        <v>49</v>
      </c>
    </row>
    <row r="19" spans="3:3" x14ac:dyDescent="0.3">
      <c r="C19" s="72" t="s">
        <v>50</v>
      </c>
    </row>
    <row r="20" spans="3:3" ht="37.5" x14ac:dyDescent="0.3">
      <c r="C20" s="74" t="s">
        <v>51</v>
      </c>
    </row>
    <row r="21" spans="3:3" ht="37.5" x14ac:dyDescent="0.3">
      <c r="C21" s="74" t="s">
        <v>52</v>
      </c>
    </row>
    <row r="22" spans="3:3" ht="37.5" x14ac:dyDescent="0.3">
      <c r="C22" s="74" t="s">
        <v>53</v>
      </c>
    </row>
    <row r="23" spans="3:3" ht="56.25" x14ac:dyDescent="0.3">
      <c r="C23" s="75" t="s">
        <v>54</v>
      </c>
    </row>
    <row r="24" spans="3:3" x14ac:dyDescent="0.3">
      <c r="C24" s="75" t="s">
        <v>55</v>
      </c>
    </row>
    <row r="25" spans="3:3" x14ac:dyDescent="0.3">
      <c r="C25" s="70" t="s">
        <v>56</v>
      </c>
    </row>
    <row r="26" spans="3:3" ht="37.5" x14ac:dyDescent="0.3">
      <c r="C26" s="70" t="s">
        <v>57</v>
      </c>
    </row>
    <row r="27" spans="3:3" x14ac:dyDescent="0.3">
      <c r="C27" s="70" t="s">
        <v>58</v>
      </c>
    </row>
    <row r="28" spans="3:3" x14ac:dyDescent="0.3">
      <c r="C28" s="76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Poudre</vt:lpstr>
      <vt:lpstr>Surface donnée</vt:lpstr>
      <vt:lpstr>Donnees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Guy Blancher</cp:lastModifiedBy>
  <dcterms:created xsi:type="dcterms:W3CDTF">2022-06-21T07:32:11Z</dcterms:created>
  <dcterms:modified xsi:type="dcterms:W3CDTF">2022-06-21T13:11:05Z</dcterms:modified>
</cp:coreProperties>
</file>