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175" windowHeight="9015" tabRatio="825" firstSheet="1" activeTab="2"/>
  </bookViews>
  <sheets>
    <sheet name="Feuil1" sheetId="1" r:id="rId1"/>
    <sheet name="Counting" sheetId="16" r:id="rId2"/>
    <sheet name="Gold" sheetId="17" r:id="rId3"/>
    <sheet name="GM" sheetId="2" r:id="rId4"/>
    <sheet name="FMCG Marketing" sheetId="3" r:id="rId5"/>
    <sheet name="FMCG Sales" sheetId="4" r:id="rId6"/>
    <sheet name="HCN &amp; Medical Marketing &amp; Sales" sheetId="5" r:id="rId7"/>
    <sheet name="Med Affairs &amp; Life Sciences R&amp;D" sheetId="6" r:id="rId8"/>
    <sheet name="RE, QFS, Ops, SC, R&amp;D Prod Dev" sheetId="7" r:id="rId9"/>
    <sheet name="HR" sheetId="9" r:id="rId10"/>
    <sheet name="Finance" sheetId="15" r:id="rId11"/>
  </sheets>
  <definedNames>
    <definedName name="_xlnm._FilterDatabase" localSheetId="10" hidden="1">Finance!$B$3:$F$3</definedName>
    <definedName name="_xlnm._FilterDatabase" localSheetId="4" hidden="1">'FMCG Marketing'!$B$3:$F$3</definedName>
    <definedName name="_xlnm._FilterDatabase" localSheetId="5" hidden="1">'FMCG Sales'!$B$3:$F$3</definedName>
    <definedName name="_xlnm._FilterDatabase" localSheetId="3" hidden="1">GM!$B$3:$F$3</definedName>
    <definedName name="_xlnm._FilterDatabase" localSheetId="2" hidden="1">Gold!$B$6:$E$6</definedName>
    <definedName name="_xlnm._FilterDatabase" localSheetId="6" hidden="1">'HCN &amp; Medical Marketing &amp; Sales'!$B$3:$F$3</definedName>
    <definedName name="_xlnm._FilterDatabase" localSheetId="9" hidden="1">HR!$B$3:$F$3</definedName>
    <definedName name="_xlnm._FilterDatabase" localSheetId="7" hidden="1">'Med Affairs &amp; Life Sciences R&amp;D'!$B$3:$F$3</definedName>
    <definedName name="_xlnm._FilterDatabase" localSheetId="8" hidden="1">'RE, QFS, Ops, SC, R&amp;D Prod Dev'!$B$3:$F$3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68" i="16" l="1"/>
  <c r="A38" i="1"/>
  <c r="B59" i="16"/>
  <c r="A37" i="1"/>
  <c r="B50" i="16"/>
  <c r="A36" i="1"/>
  <c r="B41" i="16"/>
  <c r="A35" i="1"/>
  <c r="B32" i="16"/>
  <c r="A34" i="1"/>
  <c r="B23" i="16"/>
  <c r="A33" i="1"/>
  <c r="B14" i="16"/>
  <c r="A32" i="1"/>
  <c r="B5" i="16"/>
  <c r="A31" i="1"/>
  <c r="Q74" i="16"/>
  <c r="P74" i="16"/>
  <c r="Q73" i="16"/>
  <c r="P73" i="16"/>
  <c r="Q72" i="16"/>
  <c r="P72" i="16"/>
  <c r="Q71" i="16"/>
  <c r="P71" i="16"/>
  <c r="Q70" i="16"/>
  <c r="P70" i="16"/>
  <c r="Q69" i="16"/>
  <c r="P69" i="16"/>
  <c r="Q68" i="16"/>
  <c r="P68" i="16"/>
  <c r="Q65" i="16"/>
  <c r="P65" i="16"/>
  <c r="Q64" i="16"/>
  <c r="P64" i="16"/>
  <c r="Q63" i="16"/>
  <c r="P63" i="16"/>
  <c r="Q62" i="16"/>
  <c r="P62" i="16"/>
  <c r="Q61" i="16"/>
  <c r="P61" i="16"/>
  <c r="Q60" i="16"/>
  <c r="P60" i="16"/>
  <c r="Q59" i="16"/>
  <c r="P59" i="16"/>
  <c r="Q56" i="16"/>
  <c r="P56" i="16"/>
  <c r="Q55" i="16"/>
  <c r="P55" i="16"/>
  <c r="Q54" i="16"/>
  <c r="P54" i="16"/>
  <c r="Q53" i="16"/>
  <c r="P53" i="16"/>
  <c r="Q52" i="16"/>
  <c r="P52" i="16"/>
  <c r="Q51" i="16"/>
  <c r="P51" i="16"/>
  <c r="Q50" i="16"/>
  <c r="P50" i="16"/>
  <c r="Q47" i="16"/>
  <c r="P47" i="16"/>
  <c r="N47" i="16"/>
  <c r="M47" i="16"/>
  <c r="L47" i="16"/>
  <c r="J47" i="16"/>
  <c r="I47" i="16"/>
  <c r="H47" i="16"/>
  <c r="G47" i="16"/>
  <c r="F47" i="16"/>
  <c r="Q46" i="16"/>
  <c r="P46" i="16"/>
  <c r="N46" i="16"/>
  <c r="M46" i="16"/>
  <c r="L46" i="16"/>
  <c r="J46" i="16"/>
  <c r="I46" i="16"/>
  <c r="H46" i="16"/>
  <c r="G46" i="16"/>
  <c r="F46" i="16"/>
  <c r="Q45" i="16"/>
  <c r="P45" i="16"/>
  <c r="N45" i="16"/>
  <c r="M45" i="16"/>
  <c r="L45" i="16"/>
  <c r="J45" i="16"/>
  <c r="I45" i="16"/>
  <c r="H45" i="16"/>
  <c r="G45" i="16"/>
  <c r="F45" i="16"/>
  <c r="Q44" i="16"/>
  <c r="P44" i="16"/>
  <c r="N44" i="16"/>
  <c r="M44" i="16"/>
  <c r="L44" i="16"/>
  <c r="J44" i="16"/>
  <c r="I44" i="16"/>
  <c r="H44" i="16"/>
  <c r="G44" i="16"/>
  <c r="F44" i="16"/>
  <c r="Q43" i="16"/>
  <c r="P43" i="16"/>
  <c r="N43" i="16"/>
  <c r="M43" i="16"/>
  <c r="L43" i="16"/>
  <c r="J43" i="16"/>
  <c r="I43" i="16"/>
  <c r="H43" i="16"/>
  <c r="G43" i="16"/>
  <c r="F43" i="16"/>
  <c r="Q42" i="16"/>
  <c r="P42" i="16"/>
  <c r="N42" i="16"/>
  <c r="M42" i="16"/>
  <c r="L42" i="16"/>
  <c r="J42" i="16"/>
  <c r="I42" i="16"/>
  <c r="H42" i="16"/>
  <c r="G42" i="16"/>
  <c r="F42" i="16"/>
  <c r="Q41" i="16"/>
  <c r="P41" i="16"/>
  <c r="N41" i="16"/>
  <c r="M41" i="16"/>
  <c r="L41" i="16"/>
  <c r="J41" i="16"/>
  <c r="I41" i="16"/>
  <c r="H41" i="16"/>
  <c r="G41" i="16"/>
  <c r="F41" i="16"/>
  <c r="Q38" i="16"/>
  <c r="P38" i="16"/>
  <c r="Q37" i="16"/>
  <c r="P37" i="16"/>
  <c r="Q36" i="16"/>
  <c r="P36" i="16"/>
  <c r="Q35" i="16"/>
  <c r="P35" i="16"/>
  <c r="Q34" i="16"/>
  <c r="P34" i="16"/>
  <c r="Q33" i="16"/>
  <c r="P33" i="16"/>
  <c r="Q32" i="16"/>
  <c r="P32" i="16"/>
  <c r="Q29" i="16"/>
  <c r="P29" i="16"/>
  <c r="Q28" i="16"/>
  <c r="P28" i="16"/>
  <c r="Q27" i="16"/>
  <c r="P27" i="16"/>
  <c r="Q26" i="16"/>
  <c r="P26" i="16"/>
  <c r="Q25" i="16"/>
  <c r="P25" i="16"/>
  <c r="Q24" i="16"/>
  <c r="P24" i="16"/>
  <c r="Q23" i="16"/>
  <c r="P23" i="16"/>
  <c r="Q20" i="16"/>
  <c r="P20" i="16"/>
  <c r="Q19" i="16"/>
  <c r="P19" i="16"/>
  <c r="Q18" i="16"/>
  <c r="P18" i="16"/>
  <c r="Q17" i="16"/>
  <c r="P17" i="16"/>
  <c r="Q16" i="16"/>
  <c r="P16" i="16"/>
  <c r="Q15" i="16"/>
  <c r="P15" i="16"/>
  <c r="Q14" i="16"/>
  <c r="P14" i="16"/>
  <c r="Q11" i="16"/>
  <c r="Q10" i="16"/>
  <c r="Q9" i="16"/>
  <c r="Q8" i="16"/>
  <c r="Q7" i="16"/>
  <c r="Q6" i="16"/>
  <c r="Q5" i="16"/>
  <c r="P11" i="16"/>
  <c r="P10" i="16"/>
  <c r="P9" i="16"/>
  <c r="P8" i="16"/>
  <c r="P7" i="16"/>
  <c r="P6" i="16"/>
  <c r="P5" i="16"/>
  <c r="N74" i="16"/>
  <c r="M74" i="16"/>
  <c r="L74" i="16"/>
  <c r="N73" i="16"/>
  <c r="M73" i="16"/>
  <c r="L73" i="16"/>
  <c r="N72" i="16"/>
  <c r="M72" i="16"/>
  <c r="L72" i="16"/>
  <c r="N71" i="16"/>
  <c r="M71" i="16"/>
  <c r="L71" i="16"/>
  <c r="N70" i="16"/>
  <c r="M70" i="16"/>
  <c r="L70" i="16"/>
  <c r="N69" i="16"/>
  <c r="M69" i="16"/>
  <c r="L69" i="16"/>
  <c r="N68" i="16"/>
  <c r="M68" i="16"/>
  <c r="L68" i="16"/>
  <c r="N65" i="16"/>
  <c r="M65" i="16"/>
  <c r="L65" i="16"/>
  <c r="N64" i="16"/>
  <c r="M64" i="16"/>
  <c r="L64" i="16"/>
  <c r="N63" i="16"/>
  <c r="M63" i="16"/>
  <c r="L63" i="16"/>
  <c r="N62" i="16"/>
  <c r="M62" i="16"/>
  <c r="L62" i="16"/>
  <c r="N61" i="16"/>
  <c r="M61" i="16"/>
  <c r="L61" i="16"/>
  <c r="N60" i="16"/>
  <c r="M60" i="16"/>
  <c r="L60" i="16"/>
  <c r="N59" i="16"/>
  <c r="M59" i="16"/>
  <c r="L59" i="16"/>
  <c r="N56" i="16"/>
  <c r="M56" i="16"/>
  <c r="L56" i="16"/>
  <c r="N55" i="16"/>
  <c r="M55" i="16"/>
  <c r="L55" i="16"/>
  <c r="N54" i="16"/>
  <c r="M54" i="16"/>
  <c r="L54" i="16"/>
  <c r="N53" i="16"/>
  <c r="M53" i="16"/>
  <c r="L53" i="16"/>
  <c r="N52" i="16"/>
  <c r="M52" i="16"/>
  <c r="L52" i="16"/>
  <c r="N51" i="16"/>
  <c r="M51" i="16"/>
  <c r="L51" i="16"/>
  <c r="N50" i="16"/>
  <c r="M50" i="16"/>
  <c r="L50" i="16"/>
  <c r="N38" i="16"/>
  <c r="M38" i="16"/>
  <c r="L38" i="16"/>
  <c r="N37" i="16"/>
  <c r="M37" i="16"/>
  <c r="L37" i="16"/>
  <c r="N36" i="16"/>
  <c r="M36" i="16"/>
  <c r="L36" i="16"/>
  <c r="N35" i="16"/>
  <c r="M35" i="16"/>
  <c r="L35" i="16"/>
  <c r="N34" i="16"/>
  <c r="M34" i="16"/>
  <c r="L34" i="16"/>
  <c r="N33" i="16"/>
  <c r="M33" i="16"/>
  <c r="L33" i="16"/>
  <c r="N32" i="16"/>
  <c r="M32" i="16"/>
  <c r="L32" i="16"/>
  <c r="N29" i="16"/>
  <c r="M29" i="16"/>
  <c r="L29" i="16"/>
  <c r="N28" i="16"/>
  <c r="M28" i="16"/>
  <c r="L28" i="16"/>
  <c r="N27" i="16"/>
  <c r="M27" i="16"/>
  <c r="L27" i="16"/>
  <c r="N26" i="16"/>
  <c r="M26" i="16"/>
  <c r="L26" i="16"/>
  <c r="N25" i="16"/>
  <c r="M25" i="16"/>
  <c r="L25" i="16"/>
  <c r="N24" i="16"/>
  <c r="M24" i="16"/>
  <c r="L24" i="16"/>
  <c r="N23" i="16"/>
  <c r="M23" i="16"/>
  <c r="L23" i="16"/>
  <c r="N20" i="16"/>
  <c r="M20" i="16"/>
  <c r="L20" i="16"/>
  <c r="N19" i="16"/>
  <c r="M19" i="16"/>
  <c r="L19" i="16"/>
  <c r="N18" i="16"/>
  <c r="M18" i="16"/>
  <c r="L18" i="16"/>
  <c r="N17" i="16"/>
  <c r="M17" i="16"/>
  <c r="L17" i="16"/>
  <c r="N16" i="16"/>
  <c r="M16" i="16"/>
  <c r="L16" i="16"/>
  <c r="N15" i="16"/>
  <c r="M15" i="16"/>
  <c r="L15" i="16"/>
  <c r="N14" i="16"/>
  <c r="M14" i="16"/>
  <c r="L14" i="16"/>
  <c r="N11" i="16"/>
  <c r="M11" i="16"/>
  <c r="L11" i="16"/>
  <c r="N10" i="16"/>
  <c r="M10" i="16"/>
  <c r="L10" i="16"/>
  <c r="N9" i="16"/>
  <c r="M9" i="16"/>
  <c r="L9" i="16"/>
  <c r="N8" i="16"/>
  <c r="M8" i="16"/>
  <c r="L8" i="16"/>
  <c r="N7" i="16"/>
  <c r="M7" i="16"/>
  <c r="L7" i="16"/>
  <c r="N6" i="16"/>
  <c r="M6" i="16"/>
  <c r="L6" i="16"/>
  <c r="N5" i="16"/>
  <c r="M5" i="16"/>
  <c r="L5" i="16"/>
  <c r="J74" i="16"/>
  <c r="I74" i="16"/>
  <c r="H74" i="16"/>
  <c r="G74" i="16"/>
  <c r="F74" i="16"/>
  <c r="J73" i="16"/>
  <c r="I73" i="16"/>
  <c r="H73" i="16"/>
  <c r="G73" i="16"/>
  <c r="F73" i="16"/>
  <c r="J72" i="16"/>
  <c r="I72" i="16"/>
  <c r="H72" i="16"/>
  <c r="G72" i="16"/>
  <c r="F72" i="16"/>
  <c r="J71" i="16"/>
  <c r="I71" i="16"/>
  <c r="H71" i="16"/>
  <c r="G71" i="16"/>
  <c r="F71" i="16"/>
  <c r="J70" i="16"/>
  <c r="I70" i="16"/>
  <c r="H70" i="16"/>
  <c r="G70" i="16"/>
  <c r="F70" i="16"/>
  <c r="J69" i="16"/>
  <c r="I69" i="16"/>
  <c r="H69" i="16"/>
  <c r="G69" i="16"/>
  <c r="F69" i="16"/>
  <c r="J68" i="16"/>
  <c r="I68" i="16"/>
  <c r="H68" i="16"/>
  <c r="G68" i="16"/>
  <c r="F68" i="16"/>
  <c r="J65" i="16"/>
  <c r="I65" i="16"/>
  <c r="H65" i="16"/>
  <c r="G65" i="16"/>
  <c r="F65" i="16"/>
  <c r="J64" i="16"/>
  <c r="I64" i="16"/>
  <c r="H64" i="16"/>
  <c r="G64" i="16"/>
  <c r="F64" i="16"/>
  <c r="J63" i="16"/>
  <c r="I63" i="16"/>
  <c r="H63" i="16"/>
  <c r="G63" i="16"/>
  <c r="F63" i="16"/>
  <c r="J62" i="16"/>
  <c r="I62" i="16"/>
  <c r="H62" i="16"/>
  <c r="G62" i="16"/>
  <c r="F62" i="16"/>
  <c r="J61" i="16"/>
  <c r="I61" i="16"/>
  <c r="H61" i="16"/>
  <c r="G61" i="16"/>
  <c r="F61" i="16"/>
  <c r="J60" i="16"/>
  <c r="I60" i="16"/>
  <c r="H60" i="16"/>
  <c r="G60" i="16"/>
  <c r="F60" i="16"/>
  <c r="J59" i="16"/>
  <c r="I59" i="16"/>
  <c r="H59" i="16"/>
  <c r="G59" i="16"/>
  <c r="F59" i="16"/>
  <c r="J56" i="16"/>
  <c r="I56" i="16"/>
  <c r="H56" i="16"/>
  <c r="G56" i="16"/>
  <c r="F56" i="16"/>
  <c r="J55" i="16"/>
  <c r="I55" i="16"/>
  <c r="H55" i="16"/>
  <c r="G55" i="16"/>
  <c r="F55" i="16"/>
  <c r="J54" i="16"/>
  <c r="I54" i="16"/>
  <c r="H54" i="16"/>
  <c r="G54" i="16"/>
  <c r="F54" i="16"/>
  <c r="J53" i="16"/>
  <c r="I53" i="16"/>
  <c r="H53" i="16"/>
  <c r="G53" i="16"/>
  <c r="F53" i="16"/>
  <c r="J52" i="16"/>
  <c r="I52" i="16"/>
  <c r="H52" i="16"/>
  <c r="G52" i="16"/>
  <c r="F52" i="16"/>
  <c r="J51" i="16"/>
  <c r="I51" i="16"/>
  <c r="H51" i="16"/>
  <c r="G51" i="16"/>
  <c r="F51" i="16"/>
  <c r="J50" i="16"/>
  <c r="I50" i="16"/>
  <c r="H50" i="16"/>
  <c r="G50" i="16"/>
  <c r="F50" i="16"/>
  <c r="J38" i="16"/>
  <c r="I38" i="16"/>
  <c r="H38" i="16"/>
  <c r="G38" i="16"/>
  <c r="F38" i="16"/>
  <c r="J37" i="16"/>
  <c r="I37" i="16"/>
  <c r="H37" i="16"/>
  <c r="G37" i="16"/>
  <c r="F37" i="16"/>
  <c r="J36" i="16"/>
  <c r="I36" i="16"/>
  <c r="H36" i="16"/>
  <c r="G36" i="16"/>
  <c r="F36" i="16"/>
  <c r="J35" i="16"/>
  <c r="I35" i="16"/>
  <c r="H35" i="16"/>
  <c r="G35" i="16"/>
  <c r="F35" i="16"/>
  <c r="J34" i="16"/>
  <c r="I34" i="16"/>
  <c r="H34" i="16"/>
  <c r="G34" i="16"/>
  <c r="F34" i="16"/>
  <c r="J33" i="16"/>
  <c r="I33" i="16"/>
  <c r="H33" i="16"/>
  <c r="G33" i="16"/>
  <c r="F33" i="16"/>
  <c r="J32" i="16"/>
  <c r="I32" i="16"/>
  <c r="H32" i="16"/>
  <c r="G32" i="16"/>
  <c r="F32" i="16"/>
  <c r="J29" i="16"/>
  <c r="I29" i="16"/>
  <c r="H29" i="16"/>
  <c r="G29" i="16"/>
  <c r="F29" i="16"/>
  <c r="J28" i="16"/>
  <c r="I28" i="16"/>
  <c r="H28" i="16"/>
  <c r="G28" i="16"/>
  <c r="F28" i="16"/>
  <c r="J27" i="16"/>
  <c r="I27" i="16"/>
  <c r="H27" i="16"/>
  <c r="G27" i="16"/>
  <c r="F27" i="16"/>
  <c r="J26" i="16"/>
  <c r="I26" i="16"/>
  <c r="H26" i="16"/>
  <c r="G26" i="16"/>
  <c r="F26" i="16"/>
  <c r="J25" i="16"/>
  <c r="I25" i="16"/>
  <c r="H25" i="16"/>
  <c r="G25" i="16"/>
  <c r="F25" i="16"/>
  <c r="J24" i="16"/>
  <c r="I24" i="16"/>
  <c r="H24" i="16"/>
  <c r="G24" i="16"/>
  <c r="F24" i="16"/>
  <c r="J23" i="16"/>
  <c r="I23" i="16"/>
  <c r="H23" i="16"/>
  <c r="G23" i="16"/>
  <c r="F23" i="16"/>
  <c r="J20" i="16"/>
  <c r="I20" i="16"/>
  <c r="H20" i="16"/>
  <c r="G20" i="16"/>
  <c r="F20" i="16"/>
  <c r="J19" i="16"/>
  <c r="I19" i="16"/>
  <c r="H19" i="16"/>
  <c r="G19" i="16"/>
  <c r="F19" i="16"/>
  <c r="J18" i="16"/>
  <c r="I18" i="16"/>
  <c r="H18" i="16"/>
  <c r="G18" i="16"/>
  <c r="F18" i="16"/>
  <c r="J17" i="16"/>
  <c r="I17" i="16"/>
  <c r="H17" i="16"/>
  <c r="G17" i="16"/>
  <c r="F17" i="16"/>
  <c r="J16" i="16"/>
  <c r="I16" i="16"/>
  <c r="H16" i="16"/>
  <c r="G16" i="16"/>
  <c r="F16" i="16"/>
  <c r="J15" i="16"/>
  <c r="I15" i="16"/>
  <c r="H15" i="16"/>
  <c r="G15" i="16"/>
  <c r="F15" i="16"/>
  <c r="J14" i="16"/>
  <c r="I14" i="16"/>
  <c r="H14" i="16"/>
  <c r="G14" i="16"/>
  <c r="F14" i="16"/>
  <c r="J11" i="16"/>
  <c r="J10" i="16"/>
  <c r="J9" i="16"/>
  <c r="J8" i="16"/>
  <c r="J7" i="16"/>
  <c r="J6" i="16"/>
  <c r="I11" i="16"/>
  <c r="I10" i="16"/>
  <c r="I9" i="16"/>
  <c r="I8" i="16"/>
  <c r="I7" i="16"/>
  <c r="I6" i="16"/>
  <c r="H11" i="16"/>
  <c r="H10" i="16"/>
  <c r="H9" i="16"/>
  <c r="H8" i="16"/>
  <c r="H7" i="16"/>
  <c r="H6" i="16"/>
  <c r="G11" i="16"/>
  <c r="G10" i="16"/>
  <c r="G9" i="16"/>
  <c r="G8" i="16"/>
  <c r="F11" i="16"/>
  <c r="F10" i="16"/>
  <c r="F9" i="16"/>
  <c r="F8" i="16"/>
  <c r="F7" i="16"/>
  <c r="F5" i="16"/>
  <c r="G7" i="16"/>
  <c r="G6" i="16"/>
  <c r="F6" i="16"/>
  <c r="J5" i="16"/>
  <c r="I5" i="16"/>
  <c r="H5" i="16"/>
  <c r="J12" i="16"/>
  <c r="J21" i="16"/>
  <c r="J30" i="16"/>
  <c r="J39" i="16"/>
  <c r="J48" i="16"/>
  <c r="J57" i="16"/>
  <c r="J66" i="16"/>
  <c r="J75" i="16"/>
  <c r="J77" i="16"/>
  <c r="G5" i="16"/>
  <c r="G12" i="16"/>
  <c r="G21" i="16"/>
  <c r="G30" i="16"/>
  <c r="G39" i="16"/>
  <c r="G48" i="16"/>
  <c r="G57" i="16"/>
  <c r="G66" i="16"/>
  <c r="G75" i="16"/>
  <c r="G77" i="16"/>
  <c r="H12" i="16"/>
  <c r="H21" i="16"/>
  <c r="H30" i="16"/>
  <c r="H39" i="16"/>
  <c r="H48" i="16"/>
  <c r="H57" i="16"/>
  <c r="H66" i="16"/>
  <c r="H75" i="16"/>
  <c r="H77" i="16"/>
  <c r="I12" i="16"/>
  <c r="I21" i="16"/>
  <c r="I30" i="16"/>
  <c r="I39" i="16"/>
  <c r="I48" i="16"/>
  <c r="I57" i="16"/>
  <c r="I66" i="16"/>
  <c r="I75" i="16"/>
  <c r="I77" i="16"/>
  <c r="L12" i="16"/>
  <c r="L21" i="16"/>
  <c r="L30" i="16"/>
  <c r="L39" i="16"/>
  <c r="L48" i="16"/>
  <c r="L57" i="16"/>
  <c r="L66" i="16"/>
  <c r="L75" i="16"/>
  <c r="L77" i="16"/>
  <c r="M12" i="16"/>
  <c r="M21" i="16"/>
  <c r="M30" i="16"/>
  <c r="M39" i="16"/>
  <c r="M48" i="16"/>
  <c r="M57" i="16"/>
  <c r="M66" i="16"/>
  <c r="M75" i="16"/>
  <c r="M77" i="16"/>
  <c r="N12" i="16"/>
  <c r="N21" i="16"/>
  <c r="N30" i="16"/>
  <c r="N39" i="16"/>
  <c r="N48" i="16"/>
  <c r="N57" i="16"/>
  <c r="N66" i="16"/>
  <c r="N75" i="16"/>
  <c r="N77" i="16"/>
  <c r="P12" i="16"/>
  <c r="P21" i="16"/>
  <c r="P30" i="16"/>
  <c r="P39" i="16"/>
  <c r="P48" i="16"/>
  <c r="P57" i="16"/>
  <c r="P66" i="16"/>
  <c r="P75" i="16"/>
  <c r="P77" i="16"/>
  <c r="Q12" i="16"/>
  <c r="Q21" i="16"/>
  <c r="Q30" i="16"/>
  <c r="Q39" i="16"/>
  <c r="Q48" i="16"/>
  <c r="Q57" i="16"/>
  <c r="Q66" i="16"/>
  <c r="Q75" i="16"/>
  <c r="Q77" i="16"/>
  <c r="F12" i="16"/>
  <c r="F21" i="16"/>
  <c r="F30" i="16"/>
  <c r="F39" i="16"/>
  <c r="F48" i="16"/>
  <c r="F57" i="16"/>
  <c r="F66" i="16"/>
  <c r="F75" i="16"/>
  <c r="F77" i="16"/>
  <c r="D6" i="16"/>
  <c r="D15" i="16"/>
  <c r="D24" i="16"/>
  <c r="D33" i="16"/>
  <c r="D42" i="16"/>
  <c r="D51" i="16"/>
  <c r="D60" i="16"/>
  <c r="D69" i="16"/>
  <c r="D7" i="16"/>
  <c r="D16" i="16"/>
  <c r="D25" i="16"/>
  <c r="D34" i="16"/>
  <c r="D43" i="16"/>
  <c r="D52" i="16"/>
  <c r="D61" i="16"/>
  <c r="D70" i="16"/>
  <c r="D8" i="16"/>
  <c r="D17" i="16"/>
  <c r="D26" i="16"/>
  <c r="D35" i="16"/>
  <c r="D44" i="16"/>
  <c r="D53" i="16"/>
  <c r="D62" i="16"/>
  <c r="D71" i="16"/>
  <c r="D9" i="16"/>
  <c r="D18" i="16"/>
  <c r="D27" i="16"/>
  <c r="D36" i="16"/>
  <c r="D45" i="16"/>
  <c r="D54" i="16"/>
  <c r="D63" i="16"/>
  <c r="D72" i="16"/>
  <c r="D10" i="16"/>
  <c r="D19" i="16"/>
  <c r="D28" i="16"/>
  <c r="D37" i="16"/>
  <c r="D46" i="16"/>
  <c r="D55" i="16"/>
  <c r="D64" i="16"/>
  <c r="D73" i="16"/>
  <c r="D11" i="16"/>
  <c r="D20" i="16"/>
  <c r="D29" i="16"/>
  <c r="D38" i="16"/>
  <c r="D47" i="16"/>
  <c r="D56" i="16"/>
  <c r="D65" i="16"/>
  <c r="D74" i="16"/>
  <c r="D5" i="16"/>
  <c r="D14" i="16"/>
  <c r="D23" i="16"/>
  <c r="D32" i="16"/>
  <c r="D41" i="16"/>
  <c r="D50" i="16"/>
  <c r="D59" i="16"/>
  <c r="D68" i="16"/>
</calcChain>
</file>

<file path=xl/comments1.xml><?xml version="1.0" encoding="utf-8"?>
<comments xmlns="http://schemas.openxmlformats.org/spreadsheetml/2006/main">
  <authors>
    <author>Alexandre Dahan</author>
  </authors>
  <commentList>
    <comment ref="A2" authorId="0" shapeId="0">
      <text>
        <r>
          <rPr>
            <b/>
            <sz val="9"/>
            <color indexed="81"/>
            <rFont val="Calibri"/>
            <family val="2"/>
          </rPr>
          <t>Please select the right funcion</t>
        </r>
      </text>
    </comment>
  </commentList>
</comments>
</file>

<file path=xl/comments2.xml><?xml version="1.0" encoding="utf-8"?>
<comments xmlns="http://schemas.openxmlformats.org/spreadsheetml/2006/main">
  <authors>
    <author>Alexandre Dahan</author>
  </authors>
  <commentList>
    <comment ref="D3" authorId="0" shapeId="0">
      <text>
        <r>
          <rPr>
            <sz val="9"/>
            <color indexed="81"/>
            <rFont val="Calibri"/>
            <family val="2"/>
          </rPr>
          <t>Pick the right choice</t>
        </r>
      </text>
    </comment>
    <comment ref="E3" authorId="0" shapeId="0">
      <text>
        <r>
          <rPr>
            <sz val="9"/>
            <color indexed="81"/>
            <rFont val="Calibri"/>
            <family val="2"/>
          </rPr>
          <t xml:space="preserve">Pick the right choice
</t>
        </r>
      </text>
    </comment>
    <comment ref="M3" authorId="0" shapeId="0">
      <text>
        <r>
          <rPr>
            <b/>
            <sz val="9"/>
            <color indexed="81"/>
            <rFont val="Calibri"/>
            <family val="2"/>
          </rPr>
          <t>Pick the right choice</t>
        </r>
      </text>
    </comment>
    <comment ref="O3" authorId="0" shapeId="0">
      <text>
        <r>
          <rPr>
            <sz val="9"/>
            <color indexed="81"/>
            <rFont val="Calibri"/>
            <family val="2"/>
          </rPr>
          <t xml:space="preserve">Pick the right choice
</t>
        </r>
      </text>
    </comment>
  </commentList>
</comments>
</file>

<file path=xl/comments3.xml><?xml version="1.0" encoding="utf-8"?>
<comments xmlns="http://schemas.openxmlformats.org/spreadsheetml/2006/main">
  <authors>
    <author>Alexandre Dahan</author>
  </authors>
  <commentList>
    <comment ref="D3" authorId="0" shapeId="0">
      <text>
        <r>
          <rPr>
            <sz val="9"/>
            <color indexed="81"/>
            <rFont val="Calibri"/>
            <family val="2"/>
          </rPr>
          <t>Pick the right choice</t>
        </r>
      </text>
    </comment>
    <comment ref="E3" authorId="0" shapeId="0">
      <text>
        <r>
          <rPr>
            <sz val="9"/>
            <color indexed="81"/>
            <rFont val="Calibri"/>
            <family val="2"/>
          </rPr>
          <t xml:space="preserve">Pick the right choice
</t>
        </r>
      </text>
    </comment>
    <comment ref="M3" authorId="0" shapeId="0">
      <text>
        <r>
          <rPr>
            <b/>
            <sz val="9"/>
            <color indexed="81"/>
            <rFont val="Calibri"/>
            <family val="2"/>
          </rPr>
          <t>Pick the right choice</t>
        </r>
      </text>
    </comment>
    <comment ref="O3" authorId="0" shapeId="0">
      <text>
        <r>
          <rPr>
            <sz val="9"/>
            <color indexed="81"/>
            <rFont val="Calibri"/>
            <family val="2"/>
          </rPr>
          <t xml:space="preserve">Pick the right choice
</t>
        </r>
      </text>
    </comment>
  </commentList>
</comments>
</file>

<file path=xl/comments4.xml><?xml version="1.0" encoding="utf-8"?>
<comments xmlns="http://schemas.openxmlformats.org/spreadsheetml/2006/main">
  <authors>
    <author>Alexandre Dahan</author>
  </authors>
  <commentList>
    <comment ref="D3" authorId="0" shapeId="0">
      <text>
        <r>
          <rPr>
            <sz val="9"/>
            <color indexed="81"/>
            <rFont val="Calibri"/>
            <family val="2"/>
          </rPr>
          <t>Pick the right choice</t>
        </r>
      </text>
    </comment>
    <comment ref="E3" authorId="0" shapeId="0">
      <text>
        <r>
          <rPr>
            <sz val="9"/>
            <color indexed="81"/>
            <rFont val="Calibri"/>
            <family val="2"/>
          </rPr>
          <t xml:space="preserve">Pick the right choice
</t>
        </r>
      </text>
    </comment>
    <comment ref="M3" authorId="0" shapeId="0">
      <text>
        <r>
          <rPr>
            <b/>
            <sz val="9"/>
            <color indexed="81"/>
            <rFont val="Calibri"/>
            <family val="2"/>
          </rPr>
          <t>Pick the right choice</t>
        </r>
      </text>
    </comment>
    <comment ref="O3" authorId="0" shapeId="0">
      <text>
        <r>
          <rPr>
            <sz val="9"/>
            <color indexed="81"/>
            <rFont val="Calibri"/>
            <family val="2"/>
          </rPr>
          <t xml:space="preserve">Pick the right choice
</t>
        </r>
      </text>
    </comment>
  </commentList>
</comments>
</file>

<file path=xl/comments5.xml><?xml version="1.0" encoding="utf-8"?>
<comments xmlns="http://schemas.openxmlformats.org/spreadsheetml/2006/main">
  <authors>
    <author>Alexandre Dahan</author>
  </authors>
  <commentList>
    <comment ref="D3" authorId="0" shapeId="0">
      <text>
        <r>
          <rPr>
            <sz val="9"/>
            <color indexed="81"/>
            <rFont val="Calibri"/>
            <family val="2"/>
          </rPr>
          <t>Pick the right choice</t>
        </r>
      </text>
    </comment>
    <comment ref="E3" authorId="0" shapeId="0">
      <text>
        <r>
          <rPr>
            <sz val="9"/>
            <color indexed="81"/>
            <rFont val="Calibri"/>
            <family val="2"/>
          </rPr>
          <t xml:space="preserve">Pick the right choice
</t>
        </r>
      </text>
    </comment>
    <comment ref="M3" authorId="0" shapeId="0">
      <text>
        <r>
          <rPr>
            <b/>
            <sz val="9"/>
            <color indexed="81"/>
            <rFont val="Calibri"/>
            <family val="2"/>
          </rPr>
          <t>Pick the right choice</t>
        </r>
      </text>
    </comment>
    <comment ref="O3" authorId="0" shapeId="0">
      <text>
        <r>
          <rPr>
            <sz val="9"/>
            <color indexed="81"/>
            <rFont val="Calibri"/>
            <family val="2"/>
          </rPr>
          <t xml:space="preserve">Pick the right choice
</t>
        </r>
      </text>
    </comment>
  </commentList>
</comments>
</file>

<file path=xl/comments6.xml><?xml version="1.0" encoding="utf-8"?>
<comments xmlns="http://schemas.openxmlformats.org/spreadsheetml/2006/main">
  <authors>
    <author>Alexandre Dahan</author>
  </authors>
  <commentList>
    <comment ref="D3" authorId="0" shapeId="0">
      <text>
        <r>
          <rPr>
            <sz val="9"/>
            <color indexed="81"/>
            <rFont val="Calibri"/>
            <family val="2"/>
          </rPr>
          <t>Pick the right choice</t>
        </r>
      </text>
    </comment>
    <comment ref="E3" authorId="0" shapeId="0">
      <text>
        <r>
          <rPr>
            <sz val="9"/>
            <color indexed="81"/>
            <rFont val="Calibri"/>
            <family val="2"/>
          </rPr>
          <t xml:space="preserve">Pick the right choice
</t>
        </r>
      </text>
    </comment>
    <comment ref="M3" authorId="0" shapeId="0">
      <text>
        <r>
          <rPr>
            <b/>
            <sz val="9"/>
            <color indexed="81"/>
            <rFont val="Calibri"/>
            <family val="2"/>
          </rPr>
          <t>Pick the right choice</t>
        </r>
      </text>
    </comment>
    <comment ref="O3" authorId="0" shapeId="0">
      <text>
        <r>
          <rPr>
            <sz val="9"/>
            <color indexed="81"/>
            <rFont val="Calibri"/>
            <family val="2"/>
          </rPr>
          <t xml:space="preserve">Pick the right choice
</t>
        </r>
      </text>
    </comment>
  </commentList>
</comments>
</file>

<file path=xl/comments7.xml><?xml version="1.0" encoding="utf-8"?>
<comments xmlns="http://schemas.openxmlformats.org/spreadsheetml/2006/main">
  <authors>
    <author>Alexandre Dahan</author>
  </authors>
  <commentList>
    <comment ref="D3" authorId="0" shapeId="0">
      <text>
        <r>
          <rPr>
            <sz val="9"/>
            <color indexed="81"/>
            <rFont val="Calibri"/>
            <family val="2"/>
          </rPr>
          <t>Pick the right choice</t>
        </r>
      </text>
    </comment>
    <comment ref="E3" authorId="0" shapeId="0">
      <text>
        <r>
          <rPr>
            <sz val="9"/>
            <color indexed="81"/>
            <rFont val="Calibri"/>
            <family val="2"/>
          </rPr>
          <t xml:space="preserve">Pick the right choice
</t>
        </r>
      </text>
    </comment>
    <comment ref="M3" authorId="0" shapeId="0">
      <text>
        <r>
          <rPr>
            <b/>
            <sz val="9"/>
            <color indexed="81"/>
            <rFont val="Calibri"/>
            <family val="2"/>
          </rPr>
          <t>Pick the right choice</t>
        </r>
      </text>
    </comment>
    <comment ref="O3" authorId="0" shapeId="0">
      <text>
        <r>
          <rPr>
            <sz val="9"/>
            <color indexed="81"/>
            <rFont val="Calibri"/>
            <family val="2"/>
          </rPr>
          <t xml:space="preserve">Pick the right choice
</t>
        </r>
      </text>
    </comment>
  </commentList>
</comments>
</file>

<file path=xl/comments8.xml><?xml version="1.0" encoding="utf-8"?>
<comments xmlns="http://schemas.openxmlformats.org/spreadsheetml/2006/main">
  <authors>
    <author>Alexandre Dahan</author>
  </authors>
  <commentList>
    <comment ref="D3" authorId="0" shapeId="0">
      <text>
        <r>
          <rPr>
            <sz val="9"/>
            <color indexed="81"/>
            <rFont val="Calibri"/>
            <family val="2"/>
          </rPr>
          <t>Pick the right choice</t>
        </r>
      </text>
    </comment>
    <comment ref="E3" authorId="0" shapeId="0">
      <text>
        <r>
          <rPr>
            <sz val="9"/>
            <color indexed="81"/>
            <rFont val="Calibri"/>
            <family val="2"/>
          </rPr>
          <t xml:space="preserve">Pick the right choice
</t>
        </r>
      </text>
    </comment>
    <comment ref="M3" authorId="0" shapeId="0">
      <text>
        <r>
          <rPr>
            <b/>
            <sz val="9"/>
            <color indexed="81"/>
            <rFont val="Calibri"/>
            <family val="2"/>
          </rPr>
          <t>Pick the right choice</t>
        </r>
      </text>
    </comment>
    <comment ref="O3" authorId="0" shapeId="0">
      <text>
        <r>
          <rPr>
            <sz val="9"/>
            <color indexed="81"/>
            <rFont val="Calibri"/>
            <family val="2"/>
          </rPr>
          <t xml:space="preserve">Pick the right choice
</t>
        </r>
      </text>
    </comment>
  </commentList>
</comments>
</file>

<file path=xl/comments9.xml><?xml version="1.0" encoding="utf-8"?>
<comments xmlns="http://schemas.openxmlformats.org/spreadsheetml/2006/main">
  <authors>
    <author>Alexandre Dahan</author>
  </authors>
  <commentList>
    <comment ref="D3" authorId="0" shapeId="0">
      <text>
        <r>
          <rPr>
            <sz val="9"/>
            <color indexed="81"/>
            <rFont val="Calibri"/>
            <family val="2"/>
          </rPr>
          <t>Pick the right choice</t>
        </r>
      </text>
    </comment>
    <comment ref="E3" authorId="0" shapeId="0">
      <text>
        <r>
          <rPr>
            <sz val="9"/>
            <color indexed="81"/>
            <rFont val="Calibri"/>
            <family val="2"/>
          </rPr>
          <t xml:space="preserve">Pick the right choice
</t>
        </r>
      </text>
    </comment>
    <comment ref="M3" authorId="0" shapeId="0">
      <text>
        <r>
          <rPr>
            <b/>
            <sz val="9"/>
            <color indexed="81"/>
            <rFont val="Calibri"/>
            <family val="2"/>
          </rPr>
          <t>Pick the right choice</t>
        </r>
      </text>
    </comment>
    <comment ref="O3" authorId="0" shapeId="0">
      <text>
        <r>
          <rPr>
            <sz val="9"/>
            <color indexed="81"/>
            <rFont val="Calibri"/>
            <family val="2"/>
          </rPr>
          <t xml:space="preserve">Pick the right choice
</t>
        </r>
      </text>
    </comment>
  </commentList>
</comments>
</file>

<file path=xl/sharedStrings.xml><?xml version="1.0" encoding="utf-8"?>
<sst xmlns="http://schemas.openxmlformats.org/spreadsheetml/2006/main" count="408" uniqueCount="66">
  <si>
    <t>Owner</t>
  </si>
  <si>
    <t>Date</t>
  </si>
  <si>
    <t>Status</t>
  </si>
  <si>
    <t>Rating</t>
  </si>
  <si>
    <t>First Name &amp; Name</t>
  </si>
  <si>
    <t>Current Role</t>
  </si>
  <si>
    <t>Current Company</t>
  </si>
  <si>
    <t xml:space="preserve">Current Country </t>
  </si>
  <si>
    <t>Current City</t>
  </si>
  <si>
    <t>Current Region</t>
  </si>
  <si>
    <t>Source/Reference</t>
  </si>
  <si>
    <t>Gender</t>
  </si>
  <si>
    <t>Nationality</t>
  </si>
  <si>
    <t>Phone Number</t>
  </si>
  <si>
    <t xml:space="preserve">Email </t>
  </si>
  <si>
    <t>BASIC INFORMATION</t>
  </si>
  <si>
    <t>STRUCTURE</t>
  </si>
  <si>
    <t>Comments</t>
  </si>
  <si>
    <t>Aspiration</t>
  </si>
  <si>
    <t>Mobility</t>
  </si>
  <si>
    <t>Expert In</t>
  </si>
  <si>
    <t>PROFILE SUMMARY</t>
  </si>
  <si>
    <t>Interested In</t>
  </si>
  <si>
    <t>Feedback</t>
  </si>
  <si>
    <t>Next Steps</t>
  </si>
  <si>
    <t>ENGAGEMENT SUMMARY</t>
  </si>
  <si>
    <t>Active</t>
  </si>
  <si>
    <t>Hired</t>
  </si>
  <si>
    <t>Inactivated</t>
  </si>
  <si>
    <t>Gold</t>
  </si>
  <si>
    <t>Silver</t>
  </si>
  <si>
    <t>Bronze</t>
  </si>
  <si>
    <t>TBC</t>
  </si>
  <si>
    <t>NorAm</t>
  </si>
  <si>
    <t>LatAm</t>
  </si>
  <si>
    <t>Europe</t>
  </si>
  <si>
    <t>Africa-India</t>
  </si>
  <si>
    <t>CIS</t>
  </si>
  <si>
    <t>Greater China</t>
  </si>
  <si>
    <t>ASPAME</t>
  </si>
  <si>
    <t>M</t>
  </si>
  <si>
    <t>F</t>
  </si>
  <si>
    <r>
      <t>1</t>
    </r>
    <r>
      <rPr>
        <b/>
        <vertAlign val="superscript"/>
        <sz val="12"/>
        <color theme="1"/>
        <rFont val="Calibri"/>
        <scheme val="minor"/>
      </rPr>
      <t>st</t>
    </r>
    <r>
      <rPr>
        <b/>
        <sz val="12"/>
        <color theme="1"/>
        <rFont val="Calibri"/>
        <family val="2"/>
        <scheme val="minor"/>
      </rPr>
      <t xml:space="preserve"> Meeting Date</t>
    </r>
  </si>
  <si>
    <r>
      <t>2</t>
    </r>
    <r>
      <rPr>
        <b/>
        <vertAlign val="superscript"/>
        <sz val="12"/>
        <color theme="1"/>
        <rFont val="Calibri"/>
        <scheme val="minor"/>
      </rPr>
      <t>nd</t>
    </r>
    <r>
      <rPr>
        <b/>
        <sz val="12"/>
        <color theme="1"/>
        <rFont val="Calibri"/>
        <family val="2"/>
        <scheme val="minor"/>
      </rPr>
      <t xml:space="preserve"> Meeting Date</t>
    </r>
  </si>
  <si>
    <r>
      <t>3</t>
    </r>
    <r>
      <rPr>
        <b/>
        <vertAlign val="superscript"/>
        <sz val="12"/>
        <color theme="1"/>
        <rFont val="Calibri"/>
        <scheme val="minor"/>
      </rPr>
      <t>rd</t>
    </r>
    <r>
      <rPr>
        <b/>
        <sz val="12"/>
        <color theme="1"/>
        <rFont val="Calibri"/>
        <family val="2"/>
        <scheme val="minor"/>
      </rPr>
      <t xml:space="preserve"> Meeting Date</t>
    </r>
  </si>
  <si>
    <r>
      <t>4</t>
    </r>
    <r>
      <rPr>
        <b/>
        <vertAlign val="superscript"/>
        <sz val="12"/>
        <color theme="1"/>
        <rFont val="Calibri"/>
        <scheme val="minor"/>
      </rPr>
      <t>th</t>
    </r>
    <r>
      <rPr>
        <b/>
        <sz val="12"/>
        <color theme="1"/>
        <rFont val="Calibri"/>
        <family val="2"/>
        <scheme val="minor"/>
      </rPr>
      <t xml:space="preserve"> Meeting Date</t>
    </r>
  </si>
  <si>
    <t>FMCG Marketing</t>
  </si>
  <si>
    <t>GM</t>
  </si>
  <si>
    <t>FMCG Sales</t>
  </si>
  <si>
    <t>HCN &amp; Medical Marketing &amp; Sales</t>
  </si>
  <si>
    <t>Med Affairs &amp; Life Sciences R&amp;D</t>
  </si>
  <si>
    <t>RE, QFS, Ops, SC, R&amp;D Prod Dev</t>
  </si>
  <si>
    <t>HR</t>
  </si>
  <si>
    <t>Finance</t>
  </si>
  <si>
    <t>Functions</t>
  </si>
  <si>
    <t>Regions</t>
  </si>
  <si>
    <t>Male</t>
  </si>
  <si>
    <t>Female</t>
  </si>
  <si>
    <t>GENDER</t>
  </si>
  <si>
    <t>STATUS</t>
  </si>
  <si>
    <t>RATING</t>
  </si>
  <si>
    <t>Total</t>
  </si>
  <si>
    <t>TOTAL</t>
  </si>
  <si>
    <t>Not Adequate</t>
  </si>
  <si>
    <t>Belzebut</t>
  </si>
  <si>
    <t>Target 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</si>
</sst>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;"/>
  </numFmts>
  <fonts count="10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indexed="81"/>
      <name val="Calibri"/>
      <family val="2"/>
    </font>
    <font>
      <b/>
      <sz val="9"/>
      <color indexed="81"/>
      <name val="Calibri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vertAlign val="superscript"/>
      <sz val="12"/>
      <color theme="1"/>
      <name val="Calibri"/>
      <scheme val="minor"/>
    </font>
    <font>
      <u/>
      <sz val="12"/>
      <color theme="1"/>
      <name val="Calibri"/>
      <scheme val="minor"/>
    </font>
    <font>
      <u/>
      <sz val="12"/>
      <color rgb="FFFF0000"/>
      <name val="Calibri"/>
      <scheme val="minor"/>
    </font>
    <font>
      <b/>
      <sz val="12"/>
      <color rgb="FFFFFF00"/>
      <name val="Calibri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</borders>
  <cellStyleXfs count="151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46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2" borderId="0" xfId="0" applyFont="1" applyFill="1"/>
    <xf numFmtId="0" fontId="1" fillId="3" borderId="4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/>
    </xf>
    <xf numFmtId="0" fontId="1" fillId="7" borderId="0" xfId="0" applyFont="1" applyFill="1" applyBorder="1" applyAlignment="1">
      <alignment horizontal="center"/>
    </xf>
    <xf numFmtId="0" fontId="1" fillId="7" borderId="5" xfId="0" applyFont="1" applyFill="1" applyBorder="1" applyAlignment="1">
      <alignment horizontal="center"/>
    </xf>
    <xf numFmtId="0" fontId="1" fillId="9" borderId="4" xfId="0" applyFont="1" applyFill="1" applyBorder="1" applyAlignment="1">
      <alignment horizontal="center"/>
    </xf>
    <xf numFmtId="0" fontId="1" fillId="9" borderId="0" xfId="0" applyFont="1" applyFill="1" applyBorder="1" applyAlignment="1">
      <alignment horizontal="center"/>
    </xf>
    <xf numFmtId="0" fontId="1" fillId="9" borderId="5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1" fillId="11" borderId="0" xfId="0" applyFont="1" applyFill="1" applyAlignment="1">
      <alignment horizontal="center"/>
    </xf>
    <xf numFmtId="0" fontId="1" fillId="13" borderId="0" xfId="0" applyFont="1" applyFill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1" fillId="15" borderId="0" xfId="0" applyFont="1" applyFill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9" fillId="2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1" fillId="12" borderId="0" xfId="0" applyFont="1" applyFill="1" applyAlignment="1">
      <alignment horizontal="center"/>
    </xf>
    <xf numFmtId="0" fontId="1" fillId="14" borderId="0" xfId="0" applyFont="1" applyFill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1" fillId="8" borderId="3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" fillId="10" borderId="2" xfId="0" applyFont="1" applyFill="1" applyBorder="1" applyAlignment="1">
      <alignment horizontal="center"/>
    </xf>
    <xf numFmtId="0" fontId="1" fillId="10" borderId="3" xfId="0" applyFont="1" applyFill="1" applyBorder="1" applyAlignment="1">
      <alignment horizontal="center"/>
    </xf>
    <xf numFmtId="164" fontId="0" fillId="2" borderId="0" xfId="0" applyNumberFormat="1" applyFill="1" applyAlignment="1">
      <alignment horizontal="center"/>
    </xf>
    <xf numFmtId="164" fontId="1" fillId="2" borderId="0" xfId="0" applyNumberFormat="1" applyFont="1" applyFill="1" applyAlignment="1">
      <alignment horizontal="center"/>
    </xf>
    <xf numFmtId="164" fontId="0" fillId="0" borderId="0" xfId="0" applyNumberFormat="1"/>
  </cellXfs>
  <cellStyles count="15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</xdr:colOff>
      <xdr:row>2</xdr:row>
      <xdr:rowOff>0</xdr:rowOff>
    </xdr:from>
    <xdr:to>
      <xdr:col>3</xdr:col>
      <xdr:colOff>971551</xdr:colOff>
      <xdr:row>3</xdr:row>
      <xdr:rowOff>85724</xdr:rowOff>
    </xdr:to>
    <xdr:sp macro="[0]!Récup" textlink="">
      <xdr:nvSpPr>
        <xdr:cNvPr id="2" name="ZoneTexte 1"/>
        <xdr:cNvSpPr txBox="1"/>
      </xdr:nvSpPr>
      <xdr:spPr>
        <a:xfrm>
          <a:off x="3343276" y="247650"/>
          <a:ext cx="971550" cy="2857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Récup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V38"/>
  <sheetViews>
    <sheetView topLeftCell="A19" workbookViewId="0">
      <selection activeCell="A38" sqref="A38"/>
    </sheetView>
  </sheetViews>
  <sheetFormatPr baseColWidth="10" defaultColWidth="10.875" defaultRowHeight="15.75" x14ac:dyDescent="0.25"/>
  <sheetData>
    <row r="1" spans="1:256" s="1" customFormat="1" x14ac:dyDescent="0.25"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s="1" customFormat="1" x14ac:dyDescent="0.25"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6" s="1" customFormat="1" x14ac:dyDescent="0.25"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</row>
    <row r="4" spans="1:256" s="1" customFormat="1" x14ac:dyDescent="0.25"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</row>
    <row r="5" spans="1:256" s="1" customFormat="1" x14ac:dyDescent="0.25">
      <c r="A5" s="5" t="s">
        <v>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</row>
    <row r="6" spans="1:256" s="1" customFormat="1" x14ac:dyDescent="0.25">
      <c r="A6" s="1" t="s">
        <v>26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</row>
    <row r="7" spans="1:256" s="1" customFormat="1" x14ac:dyDescent="0.25">
      <c r="A7" s="1" t="s">
        <v>27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</row>
    <row r="8" spans="1:256" s="1" customFormat="1" x14ac:dyDescent="0.25">
      <c r="A8" s="1" t="s">
        <v>28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</row>
    <row r="9" spans="1:256" s="1" customFormat="1" x14ac:dyDescent="0.25"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</row>
    <row r="10" spans="1:256" s="1" customFormat="1" x14ac:dyDescent="0.25">
      <c r="A10" s="5" t="s">
        <v>3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</row>
    <row r="11" spans="1:256" s="1" customFormat="1" x14ac:dyDescent="0.25">
      <c r="A11" s="1" t="s">
        <v>29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</row>
    <row r="12" spans="1:256" s="1" customFormat="1" x14ac:dyDescent="0.25">
      <c r="A12" s="1" t="s">
        <v>30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</row>
    <row r="13" spans="1:256" s="1" customFormat="1" x14ac:dyDescent="0.25">
      <c r="A13" s="1" t="s">
        <v>31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</row>
    <row r="14" spans="1:256" s="1" customFormat="1" x14ac:dyDescent="0.25">
      <c r="A14" s="1" t="s">
        <v>32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</row>
    <row r="15" spans="1:256" s="1" customFormat="1" x14ac:dyDescent="0.25">
      <c r="A15" s="1" t="s">
        <v>63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</row>
    <row r="16" spans="1:256" s="1" customFormat="1" x14ac:dyDescent="0.25"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</row>
    <row r="17" spans="1:256" s="1" customFormat="1" x14ac:dyDescent="0.25">
      <c r="A17" s="5" t="s">
        <v>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</row>
    <row r="18" spans="1:256" s="1" customFormat="1" x14ac:dyDescent="0.25">
      <c r="A18" s="1" t="s">
        <v>33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</row>
    <row r="19" spans="1:256" s="1" customFormat="1" x14ac:dyDescent="0.25">
      <c r="A19" s="1" t="s">
        <v>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</row>
    <row r="20" spans="1:256" s="1" customFormat="1" x14ac:dyDescent="0.25">
      <c r="A20" s="1" t="s">
        <v>35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</row>
    <row r="21" spans="1:256" s="1" customFormat="1" x14ac:dyDescent="0.25">
      <c r="A21" s="1" t="s">
        <v>36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</row>
    <row r="22" spans="1:256" s="1" customFormat="1" x14ac:dyDescent="0.25">
      <c r="A22" s="1" t="s">
        <v>37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</row>
    <row r="23" spans="1:256" s="1" customFormat="1" x14ac:dyDescent="0.25">
      <c r="A23" s="1" t="s">
        <v>38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</row>
    <row r="24" spans="1:256" s="1" customFormat="1" x14ac:dyDescent="0.25">
      <c r="A24" s="1" t="s">
        <v>39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</row>
    <row r="25" spans="1:256" s="1" customFormat="1" x14ac:dyDescent="0.25"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</row>
    <row r="26" spans="1:256" s="1" customFormat="1" x14ac:dyDescent="0.25">
      <c r="A26" s="5" t="s">
        <v>11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</row>
    <row r="27" spans="1:256" s="1" customFormat="1" x14ac:dyDescent="0.25">
      <c r="A27" s="1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</row>
    <row r="28" spans="1:256" s="1" customFormat="1" x14ac:dyDescent="0.25">
      <c r="A28" s="1" t="s">
        <v>41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</row>
    <row r="29" spans="1:256" s="1" customFormat="1" x14ac:dyDescent="0.25"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</row>
    <row r="30" spans="1:256" s="1" customFormat="1" x14ac:dyDescent="0.25">
      <c r="A30" s="5" t="s">
        <v>54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</row>
    <row r="31" spans="1:256" s="1" customFormat="1" x14ac:dyDescent="0.25">
      <c r="A31" s="1" t="str">
        <f>Counting!B5</f>
        <v>GM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</row>
    <row r="32" spans="1:256" s="1" customFormat="1" x14ac:dyDescent="0.25">
      <c r="A32" s="1" t="str">
        <f>Counting!B14</f>
        <v>FMCG Marketing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</row>
    <row r="33" spans="1:256" s="1" customFormat="1" x14ac:dyDescent="0.25">
      <c r="A33" s="1" t="str">
        <f>Counting!B23</f>
        <v>FMCG Sales</v>
      </c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</row>
    <row r="34" spans="1:256" s="1" customFormat="1" x14ac:dyDescent="0.25">
      <c r="A34" s="1" t="str">
        <f>Counting!B32</f>
        <v>HCN &amp; Medical Marketing &amp; Sales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</row>
    <row r="35" spans="1:256" s="1" customFormat="1" x14ac:dyDescent="0.25">
      <c r="A35" s="1" t="str">
        <f>Counting!B41</f>
        <v>Med Affairs &amp; Life Sciences R&amp;D</v>
      </c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</row>
    <row r="36" spans="1:256" s="1" customFormat="1" x14ac:dyDescent="0.25">
      <c r="A36" s="1" t="str">
        <f>Counting!B50</f>
        <v>RE, QFS, Ops, SC, R&amp;D Prod Dev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</row>
    <row r="37" spans="1:256" s="1" customFormat="1" x14ac:dyDescent="0.25">
      <c r="A37" s="1" t="str">
        <f>Counting!B59</f>
        <v>HR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</row>
    <row r="38" spans="1:256" s="1" customFormat="1" x14ac:dyDescent="0.25">
      <c r="A38" s="1" t="str">
        <f>Counting!B68</f>
        <v>Finance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/>
  </sheetPr>
  <dimension ref="B1:IV77"/>
  <sheetViews>
    <sheetView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H84" sqref="H84"/>
    </sheetView>
  </sheetViews>
  <sheetFormatPr baseColWidth="10" defaultColWidth="10.875" defaultRowHeight="15.75" x14ac:dyDescent="0.25"/>
  <cols>
    <col min="2" max="2" width="28.875" bestFit="1" customWidth="1"/>
    <col min="3" max="3" width="1.625" customWidth="1"/>
    <col min="4" max="4" width="12.125" customWidth="1"/>
    <col min="5" max="5" width="2.875" customWidth="1"/>
    <col min="6" max="6" width="9.125" customWidth="1"/>
    <col min="10" max="10" width="12.375" customWidth="1"/>
    <col min="11" max="11" width="3.625" customWidth="1"/>
    <col min="15" max="15" width="4.5" customWidth="1"/>
  </cols>
  <sheetData>
    <row r="1" spans="2:256" s="1" customFormat="1" x14ac:dyDescent="0.25">
      <c r="B1" s="2"/>
      <c r="D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2:256" s="1" customFormat="1" x14ac:dyDescent="0.25">
      <c r="B2" s="2"/>
      <c r="D2" s="2"/>
      <c r="F2" s="28" t="s">
        <v>60</v>
      </c>
      <c r="G2" s="28"/>
      <c r="H2" s="28"/>
      <c r="I2" s="28"/>
      <c r="J2" s="28"/>
      <c r="K2" s="2"/>
      <c r="L2" s="29" t="s">
        <v>59</v>
      </c>
      <c r="M2" s="29"/>
      <c r="N2" s="29"/>
      <c r="O2" s="2"/>
      <c r="P2" s="30" t="s">
        <v>58</v>
      </c>
      <c r="Q2" s="30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2:256" s="3" customFormat="1" x14ac:dyDescent="0.25">
      <c r="B3" s="3" t="s">
        <v>54</v>
      </c>
      <c r="D3" s="3" t="s">
        <v>55</v>
      </c>
      <c r="F3" s="4" t="s">
        <v>29</v>
      </c>
      <c r="G3" s="4" t="s">
        <v>30</v>
      </c>
      <c r="H3" s="4" t="s">
        <v>31</v>
      </c>
      <c r="I3" s="4" t="s">
        <v>32</v>
      </c>
      <c r="J3" s="4" t="s">
        <v>63</v>
      </c>
      <c r="L3" s="22" t="s">
        <v>27</v>
      </c>
      <c r="M3" s="22" t="s">
        <v>26</v>
      </c>
      <c r="N3" s="22" t="s">
        <v>28</v>
      </c>
      <c r="P3" s="23" t="s">
        <v>56</v>
      </c>
      <c r="Q3" s="23" t="s">
        <v>57</v>
      </c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</row>
    <row r="4" spans="2:256" s="1" customFormat="1" x14ac:dyDescent="0.25">
      <c r="B4" s="2"/>
      <c r="D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</row>
    <row r="5" spans="2:256" s="2" customFormat="1" x14ac:dyDescent="0.25">
      <c r="B5" s="21" t="str">
        <f>GM!A1</f>
        <v>GM</v>
      </c>
      <c r="D5" s="2" t="str">
        <f>Feuil1!A18</f>
        <v>NorAm</v>
      </c>
      <c r="F5" s="2">
        <f>COUNTIFS(GM!$M$4:$M$500,"NorAm",GM!$E$4:$E$500,"Gold")</f>
        <v>1</v>
      </c>
      <c r="G5" s="2">
        <f>COUNTIFS(GM!$M$4:$M$500,"NorAm",GM!$E$4:$E$500,"Silver")</f>
        <v>0</v>
      </c>
      <c r="H5" s="2">
        <f>COUNTIFS(GM!$M$4:$M$500,"NorAm",GM!$E$4:$E$500,"Bronze")</f>
        <v>0</v>
      </c>
      <c r="I5" s="2">
        <f>COUNTIFS(GM!$M$4:$M$500,"NorAm",GM!$E$4:$E$500,"TBC")</f>
        <v>0</v>
      </c>
      <c r="J5" s="2">
        <f>COUNTIFS(GM!$M$4:$M$500,"NorAm",GM!$E$4:$E$500,"Not Adequate")</f>
        <v>0</v>
      </c>
      <c r="L5" s="2">
        <f>COUNTIFS(GM!$M$4:$M$500,"NorAm",GM!$D$4:$D$500,"Hired")</f>
        <v>1</v>
      </c>
      <c r="M5" s="2">
        <f>COUNTIFS(GM!$M$4:$M$500,"NorAm",GM!$D$4:$D$500,"Active")</f>
        <v>0</v>
      </c>
      <c r="N5" s="2">
        <f>COUNTIFS(GM!$M$4:$M$500,"NorAm",GM!$D$4:$D$500,"Inactivated")</f>
        <v>0</v>
      </c>
      <c r="P5" s="2">
        <f>COUNTIFS(GM!$M$4:$M$500,"NorAm",GM!$O$4:$O$500,"M")</f>
        <v>1</v>
      </c>
      <c r="Q5" s="2">
        <f>COUNTIFS(GM!$M$4:$M$500,"NorAm",GM!$O$4:$O$500,"F")</f>
        <v>0</v>
      </c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</row>
    <row r="6" spans="2:256" s="1" customFormat="1" x14ac:dyDescent="0.25">
      <c r="B6" s="2"/>
      <c r="D6" s="2" t="str">
        <f>Feuil1!A19</f>
        <v>LatAm</v>
      </c>
      <c r="F6" s="2">
        <f>COUNTIFS(GM!$M$4:$M$500,"LatAm",GM!$E$4:$E$500,"Gold")</f>
        <v>1</v>
      </c>
      <c r="G6" s="2">
        <f>COUNTIFS(GM!$M$4:$M$500,"LatAm",GM!$E$4:$E$500,"Silver")</f>
        <v>0</v>
      </c>
      <c r="H6" s="2">
        <f>COUNTIFS(GM!$M$4:$M$500,"LatAm",GM!$E$4:$E$500,"Bronze")</f>
        <v>0</v>
      </c>
      <c r="I6" s="2">
        <f>COUNTIFS(GM!$M$4:$M$500,"LatAm",GM!$E$4:$E$500,"TBC")</f>
        <v>0</v>
      </c>
      <c r="J6" s="2">
        <f>COUNTIFS(GM!$M$4:$M$500,"LatAm",GM!$E$4:$E$500,"Not Adequate")</f>
        <v>0</v>
      </c>
      <c r="K6" s="2"/>
      <c r="L6" s="2">
        <f>COUNTIFS(GM!$M$4:$M$500,"LatAm",GM!$D$4:$D$500,"Hired")</f>
        <v>0</v>
      </c>
      <c r="M6" s="2">
        <f>COUNTIFS(GM!$M$4:$M$500,"LatAm",GM!$D$4:$D$500,"Active")</f>
        <v>0</v>
      </c>
      <c r="N6" s="2">
        <f>COUNTIFS(GM!$M$4:$M$500,"LatAm",GM!$D$4:$D$500,"Inactivated")</f>
        <v>0</v>
      </c>
      <c r="O6" s="2"/>
      <c r="P6" s="2">
        <f>COUNTIFS(GM!$M$4:$M$500,"LatAm",GM!$O$4:$O$500,"M")</f>
        <v>0</v>
      </c>
      <c r="Q6" s="2">
        <f>COUNTIFS(GM!$M$4:$M$500,"LatAm",GM!$O$4:$O$500,"F")</f>
        <v>0</v>
      </c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</row>
    <row r="7" spans="2:256" s="1" customFormat="1" x14ac:dyDescent="0.25">
      <c r="B7" s="2"/>
      <c r="D7" s="2" t="str">
        <f>Feuil1!A20</f>
        <v>Europe</v>
      </c>
      <c r="F7" s="2">
        <f>COUNTIFS(GM!$M$4:$M$500,"Europe",GM!$E$4:$E$500,"Gold")</f>
        <v>0</v>
      </c>
      <c r="G7" s="2">
        <f>COUNTIFS(GM!$M$4:$M$500,"Europe",GM!$E$4:$E$500,"Silver")</f>
        <v>0</v>
      </c>
      <c r="H7" s="2">
        <f>COUNTIFS(GM!$M$4:$M$500,"Europe",GM!$E$4:$E$500,"Bronze")</f>
        <v>0</v>
      </c>
      <c r="I7" s="2">
        <f>COUNTIFS(GM!$M$4:$M$500,"Europe",GM!$E$4:$E$500,"TBC")</f>
        <v>0</v>
      </c>
      <c r="J7" s="2">
        <f>COUNTIFS(GM!$M$4:$M$500,"Europe",GM!$E$4:$E$500,"Not Adequate")</f>
        <v>0</v>
      </c>
      <c r="K7" s="2"/>
      <c r="L7" s="2">
        <f>COUNTIFS(GM!$M$4:$M$500,"Europe",GM!$D$4:$D$500,"Hired")</f>
        <v>0</v>
      </c>
      <c r="M7" s="2">
        <f>COUNTIFS(GM!$M$4:$M$500,"Europe",GM!$D$4:$D$500,"Active")</f>
        <v>0</v>
      </c>
      <c r="N7" s="2">
        <f>COUNTIFS(GM!$M$4:$M$500,"Europe",GM!$D$4:$D$500,"Inactivated")</f>
        <v>0</v>
      </c>
      <c r="O7" s="2"/>
      <c r="P7" s="2">
        <f>COUNTIFS(GM!$M$4:$M$500,"Europe",GM!$O$4:$O$500,"M")</f>
        <v>0</v>
      </c>
      <c r="Q7" s="2">
        <f>COUNTIFS(GM!$M$4:$M$500,"Europe",GM!$O$4:$O$500,"F")</f>
        <v>0</v>
      </c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</row>
    <row r="8" spans="2:256" s="1" customFormat="1" x14ac:dyDescent="0.25">
      <c r="B8" s="2"/>
      <c r="D8" s="2" t="str">
        <f>Feuil1!A21</f>
        <v>Africa-India</v>
      </c>
      <c r="F8" s="2">
        <f>COUNTIFS(GM!$M$4:$M$500,"Africa-India",GM!$E$4:$E$500,"Gold")</f>
        <v>1</v>
      </c>
      <c r="G8" s="2">
        <f>COUNTIFS(GM!$M$4:$M$500,"Africa-India",GM!$E$4:$E$500,"Silver")</f>
        <v>0</v>
      </c>
      <c r="H8" s="2">
        <f>COUNTIFS(GM!$M$4:$M$500,"Africa-India",GM!$E$4:$E$500,"Bronze")</f>
        <v>0</v>
      </c>
      <c r="I8" s="2">
        <f>COUNTIFS(GM!$M$4:$M$500,"Africa-India",GM!$E$4:$E$500,"TBCr")</f>
        <v>0</v>
      </c>
      <c r="J8" s="2">
        <f>COUNTIFS(GM!$M$4:$M$500,"Africa-India",GM!$E$4:$E$500,"Not Adequate")</f>
        <v>0</v>
      </c>
      <c r="K8" s="2"/>
      <c r="L8" s="2">
        <f>COUNTIFS(GM!$M$4:$M$500,"Africa-India",GM!$D$4:$D$500,"Hired")</f>
        <v>0</v>
      </c>
      <c r="M8" s="2">
        <f>COUNTIFS(GM!$M$4:$M$500,"Africa-India",GM!$D$4:$D$500,"Active")</f>
        <v>0</v>
      </c>
      <c r="N8" s="2">
        <f>COUNTIFS(GM!$M$4:$M$500,"Africa-India",GM!$D$4:$D$500,"Inactivated")</f>
        <v>1</v>
      </c>
      <c r="O8" s="2"/>
      <c r="P8" s="2">
        <f>COUNTIFS(GM!$M$4:$M$500,"Africa-India",GM!$O$4:$O$500,"M")</f>
        <v>0</v>
      </c>
      <c r="Q8" s="2">
        <f>COUNTIFS(GM!$M$4:$M$500,"Africa-India",GM!$O$4:$O$500,"F")</f>
        <v>1</v>
      </c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</row>
    <row r="9" spans="2:256" s="1" customFormat="1" x14ac:dyDescent="0.25">
      <c r="B9" s="2"/>
      <c r="D9" s="2" t="str">
        <f>Feuil1!A22</f>
        <v>CIS</v>
      </c>
      <c r="F9" s="2">
        <f>COUNTIFS(GM!$M$4:$M$500,"CIS",GM!$E$4:$E$500,"Gold")</f>
        <v>1</v>
      </c>
      <c r="G9" s="2">
        <f>COUNTIFS(GM!$M$4:$M$500,"CIS",GM!$E$4:$E$500,"Silver")</f>
        <v>0</v>
      </c>
      <c r="H9" s="2">
        <f>COUNTIFS(GM!$M$4:$M$500,"CIS",GM!$E$4:$E$500,"Bronze")</f>
        <v>0</v>
      </c>
      <c r="I9" s="2">
        <f>COUNTIFS(GM!$M$4:$M$500,"CIS",GM!$E$4:$E$500,"TBC")</f>
        <v>0</v>
      </c>
      <c r="J9" s="2">
        <f>COUNTIFS(GM!$M$4:$M$500,"CIS",GM!$E$4:$E$500,"Not Adequate")</f>
        <v>0</v>
      </c>
      <c r="K9" s="2"/>
      <c r="L9" s="2">
        <f>COUNTIFS(GM!$M$4:$M$500,"CIS",GM!$D$4:$D$500,"Hired")</f>
        <v>0</v>
      </c>
      <c r="M9" s="2">
        <f>COUNTIFS(GM!$M$4:$M$500,"CIS",GM!$D$4:$D$500,"Active")</f>
        <v>1</v>
      </c>
      <c r="N9" s="2">
        <f>COUNTIFS(GM!$M$4:$M$500,"CIS",GM!$D$4:$D$500,"Inactivated")</f>
        <v>0</v>
      </c>
      <c r="O9" s="2"/>
      <c r="P9" s="2">
        <f>COUNTIFS(GM!$M$4:$M$500,"CIS",GM!$O$4:$O$500,"M")</f>
        <v>0</v>
      </c>
      <c r="Q9" s="2">
        <f>COUNTIFS(GM!$M$4:$M$500,"CIS",GM!$O$4:$O$500,"F")</f>
        <v>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</row>
    <row r="10" spans="2:256" s="1" customFormat="1" x14ac:dyDescent="0.25">
      <c r="B10" s="2"/>
      <c r="D10" s="2" t="str">
        <f>Feuil1!A23</f>
        <v>Greater China</v>
      </c>
      <c r="F10" s="2">
        <f>COUNTIFS(GM!$M$4:$M$500,"Greater China",GM!$E$4:$E$500,"Gold")</f>
        <v>1</v>
      </c>
      <c r="G10" s="2">
        <f>COUNTIFS(GM!$M$4:$M$500,"Greater China",GM!$E$4:$E$500,"Silver")</f>
        <v>0</v>
      </c>
      <c r="H10" s="2">
        <f>COUNTIFS(GM!$M$4:$M$500,"Greater China",GM!$E$4:$E$500,"Bronze")</f>
        <v>0</v>
      </c>
      <c r="I10" s="2">
        <f>COUNTIFS(GM!$M$4:$M$500,"Greater China",GM!$E$4:$E$500,"TBC")</f>
        <v>0</v>
      </c>
      <c r="J10" s="2">
        <f>COUNTIFS(GM!$M$4:$M$500,"Greater China",GM!$E$4:$E$500,"Not Adequate")</f>
        <v>0</v>
      </c>
      <c r="K10" s="2"/>
      <c r="L10" s="2">
        <f>COUNTIFS(GM!$M$4:$M$500,"Greater China",GM!$D$4:$D$500,"Hired")</f>
        <v>0</v>
      </c>
      <c r="M10" s="2">
        <f>COUNTIFS(GM!$M$4:$M$500,"Greater China",GM!$D$4:$D$500,"Active")</f>
        <v>0</v>
      </c>
      <c r="N10" s="2">
        <f>COUNTIFS(GM!$M$4:$M$500,"Greater China",GM!$D$4:$D$500,"Inactivated")</f>
        <v>0</v>
      </c>
      <c r="O10" s="2"/>
      <c r="P10" s="2">
        <f>COUNTIFS(GM!$M$4:$M$500,"Greater China",GM!$O$4:$O$500,"M")</f>
        <v>0</v>
      </c>
      <c r="Q10" s="2">
        <f>COUNTIFS(GM!$M$4:$M$500,"Greater China",GM!$O$4:$O$500,"F")</f>
        <v>0</v>
      </c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</row>
    <row r="11" spans="2:256" s="1" customFormat="1" x14ac:dyDescent="0.25">
      <c r="B11" s="2"/>
      <c r="D11" s="2" t="str">
        <f>Feuil1!A24</f>
        <v>ASPAME</v>
      </c>
      <c r="F11" s="2">
        <f>COUNTIFS(GM!$M$4:$M$500,"ASPAME",GM!$E$4:$E$500,"Gold")</f>
        <v>1</v>
      </c>
      <c r="G11" s="2">
        <f>COUNTIFS(GM!$M$4:$M$500,"ASPAME",GM!$E$4:$E$500,"Silver")</f>
        <v>0</v>
      </c>
      <c r="H11" s="2">
        <f>COUNTIFS(GM!$M$4:$M$500,"ASPAME",GM!$E$4:$E$500,"Bronze")</f>
        <v>0</v>
      </c>
      <c r="I11" s="2">
        <f>COUNTIFS(GM!$M$4:$M$500,"ASPAME",GM!$E$4:$E$500,"TBC")</f>
        <v>0</v>
      </c>
      <c r="J11" s="2">
        <f>COUNTIFS(GM!$M$4:$M$500,"ASPAME",GM!$E$4:$E$500,"Not Adequate")</f>
        <v>0</v>
      </c>
      <c r="K11" s="2"/>
      <c r="L11" s="2">
        <f>COUNTIFS(GM!$M$4:$M$500,"ASPAME",GM!$D$4:$D$500,"Hired")</f>
        <v>0</v>
      </c>
      <c r="M11" s="2">
        <f>COUNTIFS(GM!$M$4:$M$500,"ASPAME",GM!$D$4:$D$500,"Active")</f>
        <v>0</v>
      </c>
      <c r="N11" s="2">
        <f>COUNTIFS(GM!$M$4:$M$500,"ASPAME",GM!$D$4:$D$500,"Inactivated")</f>
        <v>1</v>
      </c>
      <c r="O11" s="2"/>
      <c r="P11" s="2">
        <f>COUNTIFS(GM!$M$4:$M$500,"ASPAME",GM!$O$4:$O$500,"M")</f>
        <v>1</v>
      </c>
      <c r="Q11" s="2">
        <f>COUNTIFS(GM!$M$4:$M$500,"ASPAME",GM!$O$4:$O$500,"F")</f>
        <v>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</row>
    <row r="12" spans="2:256" s="1" customFormat="1" x14ac:dyDescent="0.25">
      <c r="B12" s="2"/>
      <c r="D12" s="3" t="s">
        <v>61</v>
      </c>
      <c r="E12" s="5"/>
      <c r="F12" s="3">
        <f>SUM(F5:F11)</f>
        <v>6</v>
      </c>
      <c r="G12" s="3">
        <f t="shared" ref="G12:Q12" si="0">SUM(G5:G11)</f>
        <v>0</v>
      </c>
      <c r="H12" s="3">
        <f t="shared" si="0"/>
        <v>0</v>
      </c>
      <c r="I12" s="3">
        <f t="shared" si="0"/>
        <v>0</v>
      </c>
      <c r="J12" s="3">
        <f t="shared" si="0"/>
        <v>0</v>
      </c>
      <c r="K12" s="3"/>
      <c r="L12" s="3">
        <f t="shared" si="0"/>
        <v>1</v>
      </c>
      <c r="M12" s="3">
        <f t="shared" si="0"/>
        <v>1</v>
      </c>
      <c r="N12" s="3">
        <f t="shared" si="0"/>
        <v>2</v>
      </c>
      <c r="O12" s="3"/>
      <c r="P12" s="3">
        <f t="shared" si="0"/>
        <v>2</v>
      </c>
      <c r="Q12" s="3">
        <f t="shared" si="0"/>
        <v>1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</row>
    <row r="13" spans="2:256" s="1" customFormat="1" x14ac:dyDescent="0.25">
      <c r="B13" s="2"/>
      <c r="D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</row>
    <row r="14" spans="2:256" s="1" customFormat="1" x14ac:dyDescent="0.25">
      <c r="B14" s="21" t="str">
        <f>'FMCG Marketing'!A1</f>
        <v>FMCG Marketing</v>
      </c>
      <c r="D14" s="2" t="str">
        <f>D5</f>
        <v>NorAm</v>
      </c>
      <c r="F14" s="2">
        <f>COUNTIFS('FMCG Marketing'!$M$4:$M$500,"NorAm",'FMCG Marketing'!$E$4:$E$500,"Gold")</f>
        <v>0</v>
      </c>
      <c r="G14" s="2">
        <f>COUNTIFS('FMCG Marketing'!$M$4:$M$500,"NorAm",'FMCG Marketing'!$E$4:$E$500,"Silver")</f>
        <v>0</v>
      </c>
      <c r="H14" s="2">
        <f>COUNTIFS('FMCG Marketing'!$M$4:$M$500,"NorAm",'FMCG Marketing'!$E$4:$E$500,"Bronze")</f>
        <v>0</v>
      </c>
      <c r="I14" s="2">
        <f>COUNTIFS('FMCG Marketing'!$M$4:$M$500,"NorAm",'FMCG Marketing'!$E$4:$E$500,"TBC")</f>
        <v>0</v>
      </c>
      <c r="J14" s="2">
        <f>COUNTIFS('FMCG Marketing'!$M$4:$M$500,"NorAm",'FMCG Marketing'!$E$4:$E$500,"Not Adequate")</f>
        <v>0</v>
      </c>
      <c r="K14" s="2"/>
      <c r="L14" s="2">
        <f>COUNTIFS('FMCG Marketing'!$M$4:$M$500,"NorAm",'FMCG Marketing'!$D$4:$D$500,"Hired")</f>
        <v>0</v>
      </c>
      <c r="M14" s="2">
        <f>COUNTIFS('FMCG Marketing'!$M$4:$M$500,"NorAm",'FMCG Marketing'!$D$4:$D$500,"Active")</f>
        <v>0</v>
      </c>
      <c r="N14" s="2">
        <f>COUNTIFS('FMCG Marketing'!$M$4:$M$500,"NorAm",'FMCG Marketing'!$D$4:$D$500,"Inactivated")</f>
        <v>0</v>
      </c>
      <c r="O14" s="2"/>
      <c r="P14" s="2">
        <f>COUNTIFS('FMCG Marketing'!$M$4:$M$500,"NorAm",'FMCG Marketing'!$O$4:$O$500,"M")</f>
        <v>0</v>
      </c>
      <c r="Q14" s="2">
        <f>COUNTIFS('FMCG Marketing'!$M$4:$M$500,"NorAm",'FMCG Marketing'!$O$4:$O$500,"F")</f>
        <v>0</v>
      </c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</row>
    <row r="15" spans="2:256" s="1" customFormat="1" x14ac:dyDescent="0.25">
      <c r="B15" s="2"/>
      <c r="D15" s="2" t="str">
        <f t="shared" ref="D15:D20" si="1">D6</f>
        <v>LatAm</v>
      </c>
      <c r="F15" s="2">
        <f>COUNTIFS('FMCG Marketing'!$M$4:$M$500,"LatAm",'FMCG Marketing'!$E$4:$E$500,"Gold")</f>
        <v>0</v>
      </c>
      <c r="G15" s="2">
        <f>COUNTIFS('FMCG Marketing'!$M$4:$M$500,"LatAm",'FMCG Marketing'!$E$4:$E$500,"Silver")</f>
        <v>0</v>
      </c>
      <c r="H15" s="2">
        <f>COUNTIFS('FMCG Marketing'!$M$4:$M$500,"LatAm",'FMCG Marketing'!$E$4:$E$500,"Bronze")</f>
        <v>0</v>
      </c>
      <c r="I15" s="2">
        <f>COUNTIFS('FMCG Marketing'!$M$4:$M$500,"LatAm",'FMCG Marketing'!$E$4:$E$500,"TBC")</f>
        <v>0</v>
      </c>
      <c r="J15" s="2">
        <f>COUNTIFS('FMCG Marketing'!$M$4:$M$500,"LatAm",'FMCG Marketing'!$E$4:$E$500,"Not Adequate")</f>
        <v>0</v>
      </c>
      <c r="K15" s="2"/>
      <c r="L15" s="2">
        <f>COUNTIFS('FMCG Marketing'!$M$4:$M$500,"LatAm",'FMCG Marketing'!$D$4:$D$500,"Hired")</f>
        <v>0</v>
      </c>
      <c r="M15" s="2">
        <f>COUNTIFS('FMCG Marketing'!$M$4:$M$500,"LatAm",'FMCG Marketing'!$D$4:$D$500,"Active")</f>
        <v>0</v>
      </c>
      <c r="N15" s="2">
        <f>COUNTIFS('FMCG Marketing'!$M$4:$M$500,"LatAm",'FMCG Marketing'!$D$4:$D$500,"Inactivated")</f>
        <v>0</v>
      </c>
      <c r="O15" s="2"/>
      <c r="P15" s="2">
        <f>COUNTIFS('FMCG Marketing'!$M$4:$M$500,"LatAm",'FMCG Marketing'!$O$4:$O$500,"M")</f>
        <v>0</v>
      </c>
      <c r="Q15" s="2">
        <f>COUNTIFS('FMCG Marketing'!$M$4:$M$500,"LatAm",'FMCG Marketing'!$O$4:$O$500,"F")</f>
        <v>0</v>
      </c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</row>
    <row r="16" spans="2:256" s="1" customFormat="1" x14ac:dyDescent="0.25">
      <c r="B16" s="2"/>
      <c r="D16" s="2" t="str">
        <f t="shared" si="1"/>
        <v>Europe</v>
      </c>
      <c r="F16" s="2">
        <f>COUNTIFS('FMCG Marketing'!$M$4:$M$500,"Europe",'FMCG Marketing'!$E$4:$E$500,"Gold")</f>
        <v>0</v>
      </c>
      <c r="G16" s="2">
        <f>COUNTIFS('FMCG Marketing'!$M$4:$M$500,"Europe",'FMCG Marketing'!$E$4:$E$500,"Silver")</f>
        <v>0</v>
      </c>
      <c r="H16" s="2">
        <f>COUNTIFS('FMCG Marketing'!$M$4:$M$500,"Europe",'FMCG Marketing'!$E$4:$E$500,"Bronze")</f>
        <v>0</v>
      </c>
      <c r="I16" s="2">
        <f>COUNTIFS('FMCG Marketing'!$M$4:$M$500,"Europe",'FMCG Marketing'!$E$4:$E$500,"TBC")</f>
        <v>0</v>
      </c>
      <c r="J16" s="2">
        <f>COUNTIFS('FMCG Marketing'!$M$4:$M$500,"Europe",'FMCG Marketing'!$E$4:$E$500,"Not Adequate")</f>
        <v>0</v>
      </c>
      <c r="K16" s="2"/>
      <c r="L16" s="2">
        <f>COUNTIFS('FMCG Marketing'!$M$4:$M$500,"Europe",'FMCG Marketing'!$D$4:$D$500,"Hired")</f>
        <v>0</v>
      </c>
      <c r="M16" s="2">
        <f>COUNTIFS('FMCG Marketing'!$M$4:$M$500,"Europe",'FMCG Marketing'!$D$4:$D$500,"Active")</f>
        <v>0</v>
      </c>
      <c r="N16" s="2">
        <f>COUNTIFS('FMCG Marketing'!$M$4:$M$500,"Europe",'FMCG Marketing'!$D$4:$D$500,"Inactivated")</f>
        <v>0</v>
      </c>
      <c r="O16" s="2"/>
      <c r="P16" s="2">
        <f>COUNTIFS('FMCG Marketing'!$M$4:$M$500,"Europe",'FMCG Marketing'!$O$4:$O$500,"M")</f>
        <v>0</v>
      </c>
      <c r="Q16" s="2">
        <f>COUNTIFS('FMCG Marketing'!$M$4:$M$500,"Europe",'FMCG Marketing'!$O$4:$O$500,"F")</f>
        <v>0</v>
      </c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</row>
    <row r="17" spans="2:256" s="1" customFormat="1" x14ac:dyDescent="0.25">
      <c r="B17" s="2"/>
      <c r="D17" s="2" t="str">
        <f t="shared" si="1"/>
        <v>Africa-India</v>
      </c>
      <c r="F17" s="2">
        <f>COUNTIFS('FMCG Marketing'!$M$4:$M$500,"Africa-India",'FMCG Marketing'!$E$4:$E$500,"Gold")</f>
        <v>0</v>
      </c>
      <c r="G17" s="2">
        <f>COUNTIFS('FMCG Marketing'!$M$4:$M$500,"Africa-India",'FMCG Marketing'!$E$4:$E$500,"Silver")</f>
        <v>0</v>
      </c>
      <c r="H17" s="2">
        <f>COUNTIFS('FMCG Marketing'!$M$4:$M$500,"Africa-India",'FMCG Marketing'!$E$4:$E$500,"Bronze")</f>
        <v>0</v>
      </c>
      <c r="I17" s="2">
        <f>COUNTIFS('FMCG Marketing'!$M$4:$M$500,"Africa-India",'FMCG Marketing'!$E$4:$E$500,"TBCr")</f>
        <v>0</v>
      </c>
      <c r="J17" s="2">
        <f>COUNTIFS('FMCG Marketing'!$M$4:$M$500,"Africa-India",'FMCG Marketing'!$E$4:$E$500,"Not Adequate")</f>
        <v>0</v>
      </c>
      <c r="K17" s="2"/>
      <c r="L17" s="2">
        <f>COUNTIFS('FMCG Marketing'!$M$4:$M$500,"Africa-India",'FMCG Marketing'!$D$4:$D$500,"Hired")</f>
        <v>0</v>
      </c>
      <c r="M17" s="2">
        <f>COUNTIFS('FMCG Marketing'!$M$4:$M$500,"Africa-India",'FMCG Marketing'!$D$4:$D$500,"Active")</f>
        <v>0</v>
      </c>
      <c r="N17" s="2">
        <f>COUNTIFS('FMCG Marketing'!$M$4:$M$500,"Africa-India",'FMCG Marketing'!$D$4:$D$500,"Inactivated")</f>
        <v>0</v>
      </c>
      <c r="O17" s="2"/>
      <c r="P17" s="2">
        <f>COUNTIFS('FMCG Marketing'!$M$4:$M$500,"Africa-India",'FMCG Marketing'!$O$4:$O$500,"M")</f>
        <v>0</v>
      </c>
      <c r="Q17" s="2">
        <f>COUNTIFS('FMCG Marketing'!$M$4:$M$500,"Africa-India",'FMCG Marketing'!$O$4:$O$500,"F")</f>
        <v>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</row>
    <row r="18" spans="2:256" s="1" customFormat="1" x14ac:dyDescent="0.25">
      <c r="B18" s="2"/>
      <c r="D18" s="2" t="str">
        <f t="shared" si="1"/>
        <v>CIS</v>
      </c>
      <c r="F18" s="2">
        <f>COUNTIFS('FMCG Marketing'!$M$4:$M$500,"CIS",'FMCG Marketing'!$E$4:$E$500,"Gold")</f>
        <v>0</v>
      </c>
      <c r="G18" s="2">
        <f>COUNTIFS('FMCG Marketing'!$M$4:$M$500,"CIS",'FMCG Marketing'!$E$4:$E$500,"Silver")</f>
        <v>0</v>
      </c>
      <c r="H18" s="2">
        <f>COUNTIFS('FMCG Marketing'!$M$4:$M$500,"CIS",'FMCG Marketing'!$E$4:$E$500,"Bronze")</f>
        <v>0</v>
      </c>
      <c r="I18" s="2">
        <f>COUNTIFS('FMCG Marketing'!$M$4:$M$500,"CIS",'FMCG Marketing'!$E$4:$E$500,"TBC")</f>
        <v>0</v>
      </c>
      <c r="J18" s="2">
        <f>COUNTIFS('FMCG Marketing'!$M$4:$M$500,"CIS",'FMCG Marketing'!$E$4:$E$500,"Not Adequate")</f>
        <v>0</v>
      </c>
      <c r="K18" s="2"/>
      <c r="L18" s="2">
        <f>COUNTIFS('FMCG Marketing'!$M$4:$M$500,"CIS",'FMCG Marketing'!$D$4:$D$500,"Hired")</f>
        <v>0</v>
      </c>
      <c r="M18" s="2">
        <f>COUNTIFS('FMCG Marketing'!$M$4:$M$500,"CIS",'FMCG Marketing'!$D$4:$D$500,"Active")</f>
        <v>0</v>
      </c>
      <c r="N18" s="2">
        <f>COUNTIFS('FMCG Marketing'!$M$4:$M$500,"CIS",'FMCG Marketing'!$D$4:$D$500,"Inactivated")</f>
        <v>0</v>
      </c>
      <c r="O18" s="2"/>
      <c r="P18" s="2">
        <f>COUNTIFS('FMCG Marketing'!$M$4:$M$500,"CIS",'FMCG Marketing'!$O$4:$O$500,"M")</f>
        <v>0</v>
      </c>
      <c r="Q18" s="2">
        <f>COUNTIFS('FMCG Marketing'!$M$4:$M$500,"CIS",'FMCG Marketing'!$O$4:$O$500,"F")</f>
        <v>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</row>
    <row r="19" spans="2:256" s="1" customFormat="1" x14ac:dyDescent="0.25">
      <c r="B19" s="2"/>
      <c r="D19" s="2" t="str">
        <f t="shared" si="1"/>
        <v>Greater China</v>
      </c>
      <c r="F19" s="2">
        <f>COUNTIFS('FMCG Marketing'!$M$4:$M$500,"Greater China",'FMCG Marketing'!$E$4:$E$500,"Gold")</f>
        <v>0</v>
      </c>
      <c r="G19" s="2">
        <f>COUNTIFS('FMCG Marketing'!$M$4:$M$500,"Greater China",'FMCG Marketing'!$E$4:$E$500,"Silver")</f>
        <v>0</v>
      </c>
      <c r="H19" s="2">
        <f>COUNTIFS('FMCG Marketing'!$M$4:$M$500,"Greater China",'FMCG Marketing'!$E$4:$E$500,"Bronze")</f>
        <v>0</v>
      </c>
      <c r="I19" s="2">
        <f>COUNTIFS('FMCG Marketing'!$M$4:$M$500,"Greater China",'FMCG Marketing'!$E$4:$E$500,"TBC")</f>
        <v>0</v>
      </c>
      <c r="J19" s="2">
        <f>COUNTIFS('FMCG Marketing'!$M$4:$M$500,"Greater China",'FMCG Marketing'!$E$4:$E$500,"Not Adequate")</f>
        <v>0</v>
      </c>
      <c r="K19" s="2"/>
      <c r="L19" s="2">
        <f>COUNTIFS('FMCG Marketing'!$M$4:$M$500,"Greater China",'FMCG Marketing'!$D$4:$D$500,"Hired")</f>
        <v>0</v>
      </c>
      <c r="M19" s="2">
        <f>COUNTIFS('FMCG Marketing'!$M$4:$M$500,"Greater China",'FMCG Marketing'!$D$4:$D$500,"Active")</f>
        <v>0</v>
      </c>
      <c r="N19" s="2">
        <f>COUNTIFS('FMCG Marketing'!$M$4:$M$500,"Greater China",'FMCG Marketing'!$D$4:$D$500,"Inactivated")</f>
        <v>1</v>
      </c>
      <c r="O19" s="2"/>
      <c r="P19" s="2">
        <f>COUNTIFS('FMCG Marketing'!$M$4:$M$500,"Greater China",'FMCG Marketing'!$O$4:$O$500,"M")</f>
        <v>0</v>
      </c>
      <c r="Q19" s="2">
        <f>COUNTIFS('FMCG Marketing'!$M$4:$M$500,"Greater China",'FMCG Marketing'!$O$4:$O$500,"F")</f>
        <v>1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</row>
    <row r="20" spans="2:256" s="1" customFormat="1" x14ac:dyDescent="0.25">
      <c r="B20" s="2"/>
      <c r="D20" s="2" t="str">
        <f t="shared" si="1"/>
        <v>ASPAME</v>
      </c>
      <c r="F20" s="2">
        <f>COUNTIFS('FMCG Marketing'!$M$4:$M$500,"ASPAME",'FMCG Marketing'!$E$4:$E$500,"Gold")</f>
        <v>0</v>
      </c>
      <c r="G20" s="2">
        <f>COUNTIFS('FMCG Marketing'!$M$4:$M$500,"ASPAME",'FMCG Marketing'!$E$4:$E$500,"Silver")</f>
        <v>0</v>
      </c>
      <c r="H20" s="2">
        <f>COUNTIFS('FMCG Marketing'!$M$4:$M$500,"ASPAME",'FMCG Marketing'!$E$4:$E$500,"Bronze")</f>
        <v>0</v>
      </c>
      <c r="I20" s="2">
        <f>COUNTIFS('FMCG Marketing'!$M$4:$M$500,"ASPAME",'FMCG Marketing'!$E$4:$E$500,"TBC")</f>
        <v>0</v>
      </c>
      <c r="J20" s="2">
        <f>COUNTIFS('FMCG Marketing'!$M$4:$M$500,"ASPAME",'FMCG Marketing'!$E$4:$E$500,"Not Adequate")</f>
        <v>0</v>
      </c>
      <c r="K20" s="2"/>
      <c r="L20" s="2">
        <f>COUNTIFS('FMCG Marketing'!$M$4:$M$500,"ASPAME",'FMCG Marketing'!$D$4:$D$500,"Hired")</f>
        <v>0</v>
      </c>
      <c r="M20" s="2">
        <f>COUNTIFS('FMCG Marketing'!$M$4:$M$500,"ASPAME",'FMCG Marketing'!$D$4:$D$500,"Active")</f>
        <v>0</v>
      </c>
      <c r="N20" s="2">
        <f>COUNTIFS('FMCG Marketing'!$M$4:$M$500,"ASPAME",'FMCG Marketing'!$D$4:$D$500,"Inactivated")</f>
        <v>0</v>
      </c>
      <c r="O20" s="2"/>
      <c r="P20" s="2">
        <f>COUNTIFS('FMCG Marketing'!$M$4:$M$500,"ASPAME",'FMCG Marketing'!$O$4:$O$500,"M")</f>
        <v>0</v>
      </c>
      <c r="Q20" s="2">
        <f>COUNTIFS('FMCG Marketing'!$M$4:$M$500,"ASPAME",'FMCG Marketing'!$O$4:$O$500,"F")</f>
        <v>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</row>
    <row r="21" spans="2:256" s="1" customFormat="1" x14ac:dyDescent="0.25">
      <c r="B21" s="2"/>
      <c r="D21" s="3" t="s">
        <v>61</v>
      </c>
      <c r="E21" s="5"/>
      <c r="F21" s="3">
        <f>SUM(F14:F20)</f>
        <v>0</v>
      </c>
      <c r="G21" s="3">
        <f t="shared" ref="G21" si="2">SUM(G14:G20)</f>
        <v>0</v>
      </c>
      <c r="H21" s="3">
        <f t="shared" ref="H21" si="3">SUM(H14:H20)</f>
        <v>0</v>
      </c>
      <c r="I21" s="3">
        <f t="shared" ref="I21" si="4">SUM(I14:I20)</f>
        <v>0</v>
      </c>
      <c r="J21" s="3">
        <f t="shared" ref="J21" si="5">SUM(J14:J20)</f>
        <v>0</v>
      </c>
      <c r="K21" s="3"/>
      <c r="L21" s="3">
        <f t="shared" ref="L21" si="6">SUM(L14:L20)</f>
        <v>0</v>
      </c>
      <c r="M21" s="3">
        <f t="shared" ref="M21" si="7">SUM(M14:M20)</f>
        <v>0</v>
      </c>
      <c r="N21" s="3">
        <f t="shared" ref="N21" si="8">SUM(N14:N20)</f>
        <v>1</v>
      </c>
      <c r="O21" s="3"/>
      <c r="P21" s="3">
        <f t="shared" ref="P21" si="9">SUM(P14:P20)</f>
        <v>0</v>
      </c>
      <c r="Q21" s="3">
        <f t="shared" ref="Q21" si="10">SUM(Q14:Q20)</f>
        <v>1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</row>
    <row r="22" spans="2:256" s="1" customFormat="1" x14ac:dyDescent="0.25">
      <c r="B22" s="2"/>
      <c r="D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</row>
    <row r="23" spans="2:256" s="1" customFormat="1" x14ac:dyDescent="0.25">
      <c r="B23" s="21" t="str">
        <f>'FMCG Sales'!A1</f>
        <v>FMCG Sales</v>
      </c>
      <c r="D23" s="2" t="str">
        <f>D14</f>
        <v>NorAm</v>
      </c>
      <c r="F23" s="2">
        <f>COUNTIFS('FMCG Sales'!$M$4:$M$500,"NorAm",'FMCG Sales'!$E$4:$E$500,"Gold")</f>
        <v>0</v>
      </c>
      <c r="G23" s="2">
        <f>COUNTIFS('FMCG Sales'!$M$4:$M$500,"NorAm",'FMCG Sales'!$E$4:$E$500,"Silver")</f>
        <v>0</v>
      </c>
      <c r="H23" s="2">
        <f>COUNTIFS('FMCG Sales'!$M$4:$M$500,"NorAm",'FMCG Sales'!$E$4:$E$500,"Bronze")</f>
        <v>0</v>
      </c>
      <c r="I23" s="2">
        <f>COUNTIFS('FMCG Sales'!$M$4:$M$500,"NorAm",'FMCG Sales'!$E$4:$E$500,"TBC")</f>
        <v>0</v>
      </c>
      <c r="J23" s="2">
        <f>COUNTIFS('FMCG Sales'!$M$4:$M$500,"NorAm",'FMCG Sales'!$E$4:$E$500,"Not Adequate")</f>
        <v>0</v>
      </c>
      <c r="K23" s="2"/>
      <c r="L23" s="2">
        <f>COUNTIFS('FMCG Sales'!$M$4:$M$500,"NorAm",'FMCG Sales'!$D$4:$D$500,"Hired")</f>
        <v>0</v>
      </c>
      <c r="M23" s="2">
        <f>COUNTIFS('FMCG Sales'!$M$4:$M$500,"NorAm",'FMCG Sales'!$D$4:$D$500,"Active")</f>
        <v>0</v>
      </c>
      <c r="N23" s="2">
        <f>COUNTIFS('FMCG Sales'!$M$4:$M$500,"NorAm",'FMCG Sales'!$D$4:$D$500,"Inactivated")</f>
        <v>0</v>
      </c>
      <c r="O23" s="2"/>
      <c r="P23" s="2">
        <f>COUNTIFS('FMCG Sales'!$M$4:$M$500,"NorAm",'FMCG Sales'!$O$4:$O$500,"M")</f>
        <v>0</v>
      </c>
      <c r="Q23" s="2">
        <f>COUNTIFS('FMCG Sales'!$M$4:$M$500,"NorAm",'FMCG Sales'!$O$4:$O$500,"F")</f>
        <v>0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</row>
    <row r="24" spans="2:256" s="1" customFormat="1" x14ac:dyDescent="0.25">
      <c r="B24" s="2"/>
      <c r="D24" s="2" t="str">
        <f t="shared" ref="D24:D29" si="11">D15</f>
        <v>LatAm</v>
      </c>
      <c r="F24" s="2">
        <f>COUNTIFS('FMCG Sales'!$M$4:$M$500,"LatAm",'FMCG Sales'!$E$4:$E$500,"Gold")</f>
        <v>0</v>
      </c>
      <c r="G24" s="2">
        <f>COUNTIFS('FMCG Sales'!$M$4:$M$500,"LatAm",'FMCG Sales'!$E$4:$E$500,"Silver")</f>
        <v>0</v>
      </c>
      <c r="H24" s="2">
        <f>COUNTIFS('FMCG Sales'!$M$4:$M$500,"LatAm",'FMCG Sales'!$E$4:$E$500,"Bronze")</f>
        <v>0</v>
      </c>
      <c r="I24" s="2">
        <f>COUNTIFS('FMCG Sales'!$M$4:$M$500,"LatAm",'FMCG Sales'!$E$4:$E$500,"TBC")</f>
        <v>0</v>
      </c>
      <c r="J24" s="2">
        <f>COUNTIFS('FMCG Sales'!$M$4:$M$500,"LatAm",'FMCG Sales'!$E$4:$E$500,"Not Adequate")</f>
        <v>0</v>
      </c>
      <c r="K24" s="2"/>
      <c r="L24" s="2">
        <f>COUNTIFS('FMCG Sales'!$M$4:$M$500,"LatAm",'FMCG Sales'!$D$4:$D$500,"Hired")</f>
        <v>0</v>
      </c>
      <c r="M24" s="2">
        <f>COUNTIFS('FMCG Sales'!$M$4:$M$500,"LatAm",'FMCG Sales'!$D$4:$D$500,"Active")</f>
        <v>0</v>
      </c>
      <c r="N24" s="2">
        <f>COUNTIFS('FMCG Sales'!$M$4:$M$500,"LatAm",'FMCG Sales'!$D$4:$D$500,"Inactivated")</f>
        <v>0</v>
      </c>
      <c r="O24" s="2"/>
      <c r="P24" s="2">
        <f>COUNTIFS('FMCG Sales'!$M$4:$M$500,"LatAm",'FMCG Sales'!$O$4:$O$500,"M")</f>
        <v>0</v>
      </c>
      <c r="Q24" s="2">
        <f>COUNTIFS('FMCG Sales'!$M$4:$M$500,"LatAm",'FMCG Sales'!$O$4:$O$500,"F")</f>
        <v>0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</row>
    <row r="25" spans="2:256" s="1" customFormat="1" x14ac:dyDescent="0.25">
      <c r="B25" s="2"/>
      <c r="D25" s="2" t="str">
        <f t="shared" si="11"/>
        <v>Europe</v>
      </c>
      <c r="F25" s="2">
        <f>COUNTIFS('FMCG Sales'!$M$4:$M$500,"Europe",'FMCG Sales'!$E$4:$E$500,"Gold")</f>
        <v>0</v>
      </c>
      <c r="G25" s="2">
        <f>COUNTIFS('FMCG Sales'!$M$4:$M$500,"Europe",'FMCG Sales'!$E$4:$E$500,"Silver")</f>
        <v>0</v>
      </c>
      <c r="H25" s="2">
        <f>COUNTIFS('FMCG Sales'!$M$4:$M$500,"Europe",'FMCG Sales'!$E$4:$E$500,"Bronze")</f>
        <v>0</v>
      </c>
      <c r="I25" s="2">
        <f>COUNTIFS('FMCG Sales'!$M$4:$M$500,"Europe",'FMCG Sales'!$E$4:$E$500,"TBC")</f>
        <v>0</v>
      </c>
      <c r="J25" s="2">
        <f>COUNTIFS('FMCG Sales'!$M$4:$M$500,"Europe",'FMCG Sales'!$E$4:$E$500,"Not Adequate")</f>
        <v>0</v>
      </c>
      <c r="K25" s="2"/>
      <c r="L25" s="2">
        <f>COUNTIFS('FMCG Sales'!$M$4:$M$500,"Europe",'FMCG Sales'!$D$4:$D$500,"Hired")</f>
        <v>0</v>
      </c>
      <c r="M25" s="2">
        <f>COUNTIFS('FMCG Sales'!$M$4:$M$500,"Europe",'FMCG Sales'!$D$4:$D$500,"Active")</f>
        <v>0</v>
      </c>
      <c r="N25" s="2">
        <f>COUNTIFS('FMCG Sales'!$M$4:$M$500,"Europe",'FMCG Sales'!$D$4:$D$500,"Inactivated")</f>
        <v>0</v>
      </c>
      <c r="O25" s="2"/>
      <c r="P25" s="2">
        <f>COUNTIFS('FMCG Sales'!$M$4:$M$500,"Europe",'FMCG Sales'!$O$4:$O$500,"M")</f>
        <v>0</v>
      </c>
      <c r="Q25" s="2">
        <f>COUNTIFS('FMCG Sales'!$M$4:$M$500,"Europe",'FMCG Sales'!$O$4:$O$500,"F")</f>
        <v>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</row>
    <row r="26" spans="2:256" s="1" customFormat="1" x14ac:dyDescent="0.25">
      <c r="B26" s="2"/>
      <c r="D26" s="2" t="str">
        <f t="shared" si="11"/>
        <v>Africa-India</v>
      </c>
      <c r="F26" s="2">
        <f>COUNTIFS('FMCG Sales'!$M$4:$M$500,"Africa-India",'FMCG Sales'!$E$4:$E$500,"Gold")</f>
        <v>0</v>
      </c>
      <c r="G26" s="2">
        <f>COUNTIFS('FMCG Sales'!$M$4:$M$500,"Africa-India",'FMCG Sales'!$E$4:$E$500,"Silver")</f>
        <v>0</v>
      </c>
      <c r="H26" s="2">
        <f>COUNTIFS('FMCG Sales'!$M$4:$M$500,"Africa-India",'FMCG Sales'!$E$4:$E$500,"Bronze")</f>
        <v>0</v>
      </c>
      <c r="I26" s="2">
        <f>COUNTIFS('FMCG Sales'!$M$4:$M$500,"Africa-India",'FMCG Sales'!$E$4:$E$500,"TBCr")</f>
        <v>0</v>
      </c>
      <c r="J26" s="2">
        <f>COUNTIFS('FMCG Sales'!$M$4:$M$500,"Africa-India",'FMCG Sales'!$E$4:$E$500,"Not Adequate")</f>
        <v>0</v>
      </c>
      <c r="K26" s="2"/>
      <c r="L26" s="2">
        <f>COUNTIFS('FMCG Sales'!$M$4:$M$500,"Africa-India",'FMCG Sales'!$D$4:$D$500,"Hired")</f>
        <v>0</v>
      </c>
      <c r="M26" s="2">
        <f>COUNTIFS('FMCG Sales'!$M$4:$M$500,"Africa-India",'FMCG Sales'!$D$4:$D$500,"Active")</f>
        <v>0</v>
      </c>
      <c r="N26" s="2">
        <f>COUNTIFS('FMCG Sales'!$M$4:$M$500,"Africa-India",'FMCG Sales'!$D$4:$D$500,"Inactivated")</f>
        <v>0</v>
      </c>
      <c r="O26" s="2"/>
      <c r="P26" s="2">
        <f>COUNTIFS('FMCG Sales'!$M$4:$M$500,"Africa-India",'FMCG Sales'!$O$4:$O$500,"M")</f>
        <v>0</v>
      </c>
      <c r="Q26" s="2">
        <f>COUNTIFS('FMCG Sales'!$M$4:$M$500,"Africa-India",'FMCG Sales'!$O$4:$O$500,"F")</f>
        <v>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</row>
    <row r="27" spans="2:256" s="1" customFormat="1" x14ac:dyDescent="0.25">
      <c r="B27" s="2"/>
      <c r="D27" s="2" t="str">
        <f t="shared" si="11"/>
        <v>CIS</v>
      </c>
      <c r="F27" s="2">
        <f>COUNTIFS('FMCG Sales'!$M$4:$M$500,"CIS",'FMCG Sales'!$E$4:$E$500,"Gold")</f>
        <v>0</v>
      </c>
      <c r="G27" s="2">
        <f>COUNTIFS('FMCG Sales'!$M$4:$M$500,"CIS",'FMCG Sales'!$E$4:$E$500,"Silver")</f>
        <v>0</v>
      </c>
      <c r="H27" s="2">
        <f>COUNTIFS('FMCG Sales'!$M$4:$M$500,"CIS",'FMCG Sales'!$E$4:$E$500,"Bronze")</f>
        <v>0</v>
      </c>
      <c r="I27" s="2">
        <f>COUNTIFS('FMCG Sales'!$M$4:$M$500,"CIS",'FMCG Sales'!$E$4:$E$500,"TBC")</f>
        <v>0</v>
      </c>
      <c r="J27" s="2">
        <f>COUNTIFS('FMCG Sales'!$M$4:$M$500,"CIS",'FMCG Sales'!$E$4:$E$500,"Not Adequate")</f>
        <v>0</v>
      </c>
      <c r="K27" s="2"/>
      <c r="L27" s="2">
        <f>COUNTIFS('FMCG Sales'!$M$4:$M$500,"CIS",'FMCG Sales'!$D$4:$D$500,"Hired")</f>
        <v>0</v>
      </c>
      <c r="M27" s="2">
        <f>COUNTIFS('FMCG Sales'!$M$4:$M$500,"CIS",'FMCG Sales'!$D$4:$D$500,"Active")</f>
        <v>0</v>
      </c>
      <c r="N27" s="2">
        <f>COUNTIFS('FMCG Sales'!$M$4:$M$500,"CIS",'FMCG Sales'!$D$4:$D$500,"Inactivated")</f>
        <v>0</v>
      </c>
      <c r="O27" s="2"/>
      <c r="P27" s="2">
        <f>COUNTIFS('FMCG Sales'!$M$4:$M$500,"CIS",'FMCG Sales'!$O$4:$O$500,"M")</f>
        <v>0</v>
      </c>
      <c r="Q27" s="2">
        <f>COUNTIFS('FMCG Sales'!$M$4:$M$500,"CIS",'FMCG Sales'!$O$4:$O$500,"F")</f>
        <v>0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</row>
    <row r="28" spans="2:256" s="1" customFormat="1" x14ac:dyDescent="0.25">
      <c r="B28" s="2"/>
      <c r="D28" s="2" t="str">
        <f t="shared" si="11"/>
        <v>Greater China</v>
      </c>
      <c r="F28" s="2">
        <f>COUNTIFS('FMCG Sales'!$M$4:$M$500,"Greater China",'FMCG Sales'!$E$4:$E$500,"Gold")</f>
        <v>0</v>
      </c>
      <c r="G28" s="2">
        <f>COUNTIFS('FMCG Sales'!$M$4:$M$500,"Greater China",'FMCG Sales'!$E$4:$E$500,"Silver")</f>
        <v>0</v>
      </c>
      <c r="H28" s="2">
        <f>COUNTIFS('FMCG Sales'!$M$4:$M$500,"Greater China",'FMCG Sales'!$E$4:$E$500,"Bronze")</f>
        <v>0</v>
      </c>
      <c r="I28" s="2">
        <f>COUNTIFS('FMCG Sales'!$M$4:$M$500,"Greater China",'FMCG Sales'!$E$4:$E$500,"TBC")</f>
        <v>0</v>
      </c>
      <c r="J28" s="2">
        <f>COUNTIFS('FMCG Sales'!$M$4:$M$500,"Greater China",'FMCG Sales'!$E$4:$E$500,"Not Adequate")</f>
        <v>0</v>
      </c>
      <c r="K28" s="2"/>
      <c r="L28" s="2">
        <f>COUNTIFS('FMCG Sales'!$M$4:$M$500,"Greater China",'FMCG Sales'!$D$4:$D$500,"Hired")</f>
        <v>0</v>
      </c>
      <c r="M28" s="2">
        <f>COUNTIFS('FMCG Sales'!$M$4:$M$500,"Greater China",'FMCG Sales'!$D$4:$D$500,"Active")</f>
        <v>0</v>
      </c>
      <c r="N28" s="2">
        <f>COUNTIFS('FMCG Sales'!$M$4:$M$500,"Greater China",'FMCG Sales'!$D$4:$D$500,"Inactivated")</f>
        <v>0</v>
      </c>
      <c r="O28" s="2"/>
      <c r="P28" s="2">
        <f>COUNTIFS('FMCG Sales'!$M$4:$M$500,"Greater China",'FMCG Sales'!$O$4:$O$500,"M")</f>
        <v>0</v>
      </c>
      <c r="Q28" s="2">
        <f>COUNTIFS('FMCG Sales'!$M$4:$M$500,"Greater China",'FMCG Sales'!$O$4:$O$500,"F")</f>
        <v>0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</row>
    <row r="29" spans="2:256" s="1" customFormat="1" x14ac:dyDescent="0.25">
      <c r="B29" s="2"/>
      <c r="D29" s="2" t="str">
        <f t="shared" si="11"/>
        <v>ASPAME</v>
      </c>
      <c r="F29" s="2">
        <f>COUNTIFS('FMCG Sales'!$M$4:$M$500,"ASPAME",'FMCG Sales'!$E$4:$E$500,"Gold")</f>
        <v>0</v>
      </c>
      <c r="G29" s="2">
        <f>COUNTIFS('FMCG Sales'!$M$4:$M$500,"ASPAME",'FMCG Sales'!$E$4:$E$500,"Silver")</f>
        <v>0</v>
      </c>
      <c r="H29" s="2">
        <f>COUNTIFS('FMCG Sales'!$M$4:$M$500,"ASPAME",'FMCG Sales'!$E$4:$E$500,"Bronze")</f>
        <v>0</v>
      </c>
      <c r="I29" s="2">
        <f>COUNTIFS('FMCG Sales'!$M$4:$M$500,"ASPAME",'FMCG Sales'!$E$4:$E$500,"TBC")</f>
        <v>0</v>
      </c>
      <c r="J29" s="2">
        <f>COUNTIFS('FMCG Sales'!$M$4:$M$500,"ASPAME",'FMCG Sales'!$E$4:$E$500,"Not Adequate")</f>
        <v>0</v>
      </c>
      <c r="K29" s="2"/>
      <c r="L29" s="2">
        <f>COUNTIFS('FMCG Sales'!$M$4:$M$500,"ASPAME",'FMCG Sales'!$D$4:$D$500,"Hired")</f>
        <v>0</v>
      </c>
      <c r="M29" s="2">
        <f>COUNTIFS('FMCG Sales'!$M$4:$M$500,"ASPAME",'FMCG Sales'!$D$4:$D$500,"Active")</f>
        <v>0</v>
      </c>
      <c r="N29" s="2">
        <f>COUNTIFS('FMCG Sales'!$M$4:$M$500,"ASPAME",'FMCG Sales'!$D$4:$D$500,"Inactivated")</f>
        <v>0</v>
      </c>
      <c r="O29" s="2"/>
      <c r="P29" s="2">
        <f>COUNTIFS('FMCG Sales'!$M$4:$M$500,"ASPAME",'FMCG Sales'!$O$4:$O$500,"M")</f>
        <v>0</v>
      </c>
      <c r="Q29" s="2">
        <f>COUNTIFS('FMCG Sales'!$M$4:$M$500,"ASPAME",'FMCG Sales'!$O$4:$O$500,"F")</f>
        <v>0</v>
      </c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</row>
    <row r="30" spans="2:256" s="1" customFormat="1" x14ac:dyDescent="0.25">
      <c r="B30" s="2"/>
      <c r="D30" s="3" t="s">
        <v>61</v>
      </c>
      <c r="E30" s="5"/>
      <c r="F30" s="3">
        <f>SUM(F23:F29)</f>
        <v>0</v>
      </c>
      <c r="G30" s="3">
        <f t="shared" ref="G30" si="12">SUM(G23:G29)</f>
        <v>0</v>
      </c>
      <c r="H30" s="3">
        <f t="shared" ref="H30" si="13">SUM(H23:H29)</f>
        <v>0</v>
      </c>
      <c r="I30" s="3">
        <f t="shared" ref="I30" si="14">SUM(I23:I29)</f>
        <v>0</v>
      </c>
      <c r="J30" s="3">
        <f t="shared" ref="J30" si="15">SUM(J23:J29)</f>
        <v>0</v>
      </c>
      <c r="K30" s="3"/>
      <c r="L30" s="3">
        <f t="shared" ref="L30" si="16">SUM(L23:L29)</f>
        <v>0</v>
      </c>
      <c r="M30" s="3">
        <f t="shared" ref="M30" si="17">SUM(M23:M29)</f>
        <v>0</v>
      </c>
      <c r="N30" s="3">
        <f t="shared" ref="N30" si="18">SUM(N23:N29)</f>
        <v>0</v>
      </c>
      <c r="O30" s="3"/>
      <c r="P30" s="3">
        <f t="shared" ref="P30" si="19">SUM(P23:P29)</f>
        <v>0</v>
      </c>
      <c r="Q30" s="3">
        <f t="shared" ref="Q30" si="20">SUM(Q23:Q29)</f>
        <v>0</v>
      </c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</row>
    <row r="31" spans="2:256" s="1" customFormat="1" x14ac:dyDescent="0.25">
      <c r="B31" s="2"/>
      <c r="D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</row>
    <row r="32" spans="2:256" s="1" customFormat="1" x14ac:dyDescent="0.25">
      <c r="B32" s="21" t="str">
        <f>'HCN &amp; Medical Marketing &amp; Sales'!A1</f>
        <v>HCN &amp; Medical Marketing &amp; Sales</v>
      </c>
      <c r="D32" s="2" t="str">
        <f>D23</f>
        <v>NorAm</v>
      </c>
      <c r="F32" s="2">
        <f>COUNTIFS('HCN &amp; Medical Marketing &amp; Sales'!$M$4:$M$500,"NorAm",'HCN &amp; Medical Marketing &amp; Sales'!$E$4:$E$500,"Gold")</f>
        <v>0</v>
      </c>
      <c r="G32" s="2">
        <f>COUNTIFS('HCN &amp; Medical Marketing &amp; Sales'!$M$4:$M$500,"NorAm",'HCN &amp; Medical Marketing &amp; Sales'!$E$4:$E$500,"Silver")</f>
        <v>0</v>
      </c>
      <c r="H32" s="2">
        <f>COUNTIFS('HCN &amp; Medical Marketing &amp; Sales'!$M$4:$M$500,"NorAm",'HCN &amp; Medical Marketing &amp; Sales'!$E$4:$E$500,"Bronze")</f>
        <v>0</v>
      </c>
      <c r="I32" s="2">
        <f>COUNTIFS('HCN &amp; Medical Marketing &amp; Sales'!$M$4:$M$500,"NorAm",'HCN &amp; Medical Marketing &amp; Sales'!$E$4:$E$500,"TBC")</f>
        <v>0</v>
      </c>
      <c r="J32" s="2">
        <f>COUNTIFS('HCN &amp; Medical Marketing &amp; Sales'!$M$4:$M$500,"NorAm",'HCN &amp; Medical Marketing &amp; Sales'!$E$4:$E$500,"Not Adequate")</f>
        <v>0</v>
      </c>
      <c r="K32" s="2"/>
      <c r="L32" s="2">
        <f>COUNTIFS('HCN &amp; Medical Marketing &amp; Sales'!$M$4:$M$500,"NorAm",'HCN &amp; Medical Marketing &amp; Sales'!$D$4:$D$500,"Hired")</f>
        <v>0</v>
      </c>
      <c r="M32" s="2">
        <f>COUNTIFS('HCN &amp; Medical Marketing &amp; Sales'!$M$4:$M$500,"NorAm",'HCN &amp; Medical Marketing &amp; Sales'!$D$4:$D$500,"Active")</f>
        <v>0</v>
      </c>
      <c r="N32" s="2">
        <f>COUNTIFS('HCN &amp; Medical Marketing &amp; Sales'!$M$4:$M$500,"NorAm",'HCN &amp; Medical Marketing &amp; Sales'!$D$4:$D$500,"Inactivated")</f>
        <v>0</v>
      </c>
      <c r="O32" s="2"/>
      <c r="P32" s="2">
        <f>COUNTIFS('HCN &amp; Medical Marketing &amp; Sales'!$M$4:$M$500,"NorAm",'HCN &amp; Medical Marketing &amp; Sales'!$O$4:$O$500,"M")</f>
        <v>0</v>
      </c>
      <c r="Q32" s="2">
        <f>COUNTIFS('HCN &amp; Medical Marketing &amp; Sales'!$M$4:$M$500,"NorAm",'HCN &amp; Medical Marketing &amp; Sales'!$O$4:$O$500,"F")</f>
        <v>0</v>
      </c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</row>
    <row r="33" spans="2:256" s="1" customFormat="1" x14ac:dyDescent="0.25">
      <c r="B33" s="2"/>
      <c r="D33" s="2" t="str">
        <f t="shared" ref="D33:D38" si="21">D24</f>
        <v>LatAm</v>
      </c>
      <c r="F33" s="2">
        <f>COUNTIFS('HCN &amp; Medical Marketing &amp; Sales'!$M$4:$M$500,"LatAm",'HCN &amp; Medical Marketing &amp; Sales'!$E$4:$E$500,"Gold")</f>
        <v>0</v>
      </c>
      <c r="G33" s="2">
        <f>COUNTIFS('HCN &amp; Medical Marketing &amp; Sales'!$M$4:$M$500,"LatAm",'HCN &amp; Medical Marketing &amp; Sales'!$E$4:$E$500,"Silver")</f>
        <v>0</v>
      </c>
      <c r="H33" s="2">
        <f>COUNTIFS('HCN &amp; Medical Marketing &amp; Sales'!$M$4:$M$500,"LatAm",'HCN &amp; Medical Marketing &amp; Sales'!$E$4:$E$500,"Bronze")</f>
        <v>0</v>
      </c>
      <c r="I33" s="2">
        <f>COUNTIFS('HCN &amp; Medical Marketing &amp; Sales'!$M$4:$M$500,"LatAm",'HCN &amp; Medical Marketing &amp; Sales'!$E$4:$E$500,"TBC")</f>
        <v>0</v>
      </c>
      <c r="J33" s="2">
        <f>COUNTIFS('HCN &amp; Medical Marketing &amp; Sales'!$M$4:$M$500,"LatAm",'HCN &amp; Medical Marketing &amp; Sales'!$E$4:$E$500,"Not Adequate")</f>
        <v>0</v>
      </c>
      <c r="K33" s="2"/>
      <c r="L33" s="2">
        <f>COUNTIFS('HCN &amp; Medical Marketing &amp; Sales'!$M$4:$M$500,"LatAm",'HCN &amp; Medical Marketing &amp; Sales'!$D$4:$D$500,"Hired")</f>
        <v>0</v>
      </c>
      <c r="M33" s="2">
        <f>COUNTIFS('HCN &amp; Medical Marketing &amp; Sales'!$M$4:$M$500,"LatAm",'HCN &amp; Medical Marketing &amp; Sales'!$D$4:$D$500,"Active")</f>
        <v>0</v>
      </c>
      <c r="N33" s="2">
        <f>COUNTIFS('HCN &amp; Medical Marketing &amp; Sales'!$M$4:$M$500,"LatAm",'HCN &amp; Medical Marketing &amp; Sales'!$D$4:$D$500,"Inactivated")</f>
        <v>0</v>
      </c>
      <c r="O33" s="2"/>
      <c r="P33" s="2">
        <f>COUNTIFS('HCN &amp; Medical Marketing &amp; Sales'!$M$4:$M$500,"LatAm",'HCN &amp; Medical Marketing &amp; Sales'!$O$4:$O$500,"M")</f>
        <v>0</v>
      </c>
      <c r="Q33" s="2">
        <f>COUNTIFS('HCN &amp; Medical Marketing &amp; Sales'!$M$4:$M$500,"LatAm",'HCN &amp; Medical Marketing &amp; Sales'!$O$4:$O$500,"F")</f>
        <v>0</v>
      </c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</row>
    <row r="34" spans="2:256" s="1" customFormat="1" x14ac:dyDescent="0.25">
      <c r="B34" s="2"/>
      <c r="D34" s="2" t="str">
        <f t="shared" si="21"/>
        <v>Europe</v>
      </c>
      <c r="F34" s="2">
        <f>COUNTIFS('HCN &amp; Medical Marketing &amp; Sales'!$M$4:$M$500,"Europe",'HCN &amp; Medical Marketing &amp; Sales'!$E$4:$E$500,"Gold")</f>
        <v>0</v>
      </c>
      <c r="G34" s="2">
        <f>COUNTIFS('HCN &amp; Medical Marketing &amp; Sales'!$M$4:$M$500,"Europe",'HCN &amp; Medical Marketing &amp; Sales'!$E$4:$E$500,"Silver")</f>
        <v>0</v>
      </c>
      <c r="H34" s="2">
        <f>COUNTIFS('HCN &amp; Medical Marketing &amp; Sales'!$M$4:$M$500,"Europe",'HCN &amp; Medical Marketing &amp; Sales'!$E$4:$E$500,"Bronze")</f>
        <v>0</v>
      </c>
      <c r="I34" s="2">
        <f>COUNTIFS('HCN &amp; Medical Marketing &amp; Sales'!$M$4:$M$500,"Europe",'HCN &amp; Medical Marketing &amp; Sales'!$E$4:$E$500,"TBC")</f>
        <v>0</v>
      </c>
      <c r="J34" s="2">
        <f>COUNTIFS('HCN &amp; Medical Marketing &amp; Sales'!$M$4:$M$500,"Europe",'HCN &amp; Medical Marketing &amp; Sales'!$E$4:$E$500,"Not Adequate")</f>
        <v>0</v>
      </c>
      <c r="K34" s="2"/>
      <c r="L34" s="2">
        <f>COUNTIFS('HCN &amp; Medical Marketing &amp; Sales'!$M$4:$M$500,"Europe",'HCN &amp; Medical Marketing &amp; Sales'!$D$4:$D$500,"Hired")</f>
        <v>0</v>
      </c>
      <c r="M34" s="2">
        <f>COUNTIFS('HCN &amp; Medical Marketing &amp; Sales'!$M$4:$M$500,"Europe",'HCN &amp; Medical Marketing &amp; Sales'!$D$4:$D$500,"Active")</f>
        <v>0</v>
      </c>
      <c r="N34" s="2">
        <f>COUNTIFS('HCN &amp; Medical Marketing &amp; Sales'!$M$4:$M$500,"Europe",'HCN &amp; Medical Marketing &amp; Sales'!$D$4:$D$500,"Inactivated")</f>
        <v>0</v>
      </c>
      <c r="O34" s="2"/>
      <c r="P34" s="2">
        <f>COUNTIFS('HCN &amp; Medical Marketing &amp; Sales'!$M$4:$M$500,"Europe",'HCN &amp; Medical Marketing &amp; Sales'!$O$4:$O$500,"M")</f>
        <v>0</v>
      </c>
      <c r="Q34" s="2">
        <f>COUNTIFS('HCN &amp; Medical Marketing &amp; Sales'!$M$4:$M$500,"Europe",'HCN &amp; Medical Marketing &amp; Sales'!$O$4:$O$500,"F")</f>
        <v>0</v>
      </c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</row>
    <row r="35" spans="2:256" s="1" customFormat="1" x14ac:dyDescent="0.25">
      <c r="B35" s="2"/>
      <c r="D35" s="2" t="str">
        <f t="shared" si="21"/>
        <v>Africa-India</v>
      </c>
      <c r="F35" s="2">
        <f>COUNTIFS('HCN &amp; Medical Marketing &amp; Sales'!$M$4:$M$500,"Africa-India",'HCN &amp; Medical Marketing &amp; Sales'!$E$4:$E$500,"Gold")</f>
        <v>0</v>
      </c>
      <c r="G35" s="2">
        <f>COUNTIFS('HCN &amp; Medical Marketing &amp; Sales'!$M$4:$M$500,"Africa-India",'HCN &amp; Medical Marketing &amp; Sales'!$E$4:$E$500,"Silver")</f>
        <v>0</v>
      </c>
      <c r="H35" s="2">
        <f>COUNTIFS('HCN &amp; Medical Marketing &amp; Sales'!$M$4:$M$500,"Africa-India",'HCN &amp; Medical Marketing &amp; Sales'!$E$4:$E$500,"Bronze")</f>
        <v>0</v>
      </c>
      <c r="I35" s="2">
        <f>COUNTIFS('HCN &amp; Medical Marketing &amp; Sales'!$M$4:$M$500,"Africa-India",'HCN &amp; Medical Marketing &amp; Sales'!$E$4:$E$500,"TBCr")</f>
        <v>0</v>
      </c>
      <c r="J35" s="2">
        <f>COUNTIFS('HCN &amp; Medical Marketing &amp; Sales'!$M$4:$M$500,"Africa-India",'HCN &amp; Medical Marketing &amp; Sales'!$E$4:$E$500,"Not Adequate")</f>
        <v>0</v>
      </c>
      <c r="K35" s="2"/>
      <c r="L35" s="2">
        <f>COUNTIFS('HCN &amp; Medical Marketing &amp; Sales'!$M$4:$M$500,"Africa-India",'HCN &amp; Medical Marketing &amp; Sales'!$D$4:$D$500,"Hired")</f>
        <v>0</v>
      </c>
      <c r="M35" s="2">
        <f>COUNTIFS('HCN &amp; Medical Marketing &amp; Sales'!$M$4:$M$500,"Africa-India",'HCN &amp; Medical Marketing &amp; Sales'!$D$4:$D$500,"Active")</f>
        <v>0</v>
      </c>
      <c r="N35" s="2">
        <f>COUNTIFS('HCN &amp; Medical Marketing &amp; Sales'!$M$4:$M$500,"Africa-India",'HCN &amp; Medical Marketing &amp; Sales'!$D$4:$D$500,"Inactivated")</f>
        <v>0</v>
      </c>
      <c r="O35" s="2"/>
      <c r="P35" s="2">
        <f>COUNTIFS('HCN &amp; Medical Marketing &amp; Sales'!$M$4:$M$500,"Africa-India",'HCN &amp; Medical Marketing &amp; Sales'!$O$4:$O$500,"M")</f>
        <v>0</v>
      </c>
      <c r="Q35" s="2">
        <f>COUNTIFS('HCN &amp; Medical Marketing &amp; Sales'!$M$4:$M$500,"Africa-India",'HCN &amp; Medical Marketing &amp; Sales'!$O$4:$O$500,"F")</f>
        <v>0</v>
      </c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</row>
    <row r="36" spans="2:256" s="1" customFormat="1" x14ac:dyDescent="0.25">
      <c r="B36" s="2"/>
      <c r="D36" s="2" t="str">
        <f t="shared" si="21"/>
        <v>CIS</v>
      </c>
      <c r="F36" s="2">
        <f>COUNTIFS('HCN &amp; Medical Marketing &amp; Sales'!$M$4:$M$500,"CIS",'HCN &amp; Medical Marketing &amp; Sales'!$E$4:$E$500,"Gold")</f>
        <v>0</v>
      </c>
      <c r="G36" s="2">
        <f>COUNTIFS('HCN &amp; Medical Marketing &amp; Sales'!$M$4:$M$500,"CIS",'HCN &amp; Medical Marketing &amp; Sales'!$E$4:$E$500,"Silver")</f>
        <v>0</v>
      </c>
      <c r="H36" s="2">
        <f>COUNTIFS('HCN &amp; Medical Marketing &amp; Sales'!$M$4:$M$500,"CIS",'HCN &amp; Medical Marketing &amp; Sales'!$E$4:$E$500,"Bronze")</f>
        <v>0</v>
      </c>
      <c r="I36" s="2">
        <f>COUNTIFS('HCN &amp; Medical Marketing &amp; Sales'!$M$4:$M$500,"CIS",'HCN &amp; Medical Marketing &amp; Sales'!$E$4:$E$500,"TBC")</f>
        <v>0</v>
      </c>
      <c r="J36" s="2">
        <f>COUNTIFS('HCN &amp; Medical Marketing &amp; Sales'!$M$4:$M$500,"CIS",'HCN &amp; Medical Marketing &amp; Sales'!$E$4:$E$500,"Not Adequate")</f>
        <v>0</v>
      </c>
      <c r="K36" s="2"/>
      <c r="L36" s="2">
        <f>COUNTIFS('HCN &amp; Medical Marketing &amp; Sales'!$M$4:$M$500,"CIS",'HCN &amp; Medical Marketing &amp; Sales'!$D$4:$D$500,"Hired")</f>
        <v>0</v>
      </c>
      <c r="M36" s="2">
        <f>COUNTIFS('HCN &amp; Medical Marketing &amp; Sales'!$M$4:$M$500,"CIS",'HCN &amp; Medical Marketing &amp; Sales'!$D$4:$D$500,"Active")</f>
        <v>0</v>
      </c>
      <c r="N36" s="2">
        <f>COUNTIFS('HCN &amp; Medical Marketing &amp; Sales'!$M$4:$M$500,"CIS",'HCN &amp; Medical Marketing &amp; Sales'!$D$4:$D$500,"Inactivated")</f>
        <v>0</v>
      </c>
      <c r="O36" s="2"/>
      <c r="P36" s="2">
        <f>COUNTIFS('HCN &amp; Medical Marketing &amp; Sales'!$M$4:$M$500,"CIS",'HCN &amp; Medical Marketing &amp; Sales'!$O$4:$O$500,"M")</f>
        <v>0</v>
      </c>
      <c r="Q36" s="2">
        <f>COUNTIFS('HCN &amp; Medical Marketing &amp; Sales'!$M$4:$M$500,"CIS",'HCN &amp; Medical Marketing &amp; Sales'!$O$4:$O$500,"F")</f>
        <v>0</v>
      </c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</row>
    <row r="37" spans="2:256" s="1" customFormat="1" x14ac:dyDescent="0.25">
      <c r="B37" s="2"/>
      <c r="D37" s="2" t="str">
        <f t="shared" si="21"/>
        <v>Greater China</v>
      </c>
      <c r="F37" s="2">
        <f>COUNTIFS('HCN &amp; Medical Marketing &amp; Sales'!$M$4:$M$500,"Greater China",'HCN &amp; Medical Marketing &amp; Sales'!$E$4:$E$500,"Gold")</f>
        <v>0</v>
      </c>
      <c r="G37" s="2">
        <f>COUNTIFS('HCN &amp; Medical Marketing &amp; Sales'!$M$4:$M$500,"Greater China",'HCN &amp; Medical Marketing &amp; Sales'!$E$4:$E$500,"Silver")</f>
        <v>0</v>
      </c>
      <c r="H37" s="2">
        <f>COUNTIFS('HCN &amp; Medical Marketing &amp; Sales'!$M$4:$M$500,"Greater China",'HCN &amp; Medical Marketing &amp; Sales'!$E$4:$E$500,"Bronze")</f>
        <v>0</v>
      </c>
      <c r="I37" s="2">
        <f>COUNTIFS('HCN &amp; Medical Marketing &amp; Sales'!$M$4:$M$500,"Greater China",'HCN &amp; Medical Marketing &amp; Sales'!$E$4:$E$500,"TBC")</f>
        <v>0</v>
      </c>
      <c r="J37" s="2">
        <f>COUNTIFS('HCN &amp; Medical Marketing &amp; Sales'!$M$4:$M$500,"Greater China",'HCN &amp; Medical Marketing &amp; Sales'!$E$4:$E$500,"Not Adequate")</f>
        <v>0</v>
      </c>
      <c r="K37" s="2"/>
      <c r="L37" s="2">
        <f>COUNTIFS('HCN &amp; Medical Marketing &amp; Sales'!$M$4:$M$500,"Greater China",'HCN &amp; Medical Marketing &amp; Sales'!$D$4:$D$500,"Hired")</f>
        <v>0</v>
      </c>
      <c r="M37" s="2">
        <f>COUNTIFS('HCN &amp; Medical Marketing &amp; Sales'!$M$4:$M$500,"Greater China",'HCN &amp; Medical Marketing &amp; Sales'!$D$4:$D$500,"Active")</f>
        <v>0</v>
      </c>
      <c r="N37" s="2">
        <f>COUNTIFS('HCN &amp; Medical Marketing &amp; Sales'!$M$4:$M$500,"Greater China",'HCN &amp; Medical Marketing &amp; Sales'!$D$4:$D$500,"Inactivated")</f>
        <v>0</v>
      </c>
      <c r="O37" s="2"/>
      <c r="P37" s="2">
        <f>COUNTIFS('HCN &amp; Medical Marketing &amp; Sales'!$M$4:$M$500,"Greater China",'HCN &amp; Medical Marketing &amp; Sales'!$O$4:$O$500,"M")</f>
        <v>0</v>
      </c>
      <c r="Q37" s="2">
        <f>COUNTIFS('HCN &amp; Medical Marketing &amp; Sales'!$M$4:$M$500,"Greater China",'HCN &amp; Medical Marketing &amp; Sales'!$O$4:$O$500,"F")</f>
        <v>0</v>
      </c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</row>
    <row r="38" spans="2:256" s="1" customFormat="1" x14ac:dyDescent="0.25">
      <c r="B38" s="2"/>
      <c r="D38" s="2" t="str">
        <f t="shared" si="21"/>
        <v>ASPAME</v>
      </c>
      <c r="F38" s="2">
        <f>COUNTIFS('HCN &amp; Medical Marketing &amp; Sales'!$M$4:$M$500,"ASPAME",'HCN &amp; Medical Marketing &amp; Sales'!$E$4:$E$500,"Gold")</f>
        <v>0</v>
      </c>
      <c r="G38" s="2">
        <f>COUNTIFS('HCN &amp; Medical Marketing &amp; Sales'!$M$4:$M$500,"ASPAME",'HCN &amp; Medical Marketing &amp; Sales'!$E$4:$E$500,"Silver")</f>
        <v>0</v>
      </c>
      <c r="H38" s="2">
        <f>COUNTIFS('HCN &amp; Medical Marketing &amp; Sales'!$M$4:$M$500,"ASPAME",'HCN &amp; Medical Marketing &amp; Sales'!$E$4:$E$500,"Bronze")</f>
        <v>0</v>
      </c>
      <c r="I38" s="2">
        <f>COUNTIFS('HCN &amp; Medical Marketing &amp; Sales'!$M$4:$M$500,"ASPAME",'HCN &amp; Medical Marketing &amp; Sales'!$E$4:$E$500,"TBC")</f>
        <v>0</v>
      </c>
      <c r="J38" s="2">
        <f>COUNTIFS('HCN &amp; Medical Marketing &amp; Sales'!$M$4:$M$500,"ASPAME",'HCN &amp; Medical Marketing &amp; Sales'!$E$4:$E$500,"Not Adequate")</f>
        <v>0</v>
      </c>
      <c r="K38" s="2"/>
      <c r="L38" s="2">
        <f>COUNTIFS('HCN &amp; Medical Marketing &amp; Sales'!$M$4:$M$500,"ASPAME",'HCN &amp; Medical Marketing &amp; Sales'!$D$4:$D$500,"Hired")</f>
        <v>0</v>
      </c>
      <c r="M38" s="2">
        <f>COUNTIFS('HCN &amp; Medical Marketing &amp; Sales'!$M$4:$M$500,"ASPAME",'HCN &amp; Medical Marketing &amp; Sales'!$D$4:$D$500,"Active")</f>
        <v>0</v>
      </c>
      <c r="N38" s="2">
        <f>COUNTIFS('HCN &amp; Medical Marketing &amp; Sales'!$M$4:$M$500,"ASPAME",'HCN &amp; Medical Marketing &amp; Sales'!$D$4:$D$500,"Inactivated")</f>
        <v>0</v>
      </c>
      <c r="O38" s="2"/>
      <c r="P38" s="2">
        <f>COUNTIFS('HCN &amp; Medical Marketing &amp; Sales'!$M$4:$M$500,"ASPAME",'HCN &amp; Medical Marketing &amp; Sales'!$O$4:$O$500,"M")</f>
        <v>0</v>
      </c>
      <c r="Q38" s="2">
        <f>COUNTIFS('HCN &amp; Medical Marketing &amp; Sales'!$M$4:$M$500,"ASPAME",'HCN &amp; Medical Marketing &amp; Sales'!$O$4:$O$500,"F")</f>
        <v>0</v>
      </c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</row>
    <row r="39" spans="2:256" s="1" customFormat="1" x14ac:dyDescent="0.25">
      <c r="B39" s="2"/>
      <c r="D39" s="3" t="s">
        <v>61</v>
      </c>
      <c r="E39" s="5"/>
      <c r="F39" s="3">
        <f>SUM(F32:F38)</f>
        <v>0</v>
      </c>
      <c r="G39" s="3">
        <f t="shared" ref="G39" si="22">SUM(G32:G38)</f>
        <v>0</v>
      </c>
      <c r="H39" s="3">
        <f t="shared" ref="H39" si="23">SUM(H32:H38)</f>
        <v>0</v>
      </c>
      <c r="I39" s="3">
        <f t="shared" ref="I39" si="24">SUM(I32:I38)</f>
        <v>0</v>
      </c>
      <c r="J39" s="3">
        <f t="shared" ref="J39" si="25">SUM(J32:J38)</f>
        <v>0</v>
      </c>
      <c r="K39" s="3"/>
      <c r="L39" s="3">
        <f t="shared" ref="L39" si="26">SUM(L32:L38)</f>
        <v>0</v>
      </c>
      <c r="M39" s="3">
        <f t="shared" ref="M39" si="27">SUM(M32:M38)</f>
        <v>0</v>
      </c>
      <c r="N39" s="3">
        <f t="shared" ref="N39" si="28">SUM(N32:N38)</f>
        <v>0</v>
      </c>
      <c r="O39" s="3"/>
      <c r="P39" s="3">
        <f t="shared" ref="P39" si="29">SUM(P32:P38)</f>
        <v>0</v>
      </c>
      <c r="Q39" s="3">
        <f t="shared" ref="Q39" si="30">SUM(Q32:Q38)</f>
        <v>0</v>
      </c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</row>
    <row r="40" spans="2:256" s="1" customFormat="1" x14ac:dyDescent="0.25">
      <c r="B40" s="2"/>
      <c r="D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</row>
    <row r="41" spans="2:256" s="1" customFormat="1" x14ac:dyDescent="0.25">
      <c r="B41" s="21" t="str">
        <f>'Med Affairs &amp; Life Sciences R&amp;D'!A1</f>
        <v>Med Affairs &amp; Life Sciences R&amp;D</v>
      </c>
      <c r="D41" s="2" t="str">
        <f>D32</f>
        <v>NorAm</v>
      </c>
      <c r="F41" s="2">
        <f>COUNTIFS('Med Affairs &amp; Life Sciences R&amp;D'!$M$4:$M$500,"NorAm",'Med Affairs &amp; Life Sciences R&amp;D'!$E$4:$E$500,"Gold")</f>
        <v>0</v>
      </c>
      <c r="G41" s="2">
        <f>COUNTIFS('Med Affairs &amp; Life Sciences R&amp;D'!$M$4:$M$500,"NorAm",'Med Affairs &amp; Life Sciences R&amp;D'!$E$4:$E$500,"Silver")</f>
        <v>0</v>
      </c>
      <c r="H41" s="2">
        <f>COUNTIFS('Med Affairs &amp; Life Sciences R&amp;D'!$M$4:$M$500,"NorAm",'Med Affairs &amp; Life Sciences R&amp;D'!$E$4:$E$500,"Bronze")</f>
        <v>0</v>
      </c>
      <c r="I41" s="2">
        <f>COUNTIFS('Med Affairs &amp; Life Sciences R&amp;D'!$M$4:$M$500,"NorAm",'Med Affairs &amp; Life Sciences R&amp;D'!$E$4:$E$500,"TBC")</f>
        <v>0</v>
      </c>
      <c r="J41" s="2">
        <f>COUNTIFS('Med Affairs &amp; Life Sciences R&amp;D'!$M$4:$M$500,"NorAm",'Med Affairs &amp; Life Sciences R&amp;D'!$E$4:$E$500,"Not Adequate")</f>
        <v>0</v>
      </c>
      <c r="K41" s="2"/>
      <c r="L41" s="2">
        <f>COUNTIFS('Med Affairs &amp; Life Sciences R&amp;D'!$M$4:$M$500,"NorAm",'Med Affairs &amp; Life Sciences R&amp;D'!$D$4:$D$500,"Hired")</f>
        <v>0</v>
      </c>
      <c r="M41" s="2">
        <f>COUNTIFS('Med Affairs &amp; Life Sciences R&amp;D'!$M$4:$M$500,"NorAm",'Med Affairs &amp; Life Sciences R&amp;D'!$D$4:$D$500,"Active")</f>
        <v>0</v>
      </c>
      <c r="N41" s="2">
        <f>COUNTIFS('Med Affairs &amp; Life Sciences R&amp;D'!$M$4:$M$500,"NorAm",'Med Affairs &amp; Life Sciences R&amp;D'!$D$4:$D$500,"Inactivated")</f>
        <v>0</v>
      </c>
      <c r="O41" s="2"/>
      <c r="P41" s="2">
        <f>COUNTIFS('Med Affairs &amp; Life Sciences R&amp;D'!$M$4:$M$500,"NorAm",'Med Affairs &amp; Life Sciences R&amp;D'!$O$4:$O$500,"M")</f>
        <v>0</v>
      </c>
      <c r="Q41" s="2">
        <f>COUNTIFS('Med Affairs &amp; Life Sciences R&amp;D'!$M$4:$M$500,"NorAm",'Med Affairs &amp; Life Sciences R&amp;D'!$O$4:$O$500,"F")</f>
        <v>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</row>
    <row r="42" spans="2:256" s="1" customFormat="1" x14ac:dyDescent="0.25">
      <c r="B42" s="2"/>
      <c r="D42" s="2" t="str">
        <f t="shared" ref="D42:D47" si="31">D33</f>
        <v>LatAm</v>
      </c>
      <c r="F42" s="2">
        <f>COUNTIFS('Med Affairs &amp; Life Sciences R&amp;D'!$M$4:$M$500,"LatAm",'Med Affairs &amp; Life Sciences R&amp;D'!$E$4:$E$500,"Gold")</f>
        <v>0</v>
      </c>
      <c r="G42" s="2">
        <f>COUNTIFS('Med Affairs &amp; Life Sciences R&amp;D'!$M$4:$M$500,"LatAm",'Med Affairs &amp; Life Sciences R&amp;D'!$E$4:$E$500,"Silver")</f>
        <v>0</v>
      </c>
      <c r="H42" s="2">
        <f>COUNTIFS('Med Affairs &amp; Life Sciences R&amp;D'!$M$4:$M$500,"LatAm",'Med Affairs &amp; Life Sciences R&amp;D'!$E$4:$E$500,"Bronze")</f>
        <v>0</v>
      </c>
      <c r="I42" s="2">
        <f>COUNTIFS('Med Affairs &amp; Life Sciences R&amp;D'!$M$4:$M$500,"LatAm",'Med Affairs &amp; Life Sciences R&amp;D'!$E$4:$E$500,"TBC")</f>
        <v>0</v>
      </c>
      <c r="J42" s="2">
        <f>COUNTIFS('Med Affairs &amp; Life Sciences R&amp;D'!$M$4:$M$500,"LatAm",'Med Affairs &amp; Life Sciences R&amp;D'!$E$4:$E$500,"Not Adequate")</f>
        <v>0</v>
      </c>
      <c r="K42" s="2"/>
      <c r="L42" s="2">
        <f>COUNTIFS('Med Affairs &amp; Life Sciences R&amp;D'!$M$4:$M$500,"LatAm",'Med Affairs &amp; Life Sciences R&amp;D'!$D$4:$D$500,"Hired")</f>
        <v>0</v>
      </c>
      <c r="M42" s="2">
        <f>COUNTIFS('Med Affairs &amp; Life Sciences R&amp;D'!$M$4:$M$500,"LatAm",'Med Affairs &amp; Life Sciences R&amp;D'!$D$4:$D$500,"Active")</f>
        <v>0</v>
      </c>
      <c r="N42" s="2">
        <f>COUNTIFS('Med Affairs &amp; Life Sciences R&amp;D'!$M$4:$M$500,"LatAm",'Med Affairs &amp; Life Sciences R&amp;D'!$D$4:$D$500,"Inactivated")</f>
        <v>0</v>
      </c>
      <c r="O42" s="2"/>
      <c r="P42" s="2">
        <f>COUNTIFS('Med Affairs &amp; Life Sciences R&amp;D'!$M$4:$M$500,"LatAm",'Med Affairs &amp; Life Sciences R&amp;D'!$O$4:$O$500,"M")</f>
        <v>0</v>
      </c>
      <c r="Q42" s="2">
        <f>COUNTIFS('Med Affairs &amp; Life Sciences R&amp;D'!$M$4:$M$500,"LatAm",'Med Affairs &amp; Life Sciences R&amp;D'!$O$4:$O$500,"F")</f>
        <v>0</v>
      </c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</row>
    <row r="43" spans="2:256" s="1" customFormat="1" x14ac:dyDescent="0.25">
      <c r="B43" s="2"/>
      <c r="D43" s="2" t="str">
        <f t="shared" si="31"/>
        <v>Europe</v>
      </c>
      <c r="F43" s="2">
        <f>COUNTIFS('Med Affairs &amp; Life Sciences R&amp;D'!$M$4:$M$500,"Europe",'Med Affairs &amp; Life Sciences R&amp;D'!$E$4:$E$500,"Gold")</f>
        <v>0</v>
      </c>
      <c r="G43" s="2">
        <f>COUNTIFS('Med Affairs &amp; Life Sciences R&amp;D'!$M$4:$M$500,"Europe",'Med Affairs &amp; Life Sciences R&amp;D'!$E$4:$E$500,"Silver")</f>
        <v>0</v>
      </c>
      <c r="H43" s="2">
        <f>COUNTIFS('Med Affairs &amp; Life Sciences R&amp;D'!$M$4:$M$500,"Europe",'Med Affairs &amp; Life Sciences R&amp;D'!$E$4:$E$500,"Bronze")</f>
        <v>0</v>
      </c>
      <c r="I43" s="2">
        <f>COUNTIFS('Med Affairs &amp; Life Sciences R&amp;D'!$M$4:$M$500,"Europe",'Med Affairs &amp; Life Sciences R&amp;D'!$E$4:$E$500,"TBC")</f>
        <v>0</v>
      </c>
      <c r="J43" s="2">
        <f>COUNTIFS('Med Affairs &amp; Life Sciences R&amp;D'!$M$4:$M$500,"Europe",'Med Affairs &amp; Life Sciences R&amp;D'!$E$4:$E$500,"Not Adequate")</f>
        <v>0</v>
      </c>
      <c r="K43" s="2"/>
      <c r="L43" s="2">
        <f>COUNTIFS('Med Affairs &amp; Life Sciences R&amp;D'!$M$4:$M$500,"Europe",'Med Affairs &amp; Life Sciences R&amp;D'!$D$4:$D$500,"Hired")</f>
        <v>0</v>
      </c>
      <c r="M43" s="2">
        <f>COUNTIFS('Med Affairs &amp; Life Sciences R&amp;D'!$M$4:$M$500,"Europe",'Med Affairs &amp; Life Sciences R&amp;D'!$D$4:$D$500,"Active")</f>
        <v>0</v>
      </c>
      <c r="N43" s="2">
        <f>COUNTIFS('Med Affairs &amp; Life Sciences R&amp;D'!$M$4:$M$500,"Europe",'Med Affairs &amp; Life Sciences R&amp;D'!$D$4:$D$500,"Inactivated")</f>
        <v>0</v>
      </c>
      <c r="O43" s="2"/>
      <c r="P43" s="2">
        <f>COUNTIFS('Med Affairs &amp; Life Sciences R&amp;D'!$M$4:$M$500,"Europe",'Med Affairs &amp; Life Sciences R&amp;D'!$O$4:$O$500,"M")</f>
        <v>0</v>
      </c>
      <c r="Q43" s="2">
        <f>COUNTIFS('Med Affairs &amp; Life Sciences R&amp;D'!$M$4:$M$500,"Europe",'Med Affairs &amp; Life Sciences R&amp;D'!$O$4:$O$500,"F")</f>
        <v>0</v>
      </c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</row>
    <row r="44" spans="2:256" s="1" customFormat="1" x14ac:dyDescent="0.25">
      <c r="B44" s="2"/>
      <c r="D44" s="2" t="str">
        <f t="shared" si="31"/>
        <v>Africa-India</v>
      </c>
      <c r="F44" s="2">
        <f>COUNTIFS('Med Affairs &amp; Life Sciences R&amp;D'!$M$4:$M$500,"Africa-India",'Med Affairs &amp; Life Sciences R&amp;D'!$E$4:$E$500,"Gold")</f>
        <v>0</v>
      </c>
      <c r="G44" s="2">
        <f>COUNTIFS('Med Affairs &amp; Life Sciences R&amp;D'!$M$4:$M$500,"Africa-India",'Med Affairs &amp; Life Sciences R&amp;D'!$E$4:$E$500,"Silver")</f>
        <v>0</v>
      </c>
      <c r="H44" s="2">
        <f>COUNTIFS('Med Affairs &amp; Life Sciences R&amp;D'!$M$4:$M$500,"Africa-India",'Med Affairs &amp; Life Sciences R&amp;D'!$E$4:$E$500,"Bronze")</f>
        <v>0</v>
      </c>
      <c r="I44" s="2">
        <f>COUNTIFS('Med Affairs &amp; Life Sciences R&amp;D'!$M$4:$M$500,"Africa-India",'Med Affairs &amp; Life Sciences R&amp;D'!$E$4:$E$500,"TBCr")</f>
        <v>0</v>
      </c>
      <c r="J44" s="2">
        <f>COUNTIFS('Med Affairs &amp; Life Sciences R&amp;D'!$M$4:$M$500,"Africa-India",'Med Affairs &amp; Life Sciences R&amp;D'!$E$4:$E$500,"Not Adequate")</f>
        <v>0</v>
      </c>
      <c r="K44" s="2"/>
      <c r="L44" s="2">
        <f>COUNTIFS('Med Affairs &amp; Life Sciences R&amp;D'!$M$4:$M$500,"Africa-India",'Med Affairs &amp; Life Sciences R&amp;D'!$D$4:$D$500,"Hired")</f>
        <v>0</v>
      </c>
      <c r="M44" s="2">
        <f>COUNTIFS('Med Affairs &amp; Life Sciences R&amp;D'!$M$4:$M$500,"Africa-India",'Med Affairs &amp; Life Sciences R&amp;D'!$D$4:$D$500,"Active")</f>
        <v>0</v>
      </c>
      <c r="N44" s="2">
        <f>COUNTIFS('Med Affairs &amp; Life Sciences R&amp;D'!$M$4:$M$500,"Africa-India",'Med Affairs &amp; Life Sciences R&amp;D'!$D$4:$D$500,"Inactivated")</f>
        <v>0</v>
      </c>
      <c r="O44" s="2"/>
      <c r="P44" s="2">
        <f>COUNTIFS('Med Affairs &amp; Life Sciences R&amp;D'!$M$4:$M$500,"Africa-India",'Med Affairs &amp; Life Sciences R&amp;D'!$O$4:$O$500,"M")</f>
        <v>0</v>
      </c>
      <c r="Q44" s="2">
        <f>COUNTIFS('Med Affairs &amp; Life Sciences R&amp;D'!$M$4:$M$500,"Africa-India",'Med Affairs &amp; Life Sciences R&amp;D'!$O$4:$O$500,"F")</f>
        <v>0</v>
      </c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</row>
    <row r="45" spans="2:256" s="1" customFormat="1" x14ac:dyDescent="0.25">
      <c r="B45" s="2"/>
      <c r="D45" s="2" t="str">
        <f t="shared" si="31"/>
        <v>CIS</v>
      </c>
      <c r="F45" s="2">
        <f>COUNTIFS('Med Affairs &amp; Life Sciences R&amp;D'!$M$4:$M$500,"CIS",'Med Affairs &amp; Life Sciences R&amp;D'!$E$4:$E$500,"Gold")</f>
        <v>0</v>
      </c>
      <c r="G45" s="2">
        <f>COUNTIFS('Med Affairs &amp; Life Sciences R&amp;D'!$M$4:$M$500,"CIS",'Med Affairs &amp; Life Sciences R&amp;D'!$E$4:$E$500,"Silver")</f>
        <v>0</v>
      </c>
      <c r="H45" s="2">
        <f>COUNTIFS('Med Affairs &amp; Life Sciences R&amp;D'!$M$4:$M$500,"CIS",'Med Affairs &amp; Life Sciences R&amp;D'!$E$4:$E$500,"Bronze")</f>
        <v>0</v>
      </c>
      <c r="I45" s="2">
        <f>COUNTIFS('Med Affairs &amp; Life Sciences R&amp;D'!$M$4:$M$500,"CIS",'Med Affairs &amp; Life Sciences R&amp;D'!$E$4:$E$500,"TBC")</f>
        <v>0</v>
      </c>
      <c r="J45" s="2">
        <f>COUNTIFS('Med Affairs &amp; Life Sciences R&amp;D'!$M$4:$M$500,"CIS",'Med Affairs &amp; Life Sciences R&amp;D'!$E$4:$E$500,"Not Adequate")</f>
        <v>0</v>
      </c>
      <c r="K45" s="2"/>
      <c r="L45" s="2">
        <f>COUNTIFS('Med Affairs &amp; Life Sciences R&amp;D'!$M$4:$M$500,"CIS",'Med Affairs &amp; Life Sciences R&amp;D'!$D$4:$D$500,"Hired")</f>
        <v>0</v>
      </c>
      <c r="M45" s="2">
        <f>COUNTIFS('Med Affairs &amp; Life Sciences R&amp;D'!$M$4:$M$500,"CIS",'Med Affairs &amp; Life Sciences R&amp;D'!$D$4:$D$500,"Active")</f>
        <v>0</v>
      </c>
      <c r="N45" s="2">
        <f>COUNTIFS('Med Affairs &amp; Life Sciences R&amp;D'!$M$4:$M$500,"CIS",'Med Affairs &amp; Life Sciences R&amp;D'!$D$4:$D$500,"Inactivated")</f>
        <v>0</v>
      </c>
      <c r="O45" s="2"/>
      <c r="P45" s="2">
        <f>COUNTIFS('Med Affairs &amp; Life Sciences R&amp;D'!$M$4:$M$500,"CIS",'Med Affairs &amp; Life Sciences R&amp;D'!$O$4:$O$500,"M")</f>
        <v>0</v>
      </c>
      <c r="Q45" s="2">
        <f>COUNTIFS('Med Affairs &amp; Life Sciences R&amp;D'!$M$4:$M$500,"CIS",'Med Affairs &amp; Life Sciences R&amp;D'!$O$4:$O$500,"F")</f>
        <v>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</row>
    <row r="46" spans="2:256" s="1" customFormat="1" x14ac:dyDescent="0.25">
      <c r="B46" s="2"/>
      <c r="D46" s="2" t="str">
        <f t="shared" si="31"/>
        <v>Greater China</v>
      </c>
      <c r="F46" s="2">
        <f>COUNTIFS('Med Affairs &amp; Life Sciences R&amp;D'!$M$4:$M$500,"Greater China",'Med Affairs &amp; Life Sciences R&amp;D'!$E$4:$E$500,"Gold")</f>
        <v>0</v>
      </c>
      <c r="G46" s="2">
        <f>COUNTIFS('Med Affairs &amp; Life Sciences R&amp;D'!$M$4:$M$500,"Greater China",'Med Affairs &amp; Life Sciences R&amp;D'!$E$4:$E$500,"Silver")</f>
        <v>0</v>
      </c>
      <c r="H46" s="2">
        <f>COUNTIFS('Med Affairs &amp; Life Sciences R&amp;D'!$M$4:$M$500,"Greater China",'Med Affairs &amp; Life Sciences R&amp;D'!$E$4:$E$500,"Bronze")</f>
        <v>0</v>
      </c>
      <c r="I46" s="2">
        <f>COUNTIFS('Med Affairs &amp; Life Sciences R&amp;D'!$M$4:$M$500,"Greater China",'Med Affairs &amp; Life Sciences R&amp;D'!$E$4:$E$500,"TBC")</f>
        <v>0</v>
      </c>
      <c r="J46" s="2">
        <f>COUNTIFS('Med Affairs &amp; Life Sciences R&amp;D'!$M$4:$M$500,"Greater China",'Med Affairs &amp; Life Sciences R&amp;D'!$E$4:$E$500,"Not Adequate")</f>
        <v>0</v>
      </c>
      <c r="K46" s="2"/>
      <c r="L46" s="2">
        <f>COUNTIFS('Med Affairs &amp; Life Sciences R&amp;D'!$M$4:$M$500,"Greater China",'Med Affairs &amp; Life Sciences R&amp;D'!$D$4:$D$500,"Hired")</f>
        <v>0</v>
      </c>
      <c r="M46" s="2">
        <f>COUNTIFS('Med Affairs &amp; Life Sciences R&amp;D'!$M$4:$M$500,"Greater China",'Med Affairs &amp; Life Sciences R&amp;D'!$D$4:$D$500,"Active")</f>
        <v>0</v>
      </c>
      <c r="N46" s="2">
        <f>COUNTIFS('Med Affairs &amp; Life Sciences R&amp;D'!$M$4:$M$500,"Greater China",'Med Affairs &amp; Life Sciences R&amp;D'!$D$4:$D$500,"Inactivated")</f>
        <v>0</v>
      </c>
      <c r="O46" s="2"/>
      <c r="P46" s="2">
        <f>COUNTIFS('Med Affairs &amp; Life Sciences R&amp;D'!$M$4:$M$500,"Greater China",'Med Affairs &amp; Life Sciences R&amp;D'!$O$4:$O$500,"M")</f>
        <v>0</v>
      </c>
      <c r="Q46" s="2">
        <f>COUNTIFS('Med Affairs &amp; Life Sciences R&amp;D'!$M$4:$M$500,"Greater China",'Med Affairs &amp; Life Sciences R&amp;D'!$O$4:$O$500,"F")</f>
        <v>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</row>
    <row r="47" spans="2:256" s="1" customFormat="1" x14ac:dyDescent="0.25">
      <c r="B47" s="2"/>
      <c r="D47" s="2" t="str">
        <f t="shared" si="31"/>
        <v>ASPAME</v>
      </c>
      <c r="F47" s="2">
        <f>COUNTIFS('Med Affairs &amp; Life Sciences R&amp;D'!$M$4:$M$500,"ASPAME",'Med Affairs &amp; Life Sciences R&amp;D'!$E$4:$E$500,"Gold")</f>
        <v>0</v>
      </c>
      <c r="G47" s="2">
        <f>COUNTIFS('Med Affairs &amp; Life Sciences R&amp;D'!$M$4:$M$500,"ASPAME",'Med Affairs &amp; Life Sciences R&amp;D'!$E$4:$E$500,"Silver")</f>
        <v>0</v>
      </c>
      <c r="H47" s="2">
        <f>COUNTIFS('Med Affairs &amp; Life Sciences R&amp;D'!$M$4:$M$500,"ASPAME",'Med Affairs &amp; Life Sciences R&amp;D'!$E$4:$E$500,"Bronze")</f>
        <v>0</v>
      </c>
      <c r="I47" s="2">
        <f>COUNTIFS('Med Affairs &amp; Life Sciences R&amp;D'!$M$4:$M$500,"ASPAME",'Med Affairs &amp; Life Sciences R&amp;D'!$E$4:$E$500,"TBC")</f>
        <v>0</v>
      </c>
      <c r="J47" s="2">
        <f>COUNTIFS('Med Affairs &amp; Life Sciences R&amp;D'!$M$4:$M$500,"ASPAME",'Med Affairs &amp; Life Sciences R&amp;D'!$E$4:$E$500,"Not Adequate")</f>
        <v>0</v>
      </c>
      <c r="K47" s="2"/>
      <c r="L47" s="2">
        <f>COUNTIFS('Med Affairs &amp; Life Sciences R&amp;D'!$M$4:$M$500,"ASPAME",'Med Affairs &amp; Life Sciences R&amp;D'!$D$4:$D$500,"Hired")</f>
        <v>0</v>
      </c>
      <c r="M47" s="2">
        <f>COUNTIFS('Med Affairs &amp; Life Sciences R&amp;D'!$M$4:$M$500,"ASPAME",'Med Affairs &amp; Life Sciences R&amp;D'!$D$4:$D$500,"Active")</f>
        <v>0</v>
      </c>
      <c r="N47" s="2">
        <f>COUNTIFS('Med Affairs &amp; Life Sciences R&amp;D'!$M$4:$M$500,"ASPAME",'Med Affairs &amp; Life Sciences R&amp;D'!$D$4:$D$500,"Inactivated")</f>
        <v>0</v>
      </c>
      <c r="O47" s="2"/>
      <c r="P47" s="2">
        <f>COUNTIFS('Med Affairs &amp; Life Sciences R&amp;D'!$M$4:$M$500,"ASPAME",'Med Affairs &amp; Life Sciences R&amp;D'!$O$4:$O$500,"M")</f>
        <v>0</v>
      </c>
      <c r="Q47" s="2">
        <f>COUNTIFS('Med Affairs &amp; Life Sciences R&amp;D'!$M$4:$M$500,"ASPAME",'Med Affairs &amp; Life Sciences R&amp;D'!$O$4:$O$500,"F")</f>
        <v>0</v>
      </c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</row>
    <row r="48" spans="2:256" s="1" customFormat="1" x14ac:dyDescent="0.25">
      <c r="B48" s="2"/>
      <c r="D48" s="3" t="s">
        <v>61</v>
      </c>
      <c r="E48" s="5"/>
      <c r="F48" s="3">
        <f>SUM(F41:F47)</f>
        <v>0</v>
      </c>
      <c r="G48" s="3">
        <f t="shared" ref="G48" si="32">SUM(G41:G47)</f>
        <v>0</v>
      </c>
      <c r="H48" s="3">
        <f t="shared" ref="H48" si="33">SUM(H41:H47)</f>
        <v>0</v>
      </c>
      <c r="I48" s="3">
        <f t="shared" ref="I48" si="34">SUM(I41:I47)</f>
        <v>0</v>
      </c>
      <c r="J48" s="3">
        <f t="shared" ref="J48" si="35">SUM(J41:J47)</f>
        <v>0</v>
      </c>
      <c r="K48" s="3"/>
      <c r="L48" s="3">
        <f t="shared" ref="L48" si="36">SUM(L41:L47)</f>
        <v>0</v>
      </c>
      <c r="M48" s="3">
        <f t="shared" ref="M48" si="37">SUM(M41:M47)</f>
        <v>0</v>
      </c>
      <c r="N48" s="3">
        <f t="shared" ref="N48" si="38">SUM(N41:N47)</f>
        <v>0</v>
      </c>
      <c r="O48" s="3"/>
      <c r="P48" s="3">
        <f t="shared" ref="P48" si="39">SUM(P41:P47)</f>
        <v>0</v>
      </c>
      <c r="Q48" s="3">
        <f t="shared" ref="Q48" si="40">SUM(Q41:Q47)</f>
        <v>0</v>
      </c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</row>
    <row r="49" spans="2:256" s="1" customFormat="1" x14ac:dyDescent="0.25">
      <c r="B49" s="2"/>
      <c r="D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</row>
    <row r="50" spans="2:256" s="1" customFormat="1" x14ac:dyDescent="0.25">
      <c r="B50" s="21" t="str">
        <f>'RE, QFS, Ops, SC, R&amp;D Prod Dev'!A1</f>
        <v>RE, QFS, Ops, SC, R&amp;D Prod Dev</v>
      </c>
      <c r="D50" s="2" t="str">
        <f>D41</f>
        <v>NorAm</v>
      </c>
      <c r="F50" s="2">
        <f>COUNTIFS('RE, QFS, Ops, SC, R&amp;D Prod Dev'!$M$4:$M$500,"NorAm",'RE, QFS, Ops, SC, R&amp;D Prod Dev'!$E$4:$E$500,"Gold")</f>
        <v>0</v>
      </c>
      <c r="G50" s="2">
        <f>COUNTIFS('RE, QFS, Ops, SC, R&amp;D Prod Dev'!$M$4:$M$500,"NorAm",'RE, QFS, Ops, SC, R&amp;D Prod Dev'!$E$4:$E$500,"Silver")</f>
        <v>0</v>
      </c>
      <c r="H50" s="2">
        <f>COUNTIFS('RE, QFS, Ops, SC, R&amp;D Prod Dev'!$M$4:$M$500,"NorAm",'RE, QFS, Ops, SC, R&amp;D Prod Dev'!$E$4:$E$500,"Bronze")</f>
        <v>0</v>
      </c>
      <c r="I50" s="2">
        <f>COUNTIFS('RE, QFS, Ops, SC, R&amp;D Prod Dev'!$M$4:$M$500,"NorAm",'RE, QFS, Ops, SC, R&amp;D Prod Dev'!$E$4:$E$500,"TBC")</f>
        <v>0</v>
      </c>
      <c r="J50" s="2">
        <f>COUNTIFS('RE, QFS, Ops, SC, R&amp;D Prod Dev'!$M$4:$M$500,"NorAm",'RE, QFS, Ops, SC, R&amp;D Prod Dev'!$E$4:$E$500,"Not Adequate")</f>
        <v>0</v>
      </c>
      <c r="K50" s="2"/>
      <c r="L50" s="2">
        <f>COUNTIFS('RE, QFS, Ops, SC, R&amp;D Prod Dev'!$M$4:$M$500,"NorAm",'RE, QFS, Ops, SC, R&amp;D Prod Dev'!$D$4:$D$500,"Hired")</f>
        <v>0</v>
      </c>
      <c r="M50" s="2">
        <f>COUNTIFS('RE, QFS, Ops, SC, R&amp;D Prod Dev'!$M$4:$M$500,"NorAm",'RE, QFS, Ops, SC, R&amp;D Prod Dev'!$D$4:$D$500,"Active")</f>
        <v>0</v>
      </c>
      <c r="N50" s="2">
        <f>COUNTIFS('RE, QFS, Ops, SC, R&amp;D Prod Dev'!$M$4:$M$500,"NorAm",'RE, QFS, Ops, SC, R&amp;D Prod Dev'!$D$4:$D$500,"Inactivated")</f>
        <v>0</v>
      </c>
      <c r="O50" s="2"/>
      <c r="P50" s="2">
        <f>COUNTIFS('RE, QFS, Ops, SC, R&amp;D Prod Dev'!$M$4:$M$500,"NorAm",'RE, QFS, Ops, SC, R&amp;D Prod Dev'!$O$4:$O$500,"M")</f>
        <v>0</v>
      </c>
      <c r="Q50" s="2">
        <f>COUNTIFS('RE, QFS, Ops, SC, R&amp;D Prod Dev'!$M$4:$M$500,"NorAm",'RE, QFS, Ops, SC, R&amp;D Prod Dev'!$O$4:$O$500,"F")</f>
        <v>0</v>
      </c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</row>
    <row r="51" spans="2:256" s="1" customFormat="1" x14ac:dyDescent="0.25">
      <c r="B51" s="2"/>
      <c r="D51" s="2" t="str">
        <f t="shared" ref="D51:D56" si="41">D42</f>
        <v>LatAm</v>
      </c>
      <c r="F51" s="2">
        <f>COUNTIFS('RE, QFS, Ops, SC, R&amp;D Prod Dev'!$M$4:$M$500,"LatAm",'RE, QFS, Ops, SC, R&amp;D Prod Dev'!$E$4:$E$500,"Gold")</f>
        <v>0</v>
      </c>
      <c r="G51" s="2">
        <f>COUNTIFS('RE, QFS, Ops, SC, R&amp;D Prod Dev'!$M$4:$M$500,"LatAm",'RE, QFS, Ops, SC, R&amp;D Prod Dev'!$E$4:$E$500,"Silver")</f>
        <v>0</v>
      </c>
      <c r="H51" s="2">
        <f>COUNTIFS('RE, QFS, Ops, SC, R&amp;D Prod Dev'!$M$4:$M$500,"LatAm",'RE, QFS, Ops, SC, R&amp;D Prod Dev'!$E$4:$E$500,"Bronze")</f>
        <v>0</v>
      </c>
      <c r="I51" s="2">
        <f>COUNTIFS('RE, QFS, Ops, SC, R&amp;D Prod Dev'!$M$4:$M$500,"LatAm",'RE, QFS, Ops, SC, R&amp;D Prod Dev'!$E$4:$E$500,"TBC")</f>
        <v>0</v>
      </c>
      <c r="J51" s="2">
        <f>COUNTIFS('RE, QFS, Ops, SC, R&amp;D Prod Dev'!$M$4:$M$500,"LatAm",'RE, QFS, Ops, SC, R&amp;D Prod Dev'!$E$4:$E$500,"Not Adequate")</f>
        <v>0</v>
      </c>
      <c r="K51" s="2"/>
      <c r="L51" s="2">
        <f>COUNTIFS('RE, QFS, Ops, SC, R&amp;D Prod Dev'!$M$4:$M$500,"LatAm",'RE, QFS, Ops, SC, R&amp;D Prod Dev'!$D$4:$D$500,"Hired")</f>
        <v>0</v>
      </c>
      <c r="M51" s="2">
        <f>COUNTIFS('RE, QFS, Ops, SC, R&amp;D Prod Dev'!$M$4:$M$500,"LatAm",'RE, QFS, Ops, SC, R&amp;D Prod Dev'!$D$4:$D$500,"Active")</f>
        <v>0</v>
      </c>
      <c r="N51" s="2">
        <f>COUNTIFS('RE, QFS, Ops, SC, R&amp;D Prod Dev'!$M$4:$M$500,"LatAm",'RE, QFS, Ops, SC, R&amp;D Prod Dev'!$D$4:$D$500,"Inactivated")</f>
        <v>0</v>
      </c>
      <c r="O51" s="2"/>
      <c r="P51" s="2">
        <f>COUNTIFS('RE, QFS, Ops, SC, R&amp;D Prod Dev'!$M$4:$M$500,"LatAm",'RE, QFS, Ops, SC, R&amp;D Prod Dev'!$O$4:$O$500,"M")</f>
        <v>0</v>
      </c>
      <c r="Q51" s="2">
        <f>COUNTIFS('RE, QFS, Ops, SC, R&amp;D Prod Dev'!$M$4:$M$500,"LatAm",'RE, QFS, Ops, SC, R&amp;D Prod Dev'!$O$4:$O$500,"F")</f>
        <v>0</v>
      </c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</row>
    <row r="52" spans="2:256" s="1" customFormat="1" x14ac:dyDescent="0.25">
      <c r="B52" s="2"/>
      <c r="D52" s="2" t="str">
        <f t="shared" si="41"/>
        <v>Europe</v>
      </c>
      <c r="F52" s="2">
        <f>COUNTIFS('RE, QFS, Ops, SC, R&amp;D Prod Dev'!$M$4:$M$500,"Europe",'RE, QFS, Ops, SC, R&amp;D Prod Dev'!$E$4:$E$500,"Gold")</f>
        <v>0</v>
      </c>
      <c r="G52" s="2">
        <f>COUNTIFS('RE, QFS, Ops, SC, R&amp;D Prod Dev'!$M$4:$M$500,"Europe",'RE, QFS, Ops, SC, R&amp;D Prod Dev'!$E$4:$E$500,"Silver")</f>
        <v>0</v>
      </c>
      <c r="H52" s="2">
        <f>COUNTIFS('RE, QFS, Ops, SC, R&amp;D Prod Dev'!$M$4:$M$500,"Europe",'RE, QFS, Ops, SC, R&amp;D Prod Dev'!$E$4:$E$500,"Bronze")</f>
        <v>0</v>
      </c>
      <c r="I52" s="2">
        <f>COUNTIFS('RE, QFS, Ops, SC, R&amp;D Prod Dev'!$M$4:$M$500,"Europe",'RE, QFS, Ops, SC, R&amp;D Prod Dev'!$E$4:$E$500,"TBC")</f>
        <v>0</v>
      </c>
      <c r="J52" s="2">
        <f>COUNTIFS('RE, QFS, Ops, SC, R&amp;D Prod Dev'!$M$4:$M$500,"Europe",'RE, QFS, Ops, SC, R&amp;D Prod Dev'!$E$4:$E$500,"Not Adequate")</f>
        <v>0</v>
      </c>
      <c r="K52" s="2"/>
      <c r="L52" s="2">
        <f>COUNTIFS('RE, QFS, Ops, SC, R&amp;D Prod Dev'!$M$4:$M$500,"Europe",'RE, QFS, Ops, SC, R&amp;D Prod Dev'!$D$4:$D$500,"Hired")</f>
        <v>0</v>
      </c>
      <c r="M52" s="2">
        <f>COUNTIFS('RE, QFS, Ops, SC, R&amp;D Prod Dev'!$M$4:$M$500,"Europe",'RE, QFS, Ops, SC, R&amp;D Prod Dev'!$D$4:$D$500,"Active")</f>
        <v>0</v>
      </c>
      <c r="N52" s="2">
        <f>COUNTIFS('RE, QFS, Ops, SC, R&amp;D Prod Dev'!$M$4:$M$500,"Europe",'RE, QFS, Ops, SC, R&amp;D Prod Dev'!$D$4:$D$500,"Inactivated")</f>
        <v>0</v>
      </c>
      <c r="O52" s="2"/>
      <c r="P52" s="2">
        <f>COUNTIFS('RE, QFS, Ops, SC, R&amp;D Prod Dev'!$M$4:$M$500,"Europe",'RE, QFS, Ops, SC, R&amp;D Prod Dev'!$O$4:$O$500,"M")</f>
        <v>0</v>
      </c>
      <c r="Q52" s="2">
        <f>COUNTIFS('RE, QFS, Ops, SC, R&amp;D Prod Dev'!$M$4:$M$500,"Europe",'RE, QFS, Ops, SC, R&amp;D Prod Dev'!$O$4:$O$500,"F")</f>
        <v>0</v>
      </c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</row>
    <row r="53" spans="2:256" s="1" customFormat="1" x14ac:dyDescent="0.25">
      <c r="B53" s="2"/>
      <c r="D53" s="2" t="str">
        <f t="shared" si="41"/>
        <v>Africa-India</v>
      </c>
      <c r="F53" s="2">
        <f>COUNTIFS('RE, QFS, Ops, SC, R&amp;D Prod Dev'!$M$4:$M$500,"Africa-India",'RE, QFS, Ops, SC, R&amp;D Prod Dev'!$E$4:$E$500,"Gold")</f>
        <v>0</v>
      </c>
      <c r="G53" s="2">
        <f>COUNTIFS('RE, QFS, Ops, SC, R&amp;D Prod Dev'!$M$4:$M$500,"Africa-India",'RE, QFS, Ops, SC, R&amp;D Prod Dev'!$E$4:$E$500,"Silver")</f>
        <v>0</v>
      </c>
      <c r="H53" s="2">
        <f>COUNTIFS('RE, QFS, Ops, SC, R&amp;D Prod Dev'!$M$4:$M$500,"Africa-India",'RE, QFS, Ops, SC, R&amp;D Prod Dev'!$E$4:$E$500,"Bronze")</f>
        <v>0</v>
      </c>
      <c r="I53" s="2">
        <f>COUNTIFS('RE, QFS, Ops, SC, R&amp;D Prod Dev'!$M$4:$M$500,"Africa-India",'RE, QFS, Ops, SC, R&amp;D Prod Dev'!$E$4:$E$500,"TBCr")</f>
        <v>0</v>
      </c>
      <c r="J53" s="2">
        <f>COUNTIFS('RE, QFS, Ops, SC, R&amp;D Prod Dev'!$M$4:$M$500,"Africa-India",'RE, QFS, Ops, SC, R&amp;D Prod Dev'!$E$4:$E$500,"Not Adequate")</f>
        <v>0</v>
      </c>
      <c r="K53" s="2"/>
      <c r="L53" s="2">
        <f>COUNTIFS('RE, QFS, Ops, SC, R&amp;D Prod Dev'!$M$4:$M$500,"Africa-India",'RE, QFS, Ops, SC, R&amp;D Prod Dev'!$D$4:$D$500,"Hired")</f>
        <v>0</v>
      </c>
      <c r="M53" s="2">
        <f>COUNTIFS('RE, QFS, Ops, SC, R&amp;D Prod Dev'!$M$4:$M$500,"Africa-India",'RE, QFS, Ops, SC, R&amp;D Prod Dev'!$D$4:$D$500,"Active")</f>
        <v>0</v>
      </c>
      <c r="N53" s="2">
        <f>COUNTIFS('RE, QFS, Ops, SC, R&amp;D Prod Dev'!$M$4:$M$500,"Africa-India",'RE, QFS, Ops, SC, R&amp;D Prod Dev'!$D$4:$D$500,"Inactivated")</f>
        <v>0</v>
      </c>
      <c r="O53" s="2"/>
      <c r="P53" s="2">
        <f>COUNTIFS('RE, QFS, Ops, SC, R&amp;D Prod Dev'!$M$4:$M$500,"Africa-India",'RE, QFS, Ops, SC, R&amp;D Prod Dev'!$O$4:$O$500,"M")</f>
        <v>0</v>
      </c>
      <c r="Q53" s="2">
        <f>COUNTIFS('RE, QFS, Ops, SC, R&amp;D Prod Dev'!$M$4:$M$500,"Africa-India",'RE, QFS, Ops, SC, R&amp;D Prod Dev'!$O$4:$O$500,"F")</f>
        <v>0</v>
      </c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</row>
    <row r="54" spans="2:256" s="1" customFormat="1" x14ac:dyDescent="0.25">
      <c r="B54" s="2"/>
      <c r="D54" s="2" t="str">
        <f t="shared" si="41"/>
        <v>CIS</v>
      </c>
      <c r="F54" s="2">
        <f>COUNTIFS('RE, QFS, Ops, SC, R&amp;D Prod Dev'!$M$4:$M$500,"CIS",'RE, QFS, Ops, SC, R&amp;D Prod Dev'!$E$4:$E$500,"Gold")</f>
        <v>0</v>
      </c>
      <c r="G54" s="2">
        <f>COUNTIFS('RE, QFS, Ops, SC, R&amp;D Prod Dev'!$M$4:$M$500,"CIS",'RE, QFS, Ops, SC, R&amp;D Prod Dev'!$E$4:$E$500,"Silver")</f>
        <v>0</v>
      </c>
      <c r="H54" s="2">
        <f>COUNTIFS('RE, QFS, Ops, SC, R&amp;D Prod Dev'!$M$4:$M$500,"CIS",'RE, QFS, Ops, SC, R&amp;D Prod Dev'!$E$4:$E$500,"Bronze")</f>
        <v>0</v>
      </c>
      <c r="I54" s="2">
        <f>COUNTIFS('RE, QFS, Ops, SC, R&amp;D Prod Dev'!$M$4:$M$500,"CIS",'RE, QFS, Ops, SC, R&amp;D Prod Dev'!$E$4:$E$500,"TBC")</f>
        <v>0</v>
      </c>
      <c r="J54" s="2">
        <f>COUNTIFS('RE, QFS, Ops, SC, R&amp;D Prod Dev'!$M$4:$M$500,"CIS",'RE, QFS, Ops, SC, R&amp;D Prod Dev'!$E$4:$E$500,"Not Adequate")</f>
        <v>0</v>
      </c>
      <c r="K54" s="2"/>
      <c r="L54" s="2">
        <f>COUNTIFS('RE, QFS, Ops, SC, R&amp;D Prod Dev'!$M$4:$M$500,"CIS",'RE, QFS, Ops, SC, R&amp;D Prod Dev'!$D$4:$D$500,"Hired")</f>
        <v>0</v>
      </c>
      <c r="M54" s="2">
        <f>COUNTIFS('RE, QFS, Ops, SC, R&amp;D Prod Dev'!$M$4:$M$500,"CIS",'RE, QFS, Ops, SC, R&amp;D Prod Dev'!$D$4:$D$500,"Active")</f>
        <v>0</v>
      </c>
      <c r="N54" s="2">
        <f>COUNTIFS('RE, QFS, Ops, SC, R&amp;D Prod Dev'!$M$4:$M$500,"CIS",'RE, QFS, Ops, SC, R&amp;D Prod Dev'!$D$4:$D$500,"Inactivated")</f>
        <v>0</v>
      </c>
      <c r="O54" s="2"/>
      <c r="P54" s="2">
        <f>COUNTIFS('RE, QFS, Ops, SC, R&amp;D Prod Dev'!$M$4:$M$500,"CIS",'RE, QFS, Ops, SC, R&amp;D Prod Dev'!$O$4:$O$500,"M")</f>
        <v>0</v>
      </c>
      <c r="Q54" s="2">
        <f>COUNTIFS('RE, QFS, Ops, SC, R&amp;D Prod Dev'!$M$4:$M$500,"CIS",'RE, QFS, Ops, SC, R&amp;D Prod Dev'!$O$4:$O$500,"F")</f>
        <v>0</v>
      </c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</row>
    <row r="55" spans="2:256" s="1" customFormat="1" x14ac:dyDescent="0.25">
      <c r="B55" s="2"/>
      <c r="D55" s="2" t="str">
        <f t="shared" si="41"/>
        <v>Greater China</v>
      </c>
      <c r="F55" s="2">
        <f>COUNTIFS('RE, QFS, Ops, SC, R&amp;D Prod Dev'!$M$4:$M$500,"Greater China",'RE, QFS, Ops, SC, R&amp;D Prod Dev'!$E$4:$E$500,"Gold")</f>
        <v>0</v>
      </c>
      <c r="G55" s="2">
        <f>COUNTIFS('RE, QFS, Ops, SC, R&amp;D Prod Dev'!$M$4:$M$500,"Greater China",'RE, QFS, Ops, SC, R&amp;D Prod Dev'!$E$4:$E$500,"Silver")</f>
        <v>0</v>
      </c>
      <c r="H55" s="2">
        <f>COUNTIFS('RE, QFS, Ops, SC, R&amp;D Prod Dev'!$M$4:$M$500,"Greater China",'RE, QFS, Ops, SC, R&amp;D Prod Dev'!$E$4:$E$500,"Bronze")</f>
        <v>0</v>
      </c>
      <c r="I55" s="2">
        <f>COUNTIFS('RE, QFS, Ops, SC, R&amp;D Prod Dev'!$M$4:$M$500,"Greater China",'RE, QFS, Ops, SC, R&amp;D Prod Dev'!$E$4:$E$500,"TBC")</f>
        <v>0</v>
      </c>
      <c r="J55" s="2">
        <f>COUNTIFS('RE, QFS, Ops, SC, R&amp;D Prod Dev'!$M$4:$M$500,"Greater China",'RE, QFS, Ops, SC, R&amp;D Prod Dev'!$E$4:$E$500,"Not Adequate")</f>
        <v>0</v>
      </c>
      <c r="K55" s="2"/>
      <c r="L55" s="2">
        <f>COUNTIFS('RE, QFS, Ops, SC, R&amp;D Prod Dev'!$M$4:$M$500,"Greater China",'RE, QFS, Ops, SC, R&amp;D Prod Dev'!$D$4:$D$500,"Hired")</f>
        <v>0</v>
      </c>
      <c r="M55" s="2">
        <f>COUNTIFS('RE, QFS, Ops, SC, R&amp;D Prod Dev'!$M$4:$M$500,"Greater China",'RE, QFS, Ops, SC, R&amp;D Prod Dev'!$D$4:$D$500,"Active")</f>
        <v>0</v>
      </c>
      <c r="N55" s="2">
        <f>COUNTIFS('RE, QFS, Ops, SC, R&amp;D Prod Dev'!$M$4:$M$500,"Greater China",'RE, QFS, Ops, SC, R&amp;D Prod Dev'!$D$4:$D$500,"Inactivated")</f>
        <v>0</v>
      </c>
      <c r="O55" s="2"/>
      <c r="P55" s="2">
        <f>COUNTIFS('RE, QFS, Ops, SC, R&amp;D Prod Dev'!$M$4:$M$500,"Greater China",'RE, QFS, Ops, SC, R&amp;D Prod Dev'!$O$4:$O$500,"M")</f>
        <v>0</v>
      </c>
      <c r="Q55" s="2">
        <f>COUNTIFS('RE, QFS, Ops, SC, R&amp;D Prod Dev'!$M$4:$M$500,"Greater China",'RE, QFS, Ops, SC, R&amp;D Prod Dev'!$O$4:$O$500,"F")</f>
        <v>0</v>
      </c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</row>
    <row r="56" spans="2:256" s="1" customFormat="1" x14ac:dyDescent="0.25">
      <c r="B56" s="2"/>
      <c r="D56" s="2" t="str">
        <f t="shared" si="41"/>
        <v>ASPAME</v>
      </c>
      <c r="F56" s="2">
        <f>COUNTIFS('RE, QFS, Ops, SC, R&amp;D Prod Dev'!$M$4:$M$500,"ASPAME",'RE, QFS, Ops, SC, R&amp;D Prod Dev'!$E$4:$E$500,"Gold")</f>
        <v>0</v>
      </c>
      <c r="G56" s="2">
        <f>COUNTIFS('RE, QFS, Ops, SC, R&amp;D Prod Dev'!$M$4:$M$500,"ASPAME",'RE, QFS, Ops, SC, R&amp;D Prod Dev'!$E$4:$E$500,"Silver")</f>
        <v>0</v>
      </c>
      <c r="H56" s="2">
        <f>COUNTIFS('RE, QFS, Ops, SC, R&amp;D Prod Dev'!$M$4:$M$500,"ASPAME",'RE, QFS, Ops, SC, R&amp;D Prod Dev'!$E$4:$E$500,"Bronze")</f>
        <v>0</v>
      </c>
      <c r="I56" s="2">
        <f>COUNTIFS('RE, QFS, Ops, SC, R&amp;D Prod Dev'!$M$4:$M$500,"ASPAME",'RE, QFS, Ops, SC, R&amp;D Prod Dev'!$E$4:$E$500,"TBC")</f>
        <v>0</v>
      </c>
      <c r="J56" s="2">
        <f>COUNTIFS('RE, QFS, Ops, SC, R&amp;D Prod Dev'!$M$4:$M$500,"ASPAME",'RE, QFS, Ops, SC, R&amp;D Prod Dev'!$E$4:$E$500,"Not Adequate")</f>
        <v>0</v>
      </c>
      <c r="K56" s="2"/>
      <c r="L56" s="2">
        <f>COUNTIFS('RE, QFS, Ops, SC, R&amp;D Prod Dev'!$M$4:$M$500,"ASPAME",'RE, QFS, Ops, SC, R&amp;D Prod Dev'!$D$4:$D$500,"Hired")</f>
        <v>0</v>
      </c>
      <c r="M56" s="2">
        <f>COUNTIFS('RE, QFS, Ops, SC, R&amp;D Prod Dev'!$M$4:$M$500,"ASPAME",'RE, QFS, Ops, SC, R&amp;D Prod Dev'!$D$4:$D$500,"Active")</f>
        <v>0</v>
      </c>
      <c r="N56" s="2">
        <f>COUNTIFS('RE, QFS, Ops, SC, R&amp;D Prod Dev'!$M$4:$M$500,"ASPAME",'RE, QFS, Ops, SC, R&amp;D Prod Dev'!$D$4:$D$500,"Inactivated")</f>
        <v>0</v>
      </c>
      <c r="O56" s="2"/>
      <c r="P56" s="2">
        <f>COUNTIFS('RE, QFS, Ops, SC, R&amp;D Prod Dev'!$M$4:$M$500,"ASPAME",'RE, QFS, Ops, SC, R&amp;D Prod Dev'!$O$4:$O$500,"M")</f>
        <v>0</v>
      </c>
      <c r="Q56" s="2">
        <f>COUNTIFS('RE, QFS, Ops, SC, R&amp;D Prod Dev'!$M$4:$M$500,"ASPAME",'RE, QFS, Ops, SC, R&amp;D Prod Dev'!$O$4:$O$500,"F")</f>
        <v>0</v>
      </c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</row>
    <row r="57" spans="2:256" s="1" customFormat="1" x14ac:dyDescent="0.25">
      <c r="B57" s="2"/>
      <c r="D57" s="3" t="s">
        <v>61</v>
      </c>
      <c r="E57" s="5"/>
      <c r="F57" s="3">
        <f>SUM(F50:F56)</f>
        <v>0</v>
      </c>
      <c r="G57" s="3">
        <f t="shared" ref="G57" si="42">SUM(G50:G56)</f>
        <v>0</v>
      </c>
      <c r="H57" s="3">
        <f t="shared" ref="H57" si="43">SUM(H50:H56)</f>
        <v>0</v>
      </c>
      <c r="I57" s="3">
        <f t="shared" ref="I57" si="44">SUM(I50:I56)</f>
        <v>0</v>
      </c>
      <c r="J57" s="3">
        <f t="shared" ref="J57" si="45">SUM(J50:J56)</f>
        <v>0</v>
      </c>
      <c r="K57" s="3"/>
      <c r="L57" s="3">
        <f t="shared" ref="L57" si="46">SUM(L50:L56)</f>
        <v>0</v>
      </c>
      <c r="M57" s="3">
        <f t="shared" ref="M57" si="47">SUM(M50:M56)</f>
        <v>0</v>
      </c>
      <c r="N57" s="3">
        <f t="shared" ref="N57" si="48">SUM(N50:N56)</f>
        <v>0</v>
      </c>
      <c r="O57" s="3"/>
      <c r="P57" s="3">
        <f t="shared" ref="P57" si="49">SUM(P50:P56)</f>
        <v>0</v>
      </c>
      <c r="Q57" s="3">
        <f t="shared" ref="Q57" si="50">SUM(Q50:Q56)</f>
        <v>0</v>
      </c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</row>
    <row r="58" spans="2:256" s="1" customFormat="1" x14ac:dyDescent="0.25">
      <c r="B58" s="2"/>
      <c r="D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</row>
    <row r="59" spans="2:256" s="1" customFormat="1" x14ac:dyDescent="0.25">
      <c r="B59" s="21" t="str">
        <f>HR!A1</f>
        <v>HR</v>
      </c>
      <c r="D59" s="2" t="str">
        <f>D50</f>
        <v>NorAm</v>
      </c>
      <c r="F59" s="2">
        <f>COUNTIFS(HR!$M$4:$M$500,"NorAm",HR!$E$4:$E$500,"Gold")</f>
        <v>0</v>
      </c>
      <c r="G59" s="2">
        <f>COUNTIFS(HR!$M$4:$M$500,"NorAm",HR!$E$4:$E$500,"Silver")</f>
        <v>0</v>
      </c>
      <c r="H59" s="2">
        <f>COUNTIFS(HR!$M$4:$M$500,"NorAm",HR!$E$4:$E$500,"Bronze")</f>
        <v>0</v>
      </c>
      <c r="I59" s="2">
        <f>COUNTIFS(HR!$M$4:$M$500,"NorAm",HR!$E$4:$E$500,"TBC")</f>
        <v>0</v>
      </c>
      <c r="J59" s="2">
        <f>COUNTIFS(HR!$M$4:$M$500,"NorAm",HR!$E$4:$E$500,"Not Adequate")</f>
        <v>0</v>
      </c>
      <c r="K59" s="2"/>
      <c r="L59" s="2">
        <f>COUNTIFS(HR!$M$4:$M$500,"NorAm",HR!$D$4:$D$500,"Hired")</f>
        <v>0</v>
      </c>
      <c r="M59" s="2">
        <f>COUNTIFS(HR!$M$4:$M$500,"NorAm",HR!$D$4:$D$500,"Active")</f>
        <v>0</v>
      </c>
      <c r="N59" s="2">
        <f>COUNTIFS(HR!$M$4:$M$500,"NorAm",HR!$D$4:$D$500,"Inactivated")</f>
        <v>0</v>
      </c>
      <c r="O59" s="2"/>
      <c r="P59" s="2">
        <f>COUNTIFS(HR!$M$4:$M$500,"NorAm",HR!$O$4:$O$500,"M")</f>
        <v>0</v>
      </c>
      <c r="Q59" s="2">
        <f>COUNTIFS(HR!$M$4:$M$500,"NorAm",HR!$O$4:$O$500,"F")</f>
        <v>0</v>
      </c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</row>
    <row r="60" spans="2:256" s="1" customFormat="1" x14ac:dyDescent="0.25">
      <c r="B60" s="2"/>
      <c r="D60" s="2" t="str">
        <f t="shared" ref="D60:D65" si="51">D51</f>
        <v>LatAm</v>
      </c>
      <c r="F60" s="2">
        <f>COUNTIFS(HR!$M$4:$M$500,"LatAm",HR!$E$4:$E$500,"Gold")</f>
        <v>0</v>
      </c>
      <c r="G60" s="2">
        <f>COUNTIFS(HR!$M$4:$M$500,"LatAm",HR!$E$4:$E$500,"Silver")</f>
        <v>0</v>
      </c>
      <c r="H60" s="2">
        <f>COUNTIFS(HR!$M$4:$M$500,"LatAm",HR!$E$4:$E$500,"Bronze")</f>
        <v>0</v>
      </c>
      <c r="I60" s="2">
        <f>COUNTIFS(HR!$M$4:$M$500,"LatAm",HR!$E$4:$E$500,"TBC")</f>
        <v>0</v>
      </c>
      <c r="J60" s="2">
        <f>COUNTIFS(HR!$M$4:$M$500,"LatAm",HR!$E$4:$E$500,"Not Adequate")</f>
        <v>0</v>
      </c>
      <c r="K60" s="2"/>
      <c r="L60" s="2">
        <f>COUNTIFS(HR!$M$4:$M$500,"LatAm",HR!$D$4:$D$500,"Hired")</f>
        <v>1</v>
      </c>
      <c r="M60" s="2">
        <f>COUNTIFS(HR!$M$4:$M$500,"LatAm",HR!$D$4:$D$500,"Active")</f>
        <v>0</v>
      </c>
      <c r="N60" s="2">
        <f>COUNTIFS(HR!$M$4:$M$500,"LatAm",HR!$D$4:$D$500,"Inactivated")</f>
        <v>0</v>
      </c>
      <c r="O60" s="2"/>
      <c r="P60" s="2">
        <f>COUNTIFS(HR!$M$4:$M$500,"LatAm",HR!$O$4:$O$500,"M")</f>
        <v>0</v>
      </c>
      <c r="Q60" s="2">
        <f>COUNTIFS(HR!$M$4:$M$500,"LatAm",HR!$O$4:$O$500,"F")</f>
        <v>0</v>
      </c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</row>
    <row r="61" spans="2:256" s="1" customFormat="1" x14ac:dyDescent="0.25">
      <c r="B61" s="2"/>
      <c r="D61" s="2" t="str">
        <f t="shared" si="51"/>
        <v>Europe</v>
      </c>
      <c r="F61" s="2">
        <f>COUNTIFS(HR!$M$4:$M$500,"Europe",HR!$E$4:$E$500,"Gold")</f>
        <v>0</v>
      </c>
      <c r="G61" s="2">
        <f>COUNTIFS(HR!$M$4:$M$500,"Europe",HR!$E$4:$E$500,"Silver")</f>
        <v>0</v>
      </c>
      <c r="H61" s="2">
        <f>COUNTIFS(HR!$M$4:$M$500,"Europe",HR!$E$4:$E$500,"Bronze")</f>
        <v>0</v>
      </c>
      <c r="I61" s="2">
        <f>COUNTIFS(HR!$M$4:$M$500,"Europe",HR!$E$4:$E$500,"TBC")</f>
        <v>0</v>
      </c>
      <c r="J61" s="2">
        <f>COUNTIFS(HR!$M$4:$M$500,"Europe",HR!$E$4:$E$500,"Not Adequate")</f>
        <v>0</v>
      </c>
      <c r="K61" s="2"/>
      <c r="L61" s="2">
        <f>COUNTIFS(HR!$M$4:$M$500,"Europe",HR!$D$4:$D$500,"Hired")</f>
        <v>0</v>
      </c>
      <c r="M61" s="2">
        <f>COUNTIFS(HR!$M$4:$M$500,"Europe",HR!$D$4:$D$500,"Active")</f>
        <v>1</v>
      </c>
      <c r="N61" s="2">
        <f>COUNTIFS(HR!$M$4:$M$500,"Europe",HR!$D$4:$D$500,"Inactivated")</f>
        <v>0</v>
      </c>
      <c r="O61" s="2"/>
      <c r="P61" s="2">
        <f>COUNTIFS(HR!$M$4:$M$500,"Europe",HR!$O$4:$O$500,"M")</f>
        <v>0</v>
      </c>
      <c r="Q61" s="2">
        <f>COUNTIFS(HR!$M$4:$M$500,"Europe",HR!$O$4:$O$500,"F")</f>
        <v>0</v>
      </c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</row>
    <row r="62" spans="2:256" s="1" customFormat="1" x14ac:dyDescent="0.25">
      <c r="B62" s="2"/>
      <c r="D62" s="2" t="str">
        <f t="shared" si="51"/>
        <v>Africa-India</v>
      </c>
      <c r="F62" s="2">
        <f>COUNTIFS(HR!$M$4:$M$500,"Africa-India",HR!$E$4:$E$500,"Gold")</f>
        <v>0</v>
      </c>
      <c r="G62" s="2">
        <f>COUNTIFS(HR!$M$4:$M$500,"Africa-India",HR!$E$4:$E$500,"Silver")</f>
        <v>0</v>
      </c>
      <c r="H62" s="2">
        <f>COUNTIFS(HR!$M$4:$M$500,"Africa-India",HR!$E$4:$E$500,"Bronze")</f>
        <v>0</v>
      </c>
      <c r="I62" s="2">
        <f>COUNTIFS(HR!$M$4:$M$500,"Africa-India",HR!$E$4:$E$500,"TBCr")</f>
        <v>0</v>
      </c>
      <c r="J62" s="2">
        <f>COUNTIFS(HR!$M$4:$M$500,"Africa-India",HR!$E$4:$E$500,"Not Adequate")</f>
        <v>0</v>
      </c>
      <c r="K62" s="2"/>
      <c r="L62" s="2">
        <f>COUNTIFS(HR!$M$4:$M$500,"Africa-India",HR!$D$4:$D$500,"Hired")</f>
        <v>0</v>
      </c>
      <c r="M62" s="2">
        <f>COUNTIFS(HR!$M$4:$M$500,"Africa-India",HR!$D$4:$D$500,"Active")</f>
        <v>0</v>
      </c>
      <c r="N62" s="2">
        <f>COUNTIFS(HR!$M$4:$M$500,"Africa-India",HR!$D$4:$D$500,"Inactivated")</f>
        <v>0</v>
      </c>
      <c r="O62" s="2"/>
      <c r="P62" s="2">
        <f>COUNTIFS(HR!$M$4:$M$500,"Africa-India",HR!$O$4:$O$500,"M")</f>
        <v>0</v>
      </c>
      <c r="Q62" s="2">
        <f>COUNTIFS(HR!$M$4:$M$500,"Africa-India",HR!$O$4:$O$500,"F")</f>
        <v>0</v>
      </c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</row>
    <row r="63" spans="2:256" s="1" customFormat="1" x14ac:dyDescent="0.25">
      <c r="B63" s="2"/>
      <c r="D63" s="2" t="str">
        <f t="shared" si="51"/>
        <v>CIS</v>
      </c>
      <c r="F63" s="2">
        <f>COUNTIFS(HR!$M$4:$M$500,"CIS",HR!$E$4:$E$500,"Gold")</f>
        <v>0</v>
      </c>
      <c r="G63" s="2">
        <f>COUNTIFS(HR!$M$4:$M$500,"CIS",HR!$E$4:$E$500,"Silver")</f>
        <v>0</v>
      </c>
      <c r="H63" s="2">
        <f>COUNTIFS(HR!$M$4:$M$500,"CIS",HR!$E$4:$E$500,"Bronze")</f>
        <v>0</v>
      </c>
      <c r="I63" s="2">
        <f>COUNTIFS(HR!$M$4:$M$500,"CIS",HR!$E$4:$E$500,"TBC")</f>
        <v>0</v>
      </c>
      <c r="J63" s="2">
        <f>COUNTIFS(HR!$M$4:$M$500,"CIS",HR!$E$4:$E$500,"Not Adequate")</f>
        <v>0</v>
      </c>
      <c r="K63" s="2"/>
      <c r="L63" s="2">
        <f>COUNTIFS(HR!$M$4:$M$500,"CIS",HR!$D$4:$D$500,"Hired")</f>
        <v>0</v>
      </c>
      <c r="M63" s="2">
        <f>COUNTIFS(HR!$M$4:$M$500,"CIS",HR!$D$4:$D$500,"Active")</f>
        <v>0</v>
      </c>
      <c r="N63" s="2">
        <f>COUNTIFS(HR!$M$4:$M$500,"CIS",HR!$D$4:$D$500,"Inactivated")</f>
        <v>1</v>
      </c>
      <c r="O63" s="2"/>
      <c r="P63" s="2">
        <f>COUNTIFS(HR!$M$4:$M$500,"CIS",HR!$O$4:$O$500,"M")</f>
        <v>0</v>
      </c>
      <c r="Q63" s="2">
        <f>COUNTIFS(HR!$M$4:$M$500,"CIS",HR!$O$4:$O$500,"F")</f>
        <v>0</v>
      </c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</row>
    <row r="64" spans="2:256" s="1" customFormat="1" x14ac:dyDescent="0.25">
      <c r="B64" s="2"/>
      <c r="D64" s="2" t="str">
        <f t="shared" si="51"/>
        <v>Greater China</v>
      </c>
      <c r="F64" s="2">
        <f>COUNTIFS(HR!$M$4:$M$500,"Greater China",HR!$E$4:$E$500,"Gold")</f>
        <v>1</v>
      </c>
      <c r="G64" s="2">
        <f>COUNTIFS(HR!$M$4:$M$500,"Greater China",HR!$E$4:$E$500,"Silver")</f>
        <v>0</v>
      </c>
      <c r="H64" s="2">
        <f>COUNTIFS(HR!$M$4:$M$500,"Greater China",HR!$E$4:$E$500,"Bronze")</f>
        <v>0</v>
      </c>
      <c r="I64" s="2">
        <f>COUNTIFS(HR!$M$4:$M$500,"Greater China",HR!$E$4:$E$500,"TBC")</f>
        <v>0</v>
      </c>
      <c r="J64" s="2">
        <f>COUNTIFS(HR!$M$4:$M$500,"Greater China",HR!$E$4:$E$500,"Not Adequate")</f>
        <v>0</v>
      </c>
      <c r="K64" s="2"/>
      <c r="L64" s="2">
        <f>COUNTIFS(HR!$M$4:$M$500,"Greater China",HR!$D$4:$D$500,"Hired")</f>
        <v>0</v>
      </c>
      <c r="M64" s="2">
        <f>COUNTIFS(HR!$M$4:$M$500,"Greater China",HR!$D$4:$D$500,"Active")</f>
        <v>0</v>
      </c>
      <c r="N64" s="2">
        <f>COUNTIFS(HR!$M$4:$M$500,"Greater China",HR!$D$4:$D$500,"Inactivated")</f>
        <v>0</v>
      </c>
      <c r="O64" s="2"/>
      <c r="P64" s="2">
        <f>COUNTIFS(HR!$M$4:$M$500,"Greater China",HR!$O$4:$O$500,"M")</f>
        <v>0</v>
      </c>
      <c r="Q64" s="2">
        <f>COUNTIFS(HR!$M$4:$M$500,"Greater China",HR!$O$4:$O$500,"F")</f>
        <v>0</v>
      </c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</row>
    <row r="65" spans="2:256" s="1" customFormat="1" x14ac:dyDescent="0.25">
      <c r="B65" s="2"/>
      <c r="D65" s="2" t="str">
        <f t="shared" si="51"/>
        <v>ASPAME</v>
      </c>
      <c r="F65" s="2">
        <f>COUNTIFS(HR!$M$4:$M$500,"ASPAME",HR!$E$4:$E$500,"Gold")</f>
        <v>0</v>
      </c>
      <c r="G65" s="2">
        <f>COUNTIFS(HR!$M$4:$M$500,"ASPAME",HR!$E$4:$E$500,"Silver")</f>
        <v>0</v>
      </c>
      <c r="H65" s="2">
        <f>COUNTIFS(HR!$M$4:$M$500,"ASPAME",HR!$E$4:$E$500,"Bronze")</f>
        <v>0</v>
      </c>
      <c r="I65" s="2">
        <f>COUNTIFS(HR!$M$4:$M$500,"ASPAME",HR!$E$4:$E$500,"TBC")</f>
        <v>0</v>
      </c>
      <c r="J65" s="2">
        <f>COUNTIFS(HR!$M$4:$M$500,"ASPAME",HR!$E$4:$E$500,"Not Adequate")</f>
        <v>0</v>
      </c>
      <c r="K65" s="2"/>
      <c r="L65" s="2">
        <f>COUNTIFS(HR!$M$4:$M$500,"ASPAME",HR!$D$4:$D$500,"Hired")</f>
        <v>0</v>
      </c>
      <c r="M65" s="2">
        <f>COUNTIFS(HR!$M$4:$M$500,"ASPAME",HR!$D$4:$D$500,"Active")</f>
        <v>0</v>
      </c>
      <c r="N65" s="2">
        <f>COUNTIFS(HR!$M$4:$M$500,"ASPAME",HR!$D$4:$D$500,"Inactivated")</f>
        <v>0</v>
      </c>
      <c r="O65" s="2"/>
      <c r="P65" s="2">
        <f>COUNTIFS(HR!$M$4:$M$500,"ASPAME",HR!$O$4:$O$500,"M")</f>
        <v>0</v>
      </c>
      <c r="Q65" s="2">
        <f>COUNTIFS(HR!$M$4:$M$500,"ASPAME",HR!$O$4:$O$500,"F")</f>
        <v>0</v>
      </c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</row>
    <row r="66" spans="2:256" s="1" customFormat="1" x14ac:dyDescent="0.25">
      <c r="B66" s="2"/>
      <c r="D66" s="3" t="s">
        <v>61</v>
      </c>
      <c r="E66" s="5"/>
      <c r="F66" s="3">
        <f>SUM(F59:F65)</f>
        <v>1</v>
      </c>
      <c r="G66" s="3">
        <f t="shared" ref="G66" si="52">SUM(G59:G65)</f>
        <v>0</v>
      </c>
      <c r="H66" s="3">
        <f t="shared" ref="H66" si="53">SUM(H59:H65)</f>
        <v>0</v>
      </c>
      <c r="I66" s="3">
        <f t="shared" ref="I66" si="54">SUM(I59:I65)</f>
        <v>0</v>
      </c>
      <c r="J66" s="3">
        <f t="shared" ref="J66" si="55">SUM(J59:J65)</f>
        <v>0</v>
      </c>
      <c r="K66" s="3"/>
      <c r="L66" s="3">
        <f t="shared" ref="L66" si="56">SUM(L59:L65)</f>
        <v>1</v>
      </c>
      <c r="M66" s="3">
        <f t="shared" ref="M66" si="57">SUM(M59:M65)</f>
        <v>1</v>
      </c>
      <c r="N66" s="3">
        <f t="shared" ref="N66" si="58">SUM(N59:N65)</f>
        <v>1</v>
      </c>
      <c r="O66" s="3"/>
      <c r="P66" s="3">
        <f t="shared" ref="P66" si="59">SUM(P59:P65)</f>
        <v>0</v>
      </c>
      <c r="Q66" s="3">
        <f t="shared" ref="Q66" si="60">SUM(Q59:Q65)</f>
        <v>0</v>
      </c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</row>
    <row r="67" spans="2:256" s="1" customFormat="1" x14ac:dyDescent="0.25">
      <c r="B67" s="2"/>
      <c r="D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</row>
    <row r="68" spans="2:256" s="1" customFormat="1" x14ac:dyDescent="0.25">
      <c r="B68" s="21" t="str">
        <f>Finance!A1</f>
        <v>Finance</v>
      </c>
      <c r="D68" s="2" t="str">
        <f>D59</f>
        <v>NorAm</v>
      </c>
      <c r="F68" s="2">
        <f>COUNTIFS(Finance!$M$4:$M$500,"NorAm",Finance!$E$4:$E$500,"Gold")</f>
        <v>0</v>
      </c>
      <c r="G68" s="2">
        <f>COUNTIFS(Finance!$M$4:$M$500,"NorAm",Finance!$E$4:$E$500,"Silver")</f>
        <v>0</v>
      </c>
      <c r="H68" s="2">
        <f>COUNTIFS(Finance!$M$4:$M$500,"NorAm",Finance!$E$4:$E$500,"Bronze")</f>
        <v>0</v>
      </c>
      <c r="I68" s="2">
        <f>COUNTIFS(Finance!$M$4:$M$500,"NorAm",Finance!$E$4:$E$500,"TBC")</f>
        <v>0</v>
      </c>
      <c r="J68" s="2">
        <f>COUNTIFS(Finance!$M$4:$M$500,"NorAm",Finance!$E$4:$E$500,"Not Adequate")</f>
        <v>0</v>
      </c>
      <c r="K68" s="2"/>
      <c r="L68" s="2">
        <f>COUNTIFS(Finance!$M$4:$M$500,"NorAm",Finance!$D$4:$D$500,"Hired")</f>
        <v>0</v>
      </c>
      <c r="M68" s="2">
        <f>COUNTIFS(Finance!$M$4:$M$500,"NorAm",Finance!$D$4:$D$500,"Active")</f>
        <v>0</v>
      </c>
      <c r="N68" s="2">
        <f>COUNTIFS(Finance!$M$4:$M$500,"NorAm",Finance!$D$4:$D$500,"Inactivated")</f>
        <v>0</v>
      </c>
      <c r="O68" s="2"/>
      <c r="P68" s="2">
        <f>COUNTIFS(Finance!$M$4:$M$500,"NorAm",Finance!$O$4:$O$500,"M")</f>
        <v>0</v>
      </c>
      <c r="Q68" s="2">
        <f>COUNTIFS(Finance!$M$4:$M$500,"NorAm",Finance!$O$4:$O$500,"F")</f>
        <v>0</v>
      </c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</row>
    <row r="69" spans="2:256" s="1" customFormat="1" x14ac:dyDescent="0.25">
      <c r="B69" s="2"/>
      <c r="D69" s="2" t="str">
        <f t="shared" ref="D69:D74" si="61">D60</f>
        <v>LatAm</v>
      </c>
      <c r="F69" s="2">
        <f>COUNTIFS(Finance!$M$4:$M$500,"LatAm",Finance!$E$4:$E$500,"Gold")</f>
        <v>0</v>
      </c>
      <c r="G69" s="2">
        <f>COUNTIFS(Finance!$M$4:$M$500,"LatAm",Finance!$E$4:$E$500,"Silver")</f>
        <v>0</v>
      </c>
      <c r="H69" s="2">
        <f>COUNTIFS(Finance!$M$4:$M$500,"LatAm",Finance!$E$4:$E$500,"Bronze")</f>
        <v>0</v>
      </c>
      <c r="I69" s="2">
        <f>COUNTIFS(Finance!$M$4:$M$500,"LatAm",Finance!$E$4:$E$500,"TBC")</f>
        <v>0</v>
      </c>
      <c r="J69" s="2">
        <f>COUNTIFS(Finance!$M$4:$M$500,"LatAm",Finance!$E$4:$E$500,"Not Adequate")</f>
        <v>0</v>
      </c>
      <c r="K69" s="2"/>
      <c r="L69" s="2">
        <f>COUNTIFS(Finance!$M$4:$M$500,"LatAm",Finance!$D$4:$D$500,"Hired")</f>
        <v>0</v>
      </c>
      <c r="M69" s="2">
        <f>COUNTIFS(Finance!$M$4:$M$500,"LatAm",Finance!$D$4:$D$500,"Active")</f>
        <v>0</v>
      </c>
      <c r="N69" s="2">
        <f>COUNTIFS(Finance!$M$4:$M$500,"LatAm",Finance!$D$4:$D$500,"Inactivated")</f>
        <v>0</v>
      </c>
      <c r="O69" s="2"/>
      <c r="P69" s="2">
        <f>COUNTIFS(Finance!$M$4:$M$500,"LatAm",Finance!$O$4:$O$500,"M")</f>
        <v>0</v>
      </c>
      <c r="Q69" s="2">
        <f>COUNTIFS(Finance!$M$4:$M$500,"LatAm",Finance!$O$4:$O$500,"F")</f>
        <v>0</v>
      </c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</row>
    <row r="70" spans="2:256" s="1" customFormat="1" x14ac:dyDescent="0.25">
      <c r="B70" s="2"/>
      <c r="D70" s="2" t="str">
        <f t="shared" si="61"/>
        <v>Europe</v>
      </c>
      <c r="F70" s="2">
        <f>COUNTIFS(Finance!$M$4:$M$500,"Europe",Finance!$E$4:$E$500,"Gold")</f>
        <v>0</v>
      </c>
      <c r="G70" s="2">
        <f>COUNTIFS(Finance!$M$4:$M$500,"Europe",Finance!$E$4:$E$500,"Silver")</f>
        <v>0</v>
      </c>
      <c r="H70" s="2">
        <f>COUNTIFS(Finance!$M$4:$M$500,"Europe",Finance!$E$4:$E$500,"Bronze")</f>
        <v>0</v>
      </c>
      <c r="I70" s="2">
        <f>COUNTIFS(Finance!$M$4:$M$500,"Europe",Finance!$E$4:$E$500,"TBC")</f>
        <v>0</v>
      </c>
      <c r="J70" s="2">
        <f>COUNTIFS(Finance!$M$4:$M$500,"Europe",Finance!$E$4:$E$500,"Not Adequate")</f>
        <v>0</v>
      </c>
      <c r="K70" s="2"/>
      <c r="L70" s="2">
        <f>COUNTIFS(Finance!$M$4:$M$500,"Europe",Finance!$D$4:$D$500,"Hired")</f>
        <v>0</v>
      </c>
      <c r="M70" s="2">
        <f>COUNTIFS(Finance!$M$4:$M$500,"Europe",Finance!$D$4:$D$500,"Active")</f>
        <v>1</v>
      </c>
      <c r="N70" s="2">
        <f>COUNTIFS(Finance!$M$4:$M$500,"Europe",Finance!$D$4:$D$500,"Inactivated")</f>
        <v>0</v>
      </c>
      <c r="O70" s="2"/>
      <c r="P70" s="2">
        <f>COUNTIFS(Finance!$M$4:$M$500,"Europe",Finance!$O$4:$O$500,"M")</f>
        <v>0</v>
      </c>
      <c r="Q70" s="2">
        <f>COUNTIFS(Finance!$M$4:$M$500,"Europe",Finance!$O$4:$O$500,"F")</f>
        <v>1</v>
      </c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</row>
    <row r="71" spans="2:256" s="1" customFormat="1" x14ac:dyDescent="0.25">
      <c r="B71" s="2"/>
      <c r="D71" s="2" t="str">
        <f t="shared" si="61"/>
        <v>Africa-India</v>
      </c>
      <c r="F71" s="2">
        <f>COUNTIFS(Finance!$M$4:$M$500,"Africa-India",Finance!$E$4:$E$500,"Gold")</f>
        <v>0</v>
      </c>
      <c r="G71" s="2">
        <f>COUNTIFS(Finance!$M$4:$M$500,"Africa-India",Finance!$E$4:$E$500,"Silver")</f>
        <v>0</v>
      </c>
      <c r="H71" s="2">
        <f>COUNTIFS(Finance!$M$4:$M$500,"Africa-India",Finance!$E$4:$E$500,"Bronze")</f>
        <v>1</v>
      </c>
      <c r="I71" s="2">
        <f>COUNTIFS(Finance!$M$4:$M$500,"Africa-India",Finance!$E$4:$E$500,"TBCr")</f>
        <v>0</v>
      </c>
      <c r="J71" s="2">
        <f>COUNTIFS(Finance!$M$4:$M$500,"Africa-India",Finance!$E$4:$E$500,"Not Adequate")</f>
        <v>0</v>
      </c>
      <c r="K71" s="2"/>
      <c r="L71" s="2">
        <f>COUNTIFS(Finance!$M$4:$M$500,"Africa-India",Finance!$D$4:$D$500,"Hired")</f>
        <v>0</v>
      </c>
      <c r="M71" s="2">
        <f>COUNTIFS(Finance!$M$4:$M$500,"Africa-India",Finance!$D$4:$D$500,"Active")</f>
        <v>0</v>
      </c>
      <c r="N71" s="2">
        <f>COUNTIFS(Finance!$M$4:$M$500,"Africa-India",Finance!$D$4:$D$500,"Inactivated")</f>
        <v>0</v>
      </c>
      <c r="O71" s="2"/>
      <c r="P71" s="2">
        <f>COUNTIFS(Finance!$M$4:$M$500,"Africa-India",Finance!$O$4:$O$500,"M")</f>
        <v>0</v>
      </c>
      <c r="Q71" s="2">
        <f>COUNTIFS(Finance!$M$4:$M$500,"Africa-India",Finance!$O$4:$O$500,"F")</f>
        <v>0</v>
      </c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</row>
    <row r="72" spans="2:256" s="1" customFormat="1" x14ac:dyDescent="0.25">
      <c r="B72" s="2"/>
      <c r="D72" s="2" t="str">
        <f t="shared" si="61"/>
        <v>CIS</v>
      </c>
      <c r="F72" s="2">
        <f>COUNTIFS(Finance!$M$4:$M$500,"CIS",Finance!$E$4:$E$500,"Gold")</f>
        <v>0</v>
      </c>
      <c r="G72" s="2">
        <f>COUNTIFS(Finance!$M$4:$M$500,"CIS",Finance!$E$4:$E$500,"Silver")</f>
        <v>0</v>
      </c>
      <c r="H72" s="2">
        <f>COUNTIFS(Finance!$M$4:$M$500,"CIS",Finance!$E$4:$E$500,"Bronze")</f>
        <v>0</v>
      </c>
      <c r="I72" s="2">
        <f>COUNTIFS(Finance!$M$4:$M$500,"CIS",Finance!$E$4:$E$500,"TBC")</f>
        <v>0</v>
      </c>
      <c r="J72" s="2">
        <f>COUNTIFS(Finance!$M$4:$M$500,"CIS",Finance!$E$4:$E$500,"Not Adequate")</f>
        <v>0</v>
      </c>
      <c r="K72" s="2"/>
      <c r="L72" s="2">
        <f>COUNTIFS(Finance!$M$4:$M$500,"CIS",Finance!$D$4:$D$500,"Hired")</f>
        <v>0</v>
      </c>
      <c r="M72" s="2">
        <f>COUNTIFS(Finance!$M$4:$M$500,"CIS",Finance!$D$4:$D$500,"Active")</f>
        <v>0</v>
      </c>
      <c r="N72" s="2">
        <f>COUNTIFS(Finance!$M$4:$M$500,"CIS",Finance!$D$4:$D$500,"Inactivated")</f>
        <v>0</v>
      </c>
      <c r="O72" s="2"/>
      <c r="P72" s="2">
        <f>COUNTIFS(Finance!$M$4:$M$500,"CIS",Finance!$O$4:$O$500,"M")</f>
        <v>0</v>
      </c>
      <c r="Q72" s="2">
        <f>COUNTIFS(Finance!$M$4:$M$500,"CIS",Finance!$O$4:$O$500,"F")</f>
        <v>0</v>
      </c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</row>
    <row r="73" spans="2:256" s="1" customFormat="1" x14ac:dyDescent="0.25">
      <c r="B73" s="2"/>
      <c r="D73" s="2" t="str">
        <f t="shared" si="61"/>
        <v>Greater China</v>
      </c>
      <c r="F73" s="2">
        <f>COUNTIFS(Finance!$M$4:$M$500,"Greater China",Finance!$E$4:$E$500,"Gold")</f>
        <v>0</v>
      </c>
      <c r="G73" s="2">
        <f>COUNTIFS(Finance!$M$4:$M$500,"Greater China",Finance!$E$4:$E$500,"Silver")</f>
        <v>0</v>
      </c>
      <c r="H73" s="2">
        <f>COUNTIFS(Finance!$M$4:$M$500,"Greater China",Finance!$E$4:$E$500,"Bronze")</f>
        <v>0</v>
      </c>
      <c r="I73" s="2">
        <f>COUNTIFS(Finance!$M$4:$M$500,"Greater China",Finance!$E$4:$E$500,"TBC")</f>
        <v>0</v>
      </c>
      <c r="J73" s="2">
        <f>COUNTIFS(Finance!$M$4:$M$500,"Greater China",Finance!$E$4:$E$500,"Not Adequate")</f>
        <v>0</v>
      </c>
      <c r="K73" s="2"/>
      <c r="L73" s="2">
        <f>COUNTIFS(Finance!$M$4:$M$500,"Greater China",Finance!$D$4:$D$500,"Hired")</f>
        <v>0</v>
      </c>
      <c r="M73" s="2">
        <f>COUNTIFS(Finance!$M$4:$M$500,"Greater China",Finance!$D$4:$D$500,"Active")</f>
        <v>0</v>
      </c>
      <c r="N73" s="2">
        <f>COUNTIFS(Finance!$M$4:$M$500,"Greater China",Finance!$D$4:$D$500,"Inactivated")</f>
        <v>0</v>
      </c>
      <c r="O73" s="2"/>
      <c r="P73" s="2">
        <f>COUNTIFS(Finance!$M$4:$M$500,"Greater China",Finance!$O$4:$O$500,"M")</f>
        <v>0</v>
      </c>
      <c r="Q73" s="2">
        <f>COUNTIFS(Finance!$M$4:$M$500,"Greater China",Finance!$O$4:$O$500,"F")</f>
        <v>0</v>
      </c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</row>
    <row r="74" spans="2:256" s="1" customFormat="1" x14ac:dyDescent="0.25">
      <c r="B74" s="2"/>
      <c r="D74" s="2" t="str">
        <f t="shared" si="61"/>
        <v>ASPAME</v>
      </c>
      <c r="F74" s="2">
        <f>COUNTIFS(Finance!$M$4:$M$500,"ASPAME",Finance!$E$4:$E$500,"Gold")</f>
        <v>0</v>
      </c>
      <c r="G74" s="2">
        <f>COUNTIFS(Finance!$M$4:$M$500,"ASPAME",Finance!$E$4:$E$500,"Silver")</f>
        <v>0</v>
      </c>
      <c r="H74" s="2">
        <f>COUNTIFS(Finance!$M$4:$M$500,"ASPAME",Finance!$E$4:$E$500,"Bronze")</f>
        <v>0</v>
      </c>
      <c r="I74" s="2">
        <f>COUNTIFS(Finance!$M$4:$M$500,"ASPAME",Finance!$E$4:$E$500,"TBC")</f>
        <v>0</v>
      </c>
      <c r="J74" s="2">
        <f>COUNTIFS(Finance!$M$4:$M$500,"ASPAME",Finance!$E$4:$E$500,"Not Adequate")</f>
        <v>0</v>
      </c>
      <c r="K74" s="2"/>
      <c r="L74" s="2">
        <f>COUNTIFS(Finance!$M$4:$M$500,"ASPAME",Finance!$D$4:$D$500,"Hired")</f>
        <v>1</v>
      </c>
      <c r="M74" s="2">
        <f>COUNTIFS(Finance!$M$4:$M$500,"ASPAME",Finance!$D$4:$D$500,"Active")</f>
        <v>0</v>
      </c>
      <c r="N74" s="2">
        <f>COUNTIFS(Finance!$M$4:$M$500,"ASPAME",Finance!$D$4:$D$500,"Inactivated")</f>
        <v>0</v>
      </c>
      <c r="O74" s="2"/>
      <c r="P74" s="2">
        <f>COUNTIFS(Finance!$M$4:$M$500,"ASPAME",Finance!$O$4:$O$500,"M")</f>
        <v>1</v>
      </c>
      <c r="Q74" s="2">
        <f>COUNTIFS(Finance!$M$4:$M$500,"ASPAME",Finance!$O$4:$O$500,"F")</f>
        <v>0</v>
      </c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</row>
    <row r="75" spans="2:256" s="1" customFormat="1" x14ac:dyDescent="0.25">
      <c r="B75" s="2"/>
      <c r="D75" s="3" t="s">
        <v>61</v>
      </c>
      <c r="E75" s="5"/>
      <c r="F75" s="3">
        <f>SUM(F68:F74)</f>
        <v>0</v>
      </c>
      <c r="G75" s="3">
        <f t="shared" ref="G75" si="62">SUM(G68:G74)</f>
        <v>0</v>
      </c>
      <c r="H75" s="3">
        <f t="shared" ref="H75" si="63">SUM(H68:H74)</f>
        <v>1</v>
      </c>
      <c r="I75" s="3">
        <f t="shared" ref="I75" si="64">SUM(I68:I74)</f>
        <v>0</v>
      </c>
      <c r="J75" s="3">
        <f t="shared" ref="J75" si="65">SUM(J68:J74)</f>
        <v>0</v>
      </c>
      <c r="K75" s="3"/>
      <c r="L75" s="3">
        <f t="shared" ref="L75" si="66">SUM(L68:L74)</f>
        <v>1</v>
      </c>
      <c r="M75" s="3">
        <f t="shared" ref="M75" si="67">SUM(M68:M74)</f>
        <v>1</v>
      </c>
      <c r="N75" s="3">
        <f t="shared" ref="N75" si="68">SUM(N68:N74)</f>
        <v>0</v>
      </c>
      <c r="O75" s="3"/>
      <c r="P75" s="3">
        <f t="shared" ref="P75" si="69">SUM(P68:P74)</f>
        <v>1</v>
      </c>
      <c r="Q75" s="3">
        <f t="shared" ref="Q75" si="70">SUM(Q68:Q74)</f>
        <v>1</v>
      </c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</row>
    <row r="76" spans="2:256" s="1" customFormat="1" x14ac:dyDescent="0.25">
      <c r="B76" s="2"/>
      <c r="D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</row>
    <row r="77" spans="2:256" s="1" customFormat="1" x14ac:dyDescent="0.25">
      <c r="B77" s="2"/>
      <c r="D77" s="25" t="s">
        <v>62</v>
      </c>
      <c r="F77" s="25">
        <f>F12+F21+F30+F39+F48+F57+F66+F75</f>
        <v>7</v>
      </c>
      <c r="G77" s="25">
        <f t="shared" ref="G77:Q77" si="71">G12+G21+G30+G39+G48+G57+G66+G75</f>
        <v>0</v>
      </c>
      <c r="H77" s="25">
        <f t="shared" si="71"/>
        <v>1</v>
      </c>
      <c r="I77" s="25">
        <f t="shared" si="71"/>
        <v>0</v>
      </c>
      <c r="J77" s="25">
        <f t="shared" si="71"/>
        <v>0</v>
      </c>
      <c r="K77" s="2"/>
      <c r="L77" s="25">
        <f t="shared" si="71"/>
        <v>3</v>
      </c>
      <c r="M77" s="25">
        <f t="shared" si="71"/>
        <v>3</v>
      </c>
      <c r="N77" s="25">
        <f t="shared" si="71"/>
        <v>4</v>
      </c>
      <c r="O77" s="2"/>
      <c r="P77" s="25">
        <f t="shared" si="71"/>
        <v>3</v>
      </c>
      <c r="Q77" s="25">
        <f t="shared" si="71"/>
        <v>3</v>
      </c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</row>
  </sheetData>
  <mergeCells count="3">
    <mergeCell ref="F2:J2"/>
    <mergeCell ref="L2:N2"/>
    <mergeCell ref="P2:Q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FF00"/>
  </sheetPr>
  <dimension ref="A1:IV6"/>
  <sheetViews>
    <sheetView tabSelected="1" workbookViewId="0">
      <pane xSplit="1" ySplit="6" topLeftCell="B7" activePane="bottomRight" state="frozen"/>
      <selection activeCell="F9" sqref="F9"/>
      <selection pane="topRight" activeCell="F9" sqref="F9"/>
      <selection pane="bottomLeft" activeCell="F9" sqref="F9"/>
      <selection pane="bottomRight" activeCell="H16" sqref="H16"/>
    </sheetView>
  </sheetViews>
  <sheetFormatPr baseColWidth="10" defaultColWidth="10.875" defaultRowHeight="15.75" x14ac:dyDescent="0.25"/>
  <cols>
    <col min="1" max="1" width="15.875" customWidth="1"/>
    <col min="2" max="2" width="16.125" customWidth="1"/>
    <col min="3" max="3" width="11.875" customWidth="1"/>
    <col min="4" max="4" width="15.625" customWidth="1"/>
    <col min="5" max="5" width="17.125" bestFit="1" customWidth="1"/>
    <col min="6" max="6" width="2.875" style="45" customWidth="1"/>
    <col min="7" max="7" width="17.125" customWidth="1"/>
    <col min="8" max="8" width="15.125" customWidth="1"/>
    <col min="9" max="9" width="15.625" bestFit="1" customWidth="1"/>
    <col min="10" max="10" width="16.375" customWidth="1"/>
    <col min="11" max="11" width="14.625" customWidth="1"/>
    <col min="12" max="12" width="17.125" customWidth="1"/>
    <col min="13" max="13" width="17.375" customWidth="1"/>
    <col min="14" max="14" width="15.125" customWidth="1"/>
    <col min="16" max="16" width="15.625" customWidth="1"/>
    <col min="17" max="17" width="14.125" customWidth="1"/>
    <col min="18" max="18" width="2.625" customWidth="1"/>
    <col min="19" max="19" width="15.5" customWidth="1"/>
    <col min="20" max="20" width="16.375" customWidth="1"/>
    <col min="21" max="21" width="18.125" customWidth="1"/>
    <col min="22" max="22" width="20.625" bestFit="1" customWidth="1"/>
    <col min="23" max="23" width="2.625" customWidth="1"/>
    <col min="24" max="24" width="15.625" customWidth="1"/>
    <col min="25" max="25" width="19.5" customWidth="1"/>
    <col min="26" max="26" width="19.375" customWidth="1"/>
    <col min="27" max="27" width="18.875" customWidth="1"/>
    <col min="28" max="28" width="17" customWidth="1"/>
    <col min="29" max="29" width="17.375" customWidth="1"/>
    <col min="30" max="30" width="16.5" customWidth="1"/>
    <col min="31" max="31" width="18.375" customWidth="1"/>
    <col min="32" max="32" width="18" customWidth="1"/>
    <col min="33" max="33" width="18.375" customWidth="1"/>
    <col min="34" max="34" width="26.375" customWidth="1"/>
  </cols>
  <sheetData>
    <row r="1" spans="1:256" s="2" customFormat="1" ht="3.95" customHeight="1" x14ac:dyDescent="0.25">
      <c r="F1" s="43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s="2" customFormat="1" x14ac:dyDescent="0.25">
      <c r="A2" s="24" t="s">
        <v>47</v>
      </c>
      <c r="F2" s="43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6" s="2" customFormat="1" x14ac:dyDescent="0.25">
      <c r="A3" s="26"/>
      <c r="F3" s="4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</row>
    <row r="4" spans="1:256" s="2" customFormat="1" x14ac:dyDescent="0.25">
      <c r="A4" s="27"/>
      <c r="F4" s="43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</row>
    <row r="5" spans="1:256" s="2" customFormat="1" x14ac:dyDescent="0.25">
      <c r="B5" s="31" t="s">
        <v>16</v>
      </c>
      <c r="C5" s="32"/>
      <c r="D5" s="32"/>
      <c r="E5" s="33"/>
      <c r="F5" s="44"/>
      <c r="G5" s="34" t="s">
        <v>15</v>
      </c>
      <c r="H5" s="35"/>
      <c r="I5" s="35"/>
      <c r="J5" s="35"/>
      <c r="K5" s="35"/>
      <c r="L5" s="35"/>
      <c r="M5" s="35"/>
      <c r="N5" s="35"/>
      <c r="O5" s="35"/>
      <c r="P5" s="35"/>
      <c r="Q5" s="36"/>
      <c r="S5" s="37" t="s">
        <v>21</v>
      </c>
      <c r="T5" s="38"/>
      <c r="U5" s="38"/>
      <c r="V5" s="39"/>
      <c r="X5" s="40" t="s">
        <v>25</v>
      </c>
      <c r="Y5" s="41"/>
      <c r="Z5" s="41"/>
      <c r="AA5" s="41"/>
      <c r="AB5" s="41"/>
      <c r="AC5" s="41"/>
      <c r="AD5" s="41"/>
      <c r="AE5" s="41"/>
      <c r="AF5" s="41"/>
      <c r="AG5" s="41"/>
      <c r="AH5" s="42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</row>
    <row r="6" spans="1:256" s="3" customFormat="1" ht="18" x14ac:dyDescent="0.25">
      <c r="B6" s="6" t="s">
        <v>0</v>
      </c>
      <c r="C6" s="7" t="s">
        <v>1</v>
      </c>
      <c r="D6" s="7" t="s">
        <v>2</v>
      </c>
      <c r="E6" s="8" t="s">
        <v>4</v>
      </c>
      <c r="F6" s="44"/>
      <c r="G6" s="12" t="s">
        <v>4</v>
      </c>
      <c r="H6" s="13" t="s">
        <v>5</v>
      </c>
      <c r="I6" s="13" t="s">
        <v>6</v>
      </c>
      <c r="J6" s="13" t="s">
        <v>7</v>
      </c>
      <c r="K6" s="13" t="s">
        <v>8</v>
      </c>
      <c r="L6" s="13" t="s">
        <v>9</v>
      </c>
      <c r="M6" s="13" t="s">
        <v>10</v>
      </c>
      <c r="N6" s="13" t="s">
        <v>11</v>
      </c>
      <c r="O6" s="13" t="s">
        <v>12</v>
      </c>
      <c r="P6" s="13" t="s">
        <v>13</v>
      </c>
      <c r="Q6" s="14" t="s">
        <v>14</v>
      </c>
      <c r="S6" s="15" t="s">
        <v>17</v>
      </c>
      <c r="T6" s="16" t="s">
        <v>18</v>
      </c>
      <c r="U6" s="16" t="s">
        <v>19</v>
      </c>
      <c r="V6" s="17" t="s">
        <v>65</v>
      </c>
      <c r="X6" s="18" t="s">
        <v>20</v>
      </c>
      <c r="Y6" s="19" t="s">
        <v>22</v>
      </c>
      <c r="Z6" s="19" t="s">
        <v>42</v>
      </c>
      <c r="AA6" s="19" t="s">
        <v>23</v>
      </c>
      <c r="AB6" s="19" t="s">
        <v>43</v>
      </c>
      <c r="AC6" s="19" t="s">
        <v>23</v>
      </c>
      <c r="AD6" s="19" t="s">
        <v>44</v>
      </c>
      <c r="AE6" s="19" t="s">
        <v>23</v>
      </c>
      <c r="AF6" s="19" t="s">
        <v>45</v>
      </c>
      <c r="AG6" s="19" t="s">
        <v>23</v>
      </c>
      <c r="AH6" s="20" t="s">
        <v>24</v>
      </c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</row>
  </sheetData>
  <mergeCells count="4">
    <mergeCell ref="B5:E5"/>
    <mergeCell ref="G5:Q5"/>
    <mergeCell ref="S5:V5"/>
    <mergeCell ref="X5:AH5"/>
  </mergeCells>
  <pageMargins left="0.75" right="0.75" top="1" bottom="1" header="0.5" footer="0.5"/>
  <pageSetup paperSize="9" orientation="portrait" horizontalDpi="4294967295" verticalDpi="4294967295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promptTitle="Please selection the function ">
          <x14:formula1>
            <xm:f>Feuil1!$A$31:$A$38</xm:f>
          </x14:formula1>
          <xm:sqref>A2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6"/>
  </sheetPr>
  <dimension ref="A1:IV14"/>
  <sheetViews>
    <sheetView workbookViewId="0">
      <pane xSplit="1" ySplit="3" topLeftCell="B4" activePane="bottomRight" state="frozen"/>
      <selection activeCell="F9" sqref="F9"/>
      <selection pane="topRight" activeCell="F9" sqref="F9"/>
      <selection pane="bottomLeft" activeCell="F9" sqref="F9"/>
      <selection pane="bottomRight" activeCell="M14" sqref="M14"/>
    </sheetView>
  </sheetViews>
  <sheetFormatPr baseColWidth="10" defaultColWidth="10.875" defaultRowHeight="15.75" x14ac:dyDescent="0.25"/>
  <cols>
    <col min="2" max="2" width="16.125" customWidth="1"/>
    <col min="3" max="3" width="11.875" customWidth="1"/>
    <col min="4" max="4" width="15.625" customWidth="1"/>
    <col min="5" max="5" width="13.625" customWidth="1"/>
    <col min="6" max="6" width="17.125" bestFit="1" customWidth="1"/>
    <col min="7" max="7" width="2.875" customWidth="1"/>
    <col min="8" max="8" width="17.125" customWidth="1"/>
    <col min="9" max="9" width="15.125" customWidth="1"/>
    <col min="10" max="10" width="15.625" bestFit="1" customWidth="1"/>
    <col min="11" max="11" width="16.375" customWidth="1"/>
    <col min="12" max="12" width="14.625" customWidth="1"/>
    <col min="13" max="13" width="17.125" customWidth="1"/>
    <col min="14" max="14" width="17.375" customWidth="1"/>
    <col min="15" max="15" width="15.125" customWidth="1"/>
    <col min="17" max="17" width="15.625" customWidth="1"/>
    <col min="18" max="18" width="14.125" customWidth="1"/>
    <col min="19" max="19" width="2.625" customWidth="1"/>
    <col min="20" max="20" width="15.5" customWidth="1"/>
    <col min="21" max="21" width="16.375" customWidth="1"/>
    <col min="22" max="22" width="18.125" customWidth="1"/>
    <col min="23" max="23" width="20.625" bestFit="1" customWidth="1"/>
    <col min="24" max="24" width="2.625" customWidth="1"/>
    <col min="25" max="25" width="15.625" customWidth="1"/>
    <col min="26" max="26" width="19.5" customWidth="1"/>
    <col min="27" max="27" width="19.375" customWidth="1"/>
    <col min="28" max="28" width="18.875" customWidth="1"/>
    <col min="29" max="29" width="17" customWidth="1"/>
    <col min="30" max="30" width="17.375" customWidth="1"/>
    <col min="31" max="31" width="16.5" customWidth="1"/>
    <col min="32" max="32" width="18.375" customWidth="1"/>
    <col min="33" max="33" width="18" customWidth="1"/>
    <col min="34" max="34" width="18.375" customWidth="1"/>
    <col min="35" max="35" width="26.375" customWidth="1"/>
  </cols>
  <sheetData>
    <row r="1" spans="1:256" s="2" customFormat="1" x14ac:dyDescent="0.25">
      <c r="A1" s="21" t="s">
        <v>47</v>
      </c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s="2" customFormat="1" x14ac:dyDescent="0.25">
      <c r="B2" s="31" t="s">
        <v>16</v>
      </c>
      <c r="C2" s="32"/>
      <c r="D2" s="32"/>
      <c r="E2" s="32"/>
      <c r="F2" s="33"/>
      <c r="G2" s="3"/>
      <c r="H2" s="34" t="s">
        <v>15</v>
      </c>
      <c r="I2" s="35"/>
      <c r="J2" s="35"/>
      <c r="K2" s="35"/>
      <c r="L2" s="35"/>
      <c r="M2" s="35"/>
      <c r="N2" s="35"/>
      <c r="O2" s="35"/>
      <c r="P2" s="35"/>
      <c r="Q2" s="35"/>
      <c r="R2" s="36"/>
      <c r="T2" s="37" t="s">
        <v>21</v>
      </c>
      <c r="U2" s="38"/>
      <c r="V2" s="38"/>
      <c r="W2" s="39"/>
      <c r="Y2" s="40" t="s">
        <v>25</v>
      </c>
      <c r="Z2" s="41"/>
      <c r="AA2" s="41"/>
      <c r="AB2" s="41"/>
      <c r="AC2" s="41"/>
      <c r="AD2" s="41"/>
      <c r="AE2" s="41"/>
      <c r="AF2" s="41"/>
      <c r="AG2" s="41"/>
      <c r="AH2" s="41"/>
      <c r="AI2" s="4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6" s="3" customFormat="1" ht="18" x14ac:dyDescent="0.25">
      <c r="B3" s="6" t="s">
        <v>0</v>
      </c>
      <c r="C3" s="7" t="s">
        <v>1</v>
      </c>
      <c r="D3" s="7" t="s">
        <v>2</v>
      </c>
      <c r="E3" s="7" t="s">
        <v>3</v>
      </c>
      <c r="F3" s="8" t="s">
        <v>4</v>
      </c>
      <c r="H3" s="12" t="s">
        <v>4</v>
      </c>
      <c r="I3" s="13" t="s">
        <v>5</v>
      </c>
      <c r="J3" s="13" t="s">
        <v>6</v>
      </c>
      <c r="K3" s="13" t="s">
        <v>7</v>
      </c>
      <c r="L3" s="13" t="s">
        <v>8</v>
      </c>
      <c r="M3" s="13" t="s">
        <v>9</v>
      </c>
      <c r="N3" s="13" t="s">
        <v>10</v>
      </c>
      <c r="O3" s="13" t="s">
        <v>11</v>
      </c>
      <c r="P3" s="13" t="s">
        <v>12</v>
      </c>
      <c r="Q3" s="13" t="s">
        <v>13</v>
      </c>
      <c r="R3" s="14" t="s">
        <v>14</v>
      </c>
      <c r="T3" s="15" t="s">
        <v>17</v>
      </c>
      <c r="U3" s="16" t="s">
        <v>18</v>
      </c>
      <c r="V3" s="16" t="s">
        <v>19</v>
      </c>
      <c r="W3" s="17" t="s">
        <v>65</v>
      </c>
      <c r="Y3" s="18" t="s">
        <v>20</v>
      </c>
      <c r="Z3" s="19" t="s">
        <v>22</v>
      </c>
      <c r="AA3" s="19" t="s">
        <v>42</v>
      </c>
      <c r="AB3" s="19" t="s">
        <v>23</v>
      </c>
      <c r="AC3" s="19" t="s">
        <v>43</v>
      </c>
      <c r="AD3" s="19" t="s">
        <v>23</v>
      </c>
      <c r="AE3" s="19" t="s">
        <v>44</v>
      </c>
      <c r="AF3" s="19" t="s">
        <v>23</v>
      </c>
      <c r="AG3" s="19" t="s">
        <v>45</v>
      </c>
      <c r="AH3" s="19" t="s">
        <v>23</v>
      </c>
      <c r="AI3" s="20" t="s">
        <v>24</v>
      </c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</row>
    <row r="4" spans="1:256" s="2" customFormat="1" x14ac:dyDescent="0.25">
      <c r="B4" s="9" t="s">
        <v>64</v>
      </c>
      <c r="C4" s="10"/>
      <c r="D4" s="10" t="s">
        <v>27</v>
      </c>
      <c r="E4" s="10" t="s">
        <v>29</v>
      </c>
      <c r="F4" s="11"/>
      <c r="H4" s="9"/>
      <c r="I4" s="10"/>
      <c r="J4" s="10"/>
      <c r="K4" s="10"/>
      <c r="L4" s="10"/>
      <c r="M4" s="10" t="s">
        <v>33</v>
      </c>
      <c r="N4" s="10"/>
      <c r="O4" s="10" t="s">
        <v>40</v>
      </c>
      <c r="P4" s="10"/>
      <c r="Q4" s="10"/>
      <c r="R4" s="11"/>
      <c r="T4" s="9"/>
      <c r="U4" s="10"/>
      <c r="V4" s="10"/>
      <c r="W4" s="11"/>
      <c r="Y4" s="9"/>
      <c r="Z4" s="10"/>
      <c r="AA4" s="10"/>
      <c r="AB4" s="10"/>
      <c r="AC4" s="10"/>
      <c r="AD4" s="10"/>
      <c r="AE4" s="10"/>
      <c r="AF4" s="10"/>
      <c r="AG4" s="10"/>
      <c r="AH4" s="10"/>
      <c r="AI4" s="11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</row>
    <row r="5" spans="1:256" s="2" customFormat="1" x14ac:dyDescent="0.25">
      <c r="B5" s="9"/>
      <c r="C5" s="10"/>
      <c r="D5" s="10"/>
      <c r="E5" s="10"/>
      <c r="F5" s="11"/>
      <c r="H5" s="9"/>
      <c r="I5" s="10"/>
      <c r="J5" s="10"/>
      <c r="K5" s="10"/>
      <c r="L5" s="10"/>
      <c r="M5" s="10"/>
      <c r="N5" s="10"/>
      <c r="O5" s="10"/>
      <c r="P5" s="10"/>
      <c r="Q5" s="10"/>
      <c r="R5" s="11"/>
      <c r="T5" s="9"/>
      <c r="U5" s="10"/>
      <c r="V5" s="10"/>
      <c r="W5" s="11"/>
      <c r="Y5" s="9"/>
      <c r="Z5" s="10"/>
      <c r="AA5" s="10"/>
      <c r="AB5" s="10"/>
      <c r="AC5" s="10"/>
      <c r="AD5" s="10"/>
      <c r="AE5" s="10"/>
      <c r="AF5" s="10"/>
      <c r="AG5" s="10"/>
      <c r="AH5" s="10"/>
      <c r="AI5" s="11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</row>
    <row r="6" spans="1:256" s="2" customFormat="1" x14ac:dyDescent="0.25">
      <c r="B6" s="9"/>
      <c r="C6" s="10"/>
      <c r="D6" s="10"/>
      <c r="E6" s="10"/>
      <c r="F6" s="11"/>
      <c r="H6" s="9"/>
      <c r="I6" s="10"/>
      <c r="J6" s="10"/>
      <c r="K6" s="10"/>
      <c r="L6" s="10"/>
      <c r="M6" s="10"/>
      <c r="N6" s="10"/>
      <c r="O6" s="10"/>
      <c r="P6" s="10"/>
      <c r="Q6" s="10"/>
      <c r="R6" s="11"/>
      <c r="T6" s="9"/>
      <c r="U6" s="10"/>
      <c r="V6" s="10"/>
      <c r="W6" s="11"/>
      <c r="Y6" s="9"/>
      <c r="Z6" s="10"/>
      <c r="AA6" s="10"/>
      <c r="AB6" s="10"/>
      <c r="AC6" s="10"/>
      <c r="AD6" s="10"/>
      <c r="AE6" s="10"/>
      <c r="AF6" s="10"/>
      <c r="AG6" s="10"/>
      <c r="AH6" s="10"/>
      <c r="AI6" s="11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</row>
    <row r="7" spans="1:256" s="2" customFormat="1" x14ac:dyDescent="0.25">
      <c r="B7" s="9"/>
      <c r="C7" s="10"/>
      <c r="D7" s="10" t="s">
        <v>28</v>
      </c>
      <c r="E7" s="10" t="s">
        <v>29</v>
      </c>
      <c r="F7" s="11"/>
      <c r="H7" s="9"/>
      <c r="I7" s="10"/>
      <c r="J7" s="10"/>
      <c r="K7" s="10"/>
      <c r="L7" s="10"/>
      <c r="M7" s="10" t="s">
        <v>36</v>
      </c>
      <c r="N7" s="10"/>
      <c r="O7" s="10" t="s">
        <v>41</v>
      </c>
      <c r="P7" s="10"/>
      <c r="Q7" s="10"/>
      <c r="R7" s="11"/>
      <c r="T7" s="9"/>
      <c r="U7" s="10"/>
      <c r="V7" s="10"/>
      <c r="W7" s="11"/>
      <c r="Y7" s="9"/>
      <c r="Z7" s="10"/>
      <c r="AA7" s="10"/>
      <c r="AB7" s="10"/>
      <c r="AC7" s="10"/>
      <c r="AD7" s="10"/>
      <c r="AE7" s="10"/>
      <c r="AF7" s="10"/>
      <c r="AG7" s="10"/>
      <c r="AH7" s="10"/>
      <c r="AI7" s="11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</row>
    <row r="8" spans="1:256" s="2" customFormat="1" x14ac:dyDescent="0.25">
      <c r="B8" s="9"/>
      <c r="C8" s="10"/>
      <c r="D8" s="10"/>
      <c r="E8" s="10"/>
      <c r="F8" s="11"/>
      <c r="H8" s="9"/>
      <c r="I8" s="10"/>
      <c r="J8" s="10"/>
      <c r="K8" s="10"/>
      <c r="L8" s="10"/>
      <c r="M8" s="10"/>
      <c r="N8" s="10"/>
      <c r="O8" s="10"/>
      <c r="P8" s="10"/>
      <c r="Q8" s="10"/>
      <c r="R8" s="11"/>
      <c r="T8" s="9"/>
      <c r="U8" s="10"/>
      <c r="V8" s="10"/>
      <c r="W8" s="11"/>
      <c r="Y8" s="9"/>
      <c r="Z8" s="10"/>
      <c r="AA8" s="10"/>
      <c r="AB8" s="10"/>
      <c r="AC8" s="10"/>
      <c r="AD8" s="10"/>
      <c r="AE8" s="10"/>
      <c r="AF8" s="10"/>
      <c r="AG8" s="10"/>
      <c r="AH8" s="10"/>
      <c r="AI8" s="11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</row>
    <row r="9" spans="1:256" s="2" customFormat="1" x14ac:dyDescent="0.25">
      <c r="B9" s="9"/>
      <c r="C9" s="10"/>
      <c r="D9" s="10"/>
      <c r="E9" s="10"/>
      <c r="F9" s="11"/>
      <c r="H9" s="9"/>
      <c r="I9" s="10"/>
      <c r="J9" s="10"/>
      <c r="K9" s="10"/>
      <c r="L9" s="10"/>
      <c r="M9" s="10"/>
      <c r="N9" s="10"/>
      <c r="O9" s="10"/>
      <c r="P9" s="10"/>
      <c r="Q9" s="10"/>
      <c r="R9" s="11"/>
      <c r="T9" s="9"/>
      <c r="U9" s="10"/>
      <c r="V9" s="10"/>
      <c r="W9" s="11"/>
      <c r="Y9" s="9"/>
      <c r="Z9" s="10"/>
      <c r="AA9" s="10"/>
      <c r="AB9" s="10"/>
      <c r="AC9" s="10"/>
      <c r="AD9" s="10"/>
      <c r="AE9" s="10"/>
      <c r="AF9" s="10"/>
      <c r="AG9" s="10"/>
      <c r="AH9" s="10"/>
      <c r="AI9" s="11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</row>
    <row r="10" spans="1:256" s="2" customFormat="1" x14ac:dyDescent="0.25">
      <c r="B10" s="9"/>
      <c r="C10" s="10"/>
      <c r="D10" s="10" t="s">
        <v>28</v>
      </c>
      <c r="E10" s="10" t="s">
        <v>29</v>
      </c>
      <c r="F10" s="11"/>
      <c r="H10" s="9"/>
      <c r="I10" s="10"/>
      <c r="J10" s="10"/>
      <c r="K10" s="10"/>
      <c r="L10" s="10"/>
      <c r="M10" s="10" t="s">
        <v>39</v>
      </c>
      <c r="N10" s="10"/>
      <c r="O10" s="10" t="s">
        <v>40</v>
      </c>
      <c r="P10" s="10"/>
      <c r="Q10" s="10"/>
      <c r="R10" s="11"/>
      <c r="T10" s="9"/>
      <c r="U10" s="10"/>
      <c r="V10" s="10"/>
      <c r="W10" s="11"/>
      <c r="Y10" s="9"/>
      <c r="Z10" s="10"/>
      <c r="AA10" s="10"/>
      <c r="AB10" s="10"/>
      <c r="AC10" s="10"/>
      <c r="AD10" s="10"/>
      <c r="AE10" s="10"/>
      <c r="AF10" s="10"/>
      <c r="AG10" s="10"/>
      <c r="AH10" s="10"/>
      <c r="AI10" s="11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</row>
    <row r="11" spans="1:256" s="2" customFormat="1" x14ac:dyDescent="0.25">
      <c r="B11" s="9"/>
      <c r="C11" s="10"/>
      <c r="D11" s="10" t="s">
        <v>26</v>
      </c>
      <c r="E11" s="10" t="s">
        <v>29</v>
      </c>
      <c r="F11" s="11"/>
      <c r="H11" s="9"/>
      <c r="I11" s="10"/>
      <c r="J11" s="10"/>
      <c r="K11" s="10"/>
      <c r="L11" s="10"/>
      <c r="M11" s="10" t="s">
        <v>37</v>
      </c>
      <c r="N11" s="10"/>
      <c r="O11" s="10"/>
      <c r="P11" s="10"/>
      <c r="Q11" s="10"/>
      <c r="R11" s="11"/>
      <c r="T11" s="9"/>
      <c r="U11" s="10"/>
      <c r="V11" s="10"/>
      <c r="W11" s="11"/>
      <c r="Y11" s="9"/>
      <c r="Z11" s="10"/>
      <c r="AA11" s="10"/>
      <c r="AB11" s="10"/>
      <c r="AC11" s="10"/>
      <c r="AD11" s="10"/>
      <c r="AE11" s="10"/>
      <c r="AF11" s="10"/>
      <c r="AG11" s="10"/>
      <c r="AH11" s="10"/>
      <c r="AI11" s="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</row>
    <row r="12" spans="1:256" s="2" customFormat="1" x14ac:dyDescent="0.25">
      <c r="B12" s="9"/>
      <c r="C12" s="10"/>
      <c r="D12" s="10"/>
      <c r="E12" s="10" t="s">
        <v>29</v>
      </c>
      <c r="F12" s="11"/>
      <c r="H12" s="9"/>
      <c r="I12" s="10"/>
      <c r="J12" s="10"/>
      <c r="K12" s="10"/>
      <c r="L12" s="10"/>
      <c r="M12" s="10" t="s">
        <v>34</v>
      </c>
      <c r="N12" s="10"/>
      <c r="O12" s="10"/>
      <c r="P12" s="10"/>
      <c r="Q12" s="10"/>
      <c r="R12" s="11"/>
      <c r="T12" s="9"/>
      <c r="U12" s="10"/>
      <c r="V12" s="10"/>
      <c r="W12" s="11"/>
      <c r="Y12" s="9"/>
      <c r="Z12" s="10"/>
      <c r="AA12" s="10"/>
      <c r="AB12" s="10"/>
      <c r="AC12" s="10"/>
      <c r="AD12" s="10"/>
      <c r="AE12" s="10"/>
      <c r="AF12" s="10"/>
      <c r="AG12" s="10"/>
      <c r="AH12" s="10"/>
      <c r="AI12" s="11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</row>
    <row r="13" spans="1:256" s="2" customFormat="1" x14ac:dyDescent="0.25">
      <c r="B13" s="9"/>
      <c r="C13" s="10"/>
      <c r="D13" s="10"/>
      <c r="E13" s="10"/>
      <c r="F13" s="11"/>
      <c r="H13" s="9"/>
      <c r="I13" s="10"/>
      <c r="J13" s="10"/>
      <c r="K13" s="10"/>
      <c r="L13" s="10"/>
      <c r="M13" s="10"/>
      <c r="N13" s="10"/>
      <c r="O13" s="10"/>
      <c r="P13" s="10"/>
      <c r="Q13" s="10"/>
      <c r="R13" s="11"/>
      <c r="T13" s="9"/>
      <c r="U13" s="10"/>
      <c r="V13" s="10"/>
      <c r="W13" s="11"/>
      <c r="Y13" s="9"/>
      <c r="Z13" s="10"/>
      <c r="AA13" s="10"/>
      <c r="AB13" s="10"/>
      <c r="AC13" s="10"/>
      <c r="AD13" s="10"/>
      <c r="AE13" s="10"/>
      <c r="AF13" s="10"/>
      <c r="AG13" s="10"/>
      <c r="AH13" s="10"/>
      <c r="AI13" s="11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</row>
    <row r="14" spans="1:256" s="2" customFormat="1" x14ac:dyDescent="0.25">
      <c r="B14" s="9"/>
      <c r="C14" s="10"/>
      <c r="D14" s="10"/>
      <c r="E14" s="10" t="s">
        <v>29</v>
      </c>
      <c r="F14" s="11"/>
      <c r="H14" s="9"/>
      <c r="I14" s="10"/>
      <c r="J14" s="10"/>
      <c r="K14" s="10"/>
      <c r="L14" s="10"/>
      <c r="M14" s="10" t="s">
        <v>38</v>
      </c>
      <c r="N14" s="10"/>
      <c r="O14" s="10"/>
      <c r="P14" s="10"/>
      <c r="Q14" s="10"/>
      <c r="R14" s="11"/>
      <c r="T14" s="9"/>
      <c r="U14" s="10"/>
      <c r="V14" s="10"/>
      <c r="W14" s="11"/>
      <c r="Y14" s="9"/>
      <c r="Z14" s="10"/>
      <c r="AA14" s="10"/>
      <c r="AB14" s="10"/>
      <c r="AC14" s="10"/>
      <c r="AD14" s="10"/>
      <c r="AE14" s="10"/>
      <c r="AF14" s="10"/>
      <c r="AG14" s="10"/>
      <c r="AH14" s="10"/>
      <c r="AI14" s="11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</row>
  </sheetData>
  <mergeCells count="4">
    <mergeCell ref="B2:F2"/>
    <mergeCell ref="H2:R2"/>
    <mergeCell ref="T2:W2"/>
    <mergeCell ref="Y2:AI2"/>
  </mergeCells>
  <pageMargins left="0.75" right="0.75" top="1" bottom="1" header="0.5" footer="0.5"/>
  <legacy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Feuil1!$A$6:$A$8</xm:f>
          </x14:formula1>
          <xm:sqref>D4:D14</xm:sqref>
        </x14:dataValidation>
        <x14:dataValidation type="list" allowBlank="1" showInputMessage="1" showErrorMessage="1">
          <x14:formula1>
            <xm:f>Feuil1!$A$18:$A$24</xm:f>
          </x14:formula1>
          <xm:sqref>M4:M14</xm:sqref>
        </x14:dataValidation>
        <x14:dataValidation type="list" allowBlank="1" showInputMessage="1" showErrorMessage="1">
          <x14:formula1>
            <xm:f>Feuil1!$A$27:$A$29</xm:f>
          </x14:formula1>
          <xm:sqref>O4:O14</xm:sqref>
        </x14:dataValidation>
        <x14:dataValidation type="list" allowBlank="1" showInputMessage="1" showErrorMessage="1">
          <x14:formula1>
            <xm:f>Feuil1!$A$11:$A$15</xm:f>
          </x14:formula1>
          <xm:sqref>E4:E14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6"/>
  </sheetPr>
  <dimension ref="A1:IV8"/>
  <sheetViews>
    <sheetView workbookViewId="0">
      <pane xSplit="1" ySplit="3" topLeftCell="B5" activePane="bottomRight" state="frozen"/>
      <selection activeCell="F9" sqref="F9"/>
      <selection pane="topRight" activeCell="F9" sqref="F9"/>
      <selection pane="bottomLeft" activeCell="F9" sqref="F9"/>
      <selection pane="bottomRight" activeCell="H21" sqref="H21"/>
    </sheetView>
  </sheetViews>
  <sheetFormatPr baseColWidth="10" defaultColWidth="10.875" defaultRowHeight="15.75" x14ac:dyDescent="0.25"/>
  <cols>
    <col min="1" max="1" width="17.375" customWidth="1"/>
    <col min="2" max="2" width="16.125" customWidth="1"/>
    <col min="3" max="3" width="11.875" customWidth="1"/>
    <col min="4" max="4" width="15.625" customWidth="1"/>
    <col min="5" max="5" width="13.625" customWidth="1"/>
    <col min="6" max="6" width="17.125" bestFit="1" customWidth="1"/>
    <col min="7" max="7" width="2.875" customWidth="1"/>
    <col min="8" max="8" width="17.125" customWidth="1"/>
    <col min="9" max="9" width="15.125" customWidth="1"/>
    <col min="10" max="10" width="15.625" bestFit="1" customWidth="1"/>
    <col min="11" max="11" width="16.375" customWidth="1"/>
    <col min="12" max="12" width="14.625" customWidth="1"/>
    <col min="13" max="13" width="13.875" bestFit="1" customWidth="1"/>
    <col min="14" max="14" width="17.375" customWidth="1"/>
    <col min="15" max="15" width="15.125" customWidth="1"/>
    <col min="17" max="17" width="15.625" customWidth="1"/>
    <col min="18" max="18" width="14.125" customWidth="1"/>
    <col min="19" max="19" width="2.625" customWidth="1"/>
    <col min="20" max="20" width="15.5" customWidth="1"/>
    <col min="21" max="21" width="16.375" customWidth="1"/>
    <col min="22" max="22" width="18.125" customWidth="1"/>
    <col min="23" max="23" width="20.625" bestFit="1" customWidth="1"/>
    <col min="24" max="24" width="2.625" customWidth="1"/>
    <col min="25" max="25" width="15.625" customWidth="1"/>
    <col min="26" max="26" width="19.5" customWidth="1"/>
    <col min="27" max="27" width="19.375" customWidth="1"/>
    <col min="28" max="28" width="18.875" customWidth="1"/>
    <col min="29" max="29" width="17" customWidth="1"/>
    <col min="30" max="30" width="17.375" customWidth="1"/>
    <col min="31" max="31" width="16.5" customWidth="1"/>
    <col min="32" max="32" width="18.375" customWidth="1"/>
    <col min="33" max="33" width="18" customWidth="1"/>
    <col min="34" max="34" width="18.375" customWidth="1"/>
    <col min="35" max="35" width="26.375" customWidth="1"/>
  </cols>
  <sheetData>
    <row r="1" spans="1:256" s="2" customFormat="1" x14ac:dyDescent="0.25">
      <c r="A1" s="21" t="s">
        <v>46</v>
      </c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s="2" customFormat="1" x14ac:dyDescent="0.25">
      <c r="B2" s="31" t="s">
        <v>16</v>
      </c>
      <c r="C2" s="32"/>
      <c r="D2" s="32"/>
      <c r="E2" s="32"/>
      <c r="F2" s="33"/>
      <c r="G2" s="3"/>
      <c r="H2" s="34" t="s">
        <v>15</v>
      </c>
      <c r="I2" s="35"/>
      <c r="J2" s="35"/>
      <c r="K2" s="35"/>
      <c r="L2" s="35"/>
      <c r="M2" s="35"/>
      <c r="N2" s="35"/>
      <c r="O2" s="35"/>
      <c r="P2" s="35"/>
      <c r="Q2" s="35"/>
      <c r="R2" s="36"/>
      <c r="T2" s="37" t="s">
        <v>21</v>
      </c>
      <c r="U2" s="38"/>
      <c r="V2" s="38"/>
      <c r="W2" s="39"/>
      <c r="Y2" s="40" t="s">
        <v>25</v>
      </c>
      <c r="Z2" s="41"/>
      <c r="AA2" s="41"/>
      <c r="AB2" s="41"/>
      <c r="AC2" s="41"/>
      <c r="AD2" s="41"/>
      <c r="AE2" s="41"/>
      <c r="AF2" s="41"/>
      <c r="AG2" s="41"/>
      <c r="AH2" s="41"/>
      <c r="AI2" s="4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6" s="3" customFormat="1" ht="18" x14ac:dyDescent="0.25">
      <c r="B3" s="6" t="s">
        <v>0</v>
      </c>
      <c r="C3" s="7" t="s">
        <v>1</v>
      </c>
      <c r="D3" s="7" t="s">
        <v>2</v>
      </c>
      <c r="E3" s="7" t="s">
        <v>3</v>
      </c>
      <c r="F3" s="8" t="s">
        <v>4</v>
      </c>
      <c r="H3" s="12" t="s">
        <v>4</v>
      </c>
      <c r="I3" s="13" t="s">
        <v>5</v>
      </c>
      <c r="J3" s="13" t="s">
        <v>6</v>
      </c>
      <c r="K3" s="13" t="s">
        <v>7</v>
      </c>
      <c r="L3" s="13" t="s">
        <v>8</v>
      </c>
      <c r="M3" s="13" t="s">
        <v>9</v>
      </c>
      <c r="N3" s="13" t="s">
        <v>10</v>
      </c>
      <c r="O3" s="13" t="s">
        <v>11</v>
      </c>
      <c r="P3" s="13" t="s">
        <v>12</v>
      </c>
      <c r="Q3" s="13" t="s">
        <v>13</v>
      </c>
      <c r="R3" s="14" t="s">
        <v>14</v>
      </c>
      <c r="T3" s="15" t="s">
        <v>17</v>
      </c>
      <c r="U3" s="16" t="s">
        <v>18</v>
      </c>
      <c r="V3" s="16" t="s">
        <v>19</v>
      </c>
      <c r="W3" s="17" t="s">
        <v>65</v>
      </c>
      <c r="Y3" s="18" t="s">
        <v>20</v>
      </c>
      <c r="Z3" s="19" t="s">
        <v>22</v>
      </c>
      <c r="AA3" s="19" t="s">
        <v>42</v>
      </c>
      <c r="AB3" s="19" t="s">
        <v>23</v>
      </c>
      <c r="AC3" s="19" t="s">
        <v>43</v>
      </c>
      <c r="AD3" s="19" t="s">
        <v>23</v>
      </c>
      <c r="AE3" s="19" t="s">
        <v>44</v>
      </c>
      <c r="AF3" s="19" t="s">
        <v>23</v>
      </c>
      <c r="AG3" s="19" t="s">
        <v>45</v>
      </c>
      <c r="AH3" s="19" t="s">
        <v>23</v>
      </c>
      <c r="AI3" s="20" t="s">
        <v>24</v>
      </c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</row>
    <row r="4" spans="1:256" s="2" customFormat="1" x14ac:dyDescent="0.25">
      <c r="B4" s="9"/>
      <c r="C4" s="10"/>
      <c r="D4" s="10"/>
      <c r="E4" s="10"/>
      <c r="F4" s="11"/>
      <c r="H4" s="9"/>
      <c r="I4" s="10"/>
      <c r="J4" s="10"/>
      <c r="K4" s="10"/>
      <c r="L4" s="10"/>
      <c r="M4" s="10"/>
      <c r="N4" s="10"/>
      <c r="O4" s="10"/>
      <c r="P4" s="10"/>
      <c r="Q4" s="10"/>
      <c r="R4" s="11"/>
      <c r="T4" s="9"/>
      <c r="U4" s="10"/>
      <c r="V4" s="10"/>
      <c r="W4" s="11"/>
      <c r="Y4" s="9"/>
      <c r="Z4" s="10"/>
      <c r="AA4" s="10"/>
      <c r="AB4" s="10"/>
      <c r="AC4" s="10"/>
      <c r="AD4" s="10"/>
      <c r="AE4" s="10"/>
      <c r="AF4" s="10"/>
      <c r="AG4" s="10"/>
      <c r="AH4" s="10"/>
      <c r="AI4" s="11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</row>
    <row r="5" spans="1:256" s="2" customFormat="1" x14ac:dyDescent="0.25">
      <c r="B5" s="9"/>
      <c r="C5" s="10"/>
      <c r="D5" s="10"/>
      <c r="E5" s="10"/>
      <c r="F5" s="11"/>
      <c r="H5" s="9"/>
      <c r="I5" s="10"/>
      <c r="J5" s="10"/>
      <c r="K5" s="10"/>
      <c r="L5" s="10"/>
      <c r="M5" s="10"/>
      <c r="N5" s="10"/>
      <c r="O5" s="10"/>
      <c r="P5" s="10"/>
      <c r="Q5" s="10"/>
      <c r="R5" s="11"/>
      <c r="T5" s="9"/>
      <c r="U5" s="10"/>
      <c r="V5" s="10"/>
      <c r="W5" s="11"/>
      <c r="Y5" s="9"/>
      <c r="Z5" s="10"/>
      <c r="AA5" s="10"/>
      <c r="AB5" s="10"/>
      <c r="AC5" s="10"/>
      <c r="AD5" s="10"/>
      <c r="AE5" s="10"/>
      <c r="AF5" s="10"/>
      <c r="AG5" s="10"/>
      <c r="AH5" s="10"/>
      <c r="AI5" s="11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</row>
    <row r="6" spans="1:256" s="2" customFormat="1" x14ac:dyDescent="0.25">
      <c r="B6" s="9"/>
      <c r="C6" s="10"/>
      <c r="D6" s="10"/>
      <c r="E6" s="10"/>
      <c r="F6" s="11"/>
      <c r="H6" s="9"/>
      <c r="I6" s="10"/>
      <c r="J6" s="10"/>
      <c r="K6" s="10"/>
      <c r="L6" s="10"/>
      <c r="M6" s="10"/>
      <c r="N6" s="10"/>
      <c r="O6" s="10"/>
      <c r="P6" s="10"/>
      <c r="Q6" s="10"/>
      <c r="R6" s="11"/>
      <c r="T6" s="9"/>
      <c r="U6" s="10"/>
      <c r="V6" s="10"/>
      <c r="W6" s="11"/>
      <c r="Y6" s="9"/>
      <c r="Z6" s="10"/>
      <c r="AA6" s="10"/>
      <c r="AB6" s="10"/>
      <c r="AC6" s="10"/>
      <c r="AD6" s="10"/>
      <c r="AE6" s="10"/>
      <c r="AF6" s="10"/>
      <c r="AG6" s="10"/>
      <c r="AH6" s="10"/>
      <c r="AI6" s="11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</row>
    <row r="7" spans="1:256" s="2" customFormat="1" x14ac:dyDescent="0.25">
      <c r="B7" s="9"/>
      <c r="C7" s="10"/>
      <c r="D7" s="10"/>
      <c r="E7" s="10"/>
      <c r="F7" s="11"/>
      <c r="H7" s="9"/>
      <c r="I7" s="10"/>
      <c r="J7" s="10"/>
      <c r="K7" s="10"/>
      <c r="L7" s="10"/>
      <c r="M7" s="10"/>
      <c r="N7" s="10"/>
      <c r="O7" s="10"/>
      <c r="P7" s="10"/>
      <c r="Q7" s="10"/>
      <c r="R7" s="11"/>
      <c r="T7" s="9"/>
      <c r="U7" s="10"/>
      <c r="V7" s="10"/>
      <c r="W7" s="11"/>
      <c r="Y7" s="9"/>
      <c r="Z7" s="10"/>
      <c r="AA7" s="10"/>
      <c r="AB7" s="10"/>
      <c r="AC7" s="10"/>
      <c r="AD7" s="10"/>
      <c r="AE7" s="10"/>
      <c r="AF7" s="10"/>
      <c r="AG7" s="10"/>
      <c r="AH7" s="10"/>
      <c r="AI7" s="11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</row>
    <row r="8" spans="1:256" s="2" customFormat="1" x14ac:dyDescent="0.25">
      <c r="B8" s="9"/>
      <c r="C8" s="10"/>
      <c r="D8" s="10" t="s">
        <v>28</v>
      </c>
      <c r="E8" s="10"/>
      <c r="F8" s="11"/>
      <c r="H8" s="9"/>
      <c r="I8" s="10"/>
      <c r="J8" s="10"/>
      <c r="K8" s="10"/>
      <c r="L8" s="10"/>
      <c r="M8" s="10" t="s">
        <v>38</v>
      </c>
      <c r="N8" s="10"/>
      <c r="O8" s="10" t="s">
        <v>41</v>
      </c>
      <c r="P8" s="10"/>
      <c r="Q8" s="10"/>
      <c r="R8" s="11"/>
      <c r="T8" s="9"/>
      <c r="U8" s="10"/>
      <c r="V8" s="10"/>
      <c r="W8" s="11"/>
      <c r="Y8" s="9"/>
      <c r="Z8" s="10"/>
      <c r="AA8" s="10"/>
      <c r="AB8" s="10"/>
      <c r="AC8" s="10"/>
      <c r="AD8" s="10"/>
      <c r="AE8" s="10"/>
      <c r="AF8" s="10"/>
      <c r="AG8" s="10"/>
      <c r="AH8" s="10"/>
      <c r="AI8" s="11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</row>
  </sheetData>
  <mergeCells count="4">
    <mergeCell ref="B2:F2"/>
    <mergeCell ref="H2:R2"/>
    <mergeCell ref="T2:W2"/>
    <mergeCell ref="Y2:AI2"/>
  </mergeCells>
  <pageMargins left="0.75" right="0.75" top="1" bottom="1" header="0.5" footer="0.5"/>
  <legacy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Feuil1!$A$27:$A$29</xm:f>
          </x14:formula1>
          <xm:sqref>O4:O8</xm:sqref>
        </x14:dataValidation>
        <x14:dataValidation type="list" allowBlank="1" showInputMessage="1" showErrorMessage="1">
          <x14:formula1>
            <xm:f>Feuil1!$A$18:$A$24</xm:f>
          </x14:formula1>
          <xm:sqref>M4:M8</xm:sqref>
        </x14:dataValidation>
        <x14:dataValidation type="list" allowBlank="1" showInputMessage="1" showErrorMessage="1">
          <x14:formula1>
            <xm:f>Feuil1!$A$6:$A$8</xm:f>
          </x14:formula1>
          <xm:sqref>D4:D8</xm:sqref>
        </x14:dataValidation>
        <x14:dataValidation type="list" allowBlank="1" showInputMessage="1" showErrorMessage="1">
          <x14:formula1>
            <xm:f>Feuil1!$A$11:$A$15</xm:f>
          </x14:formula1>
          <xm:sqref>E4:E8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6"/>
  </sheetPr>
  <dimension ref="A1:IV3"/>
  <sheetViews>
    <sheetView workbookViewId="0">
      <pane xSplit="1" ySplit="3" topLeftCell="Q4" activePane="bottomRight" state="frozen"/>
      <selection activeCell="F9" sqref="F9"/>
      <selection pane="topRight" activeCell="F9" sqref="F9"/>
      <selection pane="bottomLeft" activeCell="F9" sqref="F9"/>
      <selection pane="bottomRight" activeCell="Z3" sqref="Z3"/>
    </sheetView>
  </sheetViews>
  <sheetFormatPr baseColWidth="10" defaultColWidth="10.875" defaultRowHeight="15.75" x14ac:dyDescent="0.25"/>
  <cols>
    <col min="1" max="1" width="13.5" customWidth="1"/>
    <col min="2" max="2" width="16.125" customWidth="1"/>
    <col min="3" max="3" width="11.875" customWidth="1"/>
    <col min="4" max="4" width="15.625" customWidth="1"/>
    <col min="5" max="5" width="13.625" customWidth="1"/>
    <col min="6" max="6" width="17.125" bestFit="1" customWidth="1"/>
    <col min="7" max="7" width="2.875" customWidth="1"/>
    <col min="8" max="8" width="17.125" customWidth="1"/>
    <col min="9" max="9" width="15.125" customWidth="1"/>
    <col min="10" max="10" width="15.625" bestFit="1" customWidth="1"/>
    <col min="11" max="11" width="16.375" customWidth="1"/>
    <col min="12" max="12" width="14.625" customWidth="1"/>
    <col min="13" max="13" width="13.875" bestFit="1" customWidth="1"/>
    <col min="14" max="14" width="17.375" customWidth="1"/>
    <col min="15" max="15" width="15.125" customWidth="1"/>
    <col min="17" max="17" width="15.625" customWidth="1"/>
    <col min="18" max="18" width="14.125" customWidth="1"/>
    <col min="19" max="19" width="2.625" customWidth="1"/>
    <col min="20" max="20" width="15.5" customWidth="1"/>
    <col min="21" max="21" width="16.375" customWidth="1"/>
    <col min="22" max="22" width="18.125" customWidth="1"/>
    <col min="23" max="23" width="20.625" bestFit="1" customWidth="1"/>
    <col min="24" max="24" width="2.625" customWidth="1"/>
    <col min="25" max="25" width="15.625" customWidth="1"/>
    <col min="26" max="26" width="19.5" customWidth="1"/>
    <col min="27" max="27" width="19.375" customWidth="1"/>
    <col min="28" max="28" width="18.875" customWidth="1"/>
    <col min="29" max="29" width="17" customWidth="1"/>
    <col min="30" max="30" width="17.375" customWidth="1"/>
    <col min="31" max="31" width="16.5" customWidth="1"/>
    <col min="32" max="32" width="18.375" customWidth="1"/>
    <col min="33" max="33" width="18" customWidth="1"/>
    <col min="34" max="34" width="18.375" customWidth="1"/>
    <col min="35" max="35" width="26.375" customWidth="1"/>
  </cols>
  <sheetData>
    <row r="1" spans="1:256" s="2" customFormat="1" x14ac:dyDescent="0.25">
      <c r="A1" s="21" t="s">
        <v>48</v>
      </c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s="2" customFormat="1" x14ac:dyDescent="0.25">
      <c r="B2" s="31" t="s">
        <v>16</v>
      </c>
      <c r="C2" s="32"/>
      <c r="D2" s="32"/>
      <c r="E2" s="32"/>
      <c r="F2" s="33"/>
      <c r="G2" s="3"/>
      <c r="H2" s="34" t="s">
        <v>15</v>
      </c>
      <c r="I2" s="35"/>
      <c r="J2" s="35"/>
      <c r="K2" s="35"/>
      <c r="L2" s="35"/>
      <c r="M2" s="35"/>
      <c r="N2" s="35"/>
      <c r="O2" s="35"/>
      <c r="P2" s="35"/>
      <c r="Q2" s="35"/>
      <c r="R2" s="36"/>
      <c r="T2" s="37" t="s">
        <v>21</v>
      </c>
      <c r="U2" s="38"/>
      <c r="V2" s="38"/>
      <c r="W2" s="39"/>
      <c r="Y2" s="40" t="s">
        <v>25</v>
      </c>
      <c r="Z2" s="41"/>
      <c r="AA2" s="41"/>
      <c r="AB2" s="41"/>
      <c r="AC2" s="41"/>
      <c r="AD2" s="41"/>
      <c r="AE2" s="41"/>
      <c r="AF2" s="41"/>
      <c r="AG2" s="41"/>
      <c r="AH2" s="41"/>
      <c r="AI2" s="4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6" s="3" customFormat="1" ht="18" x14ac:dyDescent="0.25">
      <c r="B3" s="6" t="s">
        <v>0</v>
      </c>
      <c r="C3" s="7" t="s">
        <v>1</v>
      </c>
      <c r="D3" s="7" t="s">
        <v>2</v>
      </c>
      <c r="E3" s="7" t="s">
        <v>3</v>
      </c>
      <c r="F3" s="8" t="s">
        <v>4</v>
      </c>
      <c r="H3" s="12" t="s">
        <v>4</v>
      </c>
      <c r="I3" s="13" t="s">
        <v>5</v>
      </c>
      <c r="J3" s="13" t="s">
        <v>6</v>
      </c>
      <c r="K3" s="13" t="s">
        <v>7</v>
      </c>
      <c r="L3" s="13" t="s">
        <v>8</v>
      </c>
      <c r="M3" s="13" t="s">
        <v>9</v>
      </c>
      <c r="N3" s="13" t="s">
        <v>10</v>
      </c>
      <c r="O3" s="13" t="s">
        <v>11</v>
      </c>
      <c r="P3" s="13" t="s">
        <v>12</v>
      </c>
      <c r="Q3" s="13" t="s">
        <v>13</v>
      </c>
      <c r="R3" s="14" t="s">
        <v>14</v>
      </c>
      <c r="T3" s="15" t="s">
        <v>17</v>
      </c>
      <c r="U3" s="16" t="s">
        <v>18</v>
      </c>
      <c r="V3" s="16" t="s">
        <v>19</v>
      </c>
      <c r="W3" s="17" t="s">
        <v>65</v>
      </c>
      <c r="Y3" s="18" t="s">
        <v>20</v>
      </c>
      <c r="Z3" s="19" t="s">
        <v>22</v>
      </c>
      <c r="AA3" s="19" t="s">
        <v>42</v>
      </c>
      <c r="AB3" s="19" t="s">
        <v>23</v>
      </c>
      <c r="AC3" s="19" t="s">
        <v>43</v>
      </c>
      <c r="AD3" s="19" t="s">
        <v>23</v>
      </c>
      <c r="AE3" s="19" t="s">
        <v>44</v>
      </c>
      <c r="AF3" s="19" t="s">
        <v>23</v>
      </c>
      <c r="AG3" s="19" t="s">
        <v>45</v>
      </c>
      <c r="AH3" s="19" t="s">
        <v>23</v>
      </c>
      <c r="AI3" s="20" t="s">
        <v>24</v>
      </c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</row>
  </sheetData>
  <mergeCells count="4">
    <mergeCell ref="B2:F2"/>
    <mergeCell ref="H2:R2"/>
    <mergeCell ref="T2:W2"/>
    <mergeCell ref="Y2:AI2"/>
  </mergeCells>
  <pageMargins left="0.75" right="0.75" top="1" bottom="1" header="0.5" footer="0.5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theme="6"/>
  </sheetPr>
  <dimension ref="A1:IV3"/>
  <sheetViews>
    <sheetView workbookViewId="0">
      <pane xSplit="1" ySplit="3" topLeftCell="B7" activePane="bottomRight" state="frozen"/>
      <selection activeCell="F9" sqref="F9"/>
      <selection pane="topRight" activeCell="F9" sqref="F9"/>
      <selection pane="bottomLeft" activeCell="F9" sqref="F9"/>
      <selection pane="bottomRight" activeCell="Z3" sqref="Z3"/>
    </sheetView>
  </sheetViews>
  <sheetFormatPr baseColWidth="10" defaultColWidth="10.875" defaultRowHeight="15.75" x14ac:dyDescent="0.25"/>
  <cols>
    <col min="1" max="1" width="28.875" bestFit="1" customWidth="1"/>
    <col min="2" max="2" width="16.125" customWidth="1"/>
    <col min="3" max="3" width="11.875" customWidth="1"/>
    <col min="4" max="4" width="15.625" customWidth="1"/>
    <col min="5" max="5" width="13.625" customWidth="1"/>
    <col min="6" max="6" width="17.125" bestFit="1" customWidth="1"/>
    <col min="7" max="7" width="2.875" customWidth="1"/>
    <col min="8" max="8" width="17.125" customWidth="1"/>
    <col min="9" max="9" width="15.125" customWidth="1"/>
    <col min="10" max="10" width="15.625" bestFit="1" customWidth="1"/>
    <col min="11" max="11" width="16.375" customWidth="1"/>
    <col min="12" max="12" width="14.625" customWidth="1"/>
    <col min="13" max="13" width="13.875" bestFit="1" customWidth="1"/>
    <col min="14" max="14" width="17.375" customWidth="1"/>
    <col min="15" max="15" width="15.125" customWidth="1"/>
    <col min="17" max="17" width="15.625" customWidth="1"/>
    <col min="18" max="18" width="14.125" customWidth="1"/>
    <col min="19" max="19" width="2.625" customWidth="1"/>
    <col min="20" max="20" width="15.5" customWidth="1"/>
    <col min="21" max="21" width="16.375" customWidth="1"/>
    <col min="22" max="22" width="18.125" customWidth="1"/>
    <col min="23" max="23" width="20.625" bestFit="1" customWidth="1"/>
    <col min="24" max="24" width="2.625" customWidth="1"/>
    <col min="25" max="25" width="15.625" customWidth="1"/>
    <col min="26" max="26" width="19.5" customWidth="1"/>
    <col min="27" max="27" width="19.375" customWidth="1"/>
    <col min="28" max="28" width="18.875" customWidth="1"/>
    <col min="29" max="29" width="17" customWidth="1"/>
    <col min="30" max="30" width="17.375" customWidth="1"/>
    <col min="31" max="31" width="16.5" customWidth="1"/>
    <col min="32" max="32" width="18.375" customWidth="1"/>
    <col min="33" max="33" width="18" customWidth="1"/>
    <col min="34" max="34" width="18.375" customWidth="1"/>
    <col min="35" max="35" width="26.375" customWidth="1"/>
  </cols>
  <sheetData>
    <row r="1" spans="1:256" s="2" customFormat="1" x14ac:dyDescent="0.25">
      <c r="A1" s="21" t="s">
        <v>49</v>
      </c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s="2" customFormat="1" x14ac:dyDescent="0.25">
      <c r="B2" s="31" t="s">
        <v>16</v>
      </c>
      <c r="C2" s="32"/>
      <c r="D2" s="32"/>
      <c r="E2" s="32"/>
      <c r="F2" s="33"/>
      <c r="G2" s="3"/>
      <c r="H2" s="34" t="s">
        <v>15</v>
      </c>
      <c r="I2" s="35"/>
      <c r="J2" s="35"/>
      <c r="K2" s="35"/>
      <c r="L2" s="35"/>
      <c r="M2" s="35"/>
      <c r="N2" s="35"/>
      <c r="O2" s="35"/>
      <c r="P2" s="35"/>
      <c r="Q2" s="35"/>
      <c r="R2" s="36"/>
      <c r="T2" s="37" t="s">
        <v>21</v>
      </c>
      <c r="U2" s="38"/>
      <c r="V2" s="38"/>
      <c r="W2" s="39"/>
      <c r="Y2" s="40" t="s">
        <v>25</v>
      </c>
      <c r="Z2" s="41"/>
      <c r="AA2" s="41"/>
      <c r="AB2" s="41"/>
      <c r="AC2" s="41"/>
      <c r="AD2" s="41"/>
      <c r="AE2" s="41"/>
      <c r="AF2" s="41"/>
      <c r="AG2" s="41"/>
      <c r="AH2" s="41"/>
      <c r="AI2" s="4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6" s="3" customFormat="1" ht="18" x14ac:dyDescent="0.25">
      <c r="B3" s="6" t="s">
        <v>0</v>
      </c>
      <c r="C3" s="7" t="s">
        <v>1</v>
      </c>
      <c r="D3" s="7" t="s">
        <v>2</v>
      </c>
      <c r="E3" s="7" t="s">
        <v>3</v>
      </c>
      <c r="F3" s="8" t="s">
        <v>4</v>
      </c>
      <c r="H3" s="12" t="s">
        <v>4</v>
      </c>
      <c r="I3" s="13" t="s">
        <v>5</v>
      </c>
      <c r="J3" s="13" t="s">
        <v>6</v>
      </c>
      <c r="K3" s="13" t="s">
        <v>7</v>
      </c>
      <c r="L3" s="13" t="s">
        <v>8</v>
      </c>
      <c r="M3" s="13" t="s">
        <v>9</v>
      </c>
      <c r="N3" s="13" t="s">
        <v>10</v>
      </c>
      <c r="O3" s="13" t="s">
        <v>11</v>
      </c>
      <c r="P3" s="13" t="s">
        <v>12</v>
      </c>
      <c r="Q3" s="13" t="s">
        <v>13</v>
      </c>
      <c r="R3" s="14" t="s">
        <v>14</v>
      </c>
      <c r="T3" s="15" t="s">
        <v>17</v>
      </c>
      <c r="U3" s="16" t="s">
        <v>18</v>
      </c>
      <c r="V3" s="16" t="s">
        <v>19</v>
      </c>
      <c r="W3" s="17" t="s">
        <v>65</v>
      </c>
      <c r="Y3" s="18" t="s">
        <v>20</v>
      </c>
      <c r="Z3" s="19" t="s">
        <v>22</v>
      </c>
      <c r="AA3" s="19" t="s">
        <v>42</v>
      </c>
      <c r="AB3" s="19" t="s">
        <v>23</v>
      </c>
      <c r="AC3" s="19" t="s">
        <v>43</v>
      </c>
      <c r="AD3" s="19" t="s">
        <v>23</v>
      </c>
      <c r="AE3" s="19" t="s">
        <v>44</v>
      </c>
      <c r="AF3" s="19" t="s">
        <v>23</v>
      </c>
      <c r="AG3" s="19" t="s">
        <v>45</v>
      </c>
      <c r="AH3" s="19" t="s">
        <v>23</v>
      </c>
      <c r="AI3" s="20" t="s">
        <v>24</v>
      </c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</row>
  </sheetData>
  <mergeCells count="4">
    <mergeCell ref="B2:F2"/>
    <mergeCell ref="H2:R2"/>
    <mergeCell ref="T2:W2"/>
    <mergeCell ref="Y2:AI2"/>
  </mergeCells>
  <pageMargins left="0.75" right="0.75" top="1" bottom="1" header="0.5" footer="0.5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theme="6"/>
  </sheetPr>
  <dimension ref="A1:IV3"/>
  <sheetViews>
    <sheetView workbookViewId="0">
      <pane xSplit="1" ySplit="3" topLeftCell="B4" activePane="bottomRight" state="frozen"/>
      <selection activeCell="F9" sqref="F9"/>
      <selection pane="topRight" activeCell="F9" sqref="F9"/>
      <selection pane="bottomLeft" activeCell="F9" sqref="F9"/>
      <selection pane="bottomRight" activeCell="AI3" sqref="F3:AI3"/>
    </sheetView>
  </sheetViews>
  <sheetFormatPr baseColWidth="10" defaultColWidth="10.875" defaultRowHeight="15.75" x14ac:dyDescent="0.25"/>
  <cols>
    <col min="1" max="1" width="27.375" bestFit="1" customWidth="1"/>
    <col min="2" max="2" width="16.125" customWidth="1"/>
    <col min="3" max="3" width="11.875" customWidth="1"/>
    <col min="4" max="4" width="15.625" customWidth="1"/>
    <col min="5" max="5" width="13.625" customWidth="1"/>
    <col min="6" max="6" width="17.125" bestFit="1" customWidth="1"/>
    <col min="7" max="7" width="2.875" customWidth="1"/>
    <col min="8" max="8" width="17.125" customWidth="1"/>
    <col min="9" max="9" width="15.125" customWidth="1"/>
    <col min="10" max="10" width="15.625" bestFit="1" customWidth="1"/>
    <col min="11" max="11" width="16.375" customWidth="1"/>
    <col min="12" max="12" width="14.625" customWidth="1"/>
    <col min="13" max="13" width="13.875" bestFit="1" customWidth="1"/>
    <col min="14" max="14" width="17.375" customWidth="1"/>
    <col min="15" max="15" width="15.125" customWidth="1"/>
    <col min="17" max="17" width="15.625" customWidth="1"/>
    <col min="18" max="18" width="14.125" customWidth="1"/>
    <col min="19" max="19" width="2.625" customWidth="1"/>
    <col min="20" max="20" width="15.5" customWidth="1"/>
    <col min="21" max="21" width="16.375" customWidth="1"/>
    <col min="22" max="22" width="18.125" customWidth="1"/>
    <col min="23" max="23" width="20.625" bestFit="1" customWidth="1"/>
    <col min="24" max="24" width="2.625" customWidth="1"/>
    <col min="25" max="25" width="15.625" customWidth="1"/>
    <col min="26" max="26" width="19.5" customWidth="1"/>
    <col min="27" max="27" width="19.375" customWidth="1"/>
    <col min="28" max="28" width="18.875" customWidth="1"/>
    <col min="29" max="29" width="17" customWidth="1"/>
    <col min="30" max="30" width="17.375" customWidth="1"/>
    <col min="31" max="31" width="16.5" customWidth="1"/>
    <col min="32" max="32" width="18.375" customWidth="1"/>
    <col min="33" max="33" width="18" customWidth="1"/>
    <col min="34" max="34" width="18.375" customWidth="1"/>
    <col min="35" max="35" width="26.375" customWidth="1"/>
  </cols>
  <sheetData>
    <row r="1" spans="1:256" s="2" customFormat="1" x14ac:dyDescent="0.25">
      <c r="A1" s="21" t="s">
        <v>50</v>
      </c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s="2" customFormat="1" x14ac:dyDescent="0.25">
      <c r="B2" s="31" t="s">
        <v>16</v>
      </c>
      <c r="C2" s="32"/>
      <c r="D2" s="32"/>
      <c r="E2" s="32"/>
      <c r="F2" s="33"/>
      <c r="G2" s="3"/>
      <c r="H2" s="34" t="s">
        <v>15</v>
      </c>
      <c r="I2" s="35"/>
      <c r="J2" s="35"/>
      <c r="K2" s="35"/>
      <c r="L2" s="35"/>
      <c r="M2" s="35"/>
      <c r="N2" s="35"/>
      <c r="O2" s="35"/>
      <c r="P2" s="35"/>
      <c r="Q2" s="35"/>
      <c r="R2" s="36"/>
      <c r="T2" s="37" t="s">
        <v>21</v>
      </c>
      <c r="U2" s="38"/>
      <c r="V2" s="38"/>
      <c r="W2" s="39"/>
      <c r="Y2" s="40" t="s">
        <v>25</v>
      </c>
      <c r="Z2" s="41"/>
      <c r="AA2" s="41"/>
      <c r="AB2" s="41"/>
      <c r="AC2" s="41"/>
      <c r="AD2" s="41"/>
      <c r="AE2" s="41"/>
      <c r="AF2" s="41"/>
      <c r="AG2" s="41"/>
      <c r="AH2" s="41"/>
      <c r="AI2" s="4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6" s="3" customFormat="1" ht="18" x14ac:dyDescent="0.25">
      <c r="B3" s="6" t="s">
        <v>0</v>
      </c>
      <c r="C3" s="7" t="s">
        <v>1</v>
      </c>
      <c r="D3" s="7" t="s">
        <v>2</v>
      </c>
      <c r="E3" s="7" t="s">
        <v>3</v>
      </c>
      <c r="F3" s="8" t="s">
        <v>4</v>
      </c>
      <c r="H3" s="12" t="s">
        <v>4</v>
      </c>
      <c r="I3" s="13" t="s">
        <v>5</v>
      </c>
      <c r="J3" s="13" t="s">
        <v>6</v>
      </c>
      <c r="K3" s="13" t="s">
        <v>7</v>
      </c>
      <c r="L3" s="13" t="s">
        <v>8</v>
      </c>
      <c r="M3" s="13" t="s">
        <v>9</v>
      </c>
      <c r="N3" s="13" t="s">
        <v>10</v>
      </c>
      <c r="O3" s="13" t="s">
        <v>11</v>
      </c>
      <c r="P3" s="13" t="s">
        <v>12</v>
      </c>
      <c r="Q3" s="13" t="s">
        <v>13</v>
      </c>
      <c r="R3" s="14" t="s">
        <v>14</v>
      </c>
      <c r="T3" s="15" t="s">
        <v>17</v>
      </c>
      <c r="U3" s="16" t="s">
        <v>18</v>
      </c>
      <c r="V3" s="16" t="s">
        <v>19</v>
      </c>
      <c r="W3" s="17" t="s">
        <v>65</v>
      </c>
      <c r="Y3" s="18" t="s">
        <v>20</v>
      </c>
      <c r="Z3" s="19" t="s">
        <v>22</v>
      </c>
      <c r="AA3" s="19" t="s">
        <v>42</v>
      </c>
      <c r="AB3" s="19" t="s">
        <v>23</v>
      </c>
      <c r="AC3" s="19" t="s">
        <v>43</v>
      </c>
      <c r="AD3" s="19" t="s">
        <v>23</v>
      </c>
      <c r="AE3" s="19" t="s">
        <v>44</v>
      </c>
      <c r="AF3" s="19" t="s">
        <v>23</v>
      </c>
      <c r="AG3" s="19" t="s">
        <v>45</v>
      </c>
      <c r="AH3" s="19" t="s">
        <v>23</v>
      </c>
      <c r="AI3" s="20" t="s">
        <v>24</v>
      </c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</row>
  </sheetData>
  <mergeCells count="4">
    <mergeCell ref="B2:F2"/>
    <mergeCell ref="H2:R2"/>
    <mergeCell ref="T2:W2"/>
    <mergeCell ref="Y2:AI2"/>
  </mergeCells>
  <pageMargins left="0.75" right="0.75" top="1" bottom="1" header="0.5" footer="0.5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theme="6"/>
  </sheetPr>
  <dimension ref="A1:IV3"/>
  <sheetViews>
    <sheetView workbookViewId="0">
      <pane xSplit="1" ySplit="3" topLeftCell="V4" activePane="bottomRight" state="frozen"/>
      <selection pane="topRight" activeCell="B1" sqref="B1"/>
      <selection pane="bottomLeft" activeCell="A4" sqref="A4"/>
      <selection pane="bottomRight" activeCell="Z3" sqref="Z3"/>
    </sheetView>
  </sheetViews>
  <sheetFormatPr baseColWidth="10" defaultColWidth="10.875" defaultRowHeight="15.75" x14ac:dyDescent="0.25"/>
  <cols>
    <col min="1" max="1" width="27" bestFit="1" customWidth="1"/>
    <col min="2" max="2" width="16.125" customWidth="1"/>
    <col min="3" max="3" width="11.875" customWidth="1"/>
    <col min="4" max="4" width="15.625" customWidth="1"/>
    <col min="5" max="5" width="13.625" customWidth="1"/>
    <col min="6" max="6" width="17.125" bestFit="1" customWidth="1"/>
    <col min="7" max="7" width="2.875" customWidth="1"/>
    <col min="8" max="8" width="17.125" customWidth="1"/>
    <col min="9" max="9" width="15.125" customWidth="1"/>
    <col min="10" max="10" width="15.625" bestFit="1" customWidth="1"/>
    <col min="11" max="11" width="16.375" customWidth="1"/>
    <col min="12" max="12" width="14.625" customWidth="1"/>
    <col min="13" max="13" width="13.875" bestFit="1" customWidth="1"/>
    <col min="14" max="14" width="17.375" customWidth="1"/>
    <col min="15" max="15" width="15.125" customWidth="1"/>
    <col min="17" max="17" width="15.625" customWidth="1"/>
    <col min="18" max="18" width="14.125" customWidth="1"/>
    <col min="19" max="19" width="2.625" customWidth="1"/>
    <col min="20" max="20" width="15.5" customWidth="1"/>
    <col min="21" max="21" width="16.375" customWidth="1"/>
    <col min="22" max="22" width="18.125" customWidth="1"/>
    <col min="23" max="23" width="20.625" bestFit="1" customWidth="1"/>
    <col min="24" max="24" width="2.625" customWidth="1"/>
    <col min="25" max="25" width="15.625" customWidth="1"/>
    <col min="26" max="26" width="19.5" customWidth="1"/>
    <col min="27" max="27" width="19.375" customWidth="1"/>
    <col min="28" max="28" width="18.875" customWidth="1"/>
    <col min="29" max="29" width="17" customWidth="1"/>
    <col min="30" max="30" width="17.375" customWidth="1"/>
    <col min="31" max="31" width="16.5" customWidth="1"/>
    <col min="32" max="32" width="18.375" customWidth="1"/>
    <col min="33" max="33" width="18" customWidth="1"/>
    <col min="34" max="34" width="18.375" customWidth="1"/>
    <col min="35" max="35" width="26.375" customWidth="1"/>
  </cols>
  <sheetData>
    <row r="1" spans="1:256" s="2" customFormat="1" x14ac:dyDescent="0.25">
      <c r="A1" s="21" t="s">
        <v>51</v>
      </c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s="2" customFormat="1" x14ac:dyDescent="0.25">
      <c r="B2" s="31" t="s">
        <v>16</v>
      </c>
      <c r="C2" s="32"/>
      <c r="D2" s="32"/>
      <c r="E2" s="32"/>
      <c r="F2" s="33"/>
      <c r="G2" s="3"/>
      <c r="H2" s="34" t="s">
        <v>15</v>
      </c>
      <c r="I2" s="35"/>
      <c r="J2" s="35"/>
      <c r="K2" s="35"/>
      <c r="L2" s="35"/>
      <c r="M2" s="35"/>
      <c r="N2" s="35"/>
      <c r="O2" s="35"/>
      <c r="P2" s="35"/>
      <c r="Q2" s="35"/>
      <c r="R2" s="36"/>
      <c r="T2" s="37" t="s">
        <v>21</v>
      </c>
      <c r="U2" s="38"/>
      <c r="V2" s="38"/>
      <c r="W2" s="39"/>
      <c r="Y2" s="40" t="s">
        <v>25</v>
      </c>
      <c r="Z2" s="41"/>
      <c r="AA2" s="41"/>
      <c r="AB2" s="41"/>
      <c r="AC2" s="41"/>
      <c r="AD2" s="41"/>
      <c r="AE2" s="41"/>
      <c r="AF2" s="41"/>
      <c r="AG2" s="41"/>
      <c r="AH2" s="41"/>
      <c r="AI2" s="4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6" s="3" customFormat="1" ht="18" x14ac:dyDescent="0.25">
      <c r="B3" s="6" t="s">
        <v>0</v>
      </c>
      <c r="C3" s="7" t="s">
        <v>1</v>
      </c>
      <c r="D3" s="7" t="s">
        <v>2</v>
      </c>
      <c r="E3" s="7" t="s">
        <v>3</v>
      </c>
      <c r="F3" s="8" t="s">
        <v>4</v>
      </c>
      <c r="H3" s="12" t="s">
        <v>4</v>
      </c>
      <c r="I3" s="13" t="s">
        <v>5</v>
      </c>
      <c r="J3" s="13" t="s">
        <v>6</v>
      </c>
      <c r="K3" s="13" t="s">
        <v>7</v>
      </c>
      <c r="L3" s="13" t="s">
        <v>8</v>
      </c>
      <c r="M3" s="13" t="s">
        <v>9</v>
      </c>
      <c r="N3" s="13" t="s">
        <v>10</v>
      </c>
      <c r="O3" s="13" t="s">
        <v>11</v>
      </c>
      <c r="P3" s="13" t="s">
        <v>12</v>
      </c>
      <c r="Q3" s="13" t="s">
        <v>13</v>
      </c>
      <c r="R3" s="14" t="s">
        <v>14</v>
      </c>
      <c r="T3" s="15" t="s">
        <v>17</v>
      </c>
      <c r="U3" s="16" t="s">
        <v>18</v>
      </c>
      <c r="V3" s="16" t="s">
        <v>19</v>
      </c>
      <c r="W3" s="17" t="s">
        <v>65</v>
      </c>
      <c r="Y3" s="18" t="s">
        <v>20</v>
      </c>
      <c r="Z3" s="19" t="s">
        <v>22</v>
      </c>
      <c r="AA3" s="19" t="s">
        <v>42</v>
      </c>
      <c r="AB3" s="19" t="s">
        <v>23</v>
      </c>
      <c r="AC3" s="19" t="s">
        <v>43</v>
      </c>
      <c r="AD3" s="19" t="s">
        <v>23</v>
      </c>
      <c r="AE3" s="19" t="s">
        <v>44</v>
      </c>
      <c r="AF3" s="19" t="s">
        <v>23</v>
      </c>
      <c r="AG3" s="19" t="s">
        <v>45</v>
      </c>
      <c r="AH3" s="19" t="s">
        <v>23</v>
      </c>
      <c r="AI3" s="20" t="s">
        <v>24</v>
      </c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</row>
  </sheetData>
  <mergeCells count="4">
    <mergeCell ref="B2:F2"/>
    <mergeCell ref="H2:R2"/>
    <mergeCell ref="T2:W2"/>
    <mergeCell ref="Y2:AI2"/>
  </mergeCells>
  <pageMargins left="0.75" right="0.75" top="1" bottom="1" header="0.5" footer="0.5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theme="6"/>
  </sheetPr>
  <dimension ref="A1:IV16"/>
  <sheetViews>
    <sheetView workbookViewId="0">
      <pane xSplit="1" ySplit="3" topLeftCell="T4" activePane="bottomRight" state="frozen"/>
      <selection activeCell="F9" sqref="F9"/>
      <selection pane="topRight" activeCell="F9" sqref="F9"/>
      <selection pane="bottomLeft" activeCell="F9" sqref="F9"/>
      <selection pane="bottomRight" activeCell="Z3" sqref="Z3"/>
    </sheetView>
  </sheetViews>
  <sheetFormatPr baseColWidth="10" defaultColWidth="10.875" defaultRowHeight="15.75" x14ac:dyDescent="0.25"/>
  <cols>
    <col min="2" max="2" width="16.125" customWidth="1"/>
    <col min="3" max="3" width="11.875" customWidth="1"/>
    <col min="4" max="4" width="15.625" customWidth="1"/>
    <col min="5" max="5" width="13.625" customWidth="1"/>
    <col min="6" max="6" width="17.125" bestFit="1" customWidth="1"/>
    <col min="7" max="7" width="2.875" customWidth="1"/>
    <col min="8" max="8" width="17.125" customWidth="1"/>
    <col min="9" max="9" width="15.125" customWidth="1"/>
    <col min="10" max="10" width="15.625" bestFit="1" customWidth="1"/>
    <col min="11" max="11" width="16.375" customWidth="1"/>
    <col min="12" max="12" width="14.625" customWidth="1"/>
    <col min="13" max="13" width="13.875" bestFit="1" customWidth="1"/>
    <col min="14" max="14" width="17.375" customWidth="1"/>
    <col min="15" max="15" width="15.125" customWidth="1"/>
    <col min="17" max="17" width="15.625" customWidth="1"/>
    <col min="18" max="18" width="14.125" customWidth="1"/>
    <col min="19" max="19" width="2.625" customWidth="1"/>
    <col min="20" max="20" width="15.5" customWidth="1"/>
    <col min="21" max="21" width="16.375" customWidth="1"/>
    <col min="22" max="22" width="18.125" customWidth="1"/>
    <col min="23" max="23" width="20.625" bestFit="1" customWidth="1"/>
    <col min="24" max="24" width="2.625" customWidth="1"/>
    <col min="25" max="25" width="15.625" customWidth="1"/>
    <col min="26" max="26" width="19.5" customWidth="1"/>
    <col min="27" max="27" width="19.375" customWidth="1"/>
    <col min="28" max="28" width="18.875" customWidth="1"/>
    <col min="29" max="29" width="17" customWidth="1"/>
    <col min="30" max="30" width="17.375" customWidth="1"/>
    <col min="31" max="31" width="16.5" customWidth="1"/>
    <col min="32" max="32" width="18.375" customWidth="1"/>
    <col min="33" max="33" width="18" customWidth="1"/>
    <col min="34" max="34" width="18.375" customWidth="1"/>
    <col min="35" max="35" width="26.375" customWidth="1"/>
  </cols>
  <sheetData>
    <row r="1" spans="1:256" s="2" customFormat="1" x14ac:dyDescent="0.25">
      <c r="A1" s="21" t="s">
        <v>52</v>
      </c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s="2" customFormat="1" x14ac:dyDescent="0.25">
      <c r="B2" s="31" t="s">
        <v>16</v>
      </c>
      <c r="C2" s="32"/>
      <c r="D2" s="32"/>
      <c r="E2" s="32"/>
      <c r="F2" s="33"/>
      <c r="G2" s="3"/>
      <c r="H2" s="34" t="s">
        <v>15</v>
      </c>
      <c r="I2" s="35"/>
      <c r="J2" s="35"/>
      <c r="K2" s="35"/>
      <c r="L2" s="35"/>
      <c r="M2" s="35"/>
      <c r="N2" s="35"/>
      <c r="O2" s="35"/>
      <c r="P2" s="35"/>
      <c r="Q2" s="35"/>
      <c r="R2" s="36"/>
      <c r="T2" s="37" t="s">
        <v>21</v>
      </c>
      <c r="U2" s="38"/>
      <c r="V2" s="38"/>
      <c r="W2" s="39"/>
      <c r="Y2" s="40" t="s">
        <v>25</v>
      </c>
      <c r="Z2" s="41"/>
      <c r="AA2" s="41"/>
      <c r="AB2" s="41"/>
      <c r="AC2" s="41"/>
      <c r="AD2" s="41"/>
      <c r="AE2" s="41"/>
      <c r="AF2" s="41"/>
      <c r="AG2" s="41"/>
      <c r="AH2" s="41"/>
      <c r="AI2" s="4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6" s="3" customFormat="1" ht="18" x14ac:dyDescent="0.25">
      <c r="B3" s="6" t="s">
        <v>0</v>
      </c>
      <c r="C3" s="7" t="s">
        <v>1</v>
      </c>
      <c r="D3" s="7" t="s">
        <v>2</v>
      </c>
      <c r="E3" s="7" t="s">
        <v>3</v>
      </c>
      <c r="F3" s="8" t="s">
        <v>4</v>
      </c>
      <c r="H3" s="12" t="s">
        <v>4</v>
      </c>
      <c r="I3" s="13" t="s">
        <v>5</v>
      </c>
      <c r="J3" s="13" t="s">
        <v>6</v>
      </c>
      <c r="K3" s="13" t="s">
        <v>7</v>
      </c>
      <c r="L3" s="13" t="s">
        <v>8</v>
      </c>
      <c r="M3" s="13" t="s">
        <v>9</v>
      </c>
      <c r="N3" s="13" t="s">
        <v>10</v>
      </c>
      <c r="O3" s="13" t="s">
        <v>11</v>
      </c>
      <c r="P3" s="13" t="s">
        <v>12</v>
      </c>
      <c r="Q3" s="13" t="s">
        <v>13</v>
      </c>
      <c r="R3" s="14" t="s">
        <v>14</v>
      </c>
      <c r="T3" s="15" t="s">
        <v>17</v>
      </c>
      <c r="U3" s="16" t="s">
        <v>18</v>
      </c>
      <c r="V3" s="16" t="s">
        <v>19</v>
      </c>
      <c r="W3" s="17" t="s">
        <v>65</v>
      </c>
      <c r="Y3" s="18" t="s">
        <v>20</v>
      </c>
      <c r="Z3" s="19" t="s">
        <v>22</v>
      </c>
      <c r="AA3" s="19" t="s">
        <v>42</v>
      </c>
      <c r="AB3" s="19" t="s">
        <v>23</v>
      </c>
      <c r="AC3" s="19" t="s">
        <v>43</v>
      </c>
      <c r="AD3" s="19" t="s">
        <v>23</v>
      </c>
      <c r="AE3" s="19" t="s">
        <v>44</v>
      </c>
      <c r="AF3" s="19" t="s">
        <v>23</v>
      </c>
      <c r="AG3" s="19" t="s">
        <v>45</v>
      </c>
      <c r="AH3" s="19" t="s">
        <v>23</v>
      </c>
      <c r="AI3" s="20" t="s">
        <v>24</v>
      </c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</row>
    <row r="4" spans="1:256" s="2" customFormat="1" x14ac:dyDescent="0.25">
      <c r="B4" s="9"/>
      <c r="C4" s="10"/>
      <c r="D4" s="10"/>
      <c r="E4" s="10" t="s">
        <v>29</v>
      </c>
      <c r="F4" s="11"/>
      <c r="H4" s="9"/>
      <c r="I4" s="10"/>
      <c r="J4" s="10"/>
      <c r="K4" s="10"/>
      <c r="L4" s="10"/>
      <c r="M4" s="10" t="s">
        <v>38</v>
      </c>
      <c r="N4" s="10"/>
      <c r="O4" s="10"/>
      <c r="P4" s="10"/>
      <c r="Q4" s="10"/>
      <c r="R4" s="11"/>
      <c r="T4" s="9"/>
      <c r="U4" s="10"/>
      <c r="V4" s="10"/>
      <c r="W4" s="11"/>
      <c r="Y4" s="9"/>
      <c r="Z4" s="10"/>
      <c r="AA4" s="10"/>
      <c r="AB4" s="10"/>
      <c r="AC4" s="10"/>
      <c r="AD4" s="10"/>
      <c r="AE4" s="10"/>
      <c r="AF4" s="10"/>
      <c r="AG4" s="10"/>
      <c r="AH4" s="10"/>
      <c r="AI4" s="11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</row>
    <row r="5" spans="1:256" s="2" customFormat="1" x14ac:dyDescent="0.25">
      <c r="B5" s="9"/>
      <c r="C5" s="10"/>
      <c r="D5" s="10"/>
      <c r="E5" s="10"/>
      <c r="F5" s="11"/>
      <c r="H5" s="9"/>
      <c r="I5" s="10"/>
      <c r="J5" s="10"/>
      <c r="K5" s="10"/>
      <c r="L5" s="10"/>
      <c r="M5" s="10"/>
      <c r="N5" s="10"/>
      <c r="O5" s="10"/>
      <c r="P5" s="10"/>
      <c r="Q5" s="10"/>
      <c r="R5" s="11"/>
      <c r="T5" s="9"/>
      <c r="U5" s="10"/>
      <c r="V5" s="10"/>
      <c r="W5" s="11"/>
      <c r="Y5" s="9"/>
      <c r="Z5" s="10"/>
      <c r="AA5" s="10"/>
      <c r="AB5" s="10"/>
      <c r="AC5" s="10"/>
      <c r="AD5" s="10"/>
      <c r="AE5" s="10"/>
      <c r="AF5" s="10"/>
      <c r="AG5" s="10"/>
      <c r="AH5" s="10"/>
      <c r="AI5" s="11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</row>
    <row r="6" spans="1:256" s="2" customFormat="1" x14ac:dyDescent="0.25">
      <c r="B6" s="9"/>
      <c r="C6" s="10"/>
      <c r="D6" s="10"/>
      <c r="E6" s="10"/>
      <c r="F6" s="11"/>
      <c r="H6" s="9"/>
      <c r="I6" s="10"/>
      <c r="J6" s="10"/>
      <c r="K6" s="10"/>
      <c r="L6" s="10"/>
      <c r="M6" s="10"/>
      <c r="N6" s="10"/>
      <c r="O6" s="10"/>
      <c r="P6" s="10"/>
      <c r="Q6" s="10"/>
      <c r="R6" s="11"/>
      <c r="T6" s="9"/>
      <c r="U6" s="10"/>
      <c r="V6" s="10"/>
      <c r="W6" s="11"/>
      <c r="Y6" s="9"/>
      <c r="Z6" s="10"/>
      <c r="AA6" s="10"/>
      <c r="AB6" s="10"/>
      <c r="AC6" s="10"/>
      <c r="AD6" s="10"/>
      <c r="AE6" s="10"/>
      <c r="AF6" s="10"/>
      <c r="AG6" s="10"/>
      <c r="AH6" s="10"/>
      <c r="AI6" s="11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</row>
    <row r="7" spans="1:256" s="2" customFormat="1" x14ac:dyDescent="0.25">
      <c r="B7" s="9"/>
      <c r="C7" s="10"/>
      <c r="D7" s="10"/>
      <c r="E7" s="10"/>
      <c r="F7" s="11"/>
      <c r="H7" s="9"/>
      <c r="I7" s="10"/>
      <c r="J7" s="10"/>
      <c r="K7" s="10"/>
      <c r="L7" s="10"/>
      <c r="M7" s="10"/>
      <c r="N7" s="10"/>
      <c r="O7" s="10"/>
      <c r="P7" s="10"/>
      <c r="Q7" s="10"/>
      <c r="R7" s="11"/>
      <c r="T7" s="9"/>
      <c r="U7" s="10"/>
      <c r="V7" s="10"/>
      <c r="W7" s="11"/>
      <c r="Y7" s="9"/>
      <c r="Z7" s="10"/>
      <c r="AA7" s="10"/>
      <c r="AB7" s="10"/>
      <c r="AC7" s="10"/>
      <c r="AD7" s="10"/>
      <c r="AE7" s="10"/>
      <c r="AF7" s="10"/>
      <c r="AG7" s="10"/>
      <c r="AH7" s="10"/>
      <c r="AI7" s="11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</row>
    <row r="8" spans="1:256" s="2" customFormat="1" x14ac:dyDescent="0.25">
      <c r="B8" s="9"/>
      <c r="C8" s="10"/>
      <c r="D8" s="10"/>
      <c r="E8" s="10"/>
      <c r="F8" s="11"/>
      <c r="H8" s="9"/>
      <c r="I8" s="10"/>
      <c r="J8" s="10"/>
      <c r="K8" s="10"/>
      <c r="L8" s="10"/>
      <c r="M8" s="10"/>
      <c r="N8" s="10"/>
      <c r="O8" s="10"/>
      <c r="P8" s="10"/>
      <c r="Q8" s="10"/>
      <c r="R8" s="11"/>
      <c r="T8" s="9"/>
      <c r="U8" s="10"/>
      <c r="V8" s="10"/>
      <c r="W8" s="11"/>
      <c r="Y8" s="9"/>
      <c r="Z8" s="10"/>
      <c r="AA8" s="10"/>
      <c r="AB8" s="10"/>
      <c r="AC8" s="10"/>
      <c r="AD8" s="10"/>
      <c r="AE8" s="10"/>
      <c r="AF8" s="10"/>
      <c r="AG8" s="10"/>
      <c r="AH8" s="10"/>
      <c r="AI8" s="11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</row>
    <row r="9" spans="1:256" s="2" customFormat="1" x14ac:dyDescent="0.25">
      <c r="B9" s="9"/>
      <c r="C9" s="10"/>
      <c r="D9" s="10"/>
      <c r="E9" s="10"/>
      <c r="F9" s="11"/>
      <c r="H9" s="9"/>
      <c r="I9" s="10"/>
      <c r="J9" s="10"/>
      <c r="K9" s="10"/>
      <c r="L9" s="10"/>
      <c r="M9" s="10"/>
      <c r="N9" s="10"/>
      <c r="O9" s="10"/>
      <c r="P9" s="10"/>
      <c r="Q9" s="10"/>
      <c r="R9" s="11"/>
      <c r="T9" s="9"/>
      <c r="U9" s="10"/>
      <c r="V9" s="10"/>
      <c r="W9" s="11"/>
      <c r="Y9" s="9"/>
      <c r="Z9" s="10"/>
      <c r="AA9" s="10"/>
      <c r="AB9" s="10"/>
      <c r="AC9" s="10"/>
      <c r="AD9" s="10"/>
      <c r="AE9" s="10"/>
      <c r="AF9" s="10"/>
      <c r="AG9" s="10"/>
      <c r="AH9" s="10"/>
      <c r="AI9" s="11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</row>
    <row r="10" spans="1:256" s="2" customFormat="1" x14ac:dyDescent="0.25">
      <c r="B10" s="9"/>
      <c r="C10" s="10"/>
      <c r="D10" s="10"/>
      <c r="E10" s="10"/>
      <c r="F10" s="11"/>
      <c r="H10" s="9"/>
      <c r="I10" s="10"/>
      <c r="J10" s="10"/>
      <c r="K10" s="10"/>
      <c r="L10" s="10"/>
      <c r="M10" s="10"/>
      <c r="N10" s="10"/>
      <c r="O10" s="10"/>
      <c r="P10" s="10"/>
      <c r="Q10" s="10"/>
      <c r="R10" s="11"/>
      <c r="T10" s="9"/>
      <c r="U10" s="10"/>
      <c r="V10" s="10"/>
      <c r="W10" s="11"/>
      <c r="Y10" s="9"/>
      <c r="Z10" s="10"/>
      <c r="AA10" s="10"/>
      <c r="AB10" s="10"/>
      <c r="AC10" s="10"/>
      <c r="AD10" s="10"/>
      <c r="AE10" s="10"/>
      <c r="AF10" s="10"/>
      <c r="AG10" s="10"/>
      <c r="AH10" s="10"/>
      <c r="AI10" s="11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</row>
    <row r="11" spans="1:256" s="2" customFormat="1" x14ac:dyDescent="0.25">
      <c r="B11" s="9"/>
      <c r="C11" s="10"/>
      <c r="D11" s="10"/>
      <c r="E11" s="10"/>
      <c r="F11" s="11"/>
      <c r="H11" s="9"/>
      <c r="I11" s="10"/>
      <c r="J11" s="10"/>
      <c r="K11" s="10"/>
      <c r="L11" s="10"/>
      <c r="M11" s="10"/>
      <c r="N11" s="10"/>
      <c r="O11" s="10"/>
      <c r="P11" s="10"/>
      <c r="Q11" s="10"/>
      <c r="R11" s="11"/>
      <c r="T11" s="9"/>
      <c r="U11" s="10"/>
      <c r="V11" s="10"/>
      <c r="W11" s="11"/>
      <c r="Y11" s="9"/>
      <c r="Z11" s="10"/>
      <c r="AA11" s="10"/>
      <c r="AB11" s="10"/>
      <c r="AC11" s="10"/>
      <c r="AD11" s="10"/>
      <c r="AE11" s="10"/>
      <c r="AF11" s="10"/>
      <c r="AG11" s="10"/>
      <c r="AH11" s="10"/>
      <c r="AI11" s="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</row>
    <row r="12" spans="1:256" s="2" customFormat="1" x14ac:dyDescent="0.25">
      <c r="B12" s="9"/>
      <c r="C12" s="10"/>
      <c r="D12" s="10"/>
      <c r="E12" s="10"/>
      <c r="F12" s="11"/>
      <c r="H12" s="9"/>
      <c r="I12" s="10"/>
      <c r="J12" s="10"/>
      <c r="K12" s="10"/>
      <c r="L12" s="10"/>
      <c r="M12" s="10"/>
      <c r="N12" s="10"/>
      <c r="O12" s="10"/>
      <c r="P12" s="10"/>
      <c r="Q12" s="10"/>
      <c r="R12" s="11"/>
      <c r="T12" s="9"/>
      <c r="U12" s="10"/>
      <c r="V12" s="10"/>
      <c r="W12" s="11"/>
      <c r="Y12" s="9"/>
      <c r="Z12" s="10"/>
      <c r="AA12" s="10"/>
      <c r="AB12" s="10"/>
      <c r="AC12" s="10"/>
      <c r="AD12" s="10"/>
      <c r="AE12" s="10"/>
      <c r="AF12" s="10"/>
      <c r="AG12" s="10"/>
      <c r="AH12" s="10"/>
      <c r="AI12" s="11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</row>
    <row r="13" spans="1:256" s="2" customFormat="1" x14ac:dyDescent="0.25">
      <c r="B13" s="9"/>
      <c r="C13" s="10"/>
      <c r="D13" s="10"/>
      <c r="E13" s="10"/>
      <c r="F13" s="11"/>
      <c r="H13" s="9"/>
      <c r="I13" s="10"/>
      <c r="J13" s="10"/>
      <c r="K13" s="10"/>
      <c r="L13" s="10"/>
      <c r="M13" s="10"/>
      <c r="N13" s="10"/>
      <c r="O13" s="10"/>
      <c r="P13" s="10"/>
      <c r="Q13" s="10"/>
      <c r="R13" s="11"/>
      <c r="T13" s="9"/>
      <c r="U13" s="10"/>
      <c r="V13" s="10"/>
      <c r="W13" s="11"/>
      <c r="Y13" s="9"/>
      <c r="Z13" s="10"/>
      <c r="AA13" s="10"/>
      <c r="AB13" s="10"/>
      <c r="AC13" s="10"/>
      <c r="AD13" s="10"/>
      <c r="AE13" s="10"/>
      <c r="AF13" s="10"/>
      <c r="AG13" s="10"/>
      <c r="AH13" s="10"/>
      <c r="AI13" s="11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</row>
    <row r="14" spans="1:256" s="2" customFormat="1" x14ac:dyDescent="0.25">
      <c r="B14" s="9"/>
      <c r="C14" s="10"/>
      <c r="D14" s="10" t="s">
        <v>26</v>
      </c>
      <c r="E14" s="10"/>
      <c r="F14" s="11"/>
      <c r="H14" s="9"/>
      <c r="I14" s="10"/>
      <c r="J14" s="10"/>
      <c r="K14" s="10"/>
      <c r="L14" s="10"/>
      <c r="M14" s="10" t="s">
        <v>35</v>
      </c>
      <c r="N14" s="10"/>
      <c r="O14" s="10"/>
      <c r="P14" s="10"/>
      <c r="Q14" s="10"/>
      <c r="R14" s="11"/>
      <c r="T14" s="9"/>
      <c r="U14" s="10"/>
      <c r="V14" s="10"/>
      <c r="W14" s="11"/>
      <c r="Y14" s="9"/>
      <c r="Z14" s="10"/>
      <c r="AA14" s="10"/>
      <c r="AB14" s="10"/>
      <c r="AC14" s="10"/>
      <c r="AD14" s="10"/>
      <c r="AE14" s="10"/>
      <c r="AF14" s="10"/>
      <c r="AG14" s="10"/>
      <c r="AH14" s="10"/>
      <c r="AI14" s="11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</row>
    <row r="15" spans="1:256" s="2" customFormat="1" x14ac:dyDescent="0.25">
      <c r="B15" s="9"/>
      <c r="C15" s="10"/>
      <c r="D15" s="10" t="s">
        <v>27</v>
      </c>
      <c r="E15" s="10"/>
      <c r="F15" s="11"/>
      <c r="H15" s="9"/>
      <c r="I15" s="10"/>
      <c r="J15" s="10"/>
      <c r="K15" s="10"/>
      <c r="L15" s="10"/>
      <c r="M15" s="10" t="s">
        <v>34</v>
      </c>
      <c r="N15" s="10"/>
      <c r="O15" s="10"/>
      <c r="P15" s="10"/>
      <c r="Q15" s="10"/>
      <c r="R15" s="11"/>
      <c r="T15" s="9"/>
      <c r="U15" s="10"/>
      <c r="V15" s="10"/>
      <c r="W15" s="11"/>
      <c r="Y15" s="9"/>
      <c r="Z15" s="10"/>
      <c r="AA15" s="10"/>
      <c r="AB15" s="10"/>
      <c r="AC15" s="10"/>
      <c r="AD15" s="10"/>
      <c r="AE15" s="10"/>
      <c r="AF15" s="10"/>
      <c r="AG15" s="10"/>
      <c r="AH15" s="10"/>
      <c r="AI15" s="11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</row>
    <row r="16" spans="1:256" s="2" customFormat="1" x14ac:dyDescent="0.25">
      <c r="B16" s="9"/>
      <c r="C16" s="10"/>
      <c r="D16" s="10" t="s">
        <v>28</v>
      </c>
      <c r="E16" s="10"/>
      <c r="F16" s="11"/>
      <c r="H16" s="9"/>
      <c r="I16" s="10"/>
      <c r="J16" s="10"/>
      <c r="K16" s="10"/>
      <c r="L16" s="10"/>
      <c r="M16" s="10" t="s">
        <v>37</v>
      </c>
      <c r="N16" s="10"/>
      <c r="O16" s="10"/>
      <c r="P16" s="10"/>
      <c r="Q16" s="10"/>
      <c r="R16" s="11"/>
      <c r="T16" s="9"/>
      <c r="U16" s="10"/>
      <c r="V16" s="10"/>
      <c r="W16" s="11"/>
      <c r="Y16" s="9"/>
      <c r="Z16" s="10"/>
      <c r="AA16" s="10"/>
      <c r="AB16" s="10"/>
      <c r="AC16" s="10"/>
      <c r="AD16" s="10"/>
      <c r="AE16" s="10"/>
      <c r="AF16" s="10"/>
      <c r="AG16" s="10"/>
      <c r="AH16" s="10"/>
      <c r="AI16" s="11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</row>
  </sheetData>
  <mergeCells count="4">
    <mergeCell ref="B2:F2"/>
    <mergeCell ref="H2:R2"/>
    <mergeCell ref="T2:W2"/>
    <mergeCell ref="Y2:AI2"/>
  </mergeCells>
  <pageMargins left="0.75" right="0.75" top="1" bottom="1" header="0.5" footer="0.5"/>
  <legacy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Feuil1!$A$11:$A$15</xm:f>
          </x14:formula1>
          <xm:sqref>E4:E16</xm:sqref>
        </x14:dataValidation>
        <x14:dataValidation type="list" allowBlank="1" showInputMessage="1" showErrorMessage="1">
          <x14:formula1>
            <xm:f>Feuil1!$A$6:$A$8</xm:f>
          </x14:formula1>
          <xm:sqref>D4:D16</xm:sqref>
        </x14:dataValidation>
        <x14:dataValidation type="list" allowBlank="1" showInputMessage="1" showErrorMessage="1">
          <x14:formula1>
            <xm:f>Feuil1!$A$18:$A$24</xm:f>
          </x14:formula1>
          <xm:sqref>M4:M16</xm:sqref>
        </x14:dataValidation>
        <x14:dataValidation type="list" allowBlank="1" showInputMessage="1" showErrorMessage="1">
          <x14:formula1>
            <xm:f>Feuil1!$A$27:$A$29</xm:f>
          </x14:formula1>
          <xm:sqref>O4:O16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theme="6"/>
  </sheetPr>
  <dimension ref="A1:IV24"/>
  <sheetViews>
    <sheetView workbookViewId="0">
      <pane xSplit="1" ySplit="3" topLeftCell="B4" activePane="bottomRight" state="frozen"/>
      <selection activeCell="F9" sqref="F9"/>
      <selection pane="topRight" activeCell="F9" sqref="F9"/>
      <selection pane="bottomLeft" activeCell="F9" sqref="F9"/>
      <selection pane="bottomRight" activeCell="Z3" sqref="Z3"/>
    </sheetView>
  </sheetViews>
  <sheetFormatPr baseColWidth="10" defaultColWidth="10.875" defaultRowHeight="15.75" x14ac:dyDescent="0.25"/>
  <cols>
    <col min="2" max="2" width="16.125" customWidth="1"/>
    <col min="3" max="3" width="11.875" customWidth="1"/>
    <col min="4" max="4" width="15.625" customWidth="1"/>
    <col min="5" max="5" width="13.625" customWidth="1"/>
    <col min="6" max="6" width="17.125" bestFit="1" customWidth="1"/>
    <col min="7" max="7" width="2.875" customWidth="1"/>
    <col min="8" max="8" width="17.125" customWidth="1"/>
    <col min="9" max="9" width="15.125" customWidth="1"/>
    <col min="10" max="10" width="15.625" bestFit="1" customWidth="1"/>
    <col min="11" max="11" width="16.375" customWidth="1"/>
    <col min="12" max="12" width="14.625" customWidth="1"/>
    <col min="13" max="13" width="13.875" bestFit="1" customWidth="1"/>
    <col min="14" max="14" width="17.375" customWidth="1"/>
    <col min="15" max="15" width="15.125" customWidth="1"/>
    <col min="17" max="17" width="15.625" customWidth="1"/>
    <col min="18" max="18" width="14.125" customWidth="1"/>
    <col min="19" max="19" width="2.625" customWidth="1"/>
    <col min="20" max="20" width="15.5" customWidth="1"/>
    <col min="21" max="21" width="16.375" customWidth="1"/>
    <col min="22" max="22" width="18.125" customWidth="1"/>
    <col min="23" max="23" width="20.625" bestFit="1" customWidth="1"/>
    <col min="24" max="24" width="2.625" customWidth="1"/>
    <col min="25" max="25" width="15.625" customWidth="1"/>
    <col min="26" max="26" width="19.5" customWidth="1"/>
    <col min="27" max="27" width="19.375" customWidth="1"/>
    <col min="28" max="28" width="18.875" customWidth="1"/>
    <col min="29" max="29" width="17" customWidth="1"/>
    <col min="30" max="30" width="17.375" customWidth="1"/>
    <col min="31" max="31" width="16.5" customWidth="1"/>
    <col min="32" max="32" width="18.375" customWidth="1"/>
    <col min="33" max="33" width="18" customWidth="1"/>
    <col min="34" max="34" width="18.375" customWidth="1"/>
    <col min="35" max="35" width="26.375" customWidth="1"/>
  </cols>
  <sheetData>
    <row r="1" spans="1:256" s="2" customFormat="1" x14ac:dyDescent="0.25">
      <c r="A1" s="21" t="s">
        <v>53</v>
      </c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s="2" customFormat="1" x14ac:dyDescent="0.25">
      <c r="B2" s="31" t="s">
        <v>16</v>
      </c>
      <c r="C2" s="32"/>
      <c r="D2" s="32"/>
      <c r="E2" s="32"/>
      <c r="F2" s="33"/>
      <c r="G2" s="3"/>
      <c r="H2" s="34" t="s">
        <v>15</v>
      </c>
      <c r="I2" s="35"/>
      <c r="J2" s="35"/>
      <c r="K2" s="35"/>
      <c r="L2" s="35"/>
      <c r="M2" s="35"/>
      <c r="N2" s="35"/>
      <c r="O2" s="35"/>
      <c r="P2" s="35"/>
      <c r="Q2" s="35"/>
      <c r="R2" s="36"/>
      <c r="T2" s="37" t="s">
        <v>21</v>
      </c>
      <c r="U2" s="38"/>
      <c r="V2" s="38"/>
      <c r="W2" s="39"/>
      <c r="Y2" s="40" t="s">
        <v>25</v>
      </c>
      <c r="Z2" s="41"/>
      <c r="AA2" s="41"/>
      <c r="AB2" s="41"/>
      <c r="AC2" s="41"/>
      <c r="AD2" s="41"/>
      <c r="AE2" s="41"/>
      <c r="AF2" s="41"/>
      <c r="AG2" s="41"/>
      <c r="AH2" s="41"/>
      <c r="AI2" s="4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6" s="3" customFormat="1" ht="18" x14ac:dyDescent="0.25">
      <c r="B3" s="6" t="s">
        <v>0</v>
      </c>
      <c r="C3" s="7" t="s">
        <v>1</v>
      </c>
      <c r="D3" s="7" t="s">
        <v>2</v>
      </c>
      <c r="E3" s="7" t="s">
        <v>3</v>
      </c>
      <c r="F3" s="8" t="s">
        <v>4</v>
      </c>
      <c r="H3" s="12" t="s">
        <v>4</v>
      </c>
      <c r="I3" s="13" t="s">
        <v>5</v>
      </c>
      <c r="J3" s="13" t="s">
        <v>6</v>
      </c>
      <c r="K3" s="13" t="s">
        <v>7</v>
      </c>
      <c r="L3" s="13" t="s">
        <v>8</v>
      </c>
      <c r="M3" s="13" t="s">
        <v>9</v>
      </c>
      <c r="N3" s="13" t="s">
        <v>10</v>
      </c>
      <c r="O3" s="13" t="s">
        <v>11</v>
      </c>
      <c r="P3" s="13" t="s">
        <v>12</v>
      </c>
      <c r="Q3" s="13" t="s">
        <v>13</v>
      </c>
      <c r="R3" s="14" t="s">
        <v>14</v>
      </c>
      <c r="T3" s="15" t="s">
        <v>17</v>
      </c>
      <c r="U3" s="16" t="s">
        <v>18</v>
      </c>
      <c r="V3" s="16" t="s">
        <v>19</v>
      </c>
      <c r="W3" s="17" t="s">
        <v>65</v>
      </c>
      <c r="Y3" s="18" t="s">
        <v>20</v>
      </c>
      <c r="Z3" s="19" t="s">
        <v>22</v>
      </c>
      <c r="AA3" s="19" t="s">
        <v>42</v>
      </c>
      <c r="AB3" s="19" t="s">
        <v>23</v>
      </c>
      <c r="AC3" s="19" t="s">
        <v>43</v>
      </c>
      <c r="AD3" s="19" t="s">
        <v>23</v>
      </c>
      <c r="AE3" s="19" t="s">
        <v>44</v>
      </c>
      <c r="AF3" s="19" t="s">
        <v>23</v>
      </c>
      <c r="AG3" s="19" t="s">
        <v>45</v>
      </c>
      <c r="AH3" s="19" t="s">
        <v>23</v>
      </c>
      <c r="AI3" s="20" t="s">
        <v>24</v>
      </c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</row>
    <row r="4" spans="1:256" s="2" customFormat="1" x14ac:dyDescent="0.25">
      <c r="B4" s="9"/>
      <c r="C4" s="10"/>
      <c r="D4" s="10"/>
      <c r="E4" s="10"/>
      <c r="F4" s="11"/>
      <c r="H4" s="9"/>
      <c r="I4" s="10"/>
      <c r="J4" s="10"/>
      <c r="K4" s="10"/>
      <c r="L4" s="10"/>
      <c r="M4" s="10"/>
      <c r="N4" s="10"/>
      <c r="O4" s="10"/>
      <c r="P4" s="10"/>
      <c r="Q4" s="10"/>
      <c r="R4" s="11"/>
      <c r="T4" s="9"/>
      <c r="U4" s="10"/>
      <c r="V4" s="10"/>
      <c r="W4" s="11"/>
      <c r="Y4" s="9"/>
      <c r="Z4" s="10"/>
      <c r="AA4" s="10"/>
      <c r="AB4" s="10"/>
      <c r="AC4" s="10"/>
      <c r="AD4" s="10"/>
      <c r="AE4" s="10"/>
      <c r="AF4" s="10"/>
      <c r="AG4" s="10"/>
      <c r="AH4" s="10"/>
      <c r="AI4" s="11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</row>
    <row r="5" spans="1:256" s="2" customFormat="1" x14ac:dyDescent="0.25">
      <c r="B5" s="9"/>
      <c r="C5" s="10"/>
      <c r="D5" s="10"/>
      <c r="E5" s="10"/>
      <c r="F5" s="11"/>
      <c r="H5" s="9"/>
      <c r="I5" s="10"/>
      <c r="J5" s="10"/>
      <c r="K5" s="10"/>
      <c r="L5" s="10"/>
      <c r="M5" s="10"/>
      <c r="N5" s="10"/>
      <c r="O5" s="10"/>
      <c r="P5" s="10"/>
      <c r="Q5" s="10"/>
      <c r="R5" s="11"/>
      <c r="T5" s="9"/>
      <c r="U5" s="10"/>
      <c r="V5" s="10"/>
      <c r="W5" s="11"/>
      <c r="Y5" s="9"/>
      <c r="Z5" s="10"/>
      <c r="AA5" s="10"/>
      <c r="AB5" s="10"/>
      <c r="AC5" s="10"/>
      <c r="AD5" s="10"/>
      <c r="AE5" s="10"/>
      <c r="AF5" s="10"/>
      <c r="AG5" s="10"/>
      <c r="AH5" s="10"/>
      <c r="AI5" s="11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</row>
    <row r="6" spans="1:256" s="2" customFormat="1" x14ac:dyDescent="0.25">
      <c r="B6" s="9"/>
      <c r="C6" s="10"/>
      <c r="D6" s="10"/>
      <c r="E6" s="10"/>
      <c r="F6" s="11"/>
      <c r="H6" s="9"/>
      <c r="I6" s="10"/>
      <c r="J6" s="10"/>
      <c r="K6" s="10"/>
      <c r="L6" s="10"/>
      <c r="M6" s="10"/>
      <c r="N6" s="10"/>
      <c r="O6" s="10"/>
      <c r="P6" s="10"/>
      <c r="Q6" s="10"/>
      <c r="R6" s="11"/>
      <c r="T6" s="9"/>
      <c r="U6" s="10"/>
      <c r="V6" s="10"/>
      <c r="W6" s="11"/>
      <c r="Y6" s="9"/>
      <c r="Z6" s="10"/>
      <c r="AA6" s="10"/>
      <c r="AB6" s="10"/>
      <c r="AC6" s="10"/>
      <c r="AD6" s="10"/>
      <c r="AE6" s="10"/>
      <c r="AF6" s="10"/>
      <c r="AG6" s="10"/>
      <c r="AH6" s="10"/>
      <c r="AI6" s="11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</row>
    <row r="7" spans="1:256" s="2" customFormat="1" x14ac:dyDescent="0.25">
      <c r="B7" s="9"/>
      <c r="C7" s="10"/>
      <c r="D7" s="10"/>
      <c r="E7" s="10"/>
      <c r="F7" s="11"/>
      <c r="H7" s="9"/>
      <c r="I7" s="10"/>
      <c r="J7" s="10"/>
      <c r="K7" s="10"/>
      <c r="L7" s="10"/>
      <c r="M7" s="10"/>
      <c r="N7" s="10"/>
      <c r="O7" s="10"/>
      <c r="P7" s="10"/>
      <c r="Q7" s="10"/>
      <c r="R7" s="11"/>
      <c r="T7" s="9"/>
      <c r="U7" s="10"/>
      <c r="V7" s="10"/>
      <c r="W7" s="11"/>
      <c r="Y7" s="9"/>
      <c r="Z7" s="10"/>
      <c r="AA7" s="10"/>
      <c r="AB7" s="10"/>
      <c r="AC7" s="10"/>
      <c r="AD7" s="10"/>
      <c r="AE7" s="10"/>
      <c r="AF7" s="10"/>
      <c r="AG7" s="10"/>
      <c r="AH7" s="10"/>
      <c r="AI7" s="11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</row>
    <row r="8" spans="1:256" s="2" customFormat="1" x14ac:dyDescent="0.25">
      <c r="B8" s="9"/>
      <c r="C8" s="10"/>
      <c r="D8" s="10"/>
      <c r="E8" s="10"/>
      <c r="F8" s="11"/>
      <c r="H8" s="9"/>
      <c r="I8" s="10"/>
      <c r="J8" s="10"/>
      <c r="K8" s="10"/>
      <c r="L8" s="10"/>
      <c r="M8" s="10"/>
      <c r="N8" s="10"/>
      <c r="O8" s="10"/>
      <c r="P8" s="10"/>
      <c r="Q8" s="10"/>
      <c r="R8" s="11"/>
      <c r="T8" s="9"/>
      <c r="U8" s="10"/>
      <c r="V8" s="10"/>
      <c r="W8" s="11"/>
      <c r="Y8" s="9"/>
      <c r="Z8" s="10"/>
      <c r="AA8" s="10"/>
      <c r="AB8" s="10"/>
      <c r="AC8" s="10"/>
      <c r="AD8" s="10"/>
      <c r="AE8" s="10"/>
      <c r="AF8" s="10"/>
      <c r="AG8" s="10"/>
      <c r="AH8" s="10"/>
      <c r="AI8" s="11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</row>
    <row r="9" spans="1:256" s="2" customFormat="1" x14ac:dyDescent="0.25">
      <c r="B9" s="9"/>
      <c r="C9" s="10"/>
      <c r="D9" s="10"/>
      <c r="E9" s="10"/>
      <c r="F9" s="11"/>
      <c r="H9" s="9"/>
      <c r="I9" s="10"/>
      <c r="J9" s="10"/>
      <c r="K9" s="10"/>
      <c r="L9" s="10"/>
      <c r="M9" s="10"/>
      <c r="N9" s="10"/>
      <c r="O9" s="10"/>
      <c r="P9" s="10"/>
      <c r="Q9" s="10"/>
      <c r="R9" s="11"/>
      <c r="T9" s="9"/>
      <c r="U9" s="10"/>
      <c r="V9" s="10"/>
      <c r="W9" s="11"/>
      <c r="Y9" s="9"/>
      <c r="Z9" s="10"/>
      <c r="AA9" s="10"/>
      <c r="AB9" s="10"/>
      <c r="AC9" s="10"/>
      <c r="AD9" s="10"/>
      <c r="AE9" s="10"/>
      <c r="AF9" s="10"/>
      <c r="AG9" s="10"/>
      <c r="AH9" s="10"/>
      <c r="AI9" s="11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</row>
    <row r="10" spans="1:256" s="2" customFormat="1" x14ac:dyDescent="0.25">
      <c r="B10" s="9"/>
      <c r="C10" s="10"/>
      <c r="D10" s="10"/>
      <c r="E10" s="10"/>
      <c r="F10" s="11"/>
      <c r="H10" s="9"/>
      <c r="I10" s="10"/>
      <c r="J10" s="10"/>
      <c r="K10" s="10"/>
      <c r="L10" s="10"/>
      <c r="M10" s="10"/>
      <c r="N10" s="10"/>
      <c r="O10" s="10"/>
      <c r="P10" s="10"/>
      <c r="Q10" s="10"/>
      <c r="R10" s="11"/>
      <c r="T10" s="9"/>
      <c r="U10" s="10"/>
      <c r="V10" s="10"/>
      <c r="W10" s="11"/>
      <c r="Y10" s="9"/>
      <c r="Z10" s="10"/>
      <c r="AA10" s="10"/>
      <c r="AB10" s="10"/>
      <c r="AC10" s="10"/>
      <c r="AD10" s="10"/>
      <c r="AE10" s="10"/>
      <c r="AF10" s="10"/>
      <c r="AG10" s="10"/>
      <c r="AH10" s="10"/>
      <c r="AI10" s="11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</row>
    <row r="11" spans="1:256" s="2" customFormat="1" x14ac:dyDescent="0.25">
      <c r="B11" s="9"/>
      <c r="C11" s="10"/>
      <c r="D11" s="10"/>
      <c r="E11" s="10" t="s">
        <v>31</v>
      </c>
      <c r="F11" s="11"/>
      <c r="H11" s="9"/>
      <c r="I11" s="10"/>
      <c r="J11" s="10"/>
      <c r="K11" s="10"/>
      <c r="L11" s="10"/>
      <c r="M11" s="10" t="s">
        <v>36</v>
      </c>
      <c r="N11" s="10"/>
      <c r="O11" s="10"/>
      <c r="P11" s="10"/>
      <c r="Q11" s="10"/>
      <c r="R11" s="11"/>
      <c r="T11" s="9"/>
      <c r="U11" s="10"/>
      <c r="V11" s="10"/>
      <c r="W11" s="11"/>
      <c r="Y11" s="9"/>
      <c r="Z11" s="10"/>
      <c r="AA11" s="10"/>
      <c r="AB11" s="10"/>
      <c r="AC11" s="10"/>
      <c r="AD11" s="10"/>
      <c r="AE11" s="10"/>
      <c r="AF11" s="10"/>
      <c r="AG11" s="10"/>
      <c r="AH11" s="10"/>
      <c r="AI11" s="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</row>
    <row r="12" spans="1:256" s="2" customFormat="1" x14ac:dyDescent="0.25">
      <c r="B12" s="9"/>
      <c r="C12" s="10"/>
      <c r="D12" s="10"/>
      <c r="E12" s="10"/>
      <c r="F12" s="11"/>
      <c r="H12" s="9"/>
      <c r="I12" s="10"/>
      <c r="J12" s="10"/>
      <c r="K12" s="10"/>
      <c r="L12" s="10"/>
      <c r="M12" s="10"/>
      <c r="N12" s="10"/>
      <c r="O12" s="10"/>
      <c r="P12" s="10"/>
      <c r="Q12" s="10"/>
      <c r="R12" s="11"/>
      <c r="T12" s="9"/>
      <c r="U12" s="10"/>
      <c r="V12" s="10"/>
      <c r="W12" s="11"/>
      <c r="Y12" s="9"/>
      <c r="Z12" s="10"/>
      <c r="AA12" s="10"/>
      <c r="AB12" s="10"/>
      <c r="AC12" s="10"/>
      <c r="AD12" s="10"/>
      <c r="AE12" s="10"/>
      <c r="AF12" s="10"/>
      <c r="AG12" s="10"/>
      <c r="AH12" s="10"/>
      <c r="AI12" s="11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</row>
    <row r="13" spans="1:256" s="2" customFormat="1" x14ac:dyDescent="0.25">
      <c r="B13" s="9"/>
      <c r="C13" s="10"/>
      <c r="D13" s="10"/>
      <c r="E13" s="10"/>
      <c r="F13" s="11"/>
      <c r="H13" s="9"/>
      <c r="I13" s="10"/>
      <c r="J13" s="10"/>
      <c r="K13" s="10"/>
      <c r="L13" s="10"/>
      <c r="M13" s="10"/>
      <c r="N13" s="10"/>
      <c r="O13" s="10"/>
      <c r="P13" s="10"/>
      <c r="Q13" s="10"/>
      <c r="R13" s="11"/>
      <c r="T13" s="9"/>
      <c r="U13" s="10"/>
      <c r="V13" s="10"/>
      <c r="W13" s="11"/>
      <c r="Y13" s="9"/>
      <c r="Z13" s="10"/>
      <c r="AA13" s="10"/>
      <c r="AB13" s="10"/>
      <c r="AC13" s="10"/>
      <c r="AD13" s="10"/>
      <c r="AE13" s="10"/>
      <c r="AF13" s="10"/>
      <c r="AG13" s="10"/>
      <c r="AH13" s="10"/>
      <c r="AI13" s="11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</row>
    <row r="14" spans="1:256" s="2" customFormat="1" x14ac:dyDescent="0.25">
      <c r="B14" s="9"/>
      <c r="C14" s="10"/>
      <c r="D14" s="10"/>
      <c r="E14" s="10"/>
      <c r="F14" s="11"/>
      <c r="H14" s="9"/>
      <c r="I14" s="10"/>
      <c r="J14" s="10"/>
      <c r="K14" s="10"/>
      <c r="L14" s="10"/>
      <c r="M14" s="10"/>
      <c r="N14" s="10"/>
      <c r="O14" s="10"/>
      <c r="P14" s="10"/>
      <c r="Q14" s="10"/>
      <c r="R14" s="11"/>
      <c r="T14" s="9"/>
      <c r="U14" s="10"/>
      <c r="V14" s="10"/>
      <c r="W14" s="11"/>
      <c r="Y14" s="9"/>
      <c r="Z14" s="10"/>
      <c r="AA14" s="10"/>
      <c r="AB14" s="10"/>
      <c r="AC14" s="10"/>
      <c r="AD14" s="10"/>
      <c r="AE14" s="10"/>
      <c r="AF14" s="10"/>
      <c r="AG14" s="10"/>
      <c r="AH14" s="10"/>
      <c r="AI14" s="11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</row>
    <row r="15" spans="1:256" s="2" customFormat="1" x14ac:dyDescent="0.25">
      <c r="B15" s="9"/>
      <c r="C15" s="10"/>
      <c r="D15" s="10"/>
      <c r="E15" s="10"/>
      <c r="F15" s="11"/>
      <c r="H15" s="9"/>
      <c r="I15" s="10"/>
      <c r="J15" s="10"/>
      <c r="K15" s="10"/>
      <c r="L15" s="10"/>
      <c r="M15" s="10"/>
      <c r="N15" s="10"/>
      <c r="O15" s="10"/>
      <c r="P15" s="10"/>
      <c r="Q15" s="10"/>
      <c r="R15" s="11"/>
      <c r="T15" s="9"/>
      <c r="U15" s="10"/>
      <c r="V15" s="10"/>
      <c r="W15" s="11"/>
      <c r="Y15" s="9"/>
      <c r="Z15" s="10"/>
      <c r="AA15" s="10"/>
      <c r="AB15" s="10"/>
      <c r="AC15" s="10"/>
      <c r="AD15" s="10"/>
      <c r="AE15" s="10"/>
      <c r="AF15" s="10"/>
      <c r="AG15" s="10"/>
      <c r="AH15" s="10"/>
      <c r="AI15" s="11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</row>
    <row r="16" spans="1:256" s="2" customFormat="1" x14ac:dyDescent="0.25">
      <c r="B16" s="9"/>
      <c r="C16" s="10"/>
      <c r="D16" s="10"/>
      <c r="E16" s="10"/>
      <c r="F16" s="11"/>
      <c r="H16" s="9"/>
      <c r="I16" s="10"/>
      <c r="J16" s="10"/>
      <c r="K16" s="10"/>
      <c r="L16" s="10"/>
      <c r="M16" s="10"/>
      <c r="N16" s="10"/>
      <c r="O16" s="10"/>
      <c r="P16" s="10"/>
      <c r="Q16" s="10"/>
      <c r="R16" s="11"/>
      <c r="T16" s="9"/>
      <c r="U16" s="10"/>
      <c r="V16" s="10"/>
      <c r="W16" s="11"/>
      <c r="Y16" s="9"/>
      <c r="Z16" s="10"/>
      <c r="AA16" s="10"/>
      <c r="AB16" s="10"/>
      <c r="AC16" s="10"/>
      <c r="AD16" s="10"/>
      <c r="AE16" s="10"/>
      <c r="AF16" s="10"/>
      <c r="AG16" s="10"/>
      <c r="AH16" s="10"/>
      <c r="AI16" s="11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</row>
    <row r="17" spans="2:256" s="2" customFormat="1" x14ac:dyDescent="0.25">
      <c r="B17" s="9"/>
      <c r="C17" s="10"/>
      <c r="D17" s="10"/>
      <c r="E17" s="10"/>
      <c r="F17" s="11"/>
      <c r="H17" s="9"/>
      <c r="I17" s="10"/>
      <c r="J17" s="10"/>
      <c r="K17" s="10"/>
      <c r="L17" s="10"/>
      <c r="M17" s="10"/>
      <c r="N17" s="10"/>
      <c r="O17" s="10"/>
      <c r="P17" s="10"/>
      <c r="Q17" s="10"/>
      <c r="R17" s="11"/>
      <c r="T17" s="9"/>
      <c r="U17" s="10"/>
      <c r="V17" s="10"/>
      <c r="W17" s="11"/>
      <c r="Y17" s="9"/>
      <c r="Z17" s="10"/>
      <c r="AA17" s="10"/>
      <c r="AB17" s="10"/>
      <c r="AC17" s="10"/>
      <c r="AD17" s="10"/>
      <c r="AE17" s="10"/>
      <c r="AF17" s="10"/>
      <c r="AG17" s="10"/>
      <c r="AH17" s="10"/>
      <c r="AI17" s="11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</row>
    <row r="18" spans="2:256" s="2" customFormat="1" x14ac:dyDescent="0.25">
      <c r="B18" s="9"/>
      <c r="C18" s="10"/>
      <c r="D18" s="10"/>
      <c r="E18" s="10"/>
      <c r="F18" s="11"/>
      <c r="H18" s="9"/>
      <c r="I18" s="10"/>
      <c r="J18" s="10"/>
      <c r="K18" s="10"/>
      <c r="L18" s="10"/>
      <c r="M18" s="10"/>
      <c r="N18" s="10"/>
      <c r="O18" s="10"/>
      <c r="P18" s="10"/>
      <c r="Q18" s="10"/>
      <c r="R18" s="11"/>
      <c r="T18" s="9"/>
      <c r="U18" s="10"/>
      <c r="V18" s="10"/>
      <c r="W18" s="11"/>
      <c r="Y18" s="9"/>
      <c r="Z18" s="10"/>
      <c r="AA18" s="10"/>
      <c r="AB18" s="10"/>
      <c r="AC18" s="10"/>
      <c r="AD18" s="10"/>
      <c r="AE18" s="10"/>
      <c r="AF18" s="10"/>
      <c r="AG18" s="10"/>
      <c r="AH18" s="10"/>
      <c r="AI18" s="11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</row>
    <row r="19" spans="2:256" s="2" customFormat="1" x14ac:dyDescent="0.25">
      <c r="B19" s="9"/>
      <c r="C19" s="10"/>
      <c r="D19" s="10"/>
      <c r="E19" s="10"/>
      <c r="F19" s="11"/>
      <c r="H19" s="9"/>
      <c r="I19" s="10"/>
      <c r="J19" s="10"/>
      <c r="K19" s="10"/>
      <c r="L19" s="10"/>
      <c r="M19" s="10"/>
      <c r="N19" s="10"/>
      <c r="O19" s="10"/>
      <c r="P19" s="10"/>
      <c r="Q19" s="10"/>
      <c r="R19" s="11"/>
      <c r="T19" s="9"/>
      <c r="U19" s="10"/>
      <c r="V19" s="10"/>
      <c r="W19" s="11"/>
      <c r="Y19" s="9"/>
      <c r="Z19" s="10"/>
      <c r="AA19" s="10"/>
      <c r="AB19" s="10"/>
      <c r="AC19" s="10"/>
      <c r="AD19" s="10"/>
      <c r="AE19" s="10"/>
      <c r="AF19" s="10"/>
      <c r="AG19" s="10"/>
      <c r="AH19" s="10"/>
      <c r="AI19" s="11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</row>
    <row r="20" spans="2:256" s="2" customFormat="1" x14ac:dyDescent="0.25">
      <c r="B20" s="9"/>
      <c r="C20" s="10"/>
      <c r="D20" s="10"/>
      <c r="E20" s="10"/>
      <c r="F20" s="11"/>
      <c r="H20" s="9"/>
      <c r="I20" s="10"/>
      <c r="J20" s="10"/>
      <c r="K20" s="10"/>
      <c r="L20" s="10"/>
      <c r="M20" s="10"/>
      <c r="N20" s="10"/>
      <c r="O20" s="10"/>
      <c r="P20" s="10"/>
      <c r="Q20" s="10"/>
      <c r="R20" s="11"/>
      <c r="T20" s="9"/>
      <c r="U20" s="10"/>
      <c r="V20" s="10"/>
      <c r="W20" s="11"/>
      <c r="Y20" s="9"/>
      <c r="Z20" s="10"/>
      <c r="AA20" s="10"/>
      <c r="AB20" s="10"/>
      <c r="AC20" s="10"/>
      <c r="AD20" s="10"/>
      <c r="AE20" s="10"/>
      <c r="AF20" s="10"/>
      <c r="AG20" s="10"/>
      <c r="AH20" s="10"/>
      <c r="AI20" s="11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</row>
    <row r="21" spans="2:256" s="2" customFormat="1" x14ac:dyDescent="0.25">
      <c r="B21" s="9"/>
      <c r="C21" s="10"/>
      <c r="D21" s="10"/>
      <c r="E21" s="10"/>
      <c r="F21" s="11"/>
      <c r="H21" s="9"/>
      <c r="I21" s="10"/>
      <c r="J21" s="10"/>
      <c r="K21" s="10"/>
      <c r="L21" s="10"/>
      <c r="M21" s="10"/>
      <c r="N21" s="10"/>
      <c r="O21" s="10"/>
      <c r="P21" s="10"/>
      <c r="Q21" s="10"/>
      <c r="R21" s="11"/>
      <c r="T21" s="9"/>
      <c r="U21" s="10"/>
      <c r="V21" s="10"/>
      <c r="W21" s="11"/>
      <c r="Y21" s="9"/>
      <c r="Z21" s="10"/>
      <c r="AA21" s="10"/>
      <c r="AB21" s="10"/>
      <c r="AC21" s="10"/>
      <c r="AD21" s="10"/>
      <c r="AE21" s="10"/>
      <c r="AF21" s="10"/>
      <c r="AG21" s="10"/>
      <c r="AH21" s="10"/>
      <c r="AI21" s="1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</row>
    <row r="22" spans="2:256" s="2" customFormat="1" x14ac:dyDescent="0.25">
      <c r="B22" s="9"/>
      <c r="C22" s="10"/>
      <c r="D22" s="10"/>
      <c r="E22" s="10"/>
      <c r="F22" s="11"/>
      <c r="H22" s="9"/>
      <c r="I22" s="10"/>
      <c r="J22" s="10"/>
      <c r="K22" s="10"/>
      <c r="L22" s="10"/>
      <c r="M22" s="10"/>
      <c r="N22" s="10"/>
      <c r="O22" s="10"/>
      <c r="P22" s="10"/>
      <c r="Q22" s="10"/>
      <c r="R22" s="11"/>
      <c r="T22" s="9"/>
      <c r="U22" s="10"/>
      <c r="V22" s="10"/>
      <c r="W22" s="11"/>
      <c r="Y22" s="9"/>
      <c r="Z22" s="10"/>
      <c r="AA22" s="10"/>
      <c r="AB22" s="10"/>
      <c r="AC22" s="10"/>
      <c r="AD22" s="10"/>
      <c r="AE22" s="10"/>
      <c r="AF22" s="10"/>
      <c r="AG22" s="10"/>
      <c r="AH22" s="10"/>
      <c r="AI22" s="11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</row>
    <row r="23" spans="2:256" s="2" customFormat="1" x14ac:dyDescent="0.25">
      <c r="B23" s="9"/>
      <c r="C23" s="10"/>
      <c r="D23" s="10" t="s">
        <v>27</v>
      </c>
      <c r="E23" s="10"/>
      <c r="F23" s="11"/>
      <c r="H23" s="9"/>
      <c r="I23" s="10"/>
      <c r="J23" s="10"/>
      <c r="K23" s="10"/>
      <c r="L23" s="10"/>
      <c r="M23" s="10" t="s">
        <v>39</v>
      </c>
      <c r="N23" s="10"/>
      <c r="O23" s="10" t="s">
        <v>40</v>
      </c>
      <c r="P23" s="10"/>
      <c r="Q23" s="10"/>
      <c r="R23" s="11"/>
      <c r="T23" s="9"/>
      <c r="U23" s="10"/>
      <c r="V23" s="10"/>
      <c r="W23" s="11"/>
      <c r="Y23" s="9"/>
      <c r="Z23" s="10"/>
      <c r="AA23" s="10"/>
      <c r="AB23" s="10"/>
      <c r="AC23" s="10"/>
      <c r="AD23" s="10"/>
      <c r="AE23" s="10"/>
      <c r="AF23" s="10"/>
      <c r="AG23" s="10"/>
      <c r="AH23" s="10"/>
      <c r="AI23" s="11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</row>
    <row r="24" spans="2:256" s="2" customFormat="1" x14ac:dyDescent="0.25">
      <c r="B24" s="9"/>
      <c r="C24" s="10"/>
      <c r="D24" s="10" t="s">
        <v>26</v>
      </c>
      <c r="E24" s="10"/>
      <c r="F24" s="11"/>
      <c r="H24" s="9"/>
      <c r="I24" s="10"/>
      <c r="J24" s="10"/>
      <c r="K24" s="10"/>
      <c r="L24" s="10"/>
      <c r="M24" s="10" t="s">
        <v>35</v>
      </c>
      <c r="N24" s="10"/>
      <c r="O24" s="10" t="s">
        <v>41</v>
      </c>
      <c r="P24" s="10"/>
      <c r="Q24" s="10"/>
      <c r="R24" s="11"/>
      <c r="T24" s="9"/>
      <c r="U24" s="10"/>
      <c r="V24" s="10"/>
      <c r="W24" s="11"/>
      <c r="Y24" s="9"/>
      <c r="Z24" s="10"/>
      <c r="AA24" s="10"/>
      <c r="AB24" s="10"/>
      <c r="AC24" s="10"/>
      <c r="AD24" s="10"/>
      <c r="AE24" s="10"/>
      <c r="AF24" s="10"/>
      <c r="AG24" s="10"/>
      <c r="AH24" s="10"/>
      <c r="AI24" s="11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</row>
  </sheetData>
  <mergeCells count="4">
    <mergeCell ref="B2:F2"/>
    <mergeCell ref="H2:R2"/>
    <mergeCell ref="T2:W2"/>
    <mergeCell ref="Y2:AI2"/>
  </mergeCells>
  <pageMargins left="0.75" right="0.75" top="1" bottom="1" header="0.5" footer="0.5"/>
  <legacyDrawing r:id="rId1"/>
  <extLst>
    <ext xmlns:x14="http://schemas.microsoft.com/office/spreadsheetml/2009/9/main" uri="{CCE6A557-97BC-4b89-ADB6-D9C93CAAB3DF}">
      <x14:dataValidations xmlns:xm="http://schemas.microsoft.com/office/excel/2006/main" disablePrompts="1" count="4">
        <x14:dataValidation type="list" allowBlank="1" showInputMessage="1" showErrorMessage="1">
          <x14:formula1>
            <xm:f>Feuil1!$A$11:$A$15</xm:f>
          </x14:formula1>
          <xm:sqref>E4:E24</xm:sqref>
        </x14:dataValidation>
        <x14:dataValidation type="list" allowBlank="1" showInputMessage="1" showErrorMessage="1">
          <x14:formula1>
            <xm:f>Feuil1!$A$6:$A$8</xm:f>
          </x14:formula1>
          <xm:sqref>D4:D24</xm:sqref>
        </x14:dataValidation>
        <x14:dataValidation type="list" allowBlank="1" showInputMessage="1" showErrorMessage="1">
          <x14:formula1>
            <xm:f>Feuil1!$A$18:$A$24</xm:f>
          </x14:formula1>
          <xm:sqref>M4:M24</xm:sqref>
        </x14:dataValidation>
        <x14:dataValidation type="list" allowBlank="1" showInputMessage="1" showErrorMessage="1">
          <x14:formula1>
            <xm:f>Feuil1!$A$27:$A$29</xm:f>
          </x14:formula1>
          <xm:sqref>O4:O24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Feuil1</vt:lpstr>
      <vt:lpstr>Counting</vt:lpstr>
      <vt:lpstr>Gold</vt:lpstr>
      <vt:lpstr>GM</vt:lpstr>
      <vt:lpstr>FMCG Marketing</vt:lpstr>
      <vt:lpstr>FMCG Sales</vt:lpstr>
      <vt:lpstr>HCN &amp; Medical Marketing &amp; Sales</vt:lpstr>
      <vt:lpstr>Med Affairs &amp; Life Sciences R&amp;D</vt:lpstr>
      <vt:lpstr>RE, QFS, Ops, SC, R&amp;D Prod Dev</vt:lpstr>
      <vt:lpstr>HR</vt:lpstr>
      <vt:lpstr>Finance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Dahan</dc:creator>
  <cp:lastModifiedBy>gmb</cp:lastModifiedBy>
  <dcterms:created xsi:type="dcterms:W3CDTF">2017-09-10T09:06:51Z</dcterms:created>
  <dcterms:modified xsi:type="dcterms:W3CDTF">2017-09-11T18:34:45Z</dcterms:modified>
</cp:coreProperties>
</file>