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9120" activeTab="4"/>
  </bookViews>
  <sheets>
    <sheet name="STOCK_LCD" sheetId="1" r:id="rId1"/>
    <sheet name="Produits" sheetId="4" r:id="rId2"/>
    <sheet name="Sortie" sheetId="3" r:id="rId3"/>
    <sheet name="TCDSortie" sheetId="5" r:id="rId4"/>
    <sheet name="Entree" sheetId="6" r:id="rId5"/>
    <sheet name="TCDEntree" sheetId="7" r:id="rId6"/>
  </sheets>
  <definedNames>
    <definedName name="ListeNom2">ListeNom[Nom]</definedName>
    <definedName name="ListeProduit">Produits!$A$1:$A$16</definedName>
  </definedNames>
  <calcPr calcId="152511"/>
  <pivotCaches>
    <pivotCache cacheId="0" r:id="rId7"/>
    <pivotCache cacheId="1" r:id="rId8"/>
  </pivotCaches>
</workbook>
</file>

<file path=xl/calcChain.xml><?xml version="1.0" encoding="utf-8"?>
<calcChain xmlns="http://schemas.openxmlformats.org/spreadsheetml/2006/main">
  <c r="C1" i="3" l="1"/>
  <c r="D1" i="6" l="1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C1" i="6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E3" i="1" l="1"/>
  <c r="E5" i="1"/>
  <c r="E9" i="1"/>
  <c r="E10" i="1"/>
  <c r="E11" i="1"/>
  <c r="E12" i="1"/>
  <c r="E13" i="1"/>
  <c r="E14" i="1"/>
  <c r="E15" i="1"/>
  <c r="E16" i="1"/>
  <c r="E17" i="1"/>
  <c r="E18" i="1"/>
  <c r="B20" i="1" l="1"/>
  <c r="E6" i="1"/>
  <c r="E7" i="1"/>
  <c r="E8" i="1"/>
  <c r="E19" i="1"/>
  <c r="E4" i="1"/>
</calcChain>
</file>

<file path=xl/sharedStrings.xml><?xml version="1.0" encoding="utf-8"?>
<sst xmlns="http://schemas.openxmlformats.org/spreadsheetml/2006/main" count="141" uniqueCount="54">
  <si>
    <t>Mouvement</t>
  </si>
  <si>
    <t>Reste en stock cette semaine</t>
  </si>
  <si>
    <t>Réf série</t>
  </si>
  <si>
    <t>Nombres en stock</t>
  </si>
  <si>
    <t>Entrées</t>
  </si>
  <si>
    <t>Sorties</t>
  </si>
  <si>
    <t>GESTION DU STOCK CAVE</t>
  </si>
  <si>
    <t>Cidre</t>
  </si>
  <si>
    <t>Coca</t>
  </si>
  <si>
    <t>Eau 1,5</t>
  </si>
  <si>
    <t>Eau Alix</t>
  </si>
  <si>
    <t>Orangina</t>
  </si>
  <si>
    <t>Perrier</t>
  </si>
  <si>
    <t>Ricqlès</t>
  </si>
  <si>
    <t>Rosé</t>
  </si>
  <si>
    <t>Saumur Rouge</t>
  </si>
  <si>
    <t>Schweppes</t>
  </si>
  <si>
    <t>Saint Nicolas</t>
  </si>
  <si>
    <t>Vin Offert</t>
  </si>
  <si>
    <t>Mousseux</t>
  </si>
  <si>
    <t>Blanc</t>
  </si>
  <si>
    <t>Champigny</t>
  </si>
  <si>
    <t>Biéres</t>
  </si>
  <si>
    <t>Nom</t>
  </si>
  <si>
    <t>Date</t>
  </si>
  <si>
    <t>Pidou Michel</t>
  </si>
  <si>
    <t>Audebault Noel</t>
  </si>
  <si>
    <t>Gélineau Jacky</t>
  </si>
  <si>
    <t>Étiquettes de lignes</t>
  </si>
  <si>
    <t>(vide)</t>
  </si>
  <si>
    <t>Total général</t>
  </si>
  <si>
    <t>2017</t>
  </si>
  <si>
    <t>mars</t>
  </si>
  <si>
    <t>Sevestre Alain</t>
  </si>
  <si>
    <t>févr</t>
  </si>
  <si>
    <t>Régularisation</t>
  </si>
  <si>
    <t>Tot: Blanc</t>
  </si>
  <si>
    <t>Tot: Rosé</t>
  </si>
  <si>
    <t>Tot: Champigny</t>
  </si>
  <si>
    <t>Tot: Saumur Rouge</t>
  </si>
  <si>
    <t>Tot: Saint Nicolas</t>
  </si>
  <si>
    <t>Tot: Biéres</t>
  </si>
  <si>
    <t>Tot: Cidre</t>
  </si>
  <si>
    <t>Tot: Coca</t>
  </si>
  <si>
    <t>Tot: Eau 1,5</t>
  </si>
  <si>
    <t>Tot: Eau Alix</t>
  </si>
  <si>
    <t>Tot: Schweppes</t>
  </si>
  <si>
    <t>Tot: Mousseux</t>
  </si>
  <si>
    <t>Tot: Orangina</t>
  </si>
  <si>
    <t>Tot: Perrier</t>
  </si>
  <si>
    <t>Tot: Ricqlès</t>
  </si>
  <si>
    <t>Tot: Vin Offert</t>
  </si>
  <si>
    <t>Total Sortie</t>
  </si>
  <si>
    <t>Total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</si>
</sst>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4" borderId="0" xfId="0" applyFill="1"/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5" borderId="0" xfId="0" applyFill="1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6" borderId="0" xfId="0" applyFill="1"/>
    <xf numFmtId="1" fontId="0" fillId="6" borderId="0" xfId="0" applyNumberFormat="1" applyFill="1"/>
    <xf numFmtId="1" fontId="0" fillId="0" borderId="0" xfId="0" applyNumberFormat="1"/>
    <xf numFmtId="1" fontId="0" fillId="0" borderId="1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3</xdr:row>
          <xdr:rowOff>104775</xdr:rowOff>
        </xdr:from>
        <xdr:to>
          <xdr:col>7</xdr:col>
          <xdr:colOff>419100</xdr:colOff>
          <xdr:row>5</xdr:row>
          <xdr:rowOff>295275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104775</xdr:rowOff>
        </xdr:from>
        <xdr:to>
          <xdr:col>1</xdr:col>
          <xdr:colOff>695325</xdr:colOff>
          <xdr:row>1</xdr:row>
          <xdr:rowOff>381000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1</xdr:row>
      <xdr:rowOff>104775</xdr:rowOff>
    </xdr:from>
    <xdr:to>
      <xdr:col>5</xdr:col>
      <xdr:colOff>247650</xdr:colOff>
      <xdr:row>1</xdr:row>
      <xdr:rowOff>371475</xdr:rowOff>
    </xdr:to>
    <xdr:sp macro="[0]!OuvreFormulaireGestionSort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2476500" y="295275"/>
          <a:ext cx="1876425" cy="2667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Affichez Gestion des Sorties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104775</xdr:rowOff>
        </xdr:from>
        <xdr:to>
          <xdr:col>1</xdr:col>
          <xdr:colOff>695325</xdr:colOff>
          <xdr:row>1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9525</xdr:colOff>
      <xdr:row>1</xdr:row>
      <xdr:rowOff>114300</xdr:rowOff>
    </xdr:from>
    <xdr:to>
      <xdr:col>5</xdr:col>
      <xdr:colOff>142875</xdr:colOff>
      <xdr:row>1</xdr:row>
      <xdr:rowOff>371475</xdr:rowOff>
    </xdr:to>
    <xdr:sp macro="[0]!OuvreFormulaireGestionEntre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6701AAC9-75C5-4DE8-B368-F24DC2CC7C7F}"/>
            </a:ext>
          </a:extLst>
        </xdr:cNvPr>
        <xdr:cNvSpPr/>
      </xdr:nvSpPr>
      <xdr:spPr>
        <a:xfrm>
          <a:off x="2552700" y="304800"/>
          <a:ext cx="17621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une Entrée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816.362740972225" createdVersion="6" refreshedVersion="6" minRefreshableVersion="3" recordCount="17">
  <cacheSource type="worksheet">
    <worksheetSource name="ListeSortie"/>
  </cacheSource>
  <cacheFields count="20">
    <cacheField name="Nom" numFmtId="0">
      <sharedItems containsBlank="1"/>
    </cacheField>
    <cacheField name="Date" numFmtId="0">
      <sharedItems containsNonDate="0" containsDate="1" containsString="0" containsBlank="1" minDate="2017-02-06T00:00:00" maxDate="2017-03-22T00:00:00" count="17">
        <d v="2017-02-28T00:00:00"/>
        <d v="2017-02-23T00:00:00"/>
        <d v="2017-02-22T00:00:00"/>
        <d v="2017-02-17T00:00:00"/>
        <d v="2017-02-18T00:00:00"/>
        <d v="2017-02-16T00:00:00"/>
        <d v="2017-02-15T00:00:00"/>
        <d v="2017-02-10T00:00:00"/>
        <d v="2017-02-08T00:00:00"/>
        <d v="2017-02-06T00:00:00"/>
        <d v="2017-03-21T00:00:00"/>
        <d v="2017-03-19T00:00:00"/>
        <d v="2017-03-13T00:00:00"/>
        <d v="2017-03-08T00:00:00"/>
        <d v="2017-03-03T00:00:00"/>
        <d v="2017-03-01T00:00:00"/>
        <m/>
      </sharedItems>
      <fieldGroup par="19" base="1">
        <rangePr groupBy="months" startDate="2017-02-06T00:00:00" endDate="2017-03-2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3/2017"/>
        </groupItems>
      </fieldGroup>
    </cacheField>
    <cacheField name="Biéres" numFmtId="0">
      <sharedItems containsString="0" containsBlank="1" containsNumber="1" containsInteger="1" minValue="22" maxValue="24"/>
    </cacheField>
    <cacheField name="Blanc" numFmtId="0">
      <sharedItems containsString="0" containsBlank="1" containsNumber="1" containsInteger="1" minValue="10" maxValue="19"/>
    </cacheField>
    <cacheField name="Champigny" numFmtId="0">
      <sharedItems containsString="0" containsBlank="1" containsNumber="1" containsInteger="1" minValue="15" maxValue="30"/>
    </cacheField>
    <cacheField name="Cidre" numFmtId="0">
      <sharedItems containsNonDate="0" containsString="0" containsBlank="1"/>
    </cacheField>
    <cacheField name="Coca" numFmtId="0">
      <sharedItems containsString="0" containsBlank="1" containsNumber="1" containsInteger="1" minValue="12" maxValue="12"/>
    </cacheField>
    <cacheField name="Eau 1,5" numFmtId="0">
      <sharedItems containsString="0" containsBlank="1" containsNumber="1" containsInteger="1" minValue="24" maxValue="24"/>
    </cacheField>
    <cacheField name="Eau Alix" numFmtId="0">
      <sharedItems containsString="0" containsBlank="1" containsNumber="1" containsInteger="1" minValue="24" maxValue="24"/>
    </cacheField>
    <cacheField name="Mousseux" numFmtId="0">
      <sharedItems containsString="0" containsBlank="1" containsNumber="1" containsInteger="1" minValue="3" maxValue="3"/>
    </cacheField>
    <cacheField name="Mousseux2" numFmtId="0">
      <sharedItems containsNonDate="0" containsString="0" containsBlank="1"/>
    </cacheField>
    <cacheField name="Orangina" numFmtId="0">
      <sharedItems containsString="0" containsBlank="1" containsNumber="1" containsInteger="1" minValue="10" maxValue="15"/>
    </cacheField>
    <cacheField name="Perrier" numFmtId="0">
      <sharedItems containsString="0" containsBlank="1" containsNumber="1" containsInteger="1" minValue="14" maxValue="24"/>
    </cacheField>
    <cacheField name="Ricqlès" numFmtId="0">
      <sharedItems containsNonDate="0" containsString="0" containsBlank="1"/>
    </cacheField>
    <cacheField name="Rosé" numFmtId="0">
      <sharedItems containsString="0" containsBlank="1" containsNumber="1" containsInteger="1" minValue="2" maxValue="40"/>
    </cacheField>
    <cacheField name="Saint Nicolas" numFmtId="0">
      <sharedItems containsNonDate="0" containsString="0" containsBlank="1"/>
    </cacheField>
    <cacheField name="Saumur Rouge" numFmtId="0">
      <sharedItems containsString="0" containsBlank="1" containsNumber="1" containsInteger="1" minValue="20" maxValue="30"/>
    </cacheField>
    <cacheField name="Schweppes" numFmtId="0">
      <sharedItems containsNonDate="0" containsString="0" containsBlank="1"/>
    </cacheField>
    <cacheField name="Vin Offert" numFmtId="0">
      <sharedItems containsNonDate="0" containsString="0" containsBlank="1"/>
    </cacheField>
    <cacheField name="Années" numFmtId="0" databaseField="0">
      <fieldGroup base="1">
        <rangePr groupBy="years" startDate="2017-02-06T00:00:00" endDate="2017-03-22T00:00:00"/>
        <groupItems count="3">
          <s v="&lt;06/02/2017"/>
          <s v="2017"/>
          <s v="&gt;22/03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816.729540509259" createdVersion="6" refreshedVersion="6" minRefreshableVersion="3" recordCount="1">
  <cacheSource type="worksheet">
    <worksheetSource name="ListeSortie4"/>
  </cacheSource>
  <cacheFields count="19">
    <cacheField name="Nom" numFmtId="0">
      <sharedItems containsNonDate="0" containsString="0" containsBlank="1"/>
    </cacheField>
    <cacheField name="Date" numFmtId="14">
      <sharedItems containsNonDate="0" containsDate="1" containsString="0" containsBlank="1" minDate="2017-02-28T00:00:00" maxDate="2017-03-01T00:00:00" count="2">
        <m/>
        <d v="2017-02-28T00:00:00" u="1"/>
      </sharedItems>
    </cacheField>
    <cacheField name="Biéres" numFmtId="0">
      <sharedItems containsNonDate="0" containsString="0" containsBlank="1"/>
    </cacheField>
    <cacheField name="Blanc" numFmtId="0">
      <sharedItems containsNonDate="0" containsString="0" containsBlank="1"/>
    </cacheField>
    <cacheField name="Champigny" numFmtId="0">
      <sharedItems containsNonDate="0" containsString="0" containsBlank="1"/>
    </cacheField>
    <cacheField name="Cidre" numFmtId="0">
      <sharedItems containsNonDate="0" containsString="0" containsBlank="1"/>
    </cacheField>
    <cacheField name="Coca" numFmtId="0">
      <sharedItems containsNonDate="0" containsString="0" containsBlank="1"/>
    </cacheField>
    <cacheField name="Eau 1,5" numFmtId="0">
      <sharedItems containsNonDate="0" containsString="0" containsBlank="1"/>
    </cacheField>
    <cacheField name="Eau Alix" numFmtId="0">
      <sharedItems containsNonDate="0" containsString="0" containsBlank="1"/>
    </cacheField>
    <cacheField name="Mousseux" numFmtId="0">
      <sharedItems containsNonDate="0" containsString="0" containsBlank="1"/>
    </cacheField>
    <cacheField name="Mousseux2" numFmtId="0">
      <sharedItems containsNonDate="0" containsString="0" containsBlank="1"/>
    </cacheField>
    <cacheField name="Orangina" numFmtId="0">
      <sharedItems containsNonDate="0" containsString="0" containsBlank="1"/>
    </cacheField>
    <cacheField name="Perrier" numFmtId="0">
      <sharedItems containsNonDate="0" containsString="0" containsBlank="1"/>
    </cacheField>
    <cacheField name="Ricqlès" numFmtId="0">
      <sharedItems containsNonDate="0" containsString="0" containsBlank="1"/>
    </cacheField>
    <cacheField name="Rosé" numFmtId="0">
      <sharedItems containsNonDate="0" containsString="0" containsBlank="1"/>
    </cacheField>
    <cacheField name="Saint Nicolas" numFmtId="0">
      <sharedItems containsNonDate="0" containsString="0" containsBlank="1"/>
    </cacheField>
    <cacheField name="Saumur Rouge" numFmtId="0">
      <sharedItems containsNonDate="0" containsString="0" containsBlank="1"/>
    </cacheField>
    <cacheField name="Schweppes" numFmtId="0">
      <sharedItems containsNonDate="0" containsString="0" containsBlank="1"/>
    </cacheField>
    <cacheField name="Vin Offer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Régularisation"/>
    <x v="0"/>
    <m/>
    <m/>
    <m/>
    <m/>
    <m/>
    <m/>
    <m/>
    <m/>
    <m/>
    <m/>
    <m/>
    <m/>
    <n v="2"/>
    <m/>
    <m/>
    <m/>
    <m/>
  </r>
  <r>
    <s v="Audebault Noel"/>
    <x v="1"/>
    <n v="24"/>
    <m/>
    <m/>
    <m/>
    <n v="12"/>
    <n v="24"/>
    <m/>
    <m/>
    <m/>
    <m/>
    <n v="15"/>
    <m/>
    <n v="20"/>
    <m/>
    <m/>
    <m/>
    <m/>
  </r>
  <r>
    <s v="Gélineau Jacky"/>
    <x v="2"/>
    <m/>
    <n v="10"/>
    <m/>
    <m/>
    <m/>
    <m/>
    <m/>
    <m/>
    <m/>
    <m/>
    <m/>
    <m/>
    <n v="15"/>
    <m/>
    <n v="30"/>
    <m/>
    <m/>
  </r>
  <r>
    <s v="Audebault Noel"/>
    <x v="3"/>
    <m/>
    <m/>
    <n v="20"/>
    <m/>
    <m/>
    <m/>
    <m/>
    <m/>
    <m/>
    <n v="14"/>
    <m/>
    <m/>
    <n v="30"/>
    <m/>
    <m/>
    <m/>
    <m/>
  </r>
  <r>
    <s v="Pidou Michel"/>
    <x v="4"/>
    <m/>
    <m/>
    <m/>
    <m/>
    <m/>
    <m/>
    <m/>
    <m/>
    <m/>
    <m/>
    <m/>
    <m/>
    <m/>
    <m/>
    <n v="20"/>
    <m/>
    <m/>
  </r>
  <r>
    <s v="Audebault Noel"/>
    <x v="5"/>
    <m/>
    <n v="10"/>
    <m/>
    <m/>
    <m/>
    <m/>
    <m/>
    <m/>
    <m/>
    <m/>
    <n v="19"/>
    <m/>
    <n v="35"/>
    <m/>
    <m/>
    <m/>
    <m/>
  </r>
  <r>
    <s v="Sevestre Alain"/>
    <x v="6"/>
    <m/>
    <m/>
    <m/>
    <m/>
    <m/>
    <m/>
    <m/>
    <m/>
    <m/>
    <m/>
    <m/>
    <m/>
    <n v="20"/>
    <m/>
    <m/>
    <m/>
    <m/>
  </r>
  <r>
    <s v="Audebault Noel"/>
    <x v="7"/>
    <m/>
    <n v="15"/>
    <m/>
    <m/>
    <m/>
    <m/>
    <m/>
    <m/>
    <m/>
    <n v="15"/>
    <n v="15"/>
    <m/>
    <n v="40"/>
    <m/>
    <m/>
    <m/>
    <m/>
  </r>
  <r>
    <s v="Pidou Michel"/>
    <x v="8"/>
    <m/>
    <m/>
    <m/>
    <m/>
    <m/>
    <m/>
    <m/>
    <m/>
    <m/>
    <m/>
    <m/>
    <m/>
    <n v="20"/>
    <m/>
    <m/>
    <m/>
    <m/>
  </r>
  <r>
    <s v="Pidou Michel"/>
    <x v="9"/>
    <n v="22"/>
    <m/>
    <n v="30"/>
    <m/>
    <m/>
    <m/>
    <m/>
    <m/>
    <m/>
    <m/>
    <n v="14"/>
    <m/>
    <n v="30"/>
    <m/>
    <n v="26"/>
    <m/>
    <m/>
  </r>
  <r>
    <s v="Audebault Noel"/>
    <x v="10"/>
    <m/>
    <m/>
    <m/>
    <m/>
    <m/>
    <m/>
    <n v="24"/>
    <m/>
    <m/>
    <m/>
    <n v="24"/>
    <m/>
    <n v="30"/>
    <m/>
    <m/>
    <m/>
    <m/>
  </r>
  <r>
    <s v="Pidou Michel"/>
    <x v="11"/>
    <m/>
    <m/>
    <m/>
    <m/>
    <m/>
    <m/>
    <m/>
    <m/>
    <m/>
    <m/>
    <m/>
    <m/>
    <n v="30"/>
    <m/>
    <m/>
    <m/>
    <m/>
  </r>
  <r>
    <s v="Gélineau Jacky"/>
    <x v="12"/>
    <n v="24"/>
    <n v="15"/>
    <m/>
    <m/>
    <m/>
    <m/>
    <m/>
    <m/>
    <m/>
    <m/>
    <n v="15"/>
    <m/>
    <n v="30"/>
    <m/>
    <n v="30"/>
    <m/>
    <m/>
  </r>
  <r>
    <s v="Audebault Noel"/>
    <x v="13"/>
    <n v="24"/>
    <m/>
    <n v="15"/>
    <m/>
    <m/>
    <m/>
    <n v="24"/>
    <n v="3"/>
    <m/>
    <n v="10"/>
    <n v="15"/>
    <m/>
    <n v="40"/>
    <m/>
    <n v="30"/>
    <m/>
    <m/>
  </r>
  <r>
    <s v="Gélineau Jacky"/>
    <x v="14"/>
    <m/>
    <m/>
    <m/>
    <m/>
    <m/>
    <m/>
    <m/>
    <m/>
    <m/>
    <m/>
    <m/>
    <m/>
    <n v="30"/>
    <m/>
    <m/>
    <m/>
    <m/>
  </r>
  <r>
    <s v="Gélineau Jacky"/>
    <x v="15"/>
    <n v="24"/>
    <n v="19"/>
    <n v="25"/>
    <m/>
    <n v="12"/>
    <m/>
    <m/>
    <m/>
    <m/>
    <n v="10"/>
    <n v="15"/>
    <m/>
    <n v="30"/>
    <m/>
    <n v="30"/>
    <m/>
    <m/>
  </r>
  <r>
    <m/>
    <x v="16"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">
  <r>
    <m/>
    <x v="0"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Q6" firstHeaderRow="0" firstDataRow="1" firstDataCol="1"/>
  <pivotFields count="20">
    <pivotField subtotalTop="0" showAll="0"/>
    <pivotField axis="axisRow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axis="axisRow" showAll="0">
      <items count="4">
        <item x="1"/>
        <item h="1" x="2"/>
        <item h="1" x="0"/>
        <item t="default"/>
      </items>
    </pivotField>
  </pivotFields>
  <rowFields count="2">
    <field x="19"/>
    <field x="1"/>
  </rowFields>
  <rowItems count="4">
    <i>
      <x/>
    </i>
    <i r="1">
      <x v="2"/>
    </i>
    <i r="1">
      <x v="3"/>
    </i>
    <i t="grand">
      <x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dataFields count="16">
    <dataField name="Tot: Blanc" fld="3" baseField="1" baseItem="0"/>
    <dataField name="Tot: Rosé" fld="14" baseField="19" baseItem="1"/>
    <dataField name="Tot: Champigny" fld="4" baseField="19" baseItem="1"/>
    <dataField name="Tot: Saumur Rouge" fld="16" baseField="1" baseItem="2"/>
    <dataField name="Tot: Saint Nicolas" fld="15" baseField="1" baseItem="2"/>
    <dataField name="Tot: Biéres" fld="2" baseField="1" baseItem="0"/>
    <dataField name="Tot: Cidre" fld="5" baseField="1" baseItem="2"/>
    <dataField name="Tot: Coca" fld="6" baseField="1" baseItem="2"/>
    <dataField name="Tot: Eau 1,5" fld="7" baseField="1" baseItem="2"/>
    <dataField name="Tot: Eau Alix" fld="8" baseField="1" baseItem="2"/>
    <dataField name="Tot: Schweppes" fld="17" baseField="1" baseItem="2"/>
    <dataField name="Tot: Mousseux" fld="9" baseField="1" baseItem="2"/>
    <dataField name="Tot: Orangina" fld="11" baseField="1" baseItem="2"/>
    <dataField name="Tot: Perrier" fld="12" baseField="1" baseItem="2"/>
    <dataField name="Tot: Ricqlès" fld="13" baseField="1" baseItem="2"/>
    <dataField name="Tot: Vin Offert" fld="18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Q4" firstHeaderRow="0" firstDataRow="1" firstDataCol="1"/>
  <pivotFields count="19">
    <pivotField subtotalTop="0" showAll="0"/>
    <pivotField axis="axisRow" numFmtId="14" subtotalTop="0" showAll="0">
      <items count="3">
        <item m="1" x="1"/>
        <item x="0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1"/>
  </rowFields>
  <rowItems count="2">
    <i>
      <x v="1"/>
    </i>
    <i t="grand">
      <x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dataFields count="16">
    <dataField name="Tot: Blanc" fld="3" baseField="1" baseItem="0"/>
    <dataField name="Tot: Champigny" fld="4" baseField="1" baseItem="0"/>
    <dataField name="Tot: Rosé" fld="14" baseField="0" baseItem="0"/>
    <dataField name="Tot: Saint Nicolas" fld="15" baseField="1" baseItem="0"/>
    <dataField name="Tot: Saumur Rouge" fld="16" baseField="1" baseItem="0"/>
    <dataField name="Tot: Biéres" fld="2" baseField="1" baseItem="0"/>
    <dataField name="Tot: Cidre" fld="5" baseField="1" baseItem="0"/>
    <dataField name="Tot: Coca" fld="6" baseField="1" baseItem="0"/>
    <dataField name="Tot: Eau 1,5" fld="7" baseField="1" baseItem="0"/>
    <dataField name="Tot: Eau Alix" fld="8" baseField="1" baseItem="0"/>
    <dataField name="Tot: Mousseux" fld="9" baseField="1" baseItem="0"/>
    <dataField name="Tot: Orangina" fld="11" baseField="1" baseItem="0"/>
    <dataField name="Tot: Perrier" fld="12" baseField="1" baseItem="0"/>
    <dataField name="Tot: Ricqlès" fld="13" baseField="1" baseItem="0"/>
    <dataField name="Tot: Schweppes" fld="17" baseField="1" baseItem="0"/>
    <dataField name="Tot: Vin Offert" fld="18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ListeNom" displayName="ListeNom" ref="C1:C6" totalsRowShown="0">
  <autoFilter ref="C1:C6"/>
  <tableColumns count="1">
    <tableColumn id="1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ListeSortie" displayName="ListeSortie" ref="A3:R20" totalsRowShown="0" headerRowDxfId="17">
  <autoFilter ref="A3:R20"/>
  <tableColumns count="18">
    <tableColumn id="1" name="Nom"/>
    <tableColumn id="2" name="Date"/>
    <tableColumn id="3" name="Biéres" dataDxfId="16"/>
    <tableColumn id="4" name="Blanc" dataDxfId="15"/>
    <tableColumn id="5" name="Champigny" dataDxfId="14"/>
    <tableColumn id="6" name="Cidre" dataDxfId="13"/>
    <tableColumn id="7" name="Coca" dataDxfId="12"/>
    <tableColumn id="8" name="Eau 1,5" dataDxfId="11"/>
    <tableColumn id="9" name="Eau Alix" dataDxfId="10"/>
    <tableColumn id="10" name="Mousseux" dataDxfId="9"/>
    <tableColumn id="12" name="Orangina" dataDxfId="8"/>
    <tableColumn id="13" name="Perrier" dataDxfId="7"/>
    <tableColumn id="14" name="Ricqlès" dataDxfId="6"/>
    <tableColumn id="15" name="Rosé" dataDxfId="5"/>
    <tableColumn id="16" name="Saint Nicolas" dataDxfId="4"/>
    <tableColumn id="17" name="Saumur Rouge" dataDxfId="3"/>
    <tableColumn id="18" name="Schweppes" dataDxfId="2"/>
    <tableColumn id="19" name="Vin Offert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ListeSortie4" displayName="ListeSortie4" ref="A3:R4" totalsRowShown="0" headerRowDxfId="0">
  <autoFilter ref="A3:R4"/>
  <tableColumns count="18">
    <tableColumn id="1" name="Nom"/>
    <tableColumn id="2" name="Date"/>
    <tableColumn id="3" name="Biéres"/>
    <tableColumn id="4" name="Blanc"/>
    <tableColumn id="5" name="Champigny"/>
    <tableColumn id="6" name="Cidre"/>
    <tableColumn id="7" name="Coca"/>
    <tableColumn id="8" name="Eau 1,5"/>
    <tableColumn id="9" name="Eau Alix"/>
    <tableColumn id="10" name="Mousseux"/>
    <tableColumn id="12" name="Orangina"/>
    <tableColumn id="13" name="Perrier"/>
    <tableColumn id="14" name="Ricqlès"/>
    <tableColumn id="15" name="Rosé"/>
    <tableColumn id="16" name="Saint Nicolas"/>
    <tableColumn id="17" name="Saumur Rouge"/>
    <tableColumn id="18" name="Schweppes"/>
    <tableColumn id="19" name="Vin Offe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H20"/>
  <sheetViews>
    <sheetView showGridLines="0" zoomScale="115" zoomScaleNormal="115" workbookViewId="0">
      <selection activeCell="A3" sqref="A3:A19"/>
    </sheetView>
  </sheetViews>
  <sheetFormatPr baseColWidth="10" defaultRowHeight="15" x14ac:dyDescent="0.25"/>
  <cols>
    <col min="1" max="1" width="19" customWidth="1"/>
    <col min="2" max="2" width="16.7109375" bestFit="1" customWidth="1"/>
    <col min="3" max="4" width="8.7109375" customWidth="1"/>
    <col min="5" max="5" width="16.7109375" customWidth="1"/>
  </cols>
  <sheetData>
    <row r="1" spans="1:8" ht="32.25" customHeight="1" x14ac:dyDescent="0.25">
      <c r="A1" s="20" t="s">
        <v>6</v>
      </c>
      <c r="B1" s="20"/>
      <c r="C1" s="20"/>
      <c r="D1" s="20"/>
      <c r="E1" s="21"/>
      <c r="F1" s="6"/>
      <c r="G1" s="6"/>
      <c r="H1" s="6"/>
    </row>
    <row r="2" spans="1:8" ht="23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0</v>
      </c>
      <c r="F2" s="9"/>
      <c r="G2" s="9"/>
      <c r="H2" s="9"/>
    </row>
    <row r="3" spans="1:8" ht="23.25" customHeight="1" x14ac:dyDescent="0.25">
      <c r="A3" s="2" t="s">
        <v>22</v>
      </c>
      <c r="B3" s="8">
        <v>100</v>
      </c>
      <c r="C3" s="1">
        <v>0</v>
      </c>
      <c r="D3" s="1">
        <v>0</v>
      </c>
      <c r="E3" s="1">
        <f>SUM(B3+C3-D3)</f>
        <v>100</v>
      </c>
      <c r="F3" s="9"/>
      <c r="G3" s="9"/>
      <c r="H3" s="9"/>
    </row>
    <row r="4" spans="1:8" ht="23.25" customHeight="1" x14ac:dyDescent="0.25">
      <c r="A4" s="2" t="s">
        <v>20</v>
      </c>
      <c r="B4" s="8">
        <v>115</v>
      </c>
      <c r="C4" s="1">
        <v>0</v>
      </c>
      <c r="D4" s="1">
        <v>0</v>
      </c>
      <c r="E4" s="1">
        <f>SUM(B4+C4-D4)</f>
        <v>115</v>
      </c>
      <c r="F4" s="9"/>
      <c r="G4" s="9"/>
      <c r="H4" s="9"/>
    </row>
    <row r="5" spans="1:8" ht="23.25" customHeight="1" x14ac:dyDescent="0.25">
      <c r="A5" s="2" t="s">
        <v>21</v>
      </c>
      <c r="B5" s="8">
        <v>100</v>
      </c>
      <c r="C5" s="1">
        <v>0</v>
      </c>
      <c r="D5" s="1">
        <v>0</v>
      </c>
      <c r="E5" s="1">
        <f>SUM(B5+C5-D5)</f>
        <v>100</v>
      </c>
      <c r="F5" s="9"/>
      <c r="G5" s="9"/>
      <c r="H5" s="9"/>
    </row>
    <row r="6" spans="1:8" ht="23.25" customHeight="1" x14ac:dyDescent="0.25">
      <c r="A6" s="2" t="s">
        <v>7</v>
      </c>
      <c r="B6" s="8">
        <v>100</v>
      </c>
      <c r="C6" s="1">
        <v>0</v>
      </c>
      <c r="D6" s="1">
        <v>0</v>
      </c>
      <c r="E6" s="1">
        <f t="shared" ref="E6:E19" si="0">SUM(B6+C6-D6)</f>
        <v>100</v>
      </c>
      <c r="F6" s="9"/>
      <c r="G6" s="9"/>
      <c r="H6" s="9"/>
    </row>
    <row r="7" spans="1:8" ht="23.25" customHeight="1" x14ac:dyDescent="0.25">
      <c r="A7" s="2" t="s">
        <v>8</v>
      </c>
      <c r="B7" s="8">
        <v>100</v>
      </c>
      <c r="C7" s="1">
        <v>0</v>
      </c>
      <c r="D7" s="1">
        <v>0</v>
      </c>
      <c r="E7" s="1">
        <f t="shared" si="0"/>
        <v>100</v>
      </c>
      <c r="F7" s="9"/>
      <c r="G7" s="9"/>
      <c r="H7" s="9"/>
    </row>
    <row r="8" spans="1:8" ht="23.25" customHeight="1" x14ac:dyDescent="0.25">
      <c r="A8" s="2" t="s">
        <v>9</v>
      </c>
      <c r="B8" s="8">
        <v>100</v>
      </c>
      <c r="C8" s="1">
        <v>0</v>
      </c>
      <c r="D8" s="1">
        <v>0</v>
      </c>
      <c r="E8" s="1">
        <f t="shared" si="0"/>
        <v>100</v>
      </c>
      <c r="F8" s="9"/>
      <c r="G8" s="9"/>
      <c r="H8" s="9"/>
    </row>
    <row r="9" spans="1:8" ht="23.25" customHeight="1" x14ac:dyDescent="0.25">
      <c r="A9" s="2" t="s">
        <v>10</v>
      </c>
      <c r="B9" s="8">
        <v>100</v>
      </c>
      <c r="C9" s="1">
        <v>0</v>
      </c>
      <c r="D9" s="1">
        <v>0</v>
      </c>
      <c r="E9" s="1">
        <f t="shared" si="0"/>
        <v>100</v>
      </c>
      <c r="F9" s="9"/>
      <c r="G9" s="9"/>
      <c r="H9" s="9"/>
    </row>
    <row r="10" spans="1:8" ht="23.25" customHeight="1" x14ac:dyDescent="0.25">
      <c r="A10" s="2" t="s">
        <v>19</v>
      </c>
      <c r="B10" s="8">
        <v>100</v>
      </c>
      <c r="C10" s="1">
        <v>0</v>
      </c>
      <c r="D10" s="1">
        <v>0</v>
      </c>
      <c r="E10" s="1">
        <f t="shared" si="0"/>
        <v>100</v>
      </c>
      <c r="F10" s="9"/>
      <c r="G10" s="9"/>
      <c r="H10" s="9"/>
    </row>
    <row r="11" spans="1:8" ht="23.25" customHeight="1" x14ac:dyDescent="0.25">
      <c r="A11" s="2" t="s">
        <v>19</v>
      </c>
      <c r="B11" s="8">
        <v>50</v>
      </c>
      <c r="C11" s="1">
        <v>0</v>
      </c>
      <c r="D11" s="1">
        <v>0</v>
      </c>
      <c r="E11" s="1">
        <f t="shared" si="0"/>
        <v>50</v>
      </c>
      <c r="F11" s="9"/>
      <c r="G11" s="9"/>
      <c r="H11" s="9"/>
    </row>
    <row r="12" spans="1:8" ht="23.25" customHeight="1" x14ac:dyDescent="0.25">
      <c r="A12" s="2" t="s">
        <v>11</v>
      </c>
      <c r="B12" s="8">
        <v>100</v>
      </c>
      <c r="C12" s="1">
        <v>0</v>
      </c>
      <c r="D12" s="1">
        <v>0</v>
      </c>
      <c r="E12" s="1">
        <f t="shared" si="0"/>
        <v>100</v>
      </c>
      <c r="F12" s="9"/>
      <c r="G12" s="9"/>
      <c r="H12" s="9"/>
    </row>
    <row r="13" spans="1:8" ht="23.25" customHeight="1" x14ac:dyDescent="0.25">
      <c r="A13" s="2" t="s">
        <v>12</v>
      </c>
      <c r="B13" s="8">
        <v>100</v>
      </c>
      <c r="C13" s="1">
        <v>0</v>
      </c>
      <c r="D13" s="1">
        <v>0</v>
      </c>
      <c r="E13" s="1">
        <f t="shared" si="0"/>
        <v>100</v>
      </c>
      <c r="F13" s="9"/>
      <c r="G13" s="9"/>
      <c r="H13" s="9"/>
    </row>
    <row r="14" spans="1:8" ht="23.25" customHeight="1" x14ac:dyDescent="0.25">
      <c r="A14" s="2" t="s">
        <v>13</v>
      </c>
      <c r="B14" s="8">
        <v>100</v>
      </c>
      <c r="C14" s="1">
        <v>0</v>
      </c>
      <c r="D14" s="1">
        <v>0</v>
      </c>
      <c r="E14" s="1">
        <f t="shared" si="0"/>
        <v>100</v>
      </c>
      <c r="F14" s="9"/>
      <c r="G14" s="9"/>
      <c r="H14" s="9"/>
    </row>
    <row r="15" spans="1:8" ht="23.25" customHeight="1" x14ac:dyDescent="0.25">
      <c r="A15" s="2" t="s">
        <v>14</v>
      </c>
      <c r="B15" s="8">
        <v>100</v>
      </c>
      <c r="C15" s="1">
        <v>0</v>
      </c>
      <c r="D15" s="1">
        <v>0</v>
      </c>
      <c r="E15" s="1">
        <f t="shared" si="0"/>
        <v>100</v>
      </c>
      <c r="F15" s="9"/>
      <c r="G15" s="9"/>
      <c r="H15" s="9"/>
    </row>
    <row r="16" spans="1:8" ht="23.25" customHeight="1" x14ac:dyDescent="0.25">
      <c r="A16" s="2" t="s">
        <v>17</v>
      </c>
      <c r="B16" s="8">
        <v>100</v>
      </c>
      <c r="C16" s="1">
        <v>0</v>
      </c>
      <c r="D16" s="1">
        <v>0</v>
      </c>
      <c r="E16" s="1">
        <f t="shared" si="0"/>
        <v>100</v>
      </c>
      <c r="F16" s="9"/>
      <c r="G16" s="9"/>
      <c r="H16" s="9"/>
    </row>
    <row r="17" spans="1:8" ht="23.25" customHeight="1" x14ac:dyDescent="0.25">
      <c r="A17" s="2" t="s">
        <v>15</v>
      </c>
      <c r="B17" s="8">
        <v>100</v>
      </c>
      <c r="C17" s="1">
        <v>0</v>
      </c>
      <c r="D17" s="1">
        <v>0</v>
      </c>
      <c r="E17" s="1">
        <f t="shared" si="0"/>
        <v>100</v>
      </c>
      <c r="F17" s="9"/>
      <c r="G17" s="9"/>
      <c r="H17" s="9"/>
    </row>
    <row r="18" spans="1:8" ht="23.25" customHeight="1" x14ac:dyDescent="0.25">
      <c r="A18" s="2" t="s">
        <v>16</v>
      </c>
      <c r="B18" s="8">
        <v>100</v>
      </c>
      <c r="C18" s="1">
        <v>0</v>
      </c>
      <c r="D18" s="1">
        <v>0</v>
      </c>
      <c r="E18" s="1">
        <f t="shared" si="0"/>
        <v>100</v>
      </c>
      <c r="F18" s="9"/>
      <c r="G18" s="9"/>
      <c r="H18" s="9"/>
    </row>
    <row r="19" spans="1:8" ht="23.25" customHeight="1" x14ac:dyDescent="0.25">
      <c r="A19" s="2" t="s">
        <v>18</v>
      </c>
      <c r="B19" s="8">
        <v>100</v>
      </c>
      <c r="C19" s="1">
        <v>0</v>
      </c>
      <c r="D19" s="1">
        <v>0</v>
      </c>
      <c r="E19" s="1">
        <f t="shared" si="0"/>
        <v>100</v>
      </c>
      <c r="F19" s="9"/>
      <c r="G19" s="9"/>
      <c r="H19" s="9"/>
    </row>
    <row r="20" spans="1:8" ht="30" x14ac:dyDescent="0.25">
      <c r="A20" s="7" t="s">
        <v>1</v>
      </c>
      <c r="B20" s="5">
        <f>SUM(B4:B19)</f>
        <v>1565</v>
      </c>
      <c r="C20" s="3"/>
      <c r="D20" s="3"/>
      <c r="E20" s="3"/>
    </row>
  </sheetData>
  <mergeCells count="1">
    <mergeCell ref="A1:E1"/>
  </mergeCells>
  <dataValidations count="1">
    <dataValidation type="list" allowBlank="1" showInputMessage="1" showErrorMessage="1" sqref="A3:A19">
      <formula1>ListeProduit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tock3">
                <anchor moveWithCells="1" sizeWithCells="1">
                  <from>
                    <xdr:col>5</xdr:col>
                    <xdr:colOff>257175</xdr:colOff>
                    <xdr:row>3</xdr:row>
                    <xdr:rowOff>104775</xdr:rowOff>
                  </from>
                  <to>
                    <xdr:col>7</xdr:col>
                    <xdr:colOff>419100</xdr:colOff>
                    <xdr:row>5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"/>
  <sheetViews>
    <sheetView workbookViewId="0">
      <selection activeCell="C2" sqref="C2:C6"/>
    </sheetView>
  </sheetViews>
  <sheetFormatPr baseColWidth="10" defaultRowHeight="15" x14ac:dyDescent="0.25"/>
  <cols>
    <col min="1" max="1" width="16.140625" bestFit="1" customWidth="1"/>
    <col min="3" max="3" width="15" bestFit="1" customWidth="1"/>
  </cols>
  <sheetData>
    <row r="1" spans="1:3" x14ac:dyDescent="0.25">
      <c r="A1" t="s">
        <v>22</v>
      </c>
      <c r="C1" t="s">
        <v>23</v>
      </c>
    </row>
    <row r="2" spans="1:3" x14ac:dyDescent="0.25">
      <c r="A2" t="s">
        <v>20</v>
      </c>
      <c r="C2" t="s">
        <v>26</v>
      </c>
    </row>
    <row r="3" spans="1:3" x14ac:dyDescent="0.25">
      <c r="A3" t="s">
        <v>21</v>
      </c>
      <c r="C3" t="s">
        <v>25</v>
      </c>
    </row>
    <row r="4" spans="1:3" x14ac:dyDescent="0.25">
      <c r="A4" t="s">
        <v>7</v>
      </c>
      <c r="C4" t="s">
        <v>27</v>
      </c>
    </row>
    <row r="5" spans="1:3" x14ac:dyDescent="0.25">
      <c r="A5" t="s">
        <v>8</v>
      </c>
      <c r="C5" t="s">
        <v>33</v>
      </c>
    </row>
    <row r="6" spans="1:3" x14ac:dyDescent="0.25">
      <c r="A6" t="s">
        <v>9</v>
      </c>
      <c r="C6" t="s">
        <v>35</v>
      </c>
    </row>
    <row r="7" spans="1:3" x14ac:dyDescent="0.25">
      <c r="A7" t="s">
        <v>10</v>
      </c>
    </row>
    <row r="8" spans="1:3" x14ac:dyDescent="0.25">
      <c r="A8" t="s">
        <v>19</v>
      </c>
    </row>
    <row r="9" spans="1:3" x14ac:dyDescent="0.25">
      <c r="A9" t="s">
        <v>11</v>
      </c>
    </row>
    <row r="10" spans="1:3" x14ac:dyDescent="0.25">
      <c r="A10" t="s">
        <v>12</v>
      </c>
    </row>
    <row r="11" spans="1:3" x14ac:dyDescent="0.25">
      <c r="A11" t="s">
        <v>13</v>
      </c>
    </row>
    <row r="12" spans="1:3" x14ac:dyDescent="0.25">
      <c r="A12" t="s">
        <v>14</v>
      </c>
    </row>
    <row r="13" spans="1:3" x14ac:dyDescent="0.25">
      <c r="A13" t="s">
        <v>17</v>
      </c>
    </row>
    <row r="14" spans="1:3" x14ac:dyDescent="0.25">
      <c r="A14" t="s">
        <v>15</v>
      </c>
    </row>
    <row r="15" spans="1:3" x14ac:dyDescent="0.25">
      <c r="A15" t="s">
        <v>16</v>
      </c>
    </row>
    <row r="16" spans="1:3" x14ac:dyDescent="0.25">
      <c r="A16" t="s">
        <v>18</v>
      </c>
    </row>
  </sheetData>
  <sortState ref="A2:A16">
    <sortCondition ref="A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20"/>
  <sheetViews>
    <sheetView workbookViewId="0">
      <pane ySplit="3" topLeftCell="A4" activePane="bottomLeft" state="frozen"/>
      <selection pane="bottomLeft" activeCell="A20" sqref="A20"/>
    </sheetView>
  </sheetViews>
  <sheetFormatPr baseColWidth="10" defaultRowHeight="15" x14ac:dyDescent="0.25"/>
  <cols>
    <col min="1" max="1" width="15" bestFit="1" customWidth="1"/>
    <col min="2" max="2" width="10.7109375" bestFit="1" customWidth="1"/>
    <col min="3" max="4" width="11.42578125" style="18"/>
    <col min="5" max="5" width="13" style="18" customWidth="1"/>
    <col min="6" max="9" width="11.42578125" style="18"/>
    <col min="10" max="10" width="12.28515625" style="18" customWidth="1"/>
    <col min="11" max="14" width="11.42578125" style="18"/>
    <col min="15" max="15" width="14.42578125" style="18" customWidth="1"/>
    <col min="16" max="16" width="15.85546875" style="18" customWidth="1"/>
    <col min="17" max="17" width="13.140625" style="18" customWidth="1"/>
    <col min="18" max="18" width="12" style="18" customWidth="1"/>
  </cols>
  <sheetData>
    <row r="1" spans="1:18" x14ac:dyDescent="0.25">
      <c r="B1" s="16" t="s">
        <v>52</v>
      </c>
      <c r="C1" s="17">
        <f>SUM(ListeSortie[Biéres])</f>
        <v>119</v>
      </c>
      <c r="D1" s="17">
        <f>SUM(ListeSortie[Blanc])</f>
        <v>71</v>
      </c>
      <c r="E1" s="17">
        <f>SUM(ListeSortie[Champigny])</f>
        <v>93</v>
      </c>
      <c r="F1" s="17">
        <f>SUM(ListeSortie[Cidre])</f>
        <v>4</v>
      </c>
      <c r="G1" s="17">
        <f>SUM(ListeSortie[Coca])</f>
        <v>29</v>
      </c>
      <c r="H1" s="17">
        <f>SUM(ListeSortie[Eau 1,5])</f>
        <v>30</v>
      </c>
      <c r="I1" s="17">
        <f>SUM(ListeSortie[Eau Alix])</f>
        <v>55</v>
      </c>
      <c r="J1" s="17">
        <f>SUM(ListeSortie[Mousseux])</f>
        <v>11</v>
      </c>
      <c r="K1" s="17">
        <f>SUM(ListeSortie[Orangina])</f>
        <v>58</v>
      </c>
      <c r="L1" s="17">
        <f>SUM(ListeSortie[Perrier])</f>
        <v>142</v>
      </c>
      <c r="M1" s="17">
        <f>SUM(ListeSortie[Ricqlès])</f>
        <v>11</v>
      </c>
      <c r="N1" s="17">
        <f>SUM(ListeSortie[Rosé])</f>
        <v>414</v>
      </c>
      <c r="O1" s="17">
        <f>SUM(ListeSortie[Saint Nicolas])</f>
        <v>13</v>
      </c>
      <c r="P1" s="17">
        <f>SUM(ListeSortie[Saumur Rouge])</f>
        <v>180</v>
      </c>
      <c r="Q1" s="17">
        <f>SUM(ListeSortie[Schweppes])</f>
        <v>15</v>
      </c>
      <c r="R1" s="17">
        <f>SUM(ListeSortie[Vin Offert])</f>
        <v>16</v>
      </c>
    </row>
    <row r="2" spans="1:18" ht="39" customHeight="1" x14ac:dyDescent="0.25"/>
    <row r="3" spans="1:18" x14ac:dyDescent="0.25">
      <c r="A3" t="s">
        <v>23</v>
      </c>
      <c r="B3" t="s">
        <v>24</v>
      </c>
      <c r="C3" s="19" t="s">
        <v>22</v>
      </c>
      <c r="D3" s="19" t="s">
        <v>20</v>
      </c>
      <c r="E3" s="19" t="s">
        <v>21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19</v>
      </c>
      <c r="K3" s="19" t="s">
        <v>11</v>
      </c>
      <c r="L3" s="19" t="s">
        <v>12</v>
      </c>
      <c r="M3" s="19" t="s">
        <v>13</v>
      </c>
      <c r="N3" s="19" t="s">
        <v>14</v>
      </c>
      <c r="O3" s="19" t="s">
        <v>17</v>
      </c>
      <c r="P3" s="19" t="s">
        <v>15</v>
      </c>
      <c r="Q3" s="19" t="s">
        <v>16</v>
      </c>
      <c r="R3" s="19" t="s">
        <v>18</v>
      </c>
    </row>
    <row r="4" spans="1:18" x14ac:dyDescent="0.25">
      <c r="A4" t="s">
        <v>35</v>
      </c>
      <c r="B4" s="10">
        <v>42794</v>
      </c>
      <c r="N4" s="18">
        <v>2</v>
      </c>
    </row>
    <row r="5" spans="1:18" x14ac:dyDescent="0.25">
      <c r="A5" t="s">
        <v>26</v>
      </c>
      <c r="B5" s="10">
        <v>42789</v>
      </c>
      <c r="C5" s="18">
        <v>24</v>
      </c>
      <c r="G5" s="18">
        <v>12</v>
      </c>
      <c r="H5" s="18">
        <v>24</v>
      </c>
      <c r="L5" s="18">
        <v>15</v>
      </c>
      <c r="N5" s="18">
        <v>20</v>
      </c>
    </row>
    <row r="6" spans="1:18" x14ac:dyDescent="0.25">
      <c r="A6" t="s">
        <v>27</v>
      </c>
      <c r="B6" s="10">
        <v>42788</v>
      </c>
      <c r="D6" s="18">
        <v>10</v>
      </c>
      <c r="N6" s="18">
        <v>15</v>
      </c>
      <c r="P6" s="18">
        <v>30</v>
      </c>
    </row>
    <row r="7" spans="1:18" x14ac:dyDescent="0.25">
      <c r="A7" t="s">
        <v>26</v>
      </c>
      <c r="B7" s="10">
        <v>42783</v>
      </c>
      <c r="E7" s="18">
        <v>20</v>
      </c>
      <c r="K7" s="18">
        <v>14</v>
      </c>
      <c r="N7" s="18">
        <v>30</v>
      </c>
    </row>
    <row r="8" spans="1:18" x14ac:dyDescent="0.25">
      <c r="A8" t="s">
        <v>25</v>
      </c>
      <c r="B8" s="10">
        <v>42784</v>
      </c>
      <c r="P8" s="18">
        <v>20</v>
      </c>
    </row>
    <row r="9" spans="1:18" x14ac:dyDescent="0.25">
      <c r="A9" t="s">
        <v>26</v>
      </c>
      <c r="B9" s="10">
        <v>42782</v>
      </c>
      <c r="D9" s="18">
        <v>10</v>
      </c>
      <c r="L9" s="18">
        <v>19</v>
      </c>
      <c r="N9" s="18">
        <v>35</v>
      </c>
    </row>
    <row r="10" spans="1:18" x14ac:dyDescent="0.25">
      <c r="A10" t="s">
        <v>33</v>
      </c>
      <c r="B10" s="10">
        <v>42781</v>
      </c>
      <c r="N10" s="18">
        <v>20</v>
      </c>
    </row>
    <row r="11" spans="1:18" x14ac:dyDescent="0.25">
      <c r="A11" t="s">
        <v>26</v>
      </c>
      <c r="B11" s="10">
        <v>42776</v>
      </c>
      <c r="D11" s="18">
        <v>15</v>
      </c>
      <c r="K11" s="18">
        <v>15</v>
      </c>
      <c r="L11" s="18">
        <v>15</v>
      </c>
      <c r="N11" s="18">
        <v>40</v>
      </c>
    </row>
    <row r="12" spans="1:18" x14ac:dyDescent="0.25">
      <c r="A12" t="s">
        <v>25</v>
      </c>
      <c r="B12" s="10">
        <v>42774</v>
      </c>
      <c r="N12" s="18">
        <v>20</v>
      </c>
    </row>
    <row r="13" spans="1:18" x14ac:dyDescent="0.25">
      <c r="A13" t="s">
        <v>25</v>
      </c>
      <c r="B13" s="10">
        <v>42772</v>
      </c>
      <c r="C13" s="18">
        <v>22</v>
      </c>
      <c r="E13" s="18">
        <v>30</v>
      </c>
      <c r="L13" s="18">
        <v>14</v>
      </c>
      <c r="N13" s="18">
        <v>30</v>
      </c>
      <c r="P13" s="18">
        <v>26</v>
      </c>
    </row>
    <row r="14" spans="1:18" x14ac:dyDescent="0.25">
      <c r="A14" t="s">
        <v>26</v>
      </c>
      <c r="B14" s="10">
        <v>42815</v>
      </c>
      <c r="I14" s="18">
        <v>24</v>
      </c>
      <c r="L14" s="18">
        <v>24</v>
      </c>
      <c r="N14" s="18">
        <v>30</v>
      </c>
    </row>
    <row r="15" spans="1:18" x14ac:dyDescent="0.25">
      <c r="A15" t="s">
        <v>25</v>
      </c>
      <c r="B15" s="10">
        <v>42813</v>
      </c>
      <c r="N15" s="18">
        <v>30</v>
      </c>
    </row>
    <row r="16" spans="1:18" x14ac:dyDescent="0.25">
      <c r="A16" t="s">
        <v>27</v>
      </c>
      <c r="B16" s="10">
        <v>42807</v>
      </c>
      <c r="C16" s="18">
        <v>24</v>
      </c>
      <c r="D16" s="18">
        <v>15</v>
      </c>
      <c r="L16" s="18">
        <v>15</v>
      </c>
      <c r="N16" s="18">
        <v>30</v>
      </c>
      <c r="P16" s="18">
        <v>30</v>
      </c>
    </row>
    <row r="17" spans="1:18" x14ac:dyDescent="0.25">
      <c r="A17" t="s">
        <v>26</v>
      </c>
      <c r="B17" s="10">
        <v>42802</v>
      </c>
      <c r="C17" s="18">
        <v>24</v>
      </c>
      <c r="E17" s="18">
        <v>15</v>
      </c>
      <c r="I17" s="18">
        <v>24</v>
      </c>
      <c r="J17" s="18">
        <v>3</v>
      </c>
      <c r="K17" s="18">
        <v>10</v>
      </c>
      <c r="L17" s="18">
        <v>15</v>
      </c>
      <c r="N17" s="18">
        <v>40</v>
      </c>
      <c r="P17" s="18">
        <v>30</v>
      </c>
    </row>
    <row r="18" spans="1:18" x14ac:dyDescent="0.25">
      <c r="A18" t="s">
        <v>27</v>
      </c>
      <c r="B18" s="10">
        <v>42797</v>
      </c>
      <c r="N18" s="18">
        <v>30</v>
      </c>
    </row>
    <row r="19" spans="1:18" x14ac:dyDescent="0.25">
      <c r="A19" t="s">
        <v>27</v>
      </c>
      <c r="B19" s="10">
        <v>42795</v>
      </c>
      <c r="C19" s="18">
        <v>24</v>
      </c>
      <c r="D19" s="18">
        <v>19</v>
      </c>
      <c r="E19" s="18">
        <v>25</v>
      </c>
      <c r="G19" s="18">
        <v>12</v>
      </c>
      <c r="K19" s="18">
        <v>10</v>
      </c>
      <c r="L19" s="18">
        <v>15</v>
      </c>
      <c r="N19" s="18">
        <v>30</v>
      </c>
      <c r="P19" s="18">
        <v>30</v>
      </c>
    </row>
    <row r="20" spans="1:18" x14ac:dyDescent="0.25">
      <c r="A20" t="s">
        <v>33</v>
      </c>
      <c r="B20" s="10">
        <v>42817</v>
      </c>
      <c r="C20" s="18">
        <v>1</v>
      </c>
      <c r="D20" s="18">
        <v>2</v>
      </c>
      <c r="E20" s="18">
        <v>3</v>
      </c>
      <c r="F20" s="18">
        <v>4</v>
      </c>
      <c r="G20" s="18">
        <v>5</v>
      </c>
      <c r="H20" s="18">
        <v>6</v>
      </c>
      <c r="I20" s="18">
        <v>7</v>
      </c>
      <c r="J20" s="18">
        <v>8</v>
      </c>
      <c r="K20" s="18">
        <v>9</v>
      </c>
      <c r="L20" s="18">
        <v>10</v>
      </c>
      <c r="M20" s="18">
        <v>11</v>
      </c>
      <c r="N20" s="18">
        <v>12</v>
      </c>
      <c r="O20" s="18">
        <v>13</v>
      </c>
      <c r="P20" s="18">
        <v>14</v>
      </c>
      <c r="Q20" s="18">
        <v>15</v>
      </c>
      <c r="R20" s="18">
        <v>16</v>
      </c>
    </row>
  </sheetData>
  <dataValidations count="1">
    <dataValidation type="list" allowBlank="1" showInputMessage="1" showErrorMessage="1" sqref="C3:R3">
      <formula1>ListeProduit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AjoutLigne">
                <anchor moveWithCells="1" sizeWithCells="1">
                  <from>
                    <xdr:col>0</xdr:col>
                    <xdr:colOff>28575</xdr:colOff>
                    <xdr:row>1</xdr:row>
                    <xdr:rowOff>104775</xdr:rowOff>
                  </from>
                  <to>
                    <xdr:col>1</xdr:col>
                    <xdr:colOff>695325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Produits!$C$2:$C$4</xm:f>
          </x14:formula1>
          <xm:sqref>A11:A19</xm:sqref>
        </x14:dataValidation>
        <x14:dataValidation type="list" allowBlank="1" showInputMessage="1" showErrorMessage="1">
          <x14:formula1>
            <xm:f>Produits!$C$2:$C$20</xm:f>
          </x14:formula1>
          <xm:sqref>A4:A10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Q6"/>
  <sheetViews>
    <sheetView workbookViewId="0">
      <selection activeCell="B2" sqref="B2"/>
    </sheetView>
  </sheetViews>
  <sheetFormatPr baseColWidth="10" defaultRowHeight="15" x14ac:dyDescent="0.25"/>
  <cols>
    <col min="1" max="1" width="21" bestFit="1" customWidth="1"/>
    <col min="2" max="2" width="9.5703125" bestFit="1" customWidth="1"/>
    <col min="3" max="3" width="9.140625" bestFit="1" customWidth="1"/>
    <col min="4" max="4" width="14.7109375" bestFit="1" customWidth="1"/>
    <col min="5" max="5" width="17.7109375" bestFit="1" customWidth="1"/>
    <col min="6" max="6" width="16.28515625" bestFit="1" customWidth="1"/>
    <col min="7" max="7" width="10.42578125" bestFit="1" customWidth="1"/>
    <col min="8" max="8" width="9.5703125" bestFit="1" customWidth="1"/>
    <col min="9" max="9" width="9" bestFit="1" customWidth="1"/>
    <col min="10" max="10" width="11" bestFit="1" customWidth="1"/>
    <col min="11" max="11" width="11.85546875" bestFit="1" customWidth="1"/>
    <col min="12" max="12" width="14.85546875" bestFit="1" customWidth="1"/>
    <col min="13" max="13" width="14" bestFit="1" customWidth="1"/>
    <col min="14" max="14" width="12.85546875" bestFit="1" customWidth="1"/>
    <col min="15" max="15" width="11" bestFit="1" customWidth="1"/>
    <col min="16" max="16" width="11.140625" bestFit="1" customWidth="1"/>
    <col min="17" max="17" width="13.7109375" bestFit="1" customWidth="1"/>
  </cols>
  <sheetData>
    <row r="2" spans="1:17" x14ac:dyDescent="0.25">
      <c r="A2" s="11" t="s">
        <v>28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O2" t="s">
        <v>49</v>
      </c>
      <c r="P2" t="s">
        <v>50</v>
      </c>
      <c r="Q2" t="s">
        <v>51</v>
      </c>
    </row>
    <row r="3" spans="1:17" x14ac:dyDescent="0.25">
      <c r="A3" s="13" t="s">
        <v>31</v>
      </c>
      <c r="B3" s="14">
        <v>69</v>
      </c>
      <c r="C3" s="14">
        <v>402</v>
      </c>
      <c r="D3" s="14">
        <v>90</v>
      </c>
      <c r="E3" s="14">
        <v>166</v>
      </c>
      <c r="F3" s="14"/>
      <c r="G3" s="14">
        <v>118</v>
      </c>
      <c r="H3" s="14"/>
      <c r="I3" s="14">
        <v>24</v>
      </c>
      <c r="J3" s="14">
        <v>24</v>
      </c>
      <c r="K3" s="14">
        <v>48</v>
      </c>
      <c r="L3" s="14"/>
      <c r="M3" s="14">
        <v>3</v>
      </c>
      <c r="N3" s="14">
        <v>49</v>
      </c>
      <c r="O3" s="14">
        <v>132</v>
      </c>
      <c r="P3" s="14"/>
      <c r="Q3" s="14"/>
    </row>
    <row r="4" spans="1:17" x14ac:dyDescent="0.25">
      <c r="A4" s="15" t="s">
        <v>34</v>
      </c>
      <c r="B4" s="14">
        <v>35</v>
      </c>
      <c r="C4" s="14">
        <v>212</v>
      </c>
      <c r="D4" s="14">
        <v>50</v>
      </c>
      <c r="E4" s="14">
        <v>76</v>
      </c>
      <c r="F4" s="14"/>
      <c r="G4" s="14">
        <v>46</v>
      </c>
      <c r="H4" s="14"/>
      <c r="I4" s="14">
        <v>12</v>
      </c>
      <c r="J4" s="14">
        <v>24</v>
      </c>
      <c r="K4" s="14"/>
      <c r="L4" s="14"/>
      <c r="M4" s="14"/>
      <c r="N4" s="14">
        <v>29</v>
      </c>
      <c r="O4" s="14">
        <v>63</v>
      </c>
      <c r="P4" s="14"/>
      <c r="Q4" s="14"/>
    </row>
    <row r="5" spans="1:17" x14ac:dyDescent="0.25">
      <c r="A5" s="15" t="s">
        <v>32</v>
      </c>
      <c r="B5" s="14">
        <v>34</v>
      </c>
      <c r="C5" s="14">
        <v>190</v>
      </c>
      <c r="D5" s="14">
        <v>40</v>
      </c>
      <c r="E5" s="14">
        <v>90</v>
      </c>
      <c r="F5" s="14"/>
      <c r="G5" s="14">
        <v>72</v>
      </c>
      <c r="H5" s="14"/>
      <c r="I5" s="14">
        <v>12</v>
      </c>
      <c r="J5" s="14"/>
      <c r="K5" s="14">
        <v>48</v>
      </c>
      <c r="L5" s="14"/>
      <c r="M5" s="14">
        <v>3</v>
      </c>
      <c r="N5" s="14">
        <v>20</v>
      </c>
      <c r="O5" s="14">
        <v>69</v>
      </c>
      <c r="P5" s="14"/>
      <c r="Q5" s="14"/>
    </row>
    <row r="6" spans="1:17" x14ac:dyDescent="0.25">
      <c r="A6" s="13" t="s">
        <v>30</v>
      </c>
      <c r="B6" s="14">
        <v>69</v>
      </c>
      <c r="C6" s="14">
        <v>402</v>
      </c>
      <c r="D6" s="14">
        <v>90</v>
      </c>
      <c r="E6" s="14">
        <v>166</v>
      </c>
      <c r="F6" s="14"/>
      <c r="G6" s="14">
        <v>118</v>
      </c>
      <c r="H6" s="14"/>
      <c r="I6" s="14">
        <v>24</v>
      </c>
      <c r="J6" s="14">
        <v>24</v>
      </c>
      <c r="K6" s="14">
        <v>48</v>
      </c>
      <c r="L6" s="14"/>
      <c r="M6" s="14">
        <v>3</v>
      </c>
      <c r="N6" s="14">
        <v>49</v>
      </c>
      <c r="O6" s="14">
        <v>132</v>
      </c>
      <c r="P6" s="14"/>
      <c r="Q6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6"/>
  <sheetViews>
    <sheetView tabSelected="1" workbookViewId="0">
      <pane ySplit="3" topLeftCell="A4" activePane="bottomLeft" state="frozen"/>
      <selection pane="bottomLeft" activeCell="A5" sqref="A5"/>
    </sheetView>
  </sheetViews>
  <sheetFormatPr baseColWidth="10" defaultRowHeight="15" x14ac:dyDescent="0.25"/>
  <cols>
    <col min="1" max="1" width="15" customWidth="1"/>
    <col min="2" max="2" width="11.7109375" bestFit="1" customWidth="1"/>
    <col min="5" max="5" width="13" customWidth="1"/>
    <col min="10" max="10" width="12.28515625" customWidth="1"/>
    <col min="15" max="15" width="14.42578125" customWidth="1"/>
    <col min="16" max="16" width="15.85546875" customWidth="1"/>
    <col min="17" max="17" width="13.140625" customWidth="1"/>
    <col min="18" max="18" width="12" customWidth="1"/>
  </cols>
  <sheetData>
    <row r="1" spans="1:18" x14ac:dyDescent="0.25">
      <c r="B1" s="16" t="s">
        <v>53</v>
      </c>
      <c r="C1" s="16">
        <f>SUM(ListeSortie4[Biéres])</f>
        <v>0</v>
      </c>
      <c r="D1" s="16">
        <f>SUM(ListeSortie4[Blanc])</f>
        <v>0</v>
      </c>
      <c r="E1" s="16">
        <f>SUM(ListeSortie4[Champigny])</f>
        <v>0</v>
      </c>
      <c r="F1" s="16">
        <f>SUM(ListeSortie4[Cidre])</f>
        <v>0</v>
      </c>
      <c r="G1" s="16">
        <f>SUM(ListeSortie4[Coca])</f>
        <v>0</v>
      </c>
      <c r="H1" s="16">
        <f>SUM(ListeSortie4[Eau 1,5])</f>
        <v>0</v>
      </c>
      <c r="I1" s="16">
        <f>SUM(ListeSortie4[Eau Alix])</f>
        <v>0</v>
      </c>
      <c r="J1" s="16">
        <f>SUM(ListeSortie4[Mousseux])</f>
        <v>0</v>
      </c>
      <c r="K1" s="16">
        <f>SUM(ListeSortie4[Orangina])</f>
        <v>0</v>
      </c>
      <c r="L1" s="16">
        <f>SUM(ListeSortie4[Perrier])</f>
        <v>0</v>
      </c>
      <c r="M1" s="16">
        <f>SUM(ListeSortie4[Ricqlès])</f>
        <v>0</v>
      </c>
      <c r="N1" s="16">
        <f>SUM(ListeSortie4[Rosé])</f>
        <v>0</v>
      </c>
      <c r="O1" s="16">
        <f>SUM(ListeSortie4[Saint Nicolas])</f>
        <v>0</v>
      </c>
      <c r="P1" s="16">
        <f>SUM(ListeSortie4[Saumur Rouge])</f>
        <v>0</v>
      </c>
      <c r="Q1" s="16">
        <f>SUM(ListeSortie4[Schweppes])</f>
        <v>0</v>
      </c>
      <c r="R1" s="16">
        <f>SUM(ListeSortie4[Vin Offert])</f>
        <v>0</v>
      </c>
    </row>
    <row r="2" spans="1:18" ht="39" customHeight="1" x14ac:dyDescent="0.25"/>
    <row r="3" spans="1:18" x14ac:dyDescent="0.25">
      <c r="A3" t="s">
        <v>23</v>
      </c>
      <c r="B3" t="s">
        <v>24</v>
      </c>
      <c r="C3" s="2" t="s">
        <v>22</v>
      </c>
      <c r="D3" s="2" t="s">
        <v>20</v>
      </c>
      <c r="E3" s="2" t="s">
        <v>21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19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17</v>
      </c>
      <c r="P3" s="2" t="s">
        <v>15</v>
      </c>
      <c r="Q3" s="2" t="s">
        <v>16</v>
      </c>
      <c r="R3" s="2" t="s">
        <v>18</v>
      </c>
    </row>
    <row r="4" spans="1:18" x14ac:dyDescent="0.25">
      <c r="B4" s="10"/>
    </row>
    <row r="5" spans="1:18" x14ac:dyDescent="0.25">
      <c r="B5" s="10"/>
    </row>
    <row r="6" spans="1:18" x14ac:dyDescent="0.25">
      <c r="B6" s="10"/>
    </row>
  </sheetData>
  <dataValidations count="1">
    <dataValidation type="list" allowBlank="1" showInputMessage="1" showErrorMessage="1" sqref="C3:R3">
      <formula1>ListeProduit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joutLigne">
                <anchor moveWithCells="1" sizeWithCells="1">
                  <from>
                    <xdr:col>0</xdr:col>
                    <xdr:colOff>28575</xdr:colOff>
                    <xdr:row>1</xdr:row>
                    <xdr:rowOff>104775</xdr:rowOff>
                  </from>
                  <to>
                    <xdr:col>1</xdr:col>
                    <xdr:colOff>695325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Produits!$C$2:$C$20</xm:f>
          </x14:formula1>
          <xm:sqref>A3:A4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Q4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9.5703125" bestFit="1" customWidth="1"/>
    <col min="3" max="3" width="14.7109375" bestFit="1" customWidth="1"/>
    <col min="4" max="4" width="9.140625" bestFit="1" customWidth="1"/>
    <col min="5" max="5" width="16.28515625" bestFit="1" customWidth="1"/>
    <col min="6" max="6" width="17.7109375" bestFit="1" customWidth="1"/>
    <col min="7" max="7" width="10.42578125" bestFit="1" customWidth="1"/>
    <col min="8" max="8" width="9.5703125" bestFit="1" customWidth="1"/>
    <col min="9" max="9" width="9" bestFit="1" customWidth="1"/>
    <col min="10" max="10" width="11" bestFit="1" customWidth="1"/>
    <col min="11" max="11" width="11.85546875" bestFit="1" customWidth="1"/>
    <col min="12" max="12" width="14" bestFit="1" customWidth="1"/>
    <col min="13" max="13" width="12.85546875" bestFit="1" customWidth="1"/>
    <col min="14" max="14" width="11" bestFit="1" customWidth="1"/>
    <col min="15" max="15" width="11.140625" bestFit="1" customWidth="1"/>
    <col min="16" max="16" width="14.85546875" bestFit="1" customWidth="1"/>
    <col min="17" max="17" width="13.7109375" bestFit="1" customWidth="1"/>
  </cols>
  <sheetData>
    <row r="2" spans="1:17" x14ac:dyDescent="0.25">
      <c r="A2" s="11" t="s">
        <v>28</v>
      </c>
      <c r="B2" t="s">
        <v>36</v>
      </c>
      <c r="C2" t="s">
        <v>38</v>
      </c>
      <c r="D2" t="s">
        <v>37</v>
      </c>
      <c r="E2" t="s">
        <v>40</v>
      </c>
      <c r="F2" t="s">
        <v>39</v>
      </c>
      <c r="G2" t="s">
        <v>41</v>
      </c>
      <c r="H2" t="s">
        <v>42</v>
      </c>
      <c r="I2" t="s">
        <v>43</v>
      </c>
      <c r="J2" t="s">
        <v>44</v>
      </c>
      <c r="K2" t="s">
        <v>45</v>
      </c>
      <c r="L2" t="s">
        <v>47</v>
      </c>
      <c r="M2" t="s">
        <v>48</v>
      </c>
      <c r="N2" t="s">
        <v>49</v>
      </c>
      <c r="O2" t="s">
        <v>50</v>
      </c>
      <c r="P2" t="s">
        <v>46</v>
      </c>
      <c r="Q2" t="s">
        <v>51</v>
      </c>
    </row>
    <row r="3" spans="1:17" x14ac:dyDescent="0.25">
      <c r="A3" s="12" t="s">
        <v>29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x14ac:dyDescent="0.25">
      <c r="A4" s="12" t="s">
        <v>30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STOCK_LCD</vt:lpstr>
      <vt:lpstr>Produits</vt:lpstr>
      <vt:lpstr>Sortie</vt:lpstr>
      <vt:lpstr>TCDSortie</vt:lpstr>
      <vt:lpstr>Entree</vt:lpstr>
      <vt:lpstr>TCDEntree</vt:lpstr>
      <vt:lpstr>ListeNom2</vt:lpstr>
      <vt:lpstr>ListeProduit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2011-12-06T18:51:15Z</dcterms:created>
  <dcterms:modified xsi:type="dcterms:W3CDTF">2017-03-24T06:57:00Z</dcterms:modified>
</cp:coreProperties>
</file>