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645" windowHeight="9525"/>
  </bookViews>
  <sheets>
    <sheet name="FicheComPLH" sheetId="1" r:id="rId1"/>
  </sheets>
  <definedNames>
    <definedName name="_xlnm.Print_Area" localSheetId="0">FicheComPLH!$B$8:$Q$90</definedName>
  </definedNames>
  <calcPr calcId="152511"/>
</workbook>
</file>

<file path=xl/calcChain.xml><?xml version="1.0" encoding="utf-8"?>
<calcChain xmlns="http://schemas.openxmlformats.org/spreadsheetml/2006/main">
  <c r="H42" i="1" l="1"/>
  <c r="E45" i="1"/>
  <c r="F45" i="1"/>
  <c r="G45" i="1"/>
  <c r="H45" i="1"/>
  <c r="E47" i="1"/>
  <c r="F47" i="1"/>
  <c r="G47" i="1"/>
  <c r="H47" i="1"/>
  <c r="E49" i="1"/>
  <c r="F49" i="1"/>
  <c r="G49" i="1"/>
  <c r="H49" i="1"/>
  <c r="G67" i="1"/>
  <c r="E58" i="1"/>
  <c r="G58" i="1"/>
  <c r="E59" i="1"/>
  <c r="G59" i="1"/>
  <c r="E60" i="1"/>
  <c r="G60" i="1"/>
  <c r="E66" i="1"/>
  <c r="G66" i="1"/>
  <c r="E67" i="1"/>
  <c r="E68" i="1"/>
  <c r="E75" i="1"/>
  <c r="F75" i="1" s="1"/>
  <c r="G75" i="1"/>
  <c r="H75" i="1" s="1"/>
  <c r="E77" i="1"/>
  <c r="G77" i="1"/>
  <c r="H77" i="1" s="1"/>
  <c r="E84" i="1"/>
  <c r="F84" i="1" s="1"/>
  <c r="G84" i="1"/>
  <c r="H84" i="1" s="1"/>
  <c r="E86" i="1"/>
  <c r="F86" i="1" s="1"/>
  <c r="G86" i="1"/>
  <c r="H86" i="1" s="1"/>
  <c r="G57" i="1" l="1"/>
  <c r="E57" i="1"/>
  <c r="F60" i="1" s="1"/>
  <c r="H43" i="1"/>
  <c r="F43" i="1"/>
  <c r="G85" i="1"/>
  <c r="H85" i="1" s="1"/>
  <c r="G76" i="1"/>
  <c r="H76" i="1" s="1"/>
  <c r="E85" i="1"/>
  <c r="F85" i="1" s="1"/>
  <c r="F77" i="1"/>
  <c r="E76" i="1"/>
  <c r="F76" i="1" s="1"/>
  <c r="H60" i="1"/>
  <c r="F58" i="1"/>
  <c r="F57" i="1"/>
  <c r="H46" i="1"/>
  <c r="H50" i="1"/>
  <c r="H44" i="1"/>
  <c r="H48" i="1"/>
  <c r="F46" i="1"/>
  <c r="F50" i="1"/>
  <c r="F44" i="1"/>
  <c r="F48" i="1"/>
  <c r="H58" i="1"/>
  <c r="H57" i="1"/>
  <c r="G43" i="1"/>
  <c r="G44" i="1" s="1"/>
  <c r="E43" i="1"/>
  <c r="E44" i="1" s="1"/>
  <c r="G68" i="1"/>
  <c r="H59" i="1"/>
  <c r="F59" i="1"/>
  <c r="G46" i="1" l="1"/>
  <c r="G50" i="1"/>
  <c r="G48" i="1"/>
  <c r="E46" i="1"/>
  <c r="E50" i="1"/>
  <c r="E48" i="1"/>
  <c r="H35" i="1"/>
  <c r="H28" i="1"/>
  <c r="AB11" i="1" l="1"/>
  <c r="C21" i="1" s="1"/>
  <c r="AB13" i="1"/>
  <c r="AD11" i="1" s="1"/>
  <c r="AB12" i="1"/>
  <c r="AC11" i="1" s="1"/>
  <c r="E29" i="1" l="1"/>
  <c r="F29" i="1"/>
  <c r="F36" i="1"/>
  <c r="E36" i="1"/>
  <c r="F37" i="1"/>
  <c r="E37" i="1"/>
  <c r="E30" i="1" l="1"/>
  <c r="F38" i="1"/>
  <c r="E38" i="1"/>
  <c r="G29" i="1" l="1"/>
  <c r="F31" i="1" s="1"/>
  <c r="H29" i="1" l="1"/>
  <c r="G30" i="1" s="1"/>
  <c r="H36" i="1"/>
  <c r="H37" i="1"/>
  <c r="H38" i="1" l="1"/>
  <c r="G37" i="1" l="1"/>
  <c r="G36" i="1"/>
  <c r="G38" i="1" l="1"/>
</calcChain>
</file>

<file path=xl/sharedStrings.xml><?xml version="1.0" encoding="utf-8"?>
<sst xmlns="http://schemas.openxmlformats.org/spreadsheetml/2006/main" count="373" uniqueCount="101">
  <si>
    <t>Comparaison1</t>
  </si>
  <si>
    <t>Comparaison2</t>
  </si>
  <si>
    <t>CODE INSEE</t>
  </si>
  <si>
    <t>Commune</t>
  </si>
  <si>
    <t>Secteur</t>
  </si>
  <si>
    <t>EPCI</t>
  </si>
  <si>
    <t>TERRITOIRE</t>
  </si>
  <si>
    <t>SECTEUR</t>
  </si>
  <si>
    <t xml:space="preserve">Secteur </t>
  </si>
  <si>
    <t>Pop99</t>
  </si>
  <si>
    <t>Pop2006</t>
  </si>
  <si>
    <t>Pop2011</t>
  </si>
  <si>
    <t>Pop année en cours</t>
  </si>
  <si>
    <t>Popménages99</t>
  </si>
  <si>
    <t>Popménages06</t>
  </si>
  <si>
    <t>Popménages11</t>
  </si>
  <si>
    <t>Pop ménages année en cours</t>
  </si>
  <si>
    <t>Nbménages99</t>
  </si>
  <si>
    <t>Nbménages06</t>
  </si>
  <si>
    <t>INSEE</t>
  </si>
  <si>
    <t>Nbménages11</t>
  </si>
  <si>
    <t>population sans double compte</t>
  </si>
  <si>
    <t>Nb ménages année en cours</t>
  </si>
  <si>
    <t>NbRP99</t>
  </si>
  <si>
    <t>NbRP06</t>
  </si>
  <si>
    <t>habitants</t>
  </si>
  <si>
    <t>NbRP11</t>
  </si>
  <si>
    <t>croissance annuelle</t>
  </si>
  <si>
    <t>Nb RP année en cours</t>
  </si>
  <si>
    <t>NbRS99</t>
  </si>
  <si>
    <t>NbRS06</t>
  </si>
  <si>
    <t>NbRS11</t>
  </si>
  <si>
    <t>population des ménages</t>
  </si>
  <si>
    <t>Nb RS année en cours</t>
  </si>
  <si>
    <t>NbVAC99</t>
  </si>
  <si>
    <t>NbVAC06</t>
  </si>
  <si>
    <t>nombre de ménages</t>
  </si>
  <si>
    <t>NbVAC11</t>
  </si>
  <si>
    <t>taille moyenne des ménages</t>
  </si>
  <si>
    <t>Nb VAC année en cours</t>
  </si>
  <si>
    <t>Lgt IndivPur période anté</t>
  </si>
  <si>
    <t>-</t>
  </si>
  <si>
    <t>Lgt IndivPur Période PLH (somme)</t>
  </si>
  <si>
    <t>Lgt IndivGroupé période anté</t>
  </si>
  <si>
    <t>Lgt IndivGroupé Période PLH (somme)</t>
  </si>
  <si>
    <t>Parc total</t>
  </si>
  <si>
    <t>nb</t>
  </si>
  <si>
    <t>Lgt Coll période anté</t>
  </si>
  <si>
    <t>%</t>
  </si>
  <si>
    <t>Lgt Coll pPériode PLH (somme)</t>
  </si>
  <si>
    <t>résidences principales</t>
  </si>
  <si>
    <t>ConsoFoncière unitaire - Période de référence</t>
  </si>
  <si>
    <t>Densité en lgts - Période de référence</t>
  </si>
  <si>
    <t>résidences secondaires</t>
  </si>
  <si>
    <t>ConsoFoncière annuelle - Période de référence</t>
  </si>
  <si>
    <t>ConsoFoncière unitaire - Période du PLH</t>
  </si>
  <si>
    <t>logements vacants</t>
  </si>
  <si>
    <t>Densité en lgts - Période du PLH</t>
  </si>
  <si>
    <t>ConsoFoncière annuelle - Période du PLH</t>
  </si>
  <si>
    <t>Total logements sociaux publics - Période antérieure</t>
  </si>
  <si>
    <t>Total logements sociaux publics - Période du PLH</t>
  </si>
  <si>
    <t>% de PLAI programmés - Période antérieure</t>
  </si>
  <si>
    <t>% de PLAI programmés - Période du PLH</t>
  </si>
  <si>
    <t>Total logements sociaux conventionnés privé - Période antérieure</t>
  </si>
  <si>
    <t>Total logements sociaux conventionnés privé - Période du PLH</t>
  </si>
  <si>
    <t>Total logements ordinaires</t>
  </si>
  <si>
    <t>Nb logements sociaux conventionnés PST - Période antérieure</t>
  </si>
  <si>
    <t>individuel pur</t>
  </si>
  <si>
    <t>Nb logements sociaux conventionnés PST - Période du PLH</t>
  </si>
  <si>
    <t>individiuel groupé</t>
  </si>
  <si>
    <t>collectif</t>
  </si>
  <si>
    <t>conso foncière unitaire /logement (en m²)</t>
  </si>
  <si>
    <t>densité</t>
  </si>
  <si>
    <t>consommation foncière annuelle - CFA (en ha)</t>
  </si>
  <si>
    <t>Total logements ordinaires (hors foyers)</t>
  </si>
  <si>
    <t>PLUS PLS</t>
  </si>
  <si>
    <t>PLAI</t>
  </si>
  <si>
    <t>Total nouveaux conventionnés</t>
  </si>
  <si>
    <t>conventionné ANAH</t>
  </si>
  <si>
    <t>PST</t>
  </si>
  <si>
    <t>07332</t>
  </si>
  <si>
    <t>Rhône Helvie</t>
  </si>
  <si>
    <t/>
  </si>
  <si>
    <t>sect_CCRH_07_3</t>
  </si>
  <si>
    <t>EPCI2014_42</t>
  </si>
  <si>
    <t>07005</t>
  </si>
  <si>
    <t>07020</t>
  </si>
  <si>
    <t>07300</t>
  </si>
  <si>
    <t>07319</t>
  </si>
  <si>
    <t xml:space="preserve"> ALBA-LA-ROMAINE</t>
  </si>
  <si>
    <t xml:space="preserve"> AUBIGNAS</t>
  </si>
  <si>
    <t xml:space="preserve"> SAINT-THOME</t>
  </si>
  <si>
    <t xml:space="preserve"> TEIL</t>
  </si>
  <si>
    <t xml:space="preserve"> VALVIGNERES</t>
  </si>
  <si>
    <t>Alba-la-Romaine CCRH_07</t>
  </si>
  <si>
    <t>Villages CCRH_07</t>
  </si>
  <si>
    <t>Bourg-centre CCRH_07</t>
  </si>
  <si>
    <t>2006-2011</t>
  </si>
  <si>
    <t>2012-2013</t>
  </si>
  <si>
    <t>2010-2011-2012</t>
  </si>
  <si>
    <t>2012 - 2014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</si>
</sst>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%"/>
    <numFmt numFmtId="165" formatCode="0.0"/>
    <numFmt numFmtId="166" formatCode=";;;"/>
    <numFmt numFmtId="167" formatCode="_(* #,##0_);_(* \(#,##0\);_(* &quot;-&quot;_);_(@_)"/>
    <numFmt numFmtId="168" formatCode="_(&quot;$&quot;* #,##0_);_(&quot;$&quot;* \(#,##0\);_(&quot;$&quot;* &quot;-&quot;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6600"/>
      <name val="Calibri"/>
      <family val="2"/>
    </font>
    <font>
      <b/>
      <sz val="11"/>
      <color rgb="FFFFAF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6699"/>
      <name val="Calibri"/>
      <family val="2"/>
      <scheme val="minor"/>
    </font>
    <font>
      <b/>
      <sz val="10"/>
      <color rgb="FFFF6699"/>
      <name val="Calibri"/>
      <family val="2"/>
      <scheme val="minor"/>
    </font>
    <font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EBF3"/>
        <bgColor indexed="64"/>
      </patternFill>
    </fill>
    <fill>
      <patternFill patternType="solid">
        <fgColor rgb="FFB5C5D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669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14999847407452621"/>
      </left>
      <right/>
      <top style="medium">
        <color theme="0" tint="-0.14999847407452621"/>
      </top>
      <bottom style="medium">
        <color theme="0" tint="-0.14999847407452621"/>
      </bottom>
      <diagonal/>
    </border>
    <border>
      <left/>
      <right/>
      <top style="medium">
        <color theme="0" tint="-0.14999847407452621"/>
      </top>
      <bottom style="medium">
        <color theme="0" tint="-0.14999847407452621"/>
      </bottom>
      <diagonal/>
    </border>
    <border>
      <left/>
      <right style="medium">
        <color theme="0" tint="-0.14999847407452621"/>
      </right>
      <top style="medium">
        <color theme="0" tint="-0.14999847407452621"/>
      </top>
      <bottom style="medium">
        <color theme="0" tint="-0.14999847407452621"/>
      </bottom>
      <diagonal/>
    </border>
    <border>
      <left/>
      <right style="medium">
        <color theme="0" tint="-0.14999847407452621"/>
      </right>
      <top/>
      <bottom style="medium">
        <color theme="0" tint="-0.14999847407452621"/>
      </bottom>
      <diagonal/>
    </border>
    <border>
      <left style="medium">
        <color theme="0" tint="-0.14999847407452621"/>
      </left>
      <right/>
      <top style="medium">
        <color theme="0" tint="-0.14999847407452621"/>
      </top>
      <bottom/>
      <diagonal/>
    </border>
    <border>
      <left style="medium">
        <color theme="0" tint="-0.14999847407452621"/>
      </left>
      <right/>
      <top/>
      <bottom/>
      <diagonal/>
    </border>
    <border>
      <left/>
      <right style="medium">
        <color theme="0" tint="-0.14999847407452621"/>
      </right>
      <top/>
      <bottom/>
      <diagonal/>
    </border>
    <border>
      <left/>
      <right/>
      <top style="medium">
        <color theme="0" tint="-0.14999847407452621"/>
      </top>
      <bottom/>
      <diagonal/>
    </border>
    <border>
      <left/>
      <right/>
      <top/>
      <bottom style="medium">
        <color theme="0" tint="-0.14999847407452621"/>
      </bottom>
      <diagonal/>
    </border>
    <border>
      <left/>
      <right style="medium">
        <color theme="0" tint="-0.14999847407452621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/>
      <top/>
      <bottom style="medium">
        <color theme="0" tint="-0.14999847407452621"/>
      </bottom>
      <diagonal/>
    </border>
  </borders>
  <cellStyleXfs count="28">
    <xf numFmtId="0" fontId="0" fillId="0" borderId="0"/>
    <xf numFmtId="9" fontId="1" fillId="0" borderId="0" applyFont="0" applyFill="0" applyBorder="0" applyAlignment="0" applyProtection="0"/>
    <xf numFmtId="0" fontId="19" fillId="2" borderId="0">
      <alignment horizontal="left"/>
    </xf>
    <xf numFmtId="0" fontId="19" fillId="3" borderId="0">
      <alignment horizontal="left"/>
    </xf>
    <xf numFmtId="166" fontId="19" fillId="0" borderId="0">
      <alignment horizontal="left"/>
    </xf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</cellStyleXfs>
  <cellXfs count="195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2" xfId="0" applyBorder="1" applyAlignment="1">
      <alignment horizontal="right" vertical="center"/>
    </xf>
    <xf numFmtId="1" fontId="10" fillId="0" borderId="0" xfId="0" applyNumberFormat="1" applyFont="1" applyBorder="1" applyAlignment="1">
      <alignment vertical="center"/>
    </xf>
    <xf numFmtId="1" fontId="10" fillId="0" borderId="2" xfId="0" applyNumberFormat="1" applyFont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1" fontId="10" fillId="0" borderId="2" xfId="0" applyNumberFormat="1" applyFont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8" fillId="0" borderId="0" xfId="0" applyFont="1" applyAlignment="1">
      <alignment horizontal="left" vertical="center"/>
    </xf>
    <xf numFmtId="2" fontId="10" fillId="0" borderId="2" xfId="0" applyNumberFormat="1" applyFont="1" applyBorder="1" applyAlignment="1">
      <alignment horizontal="right" vertical="center"/>
    </xf>
    <xf numFmtId="1" fontId="10" fillId="0" borderId="0" xfId="0" applyNumberFormat="1" applyFont="1" applyBorder="1" applyAlignment="1">
      <alignment horizontal="right" vertical="center"/>
    </xf>
    <xf numFmtId="165" fontId="10" fillId="0" borderId="2" xfId="0" applyNumberFormat="1" applyFont="1" applyBorder="1" applyAlignment="1">
      <alignment horizontal="right" vertical="center"/>
    </xf>
    <xf numFmtId="165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 wrapText="1"/>
    </xf>
    <xf numFmtId="0" fontId="0" fillId="0" borderId="0" xfId="0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2" fontId="0" fillId="0" borderId="0" xfId="0" applyNumberFormat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" fontId="0" fillId="0" borderId="2" xfId="0" applyNumberFormat="1" applyBorder="1" applyAlignment="1">
      <alignment horizontal="right" vertical="center"/>
    </xf>
    <xf numFmtId="1" fontId="0" fillId="0" borderId="0" xfId="0" applyNumberForma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1" fontId="0" fillId="0" borderId="0" xfId="0" applyNumberFormat="1" applyBorder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10" fontId="0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8" fillId="5" borderId="8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9" fontId="0" fillId="0" borderId="16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9" fontId="4" fillId="0" borderId="16" xfId="1" applyFont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9" fontId="0" fillId="0" borderId="14" xfId="1" applyFon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0" fontId="24" fillId="4" borderId="11" xfId="0" applyFont="1" applyFill="1" applyBorder="1" applyAlignment="1">
      <alignment horizontal="right" vertical="center" wrapText="1"/>
    </xf>
    <xf numFmtId="0" fontId="23" fillId="4" borderId="16" xfId="0" applyFont="1" applyFill="1" applyBorder="1" applyAlignment="1">
      <alignment vertical="center"/>
    </xf>
    <xf numFmtId="0" fontId="24" fillId="4" borderId="12" xfId="0" applyFont="1" applyFill="1" applyBorder="1" applyAlignment="1">
      <alignment horizontal="right" vertical="center" wrapText="1"/>
    </xf>
    <xf numFmtId="0" fontId="23" fillId="4" borderId="13" xfId="0" applyFont="1" applyFill="1" applyBorder="1" applyAlignment="1">
      <alignment vertical="center"/>
    </xf>
    <xf numFmtId="0" fontId="24" fillId="4" borderId="17" xfId="0" applyFont="1" applyFill="1" applyBorder="1" applyAlignment="1">
      <alignment horizontal="right" vertical="center" wrapText="1"/>
    </xf>
    <xf numFmtId="0" fontId="23" fillId="4" borderId="1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164" fontId="22" fillId="0" borderId="13" xfId="1" applyNumberFormat="1" applyFont="1" applyBorder="1" applyAlignment="1">
      <alignment horizontal="center" vertical="center"/>
    </xf>
    <xf numFmtId="164" fontId="22" fillId="0" borderId="10" xfId="1" applyNumberFormat="1" applyFont="1" applyBorder="1" applyAlignment="1">
      <alignment horizontal="center" vertical="center"/>
    </xf>
    <xf numFmtId="9" fontId="22" fillId="0" borderId="13" xfId="1" applyFont="1" applyBorder="1" applyAlignment="1">
      <alignment horizontal="center" vertical="center"/>
    </xf>
    <xf numFmtId="9" fontId="22" fillId="0" borderId="10" xfId="1" applyFont="1" applyBorder="1" applyAlignment="1">
      <alignment horizontal="center" vertical="center"/>
    </xf>
    <xf numFmtId="0" fontId="8" fillId="5" borderId="9" xfId="0" applyFont="1" applyFill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9" fontId="0" fillId="0" borderId="12" xfId="1" applyFont="1" applyFill="1" applyBorder="1" applyAlignment="1">
      <alignment horizontal="center" vertical="center"/>
    </xf>
    <xf numFmtId="9" fontId="0" fillId="0" borderId="13" xfId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 vertical="center"/>
    </xf>
    <xf numFmtId="2" fontId="22" fillId="0" borderId="15" xfId="0" applyNumberFormat="1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9" fontId="0" fillId="0" borderId="17" xfId="1" applyFont="1" applyFill="1" applyBorder="1" applyAlignment="1">
      <alignment horizontal="center" vertical="center"/>
    </xf>
    <xf numFmtId="9" fontId="0" fillId="0" borderId="15" xfId="1" applyFont="1" applyFill="1" applyBorder="1" applyAlignment="1">
      <alignment horizontal="center" vertical="center"/>
    </xf>
    <xf numFmtId="9" fontId="22" fillId="0" borderId="15" xfId="1" applyFont="1" applyFill="1" applyBorder="1" applyAlignment="1">
      <alignment horizontal="center" vertical="center"/>
    </xf>
    <xf numFmtId="9" fontId="0" fillId="0" borderId="10" xfId="1" applyFon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" fontId="0" fillId="0" borderId="11" xfId="1" applyNumberFormat="1" applyFont="1" applyFill="1" applyBorder="1" applyAlignment="1">
      <alignment horizontal="center" vertical="center"/>
    </xf>
    <xf numFmtId="1" fontId="0" fillId="0" borderId="14" xfId="1" applyNumberFormat="1" applyFont="1" applyFill="1" applyBorder="1" applyAlignment="1">
      <alignment horizontal="center" vertical="center"/>
    </xf>
    <xf numFmtId="9" fontId="4" fillId="0" borderId="14" xfId="1" applyFont="1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0" fontId="0" fillId="0" borderId="0" xfId="1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10" fontId="22" fillId="0" borderId="0" xfId="1" applyNumberFormat="1" applyFont="1" applyFill="1" applyBorder="1" applyAlignment="1">
      <alignment horizontal="center" vertical="center"/>
    </xf>
    <xf numFmtId="0" fontId="23" fillId="4" borderId="17" xfId="0" applyFont="1" applyFill="1" applyBorder="1" applyAlignment="1">
      <alignment horizontal="right" vertical="center"/>
    </xf>
    <xf numFmtId="0" fontId="23" fillId="4" borderId="10" xfId="0" applyFont="1" applyFill="1" applyBorder="1" applyAlignment="1">
      <alignment horizontal="right" vertical="center"/>
    </xf>
    <xf numFmtId="0" fontId="23" fillId="4" borderId="11" xfId="0" applyFont="1" applyFill="1" applyBorder="1" applyAlignment="1">
      <alignment horizontal="right" vertical="center" wrapText="1"/>
    </xf>
    <xf numFmtId="0" fontId="23" fillId="4" borderId="16" xfId="0" applyFont="1" applyFill="1" applyBorder="1" applyAlignment="1">
      <alignment horizontal="right" vertical="center" wrapText="1"/>
    </xf>
    <xf numFmtId="0" fontId="23" fillId="4" borderId="12" xfId="0" applyFont="1" applyFill="1" applyBorder="1" applyAlignment="1">
      <alignment horizontal="right" vertical="center" wrapText="1"/>
    </xf>
    <xf numFmtId="0" fontId="23" fillId="4" borderId="13" xfId="0" applyFont="1" applyFill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22" fillId="0" borderId="16" xfId="0" applyNumberFormat="1" applyFont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1" fontId="0" fillId="0" borderId="12" xfId="0" applyNumberFormat="1" applyFont="1" applyBorder="1" applyAlignment="1">
      <alignment horizontal="center" vertical="center"/>
    </xf>
    <xf numFmtId="1" fontId="0" fillId="0" borderId="13" xfId="0" applyNumberFormat="1" applyFont="1" applyBorder="1" applyAlignment="1">
      <alignment horizontal="center" vertical="center"/>
    </xf>
    <xf numFmtId="1" fontId="22" fillId="0" borderId="12" xfId="0" applyNumberFormat="1" applyFont="1" applyBorder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23" fillId="4" borderId="17" xfId="0" applyFont="1" applyFill="1" applyBorder="1" applyAlignment="1">
      <alignment horizontal="right" vertical="center" wrapText="1"/>
    </xf>
    <xf numFmtId="0" fontId="23" fillId="4" borderId="10" xfId="0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right" vertical="center"/>
    </xf>
    <xf numFmtId="0" fontId="23" fillId="4" borderId="16" xfId="0" applyFont="1" applyFill="1" applyBorder="1" applyAlignment="1">
      <alignment horizontal="right" vertical="center"/>
    </xf>
    <xf numFmtId="0" fontId="23" fillId="4" borderId="12" xfId="0" applyFont="1" applyFill="1" applyBorder="1" applyAlignment="1">
      <alignment horizontal="right" vertical="center"/>
    </xf>
    <xf numFmtId="0" fontId="23" fillId="4" borderId="13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/>
    </xf>
    <xf numFmtId="10" fontId="4" fillId="0" borderId="7" xfId="1" applyNumberFormat="1" applyFont="1" applyBorder="1" applyAlignment="1">
      <alignment horizontal="center" vertical="center"/>
    </xf>
    <xf numFmtId="10" fontId="4" fillId="0" borderId="9" xfId="1" applyNumberFormat="1" applyFont="1" applyBorder="1" applyAlignment="1">
      <alignment horizontal="center" vertical="center"/>
    </xf>
    <xf numFmtId="10" fontId="22" fillId="0" borderId="7" xfId="1" applyNumberFormat="1" applyFont="1" applyBorder="1" applyAlignment="1">
      <alignment horizontal="center" vertical="center"/>
    </xf>
    <xf numFmtId="10" fontId="22" fillId="0" borderId="9" xfId="1" applyNumberFormat="1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righ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8">
    <cellStyle name="___col1" xfId="2"/>
    <cellStyle name="___col2" xfId="3"/>
    <cellStyle name="__col2" xfId="4"/>
    <cellStyle name="Comma [0]" xfId="5"/>
    <cellStyle name="Currency [0]" xfId="6"/>
    <cellStyle name="Normal" xfId="0" builtinId="0"/>
    <cellStyle name="Normal 2" xfId="7"/>
    <cellStyle name="Normal 2 2" xfId="8"/>
    <cellStyle name="Normal 3" xfId="9"/>
    <cellStyle name="Normal 3 2" xfId="10"/>
    <cellStyle name="Normal 3 2 2" xfId="11"/>
    <cellStyle name="Normal 3 3" xfId="12"/>
    <cellStyle name="Normal 3 3 2" xfId="13"/>
    <cellStyle name="Normal 3 4" xfId="14"/>
    <cellStyle name="Normal 3 5" xfId="15"/>
    <cellStyle name="Normal 3 5 2" xfId="16"/>
    <cellStyle name="Normal 4" xfId="17"/>
    <cellStyle name="Normal 4 2" xfId="18"/>
    <cellStyle name="Normal 4 2 2" xfId="19"/>
    <cellStyle name="Normal 5" xfId="20"/>
    <cellStyle name="Normal 5 2" xfId="21"/>
    <cellStyle name="Normal 6" xfId="22"/>
    <cellStyle name="Normal 6 2" xfId="23"/>
    <cellStyle name="Normal 7" xfId="24"/>
    <cellStyle name="Normal 7 2" xfId="25"/>
    <cellStyle name="Normal 8" xfId="26"/>
    <cellStyle name="Normal 9" xfId="27"/>
    <cellStyle name="Pourcentage" xfId="1" builtinId="5"/>
  </cellStyles>
  <dxfs count="0"/>
  <tableStyles count="0" defaultTableStyle="TableStyleMedium2" defaultPivotStyle="PivotStyleLight16"/>
  <colors>
    <mruColors>
      <color rgb="FFFFE5EE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171450</xdr:rowOff>
        </xdr:from>
        <xdr:to>
          <xdr:col>3</xdr:col>
          <xdr:colOff>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Calibri"/>
                </a:rPr>
                <a:t>Générer 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Calibri"/>
                </a:rPr>
                <a:t>les fiches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46264</xdr:colOff>
      <xdr:row>26</xdr:row>
      <xdr:rowOff>32657</xdr:rowOff>
    </xdr:from>
    <xdr:to>
      <xdr:col>3</xdr:col>
      <xdr:colOff>359229</xdr:colOff>
      <xdr:row>27</xdr:row>
      <xdr:rowOff>141513</xdr:rowOff>
    </xdr:to>
    <xdr:sp macro="" textlink="">
      <xdr:nvSpPr>
        <xdr:cNvPr id="5" name="ZoneTexte 4"/>
        <xdr:cNvSpPr txBox="1"/>
      </xdr:nvSpPr>
      <xdr:spPr>
        <a:xfrm>
          <a:off x="989239" y="5280932"/>
          <a:ext cx="2275115" cy="318406"/>
        </a:xfrm>
        <a:prstGeom prst="rect">
          <a:avLst/>
        </a:prstGeom>
        <a:solidFill>
          <a:srgbClr val="FF6699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Population</a:t>
          </a:r>
          <a:r>
            <a:rPr lang="fr-FR" sz="1400" b="1" baseline="0">
              <a:solidFill>
                <a:schemeClr val="bg1"/>
              </a:solidFill>
            </a:rPr>
            <a:t> sans double compte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46264</xdr:colOff>
      <xdr:row>33</xdr:row>
      <xdr:rowOff>32657</xdr:rowOff>
    </xdr:from>
    <xdr:to>
      <xdr:col>3</xdr:col>
      <xdr:colOff>359229</xdr:colOff>
      <xdr:row>34</xdr:row>
      <xdr:rowOff>141513</xdr:rowOff>
    </xdr:to>
    <xdr:sp macro="" textlink="">
      <xdr:nvSpPr>
        <xdr:cNvPr id="30" name="ZoneTexte 29"/>
        <xdr:cNvSpPr txBox="1"/>
      </xdr:nvSpPr>
      <xdr:spPr>
        <a:xfrm>
          <a:off x="989239" y="6747782"/>
          <a:ext cx="2275115" cy="318406"/>
        </a:xfrm>
        <a:prstGeom prst="rect">
          <a:avLst/>
        </a:prstGeom>
        <a:solidFill>
          <a:srgbClr val="FF6699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Population</a:t>
          </a:r>
          <a:r>
            <a:rPr lang="fr-FR" sz="1400" b="1" baseline="0">
              <a:solidFill>
                <a:schemeClr val="bg1"/>
              </a:solidFill>
            </a:rPr>
            <a:t> des ménages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19050</xdr:colOff>
      <xdr:row>40</xdr:row>
      <xdr:rowOff>19050</xdr:rowOff>
    </xdr:from>
    <xdr:to>
      <xdr:col>3</xdr:col>
      <xdr:colOff>360590</xdr:colOff>
      <xdr:row>41</xdr:row>
      <xdr:rowOff>127906</xdr:rowOff>
    </xdr:to>
    <xdr:sp macro="" textlink="">
      <xdr:nvSpPr>
        <xdr:cNvPr id="31" name="ZoneTexte 30"/>
        <xdr:cNvSpPr txBox="1"/>
      </xdr:nvSpPr>
      <xdr:spPr>
        <a:xfrm>
          <a:off x="962025" y="8201025"/>
          <a:ext cx="2303690" cy="318406"/>
        </a:xfrm>
        <a:prstGeom prst="rect">
          <a:avLst/>
        </a:prstGeom>
        <a:solidFill>
          <a:srgbClr val="FF6699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Parc de logements</a:t>
          </a:r>
        </a:p>
      </xdr:txBody>
    </xdr:sp>
    <xdr:clientData/>
  </xdr:twoCellAnchor>
  <xdr:twoCellAnchor>
    <xdr:from>
      <xdr:col>2</xdr:col>
      <xdr:colOff>68036</xdr:colOff>
      <xdr:row>53</xdr:row>
      <xdr:rowOff>40822</xdr:rowOff>
    </xdr:from>
    <xdr:to>
      <xdr:col>3</xdr:col>
      <xdr:colOff>409576</xdr:colOff>
      <xdr:row>55</xdr:row>
      <xdr:rowOff>108856</xdr:rowOff>
    </xdr:to>
    <xdr:sp macro="" textlink="">
      <xdr:nvSpPr>
        <xdr:cNvPr id="32" name="ZoneTexte 31"/>
        <xdr:cNvSpPr txBox="1"/>
      </xdr:nvSpPr>
      <xdr:spPr>
        <a:xfrm>
          <a:off x="1006929" y="10736036"/>
          <a:ext cx="2300968" cy="476249"/>
        </a:xfrm>
        <a:prstGeom prst="rect">
          <a:avLst/>
        </a:prstGeom>
        <a:solidFill>
          <a:srgbClr val="FF6699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Construction</a:t>
          </a:r>
          <a:r>
            <a:rPr lang="fr-FR" sz="1400" b="1" baseline="0">
              <a:solidFill>
                <a:schemeClr val="bg1"/>
              </a:solidFill>
            </a:rPr>
            <a:t> neuve par an</a:t>
          </a:r>
        </a:p>
        <a:p>
          <a:pPr algn="ctr"/>
          <a:r>
            <a:rPr lang="fr-FR" sz="1000" b="1" baseline="0">
              <a:solidFill>
                <a:schemeClr val="bg1"/>
              </a:solidFill>
            </a:rPr>
            <a:t>(logements mis en chantier)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57150</xdr:colOff>
      <xdr:row>62</xdr:row>
      <xdr:rowOff>66675</xdr:rowOff>
    </xdr:from>
    <xdr:to>
      <xdr:col>3</xdr:col>
      <xdr:colOff>398690</xdr:colOff>
      <xdr:row>64</xdr:row>
      <xdr:rowOff>134709</xdr:rowOff>
    </xdr:to>
    <xdr:sp macro="" textlink="">
      <xdr:nvSpPr>
        <xdr:cNvPr id="33" name="ZoneTexte 32"/>
        <xdr:cNvSpPr txBox="1"/>
      </xdr:nvSpPr>
      <xdr:spPr>
        <a:xfrm>
          <a:off x="1000125" y="12849225"/>
          <a:ext cx="2303690" cy="487134"/>
        </a:xfrm>
        <a:prstGeom prst="rect">
          <a:avLst/>
        </a:prstGeom>
        <a:solidFill>
          <a:srgbClr val="FF6699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Construction</a:t>
          </a:r>
          <a:r>
            <a:rPr lang="fr-FR" sz="1400" b="1" baseline="0">
              <a:solidFill>
                <a:schemeClr val="bg1"/>
              </a:solidFill>
            </a:rPr>
            <a:t> neuve par an</a:t>
          </a:r>
        </a:p>
        <a:p>
          <a:pPr algn="ctr"/>
          <a:r>
            <a:rPr lang="fr-FR" sz="1000" b="1" baseline="0">
              <a:solidFill>
                <a:schemeClr val="bg1"/>
              </a:solidFill>
            </a:rPr>
            <a:t>(logements mis en chantier)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408215</xdr:colOff>
      <xdr:row>73</xdr:row>
      <xdr:rowOff>144234</xdr:rowOff>
    </xdr:to>
    <xdr:sp macro="" textlink="">
      <xdr:nvSpPr>
        <xdr:cNvPr id="34" name="ZoneTexte 33"/>
        <xdr:cNvSpPr txBox="1"/>
      </xdr:nvSpPr>
      <xdr:spPr>
        <a:xfrm>
          <a:off x="1009650" y="14744700"/>
          <a:ext cx="2303690" cy="487134"/>
        </a:xfrm>
        <a:prstGeom prst="rect">
          <a:avLst/>
        </a:prstGeom>
        <a:solidFill>
          <a:srgbClr val="FF6699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Logement social public</a:t>
          </a:r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000" b="1" baseline="0">
              <a:solidFill>
                <a:schemeClr val="bg1"/>
              </a:solidFill>
            </a:rPr>
            <a:t>(programmation annuelle)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57150</xdr:colOff>
      <xdr:row>80</xdr:row>
      <xdr:rowOff>47625</xdr:rowOff>
    </xdr:from>
    <xdr:to>
      <xdr:col>3</xdr:col>
      <xdr:colOff>398690</xdr:colOff>
      <xdr:row>82</xdr:row>
      <xdr:rowOff>134709</xdr:rowOff>
    </xdr:to>
    <xdr:sp macro="" textlink="">
      <xdr:nvSpPr>
        <xdr:cNvPr id="35" name="ZoneTexte 34"/>
        <xdr:cNvSpPr txBox="1"/>
      </xdr:nvSpPr>
      <xdr:spPr>
        <a:xfrm>
          <a:off x="1000125" y="16602075"/>
          <a:ext cx="2303690" cy="487134"/>
        </a:xfrm>
        <a:prstGeom prst="rect">
          <a:avLst/>
        </a:prstGeom>
        <a:solidFill>
          <a:srgbClr val="FF6699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Logement social privé</a:t>
          </a:r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000" b="1" baseline="0">
              <a:solidFill>
                <a:schemeClr val="bg1"/>
              </a:solidFill>
            </a:rPr>
            <a:t>(nouveaux conventionnements)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2</xdr:col>
      <xdr:colOff>1768927</xdr:colOff>
      <xdr:row>10</xdr:row>
      <xdr:rowOff>108857</xdr:rowOff>
    </xdr:from>
    <xdr:to>
      <xdr:col>4</xdr:col>
      <xdr:colOff>340178</xdr:colOff>
      <xdr:row>12</xdr:row>
      <xdr:rowOff>81643</xdr:rowOff>
    </xdr:to>
    <xdr:sp macro="[0]!Exporter" textlink="">
      <xdr:nvSpPr>
        <xdr:cNvPr id="10" name="ZoneTexte 9"/>
        <xdr:cNvSpPr txBox="1"/>
      </xdr:nvSpPr>
      <xdr:spPr>
        <a:xfrm>
          <a:off x="2707820" y="2027464"/>
          <a:ext cx="1006929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FF0066"/>
  </sheetPr>
  <dimension ref="A4:AE89"/>
  <sheetViews>
    <sheetView showGridLines="0" tabSelected="1" view="pageBreakPreview" zoomScale="70" zoomScaleNormal="80" zoomScaleSheetLayoutView="70" workbookViewId="0">
      <selection activeCell="F3" sqref="F3"/>
    </sheetView>
  </sheetViews>
  <sheetFormatPr baseColWidth="10" defaultRowHeight="15" x14ac:dyDescent="0.25"/>
  <cols>
    <col min="1" max="1" width="11.42578125" style="1"/>
    <col min="2" max="2" width="2.7109375" style="1" customWidth="1"/>
    <col min="3" max="3" width="29.42578125" style="1" customWidth="1"/>
    <col min="4" max="4" width="7.140625" style="1" customWidth="1"/>
    <col min="5" max="5" width="11.42578125" style="1" bestFit="1" customWidth="1"/>
    <col min="6" max="8" width="10.85546875" style="1" customWidth="1"/>
    <col min="9" max="10" width="12.140625" style="1" customWidth="1"/>
    <col min="11" max="11" width="12" style="1" customWidth="1"/>
    <col min="12" max="12" width="15.140625" style="1" customWidth="1"/>
    <col min="13" max="13" width="8.85546875" style="1" customWidth="1"/>
    <col min="14" max="14" width="4.85546875" style="1" customWidth="1"/>
    <col min="15" max="15" width="12.140625" style="1" customWidth="1"/>
    <col min="16" max="16" width="1.42578125" style="2" customWidth="1"/>
    <col min="17" max="17" width="12.85546875" style="1" customWidth="1"/>
    <col min="18" max="18" width="19.85546875" style="1" customWidth="1"/>
    <col min="19" max="19" width="11.42578125" style="1"/>
    <col min="20" max="20" width="6.28515625" style="1" customWidth="1"/>
    <col min="21" max="21" width="15.7109375" style="1" bestFit="1" customWidth="1"/>
    <col min="22" max="22" width="34.5703125" style="1" bestFit="1" customWidth="1"/>
    <col min="23" max="23" width="23" style="1" bestFit="1" customWidth="1"/>
    <col min="24" max="24" width="16.140625" style="1" bestFit="1" customWidth="1"/>
    <col min="25" max="26" width="11.42578125" style="1"/>
    <col min="27" max="27" width="77.85546875" style="3" bestFit="1" customWidth="1"/>
    <col min="28" max="28" width="30.7109375" style="1" bestFit="1" customWidth="1"/>
    <col min="29" max="29" width="20.7109375" style="1" bestFit="1" customWidth="1"/>
    <col min="30" max="30" width="20.7109375" style="1" customWidth="1"/>
    <col min="31" max="16384" width="11.42578125" style="1"/>
  </cols>
  <sheetData>
    <row r="4" spans="8:30" x14ac:dyDescent="0.25">
      <c r="AB4" s="4"/>
    </row>
    <row r="8" spans="8:30" x14ac:dyDescent="0.25">
      <c r="I8" s="54"/>
      <c r="J8" s="54"/>
      <c r="K8" s="54"/>
      <c r="L8" s="54"/>
      <c r="M8" s="54"/>
      <c r="AC8" s="5" t="s">
        <v>0</v>
      </c>
      <c r="AD8" s="5" t="s">
        <v>1</v>
      </c>
    </row>
    <row r="9" spans="8:30" x14ac:dyDescent="0.25">
      <c r="I9" s="54"/>
      <c r="J9" s="54"/>
      <c r="K9" s="54"/>
      <c r="L9" s="54"/>
      <c r="M9" s="54"/>
      <c r="U9" s="6" t="s">
        <v>2</v>
      </c>
      <c r="V9" s="6" t="s">
        <v>3</v>
      </c>
      <c r="W9" s="6" t="s">
        <v>4</v>
      </c>
      <c r="X9" s="6" t="s">
        <v>5</v>
      </c>
      <c r="Y9" s="7"/>
      <c r="Z9" s="7"/>
      <c r="AA9" s="8"/>
      <c r="AB9" s="9" t="s">
        <v>6</v>
      </c>
      <c r="AC9" s="9" t="s">
        <v>7</v>
      </c>
      <c r="AD9" s="9" t="s">
        <v>5</v>
      </c>
    </row>
    <row r="10" spans="8:30" ht="17.100000000000001" customHeight="1" x14ac:dyDescent="0.25">
      <c r="I10" s="192"/>
      <c r="J10" s="192"/>
      <c r="K10" s="193"/>
      <c r="L10" s="193"/>
      <c r="M10" s="94"/>
      <c r="N10" s="94"/>
      <c r="O10" s="94"/>
      <c r="P10" s="54"/>
      <c r="U10" s="10" t="s">
        <v>85</v>
      </c>
      <c r="V10" s="10" t="s">
        <v>89</v>
      </c>
      <c r="W10" s="10" t="s">
        <v>94</v>
      </c>
      <c r="X10" s="10" t="s">
        <v>81</v>
      </c>
      <c r="AA10" s="58"/>
      <c r="AB10" s="12" t="s">
        <v>80</v>
      </c>
      <c r="AC10" s="13" t="s">
        <v>83</v>
      </c>
      <c r="AD10" s="13" t="s">
        <v>84</v>
      </c>
    </row>
    <row r="11" spans="8:30" ht="15.75" customHeight="1" x14ac:dyDescent="0.25">
      <c r="I11" s="54"/>
      <c r="J11" s="95"/>
      <c r="K11" s="95"/>
      <c r="L11" s="95"/>
      <c r="M11" s="95"/>
      <c r="N11" s="14"/>
      <c r="O11" s="14"/>
      <c r="U11" s="10" t="s">
        <v>86</v>
      </c>
      <c r="V11" s="10" t="s">
        <v>90</v>
      </c>
      <c r="W11" s="10" t="s">
        <v>95</v>
      </c>
      <c r="X11" s="10" t="s">
        <v>81</v>
      </c>
      <c r="AA11" s="11" t="s">
        <v>3</v>
      </c>
      <c r="AB11" s="13" t="str">
        <f>VLOOKUP($AB$10,$U$10:$X$69,2,FALSE)</f>
        <v xml:space="preserve"> VALVIGNERES</v>
      </c>
      <c r="AC11" s="13" t="str">
        <f>AB12</f>
        <v>Villages CCRH_07</v>
      </c>
      <c r="AD11" s="13" t="str">
        <f>AB13</f>
        <v>Rhône Helvie</v>
      </c>
    </row>
    <row r="12" spans="8:30" ht="17.100000000000001" customHeight="1" x14ac:dyDescent="0.25">
      <c r="I12" s="192"/>
      <c r="J12" s="192"/>
      <c r="K12" s="194"/>
      <c r="L12" s="194"/>
      <c r="M12" s="75"/>
      <c r="N12" s="75"/>
      <c r="O12" s="75"/>
      <c r="U12" s="10" t="s">
        <v>87</v>
      </c>
      <c r="V12" s="10" t="s">
        <v>91</v>
      </c>
      <c r="W12" s="10" t="s">
        <v>95</v>
      </c>
      <c r="X12" s="10" t="s">
        <v>81</v>
      </c>
      <c r="AA12" s="11" t="s">
        <v>8</v>
      </c>
      <c r="AB12" s="13" t="str">
        <f>VLOOKUP($AB$10,$U$10:$X$69,3,FALSE)</f>
        <v>Villages CCRH_07</v>
      </c>
      <c r="AC12" s="13"/>
      <c r="AD12" s="13"/>
    </row>
    <row r="13" spans="8:30" x14ac:dyDescent="0.25">
      <c r="I13" s="54"/>
      <c r="J13" s="54"/>
      <c r="K13" s="54"/>
      <c r="L13" s="54"/>
      <c r="M13" s="54"/>
      <c r="N13" s="54"/>
      <c r="O13" s="54"/>
      <c r="U13" s="10" t="s">
        <v>88</v>
      </c>
      <c r="V13" s="10" t="s">
        <v>92</v>
      </c>
      <c r="W13" s="10" t="s">
        <v>96</v>
      </c>
      <c r="X13" s="10" t="s">
        <v>81</v>
      </c>
      <c r="AA13" s="11" t="s">
        <v>5</v>
      </c>
      <c r="AB13" s="13" t="str">
        <f>VLOOKUP($AB$10,$U$10:$X$69,4,FALSE)</f>
        <v>Rhône Helvie</v>
      </c>
      <c r="AC13" s="13"/>
      <c r="AD13" s="13"/>
    </row>
    <row r="14" spans="8:30" ht="17.100000000000001" customHeight="1" x14ac:dyDescent="0.25">
      <c r="I14" s="192"/>
      <c r="J14" s="192"/>
      <c r="K14" s="194"/>
      <c r="L14" s="194"/>
      <c r="M14" s="75"/>
      <c r="N14" s="75"/>
      <c r="O14" s="75"/>
      <c r="U14" s="10" t="s">
        <v>80</v>
      </c>
      <c r="V14" s="10" t="s">
        <v>93</v>
      </c>
      <c r="W14" s="10" t="s">
        <v>95</v>
      </c>
      <c r="X14" s="10" t="s">
        <v>81</v>
      </c>
      <c r="AA14" s="17"/>
      <c r="AB14" s="18"/>
      <c r="AC14" s="18"/>
      <c r="AD14" s="18"/>
    </row>
    <row r="15" spans="8:30" x14ac:dyDescent="0.25">
      <c r="H15" s="19"/>
      <c r="I15" s="125"/>
      <c r="J15" s="125"/>
      <c r="K15" s="126"/>
      <c r="L15" s="126"/>
      <c r="M15" s="126"/>
      <c r="U15" s="10" t="s">
        <v>82</v>
      </c>
      <c r="V15" s="10" t="s">
        <v>82</v>
      </c>
      <c r="W15" s="10" t="s">
        <v>82</v>
      </c>
      <c r="X15" s="10" t="s">
        <v>82</v>
      </c>
      <c r="AA15" s="20" t="s">
        <v>9</v>
      </c>
      <c r="AB15" s="21">
        <v>377</v>
      </c>
      <c r="AC15" s="22">
        <v>1072</v>
      </c>
      <c r="AD15" s="23">
        <v>10204</v>
      </c>
    </row>
    <row r="16" spans="8:30" ht="16.5" customHeight="1" x14ac:dyDescent="0.25">
      <c r="I16" s="54"/>
      <c r="J16" s="54"/>
      <c r="K16" s="54"/>
      <c r="L16" s="54"/>
      <c r="M16" s="54"/>
      <c r="U16" s="10" t="s">
        <v>82</v>
      </c>
      <c r="V16" s="10" t="s">
        <v>82</v>
      </c>
      <c r="W16" s="10" t="s">
        <v>82</v>
      </c>
      <c r="X16" s="10" t="s">
        <v>82</v>
      </c>
      <c r="AA16" s="20" t="s">
        <v>10</v>
      </c>
      <c r="AB16" s="23">
        <v>411</v>
      </c>
      <c r="AC16" s="22">
        <v>1171</v>
      </c>
      <c r="AD16" s="23">
        <v>10462</v>
      </c>
    </row>
    <row r="17" spans="1:30" ht="16.5" customHeight="1" x14ac:dyDescent="0.25">
      <c r="U17" s="10" t="s">
        <v>82</v>
      </c>
      <c r="V17" s="10" t="s">
        <v>82</v>
      </c>
      <c r="W17" s="10" t="s">
        <v>82</v>
      </c>
      <c r="X17" s="10" t="s">
        <v>82</v>
      </c>
      <c r="AA17" s="20" t="s">
        <v>11</v>
      </c>
      <c r="AB17" s="23">
        <v>461</v>
      </c>
      <c r="AC17" s="22">
        <v>1317</v>
      </c>
      <c r="AD17" s="23">
        <v>10819</v>
      </c>
    </row>
    <row r="18" spans="1:30" ht="16.5" customHeight="1" x14ac:dyDescent="0.25">
      <c r="U18" s="10" t="s">
        <v>82</v>
      </c>
      <c r="V18" s="10" t="s">
        <v>82</v>
      </c>
      <c r="W18" s="10" t="s">
        <v>82</v>
      </c>
      <c r="X18" s="10" t="s">
        <v>82</v>
      </c>
      <c r="AA18" s="24" t="s">
        <v>12</v>
      </c>
      <c r="AB18" s="25">
        <v>477</v>
      </c>
      <c r="AC18" s="25">
        <v>1366</v>
      </c>
      <c r="AD18" s="25">
        <v>10958</v>
      </c>
    </row>
    <row r="19" spans="1:30" ht="16.5" customHeight="1" x14ac:dyDescent="0.25">
      <c r="D19" s="187" t="s">
        <v>3</v>
      </c>
      <c r="E19" s="187"/>
      <c r="F19" s="187"/>
      <c r="U19" s="10" t="s">
        <v>82</v>
      </c>
      <c r="V19" s="10" t="s">
        <v>82</v>
      </c>
      <c r="W19" s="10" t="s">
        <v>82</v>
      </c>
      <c r="X19" s="10" t="s">
        <v>82</v>
      </c>
      <c r="AA19" s="20" t="s">
        <v>13</v>
      </c>
      <c r="AB19" s="23">
        <v>378</v>
      </c>
      <c r="AC19" s="26">
        <v>1062</v>
      </c>
      <c r="AD19" s="27">
        <v>10023</v>
      </c>
    </row>
    <row r="20" spans="1:30" ht="16.5" customHeight="1" x14ac:dyDescent="0.25">
      <c r="D20" s="187"/>
      <c r="E20" s="187"/>
      <c r="F20" s="187"/>
      <c r="U20" s="10" t="s">
        <v>82</v>
      </c>
      <c r="V20" s="10" t="s">
        <v>82</v>
      </c>
      <c r="W20" s="10" t="s">
        <v>82</v>
      </c>
      <c r="X20" s="10" t="s">
        <v>82</v>
      </c>
      <c r="AA20" s="20" t="s">
        <v>14</v>
      </c>
      <c r="AB20" s="27">
        <v>411</v>
      </c>
      <c r="AC20" s="26">
        <v>1167</v>
      </c>
      <c r="AD20" s="27">
        <v>10345</v>
      </c>
    </row>
    <row r="21" spans="1:30" ht="17.25" customHeight="1" x14ac:dyDescent="0.25">
      <c r="C21" s="188" t="str">
        <f>AB11</f>
        <v xml:space="preserve"> VALVIGNERES</v>
      </c>
      <c r="D21" s="188"/>
      <c r="E21" s="188"/>
      <c r="F21" s="188"/>
      <c r="P21" s="28"/>
      <c r="U21" s="10" t="s">
        <v>82</v>
      </c>
      <c r="V21" s="10" t="s">
        <v>82</v>
      </c>
      <c r="W21" s="10" t="s">
        <v>82</v>
      </c>
      <c r="X21" s="10" t="s">
        <v>82</v>
      </c>
      <c r="AA21" s="20" t="s">
        <v>15</v>
      </c>
      <c r="AB21" s="23">
        <v>459.33444316644375</v>
      </c>
      <c r="AC21" s="26">
        <v>1305.3359966719395</v>
      </c>
      <c r="AD21" s="27">
        <v>10667.820747686506</v>
      </c>
    </row>
    <row r="22" spans="1:30" ht="17.25" customHeight="1" x14ac:dyDescent="0.25">
      <c r="C22" s="188"/>
      <c r="D22" s="188"/>
      <c r="E22" s="188"/>
      <c r="F22" s="188"/>
      <c r="O22" s="189"/>
      <c r="P22" s="189"/>
      <c r="Q22" s="189"/>
      <c r="U22" s="10" t="s">
        <v>82</v>
      </c>
      <c r="V22" s="10" t="s">
        <v>82</v>
      </c>
      <c r="W22" s="10" t="s">
        <v>82</v>
      </c>
      <c r="X22" s="10" t="s">
        <v>82</v>
      </c>
      <c r="AA22" s="24" t="s">
        <v>16</v>
      </c>
      <c r="AB22" s="25" t="s">
        <v>41</v>
      </c>
      <c r="AC22" s="25" t="s">
        <v>41</v>
      </c>
      <c r="AD22" s="25" t="s">
        <v>41</v>
      </c>
    </row>
    <row r="23" spans="1:30" ht="16.5" customHeight="1" x14ac:dyDescent="0.25">
      <c r="O23" s="189"/>
      <c r="P23" s="189"/>
      <c r="Q23" s="189"/>
      <c r="U23" s="10" t="s">
        <v>82</v>
      </c>
      <c r="V23" s="10" t="s">
        <v>82</v>
      </c>
      <c r="W23" s="10" t="s">
        <v>82</v>
      </c>
      <c r="X23" s="10" t="s">
        <v>82</v>
      </c>
      <c r="AA23" s="20" t="s">
        <v>17</v>
      </c>
      <c r="AB23" s="23">
        <v>147</v>
      </c>
      <c r="AC23" s="22">
        <v>405</v>
      </c>
      <c r="AD23" s="23">
        <v>4197</v>
      </c>
    </row>
    <row r="24" spans="1:30" ht="16.5" customHeight="1" x14ac:dyDescent="0.25">
      <c r="O24" s="2"/>
      <c r="Q24" s="2"/>
      <c r="U24" s="10" t="s">
        <v>82</v>
      </c>
      <c r="V24" s="10" t="s">
        <v>82</v>
      </c>
      <c r="W24" s="10" t="s">
        <v>82</v>
      </c>
      <c r="X24" s="10" t="s">
        <v>82</v>
      </c>
      <c r="AA24" s="20" t="s">
        <v>18</v>
      </c>
      <c r="AB24" s="27">
        <v>169.866983</v>
      </c>
      <c r="AC24" s="26">
        <v>473.45765700000004</v>
      </c>
      <c r="AD24" s="27">
        <v>4573.6418809999996</v>
      </c>
    </row>
    <row r="25" spans="1:30" ht="16.5" customHeight="1" x14ac:dyDescent="0.25">
      <c r="C25" s="14"/>
      <c r="D25" s="29"/>
      <c r="E25" s="30"/>
      <c r="F25" s="30"/>
      <c r="G25" s="31"/>
      <c r="H25" s="2"/>
      <c r="I25" s="190"/>
      <c r="J25" s="190"/>
      <c r="K25" s="31"/>
      <c r="L25" s="31"/>
      <c r="M25" s="31"/>
      <c r="O25" s="127"/>
      <c r="P25" s="28"/>
      <c r="Q25" s="127"/>
      <c r="S25" s="32" t="s">
        <v>19</v>
      </c>
      <c r="U25" s="10" t="s">
        <v>82</v>
      </c>
      <c r="V25" s="10" t="s">
        <v>82</v>
      </c>
      <c r="W25" s="10" t="s">
        <v>82</v>
      </c>
      <c r="X25" s="10" t="s">
        <v>82</v>
      </c>
      <c r="AA25" s="20" t="s">
        <v>20</v>
      </c>
      <c r="AB25" s="27">
        <v>182.60426634075839</v>
      </c>
      <c r="AC25" s="26">
        <v>523.00612826145709</v>
      </c>
      <c r="AD25" s="27">
        <v>4736.7088020245155</v>
      </c>
    </row>
    <row r="26" spans="1:30" ht="16.5" customHeight="1" x14ac:dyDescent="0.25">
      <c r="C26" s="75" t="s">
        <v>21</v>
      </c>
      <c r="D26" s="75"/>
      <c r="E26" s="60"/>
      <c r="F26" s="60"/>
      <c r="G26" s="60"/>
      <c r="H26" s="54"/>
      <c r="I26" s="54"/>
      <c r="J26" s="2"/>
      <c r="K26" s="2"/>
      <c r="L26" s="2"/>
      <c r="M26" s="2"/>
      <c r="O26" s="2"/>
      <c r="Q26" s="2"/>
      <c r="S26" s="33">
        <v>2015</v>
      </c>
      <c r="U26" s="10" t="s">
        <v>82</v>
      </c>
      <c r="V26" s="10" t="s">
        <v>82</v>
      </c>
      <c r="W26" s="10" t="s">
        <v>82</v>
      </c>
      <c r="X26" s="10" t="s">
        <v>82</v>
      </c>
      <c r="AA26" s="24" t="s">
        <v>22</v>
      </c>
      <c r="AB26" s="34" t="s">
        <v>41</v>
      </c>
      <c r="AC26" s="34" t="s">
        <v>41</v>
      </c>
      <c r="AD26" s="34" t="s">
        <v>41</v>
      </c>
    </row>
    <row r="27" spans="1:30" ht="16.5" customHeight="1" thickBot="1" x14ac:dyDescent="0.3">
      <c r="C27" s="75"/>
      <c r="D27" s="75"/>
      <c r="E27" s="16"/>
      <c r="F27" s="16"/>
      <c r="G27" s="16"/>
      <c r="H27" s="63"/>
      <c r="J27" s="173"/>
      <c r="K27" s="181"/>
      <c r="L27" s="181"/>
      <c r="M27" s="59"/>
      <c r="O27" s="191"/>
      <c r="P27" s="35"/>
      <c r="Q27" s="191"/>
      <c r="S27" s="32">
        <v>2012</v>
      </c>
      <c r="U27" s="10" t="s">
        <v>82</v>
      </c>
      <c r="V27" s="10" t="s">
        <v>82</v>
      </c>
      <c r="W27" s="10" t="s">
        <v>82</v>
      </c>
      <c r="X27" s="10" t="s">
        <v>82</v>
      </c>
      <c r="AA27" s="20" t="s">
        <v>23</v>
      </c>
      <c r="AB27" s="23">
        <v>147</v>
      </c>
      <c r="AC27" s="22">
        <v>405</v>
      </c>
      <c r="AD27" s="23">
        <v>4197</v>
      </c>
    </row>
    <row r="28" spans="1:30" ht="16.5" customHeight="1" thickBot="1" x14ac:dyDescent="0.3">
      <c r="C28" s="63"/>
      <c r="D28" s="61"/>
      <c r="E28" s="71">
        <v>1999</v>
      </c>
      <c r="F28" s="72">
        <v>2006</v>
      </c>
      <c r="G28" s="72">
        <v>2011</v>
      </c>
      <c r="H28" s="100">
        <f>S27</f>
        <v>2012</v>
      </c>
      <c r="J28" s="173"/>
      <c r="K28" s="181"/>
      <c r="L28" s="181"/>
      <c r="M28" s="59"/>
      <c r="O28" s="191"/>
      <c r="P28" s="35"/>
      <c r="Q28" s="191"/>
      <c r="U28" s="10" t="s">
        <v>82</v>
      </c>
      <c r="V28" s="10" t="s">
        <v>82</v>
      </c>
      <c r="W28" s="10" t="s">
        <v>82</v>
      </c>
      <c r="X28" s="10" t="s">
        <v>82</v>
      </c>
      <c r="AA28" s="20" t="s">
        <v>24</v>
      </c>
      <c r="AB28" s="27">
        <v>169.866983</v>
      </c>
      <c r="AC28" s="26">
        <v>473.45765700000004</v>
      </c>
      <c r="AD28" s="27">
        <v>4573.6418809999996</v>
      </c>
    </row>
    <row r="29" spans="1:30" ht="16.5" customHeight="1" thickBot="1" x14ac:dyDescent="0.3">
      <c r="A29" s="65"/>
      <c r="B29" s="16"/>
      <c r="C29" s="177" t="s">
        <v>25</v>
      </c>
      <c r="D29" s="178"/>
      <c r="E29" s="73">
        <f>AB15</f>
        <v>377</v>
      </c>
      <c r="F29" s="51">
        <f>AB16</f>
        <v>411</v>
      </c>
      <c r="G29" s="51">
        <f>AB17</f>
        <v>461</v>
      </c>
      <c r="H29" s="101">
        <f>AB18</f>
        <v>477</v>
      </c>
      <c r="J29" s="135"/>
      <c r="K29" s="54"/>
      <c r="L29" s="54"/>
      <c r="M29" s="32"/>
      <c r="O29" s="37"/>
      <c r="P29" s="37"/>
      <c r="Q29" s="37"/>
      <c r="U29" s="10" t="s">
        <v>82</v>
      </c>
      <c r="V29" s="10" t="s">
        <v>82</v>
      </c>
      <c r="W29" s="10" t="s">
        <v>82</v>
      </c>
      <c r="X29" s="10" t="s">
        <v>82</v>
      </c>
      <c r="AA29" s="20" t="s">
        <v>26</v>
      </c>
      <c r="AB29" s="27">
        <v>182.60426634075839</v>
      </c>
      <c r="AC29" s="26">
        <v>523.00612826145709</v>
      </c>
      <c r="AD29" s="27">
        <v>4736.7088020245155</v>
      </c>
    </row>
    <row r="30" spans="1:30" ht="16.5" customHeight="1" thickBot="1" x14ac:dyDescent="0.3">
      <c r="A30" s="65"/>
      <c r="B30" s="16"/>
      <c r="C30" s="179" t="s">
        <v>27</v>
      </c>
      <c r="D30" s="180"/>
      <c r="E30" s="183">
        <f>EXP(LN(F29/E29)/(F28-E28))-1</f>
        <v>1.2411827681776622E-2</v>
      </c>
      <c r="F30" s="184"/>
      <c r="G30" s="183">
        <f>EXP(LN(H29/G29)/(H28-G28))-1</f>
        <v>3.4707158351410028E-2</v>
      </c>
      <c r="H30" s="184"/>
      <c r="J30" s="136"/>
      <c r="K30" s="54"/>
      <c r="L30" s="54"/>
      <c r="M30" s="32"/>
      <c r="O30" s="2"/>
      <c r="Q30" s="2"/>
      <c r="U30" s="10" t="s">
        <v>82</v>
      </c>
      <c r="V30" s="10" t="s">
        <v>82</v>
      </c>
      <c r="W30" s="10" t="s">
        <v>82</v>
      </c>
      <c r="X30" s="10" t="s">
        <v>82</v>
      </c>
      <c r="AA30" s="38" t="s">
        <v>28</v>
      </c>
      <c r="AB30" s="25" t="s">
        <v>41</v>
      </c>
      <c r="AC30" s="25" t="s">
        <v>41</v>
      </c>
      <c r="AD30" s="25" t="s">
        <v>41</v>
      </c>
    </row>
    <row r="31" spans="1:30" ht="16.5" customHeight="1" thickBot="1" x14ac:dyDescent="0.3">
      <c r="A31" s="65"/>
      <c r="B31" s="16"/>
      <c r="C31" s="140" t="s">
        <v>27</v>
      </c>
      <c r="D31" s="141"/>
      <c r="E31" s="77"/>
      <c r="F31" s="185">
        <f>EXP(LN(G29/F29)/(G28-F28))-1</f>
        <v>2.3226597833771123E-2</v>
      </c>
      <c r="G31" s="186"/>
      <c r="H31" s="102"/>
      <c r="J31" s="135"/>
      <c r="K31" s="37"/>
      <c r="L31" s="37"/>
      <c r="M31" s="32"/>
      <c r="O31" s="128"/>
      <c r="P31" s="37"/>
      <c r="Q31" s="128"/>
      <c r="U31" s="10" t="s">
        <v>82</v>
      </c>
      <c r="V31" s="10" t="s">
        <v>82</v>
      </c>
      <c r="W31" s="10" t="s">
        <v>82</v>
      </c>
      <c r="X31" s="10" t="s">
        <v>82</v>
      </c>
      <c r="AA31" s="39" t="s">
        <v>29</v>
      </c>
      <c r="AB31" s="23">
        <v>36</v>
      </c>
      <c r="AC31" s="27">
        <v>113</v>
      </c>
      <c r="AD31" s="27">
        <v>314</v>
      </c>
    </row>
    <row r="32" spans="1:30" ht="16.5" customHeight="1" x14ac:dyDescent="0.25">
      <c r="D32" s="16"/>
      <c r="E32" s="62"/>
      <c r="F32" s="62"/>
      <c r="G32" s="62"/>
      <c r="H32" s="62"/>
      <c r="J32" s="54"/>
      <c r="K32" s="54"/>
      <c r="L32" s="54"/>
      <c r="O32" s="37"/>
      <c r="P32" s="37"/>
      <c r="Q32" s="37"/>
      <c r="U32" s="10" t="s">
        <v>82</v>
      </c>
      <c r="V32" s="10" t="s">
        <v>82</v>
      </c>
      <c r="W32" s="10" t="s">
        <v>82</v>
      </c>
      <c r="X32" s="10" t="s">
        <v>82</v>
      </c>
      <c r="AA32" s="39" t="s">
        <v>30</v>
      </c>
      <c r="AB32" s="27">
        <v>42.096774000000003</v>
      </c>
      <c r="AC32" s="27">
        <v>147.893565</v>
      </c>
      <c r="AD32" s="27">
        <v>438.21312</v>
      </c>
    </row>
    <row r="33" spans="1:31" ht="16.5" customHeight="1" x14ac:dyDescent="0.25">
      <c r="J33" s="54"/>
      <c r="K33" s="54"/>
      <c r="L33" s="54"/>
      <c r="O33" s="35"/>
      <c r="P33" s="35"/>
      <c r="Q33" s="35"/>
      <c r="U33" s="10" t="s">
        <v>82</v>
      </c>
      <c r="V33" s="10" t="s">
        <v>82</v>
      </c>
      <c r="W33" s="10" t="s">
        <v>82</v>
      </c>
      <c r="X33" s="10" t="s">
        <v>82</v>
      </c>
      <c r="AA33" s="39" t="s">
        <v>31</v>
      </c>
      <c r="AB33" s="27">
        <v>46.256563179309985</v>
      </c>
      <c r="AC33" s="27">
        <v>146.19380970049176</v>
      </c>
      <c r="AD33" s="27">
        <v>295.62794799663118</v>
      </c>
    </row>
    <row r="34" spans="1:31" ht="16.5" customHeight="1" thickBot="1" x14ac:dyDescent="0.3">
      <c r="C34" s="75" t="s">
        <v>32</v>
      </c>
      <c r="D34" s="75"/>
      <c r="E34" s="36"/>
      <c r="F34" s="36"/>
      <c r="G34" s="36"/>
      <c r="H34" s="36"/>
      <c r="J34" s="173"/>
      <c r="K34" s="181"/>
      <c r="L34" s="181"/>
      <c r="M34" s="59"/>
      <c r="O34" s="37"/>
      <c r="P34" s="37"/>
      <c r="Q34" s="37"/>
      <c r="U34" s="10" t="s">
        <v>82</v>
      </c>
      <c r="V34" s="10" t="s">
        <v>82</v>
      </c>
      <c r="W34" s="10" t="s">
        <v>82</v>
      </c>
      <c r="X34" s="10" t="s">
        <v>82</v>
      </c>
      <c r="AA34" s="38" t="s">
        <v>33</v>
      </c>
      <c r="AB34" s="25" t="s">
        <v>41</v>
      </c>
      <c r="AC34" s="25" t="s">
        <v>41</v>
      </c>
      <c r="AD34" s="25" t="s">
        <v>41</v>
      </c>
    </row>
    <row r="35" spans="1:31" ht="16.5" customHeight="1" thickBot="1" x14ac:dyDescent="0.3">
      <c r="E35" s="71">
        <v>1999</v>
      </c>
      <c r="F35" s="72">
        <v>2006</v>
      </c>
      <c r="G35" s="72">
        <v>2011</v>
      </c>
      <c r="H35" s="74">
        <f>S27</f>
        <v>2012</v>
      </c>
      <c r="J35" s="173"/>
      <c r="K35" s="181"/>
      <c r="L35" s="181"/>
      <c r="M35" s="59"/>
      <c r="O35" s="37"/>
      <c r="P35" s="37"/>
      <c r="Q35" s="37"/>
      <c r="U35" s="10" t="s">
        <v>82</v>
      </c>
      <c r="V35" s="10" t="s">
        <v>82</v>
      </c>
      <c r="W35" s="10" t="s">
        <v>82</v>
      </c>
      <c r="X35" s="10" t="s">
        <v>82</v>
      </c>
      <c r="AA35" s="39" t="s">
        <v>34</v>
      </c>
      <c r="AB35" s="40">
        <v>9</v>
      </c>
      <c r="AC35" s="40">
        <v>41</v>
      </c>
      <c r="AD35" s="40">
        <v>499</v>
      </c>
    </row>
    <row r="36" spans="1:31" ht="16.5" customHeight="1" x14ac:dyDescent="0.25">
      <c r="A36" s="65"/>
      <c r="B36" s="16"/>
      <c r="C36" s="177" t="s">
        <v>25</v>
      </c>
      <c r="D36" s="178"/>
      <c r="E36" s="64">
        <f>AB19</f>
        <v>378</v>
      </c>
      <c r="F36" s="84">
        <f>AB20</f>
        <v>411</v>
      </c>
      <c r="G36" s="84">
        <f>AB21</f>
        <v>459.33444316644375</v>
      </c>
      <c r="H36" s="106" t="str">
        <f>AB22</f>
        <v>-</v>
      </c>
      <c r="J36" s="135"/>
      <c r="K36" s="54"/>
      <c r="L36" s="54"/>
      <c r="O36" s="37"/>
      <c r="P36" s="37"/>
      <c r="Q36" s="37"/>
      <c r="U36" s="10" t="s">
        <v>82</v>
      </c>
      <c r="V36" s="10" t="s">
        <v>82</v>
      </c>
      <c r="W36" s="10" t="s">
        <v>82</v>
      </c>
      <c r="X36" s="10" t="s">
        <v>82</v>
      </c>
      <c r="AA36" s="39" t="s">
        <v>35</v>
      </c>
      <c r="AB36" s="34">
        <v>15.903226</v>
      </c>
      <c r="AC36" s="34">
        <v>34.106435000000005</v>
      </c>
      <c r="AD36" s="34">
        <v>494.78688000000005</v>
      </c>
    </row>
    <row r="37" spans="1:31" ht="16.5" customHeight="1" x14ac:dyDescent="0.25">
      <c r="A37" s="65"/>
      <c r="B37" s="16"/>
      <c r="C37" s="179" t="s">
        <v>36</v>
      </c>
      <c r="D37" s="180"/>
      <c r="E37" s="80">
        <f>AB23</f>
        <v>147</v>
      </c>
      <c r="F37" s="66">
        <f>AB24</f>
        <v>169.866983</v>
      </c>
      <c r="G37" s="66">
        <f>AB25</f>
        <v>182.60426634075839</v>
      </c>
      <c r="H37" s="103" t="str">
        <f>AB26</f>
        <v>-</v>
      </c>
      <c r="J37" s="137"/>
      <c r="K37" s="54"/>
      <c r="L37" s="54"/>
      <c r="O37" s="37"/>
      <c r="P37" s="37"/>
      <c r="Q37" s="37"/>
      <c r="U37" s="10" t="s">
        <v>82</v>
      </c>
      <c r="V37" s="10" t="s">
        <v>82</v>
      </c>
      <c r="W37" s="10" t="s">
        <v>82</v>
      </c>
      <c r="X37" s="10" t="s">
        <v>82</v>
      </c>
      <c r="AA37" s="39" t="s">
        <v>37</v>
      </c>
      <c r="AB37" s="27">
        <v>23.581777307099205</v>
      </c>
      <c r="AC37" s="27">
        <v>61.564514106123113</v>
      </c>
      <c r="AD37" s="27">
        <v>769.97743016194079</v>
      </c>
    </row>
    <row r="38" spans="1:31" ht="16.5" customHeight="1" thickBot="1" x14ac:dyDescent="0.3">
      <c r="A38" s="65"/>
      <c r="B38" s="16"/>
      <c r="C38" s="140" t="s">
        <v>38</v>
      </c>
      <c r="D38" s="141"/>
      <c r="E38" s="107">
        <f>E36/E37</f>
        <v>2.5714285714285716</v>
      </c>
      <c r="F38" s="108">
        <f>F36/F37</f>
        <v>2.419540235196854</v>
      </c>
      <c r="G38" s="109">
        <f>G36/G37</f>
        <v>2.5154639175257731</v>
      </c>
      <c r="H38" s="102" t="str">
        <f>IFERROR(H36/H37,"-")</f>
        <v>-</v>
      </c>
      <c r="J38" s="138"/>
      <c r="K38" s="54"/>
      <c r="L38" s="54"/>
      <c r="O38" s="129"/>
      <c r="P38" s="41"/>
      <c r="Q38" s="129"/>
      <c r="U38" s="10" t="s">
        <v>82</v>
      </c>
      <c r="V38" s="10" t="s">
        <v>82</v>
      </c>
      <c r="W38" s="10" t="s">
        <v>82</v>
      </c>
      <c r="X38" s="10" t="s">
        <v>82</v>
      </c>
      <c r="AA38" s="38" t="s">
        <v>39</v>
      </c>
      <c r="AB38" s="25" t="s">
        <v>41</v>
      </c>
      <c r="AC38" s="25" t="s">
        <v>41</v>
      </c>
      <c r="AD38" s="25" t="s">
        <v>41</v>
      </c>
    </row>
    <row r="39" spans="1:31" ht="16.5" customHeight="1" x14ac:dyDescent="0.25">
      <c r="C39" s="16"/>
      <c r="D39" s="16"/>
      <c r="E39" s="16"/>
      <c r="F39" s="16"/>
      <c r="J39" s="54"/>
      <c r="K39" s="54"/>
      <c r="L39" s="54"/>
      <c r="O39" s="37"/>
      <c r="P39" s="37"/>
      <c r="Q39" s="37"/>
      <c r="U39" s="10" t="s">
        <v>82</v>
      </c>
      <c r="V39" s="10" t="s">
        <v>82</v>
      </c>
      <c r="W39" s="10" t="s">
        <v>82</v>
      </c>
      <c r="X39" s="10" t="s">
        <v>82</v>
      </c>
      <c r="AA39" s="39" t="s">
        <v>40</v>
      </c>
      <c r="AB39" s="40">
        <v>24</v>
      </c>
      <c r="AC39" s="40">
        <v>71</v>
      </c>
      <c r="AD39" s="40">
        <v>242</v>
      </c>
      <c r="AE39" s="42"/>
    </row>
    <row r="40" spans="1:31" ht="16.5" customHeight="1" x14ac:dyDescent="0.25">
      <c r="C40" s="16"/>
      <c r="D40" s="16"/>
      <c r="E40" s="16"/>
      <c r="F40" s="16"/>
      <c r="J40" s="54"/>
      <c r="K40" s="54"/>
      <c r="L40" s="54"/>
      <c r="O40" s="37"/>
      <c r="P40" s="37"/>
      <c r="Q40" s="37"/>
      <c r="U40" s="10" t="s">
        <v>82</v>
      </c>
      <c r="V40" s="10" t="s">
        <v>82</v>
      </c>
      <c r="W40" s="10" t="s">
        <v>82</v>
      </c>
      <c r="X40" s="10" t="s">
        <v>82</v>
      </c>
      <c r="AA40" s="20" t="s">
        <v>42</v>
      </c>
      <c r="AB40" s="40">
        <v>2</v>
      </c>
      <c r="AC40" s="40">
        <v>8</v>
      </c>
      <c r="AD40" s="40">
        <v>35</v>
      </c>
    </row>
    <row r="41" spans="1:31" ht="16.5" customHeight="1" thickBot="1" x14ac:dyDescent="0.3">
      <c r="C41" s="60"/>
      <c r="D41" s="60"/>
      <c r="E41" s="36"/>
      <c r="F41" s="36"/>
      <c r="G41" s="36"/>
      <c r="H41" s="36"/>
      <c r="J41" s="173"/>
      <c r="K41" s="181"/>
      <c r="L41" s="181"/>
      <c r="M41" s="59"/>
      <c r="O41" s="37"/>
      <c r="P41" s="37"/>
      <c r="Q41" s="37"/>
      <c r="U41" s="10" t="s">
        <v>82</v>
      </c>
      <c r="V41" s="10" t="s">
        <v>82</v>
      </c>
      <c r="W41" s="10" t="s">
        <v>82</v>
      </c>
      <c r="X41" s="10" t="s">
        <v>82</v>
      </c>
      <c r="AA41" s="20" t="s">
        <v>43</v>
      </c>
      <c r="AB41" s="40">
        <v>0</v>
      </c>
      <c r="AC41" s="40">
        <v>2</v>
      </c>
      <c r="AD41" s="40">
        <v>59</v>
      </c>
    </row>
    <row r="42" spans="1:31" ht="16.5" customHeight="1" thickBot="1" x14ac:dyDescent="0.3">
      <c r="C42" s="16"/>
      <c r="D42" s="16"/>
      <c r="E42" s="71">
        <v>1999</v>
      </c>
      <c r="F42" s="72">
        <v>2006</v>
      </c>
      <c r="G42" s="72">
        <v>2011</v>
      </c>
      <c r="H42" s="74">
        <f>S27</f>
        <v>2012</v>
      </c>
      <c r="J42" s="173"/>
      <c r="K42" s="181"/>
      <c r="L42" s="181"/>
      <c r="M42" s="59"/>
      <c r="O42" s="37"/>
      <c r="P42" s="37"/>
      <c r="Q42" s="37"/>
      <c r="U42" s="10" t="s">
        <v>82</v>
      </c>
      <c r="V42" s="10" t="s">
        <v>82</v>
      </c>
      <c r="W42" s="10" t="s">
        <v>82</v>
      </c>
      <c r="X42" s="10" t="s">
        <v>82</v>
      </c>
      <c r="AA42" s="20" t="s">
        <v>44</v>
      </c>
      <c r="AB42" s="40">
        <v>0</v>
      </c>
      <c r="AC42" s="40">
        <v>0</v>
      </c>
      <c r="AD42" s="40">
        <v>10</v>
      </c>
    </row>
    <row r="43" spans="1:31" ht="16.5" customHeight="1" x14ac:dyDescent="0.25">
      <c r="C43" s="86" t="s">
        <v>45</v>
      </c>
      <c r="D43" s="87" t="s">
        <v>46</v>
      </c>
      <c r="E43" s="110">
        <f>E45+E47+E49</f>
        <v>192</v>
      </c>
      <c r="F43" s="84">
        <f>F45+F47+F49</f>
        <v>227.866983</v>
      </c>
      <c r="G43" s="84">
        <f>G45+G47+G49</f>
        <v>229.76782095495679</v>
      </c>
      <c r="H43" s="106" t="str">
        <f>IFERROR(H45+H47+H49=0,"-")</f>
        <v>-</v>
      </c>
      <c r="J43" s="135"/>
      <c r="K43" s="54"/>
      <c r="L43" s="54"/>
      <c r="M43" s="16"/>
      <c r="O43" s="37"/>
      <c r="P43" s="37"/>
      <c r="Q43" s="37"/>
      <c r="U43" s="10" t="s">
        <v>82</v>
      </c>
      <c r="V43" s="10" t="s">
        <v>82</v>
      </c>
      <c r="W43" s="10" t="s">
        <v>82</v>
      </c>
      <c r="X43" s="10" t="s">
        <v>82</v>
      </c>
      <c r="AA43" s="20" t="s">
        <v>47</v>
      </c>
      <c r="AB43" s="40">
        <v>3</v>
      </c>
      <c r="AC43" s="40">
        <v>11</v>
      </c>
      <c r="AD43" s="40">
        <v>152</v>
      </c>
    </row>
    <row r="44" spans="1:31" ht="16.5" customHeight="1" thickBot="1" x14ac:dyDescent="0.3">
      <c r="C44" s="90"/>
      <c r="D44" s="91" t="s">
        <v>48</v>
      </c>
      <c r="E44" s="104">
        <f>E43/$E$43</f>
        <v>1</v>
      </c>
      <c r="F44" s="67">
        <f>F43/$F$43</f>
        <v>1</v>
      </c>
      <c r="G44" s="67">
        <f>G43/$G$43</f>
        <v>1</v>
      </c>
      <c r="H44" s="105" t="str">
        <f>IFERROR(H43/$H$43,"-")</f>
        <v>-</v>
      </c>
      <c r="J44" s="137"/>
      <c r="K44" s="54"/>
      <c r="L44" s="54"/>
      <c r="M44" s="16"/>
      <c r="O44" s="37"/>
      <c r="P44" s="37"/>
      <c r="Q44" s="37"/>
      <c r="U44" s="10" t="s">
        <v>82</v>
      </c>
      <c r="V44" s="10" t="s">
        <v>82</v>
      </c>
      <c r="W44" s="10" t="s">
        <v>82</v>
      </c>
      <c r="X44" s="10" t="s">
        <v>82</v>
      </c>
      <c r="AA44" s="20" t="s">
        <v>49</v>
      </c>
      <c r="AB44" s="40">
        <v>4</v>
      </c>
      <c r="AC44" s="40">
        <v>4</v>
      </c>
      <c r="AD44" s="40">
        <v>75</v>
      </c>
      <c r="AE44" s="43"/>
    </row>
    <row r="45" spans="1:31" ht="16.5" customHeight="1" x14ac:dyDescent="0.25">
      <c r="C45" s="88" t="s">
        <v>50</v>
      </c>
      <c r="D45" s="89" t="s">
        <v>46</v>
      </c>
      <c r="E45" s="115">
        <f>AB27</f>
        <v>147</v>
      </c>
      <c r="F45" s="116">
        <f>AB28</f>
        <v>169.866983</v>
      </c>
      <c r="G45" s="116">
        <f>AB29</f>
        <v>182.60426634075839</v>
      </c>
      <c r="H45" s="117" t="str">
        <f>AB30</f>
        <v>-</v>
      </c>
      <c r="J45" s="138"/>
      <c r="K45" s="54"/>
      <c r="L45" s="54"/>
      <c r="M45" s="16"/>
      <c r="O45" s="37"/>
      <c r="P45" s="37"/>
      <c r="Q45" s="37"/>
      <c r="U45" s="10" t="s">
        <v>82</v>
      </c>
      <c r="V45" s="10" t="s">
        <v>82</v>
      </c>
      <c r="W45" s="10" t="s">
        <v>82</v>
      </c>
      <c r="X45" s="10" t="s">
        <v>82</v>
      </c>
      <c r="AA45" s="44" t="s">
        <v>51</v>
      </c>
      <c r="AB45" s="45">
        <v>3043.5</v>
      </c>
      <c r="AC45" s="45">
        <v>2757</v>
      </c>
      <c r="AD45" s="45">
        <v>653.19075144508668</v>
      </c>
    </row>
    <row r="46" spans="1:31" ht="16.5" customHeight="1" thickBot="1" x14ac:dyDescent="0.3">
      <c r="C46" s="90"/>
      <c r="D46" s="91" t="s">
        <v>48</v>
      </c>
      <c r="E46" s="111">
        <f>E45/$E$43</f>
        <v>0.765625</v>
      </c>
      <c r="F46" s="112">
        <f>F45/$F$43</f>
        <v>0.74546553767291512</v>
      </c>
      <c r="G46" s="113">
        <f>G45/$G$43</f>
        <v>0.79473385603702862</v>
      </c>
      <c r="H46" s="114" t="str">
        <f>IFERROR(H45/$H$43,"-")</f>
        <v>-</v>
      </c>
      <c r="J46" s="135"/>
      <c r="K46" s="54"/>
      <c r="L46" s="54"/>
      <c r="M46" s="16"/>
      <c r="O46" s="130"/>
      <c r="P46" s="37"/>
      <c r="Q46" s="130"/>
      <c r="U46" s="10" t="s">
        <v>82</v>
      </c>
      <c r="V46" s="10" t="s">
        <v>82</v>
      </c>
      <c r="W46" s="10" t="s">
        <v>82</v>
      </c>
      <c r="X46" s="10" t="s">
        <v>82</v>
      </c>
      <c r="AA46" s="44" t="s">
        <v>52</v>
      </c>
      <c r="AB46" s="34">
        <v>3.2856908164941681</v>
      </c>
      <c r="AC46" s="46">
        <v>3.6271309394269133</v>
      </c>
      <c r="AD46" s="34">
        <v>15.309463549317712</v>
      </c>
    </row>
    <row r="47" spans="1:31" ht="16.5" customHeight="1" x14ac:dyDescent="0.25">
      <c r="C47" s="88" t="s">
        <v>53</v>
      </c>
      <c r="D47" s="89" t="s">
        <v>46</v>
      </c>
      <c r="E47" s="115">
        <f>AB31</f>
        <v>36</v>
      </c>
      <c r="F47" s="116">
        <f>AB32</f>
        <v>42.096774000000003</v>
      </c>
      <c r="G47" s="116">
        <f>AB37</f>
        <v>23.581777307099205</v>
      </c>
      <c r="H47" s="117" t="str">
        <f>AB34</f>
        <v>-</v>
      </c>
      <c r="J47" s="137"/>
      <c r="K47" s="54"/>
      <c r="L47" s="54"/>
      <c r="M47" s="16"/>
      <c r="O47" s="37"/>
      <c r="P47" s="37"/>
      <c r="Q47" s="37"/>
      <c r="U47" s="10" t="s">
        <v>82</v>
      </c>
      <c r="V47" s="10" t="s">
        <v>82</v>
      </c>
      <c r="W47" s="10" t="s">
        <v>82</v>
      </c>
      <c r="X47" s="10" t="s">
        <v>82</v>
      </c>
      <c r="AA47" s="44" t="s">
        <v>54</v>
      </c>
      <c r="AB47" s="47">
        <v>0.40579999999999999</v>
      </c>
      <c r="AC47" s="48">
        <v>1.1028</v>
      </c>
      <c r="AD47" s="47">
        <v>3.7667333333333333</v>
      </c>
    </row>
    <row r="48" spans="1:31" ht="16.5" customHeight="1" thickBot="1" x14ac:dyDescent="0.3">
      <c r="C48" s="90"/>
      <c r="D48" s="91" t="s">
        <v>48</v>
      </c>
      <c r="E48" s="111">
        <f>E47/$E$43</f>
        <v>0.1875</v>
      </c>
      <c r="F48" s="112">
        <f>F47/$F$43</f>
        <v>0.18474275406542773</v>
      </c>
      <c r="G48" s="113">
        <f>G47/$G$43</f>
        <v>0.10263307198148573</v>
      </c>
      <c r="H48" s="114" t="str">
        <f>IFERROR(H47/$H$43,"-")</f>
        <v>-</v>
      </c>
      <c r="J48" s="138"/>
      <c r="K48" s="54"/>
      <c r="L48" s="54"/>
      <c r="M48" s="16"/>
      <c r="O48" s="130"/>
      <c r="P48" s="37"/>
      <c r="Q48" s="130"/>
      <c r="U48" s="10" t="s">
        <v>82</v>
      </c>
      <c r="V48" s="10" t="s">
        <v>82</v>
      </c>
      <c r="W48" s="10" t="s">
        <v>82</v>
      </c>
      <c r="X48" s="10" t="s">
        <v>82</v>
      </c>
      <c r="AA48" s="20" t="s">
        <v>55</v>
      </c>
      <c r="AB48" s="47">
        <v>1967.5</v>
      </c>
      <c r="AC48" s="48">
        <v>2193.2857142857142</v>
      </c>
      <c r="AD48" s="47">
        <v>590.19540229885069</v>
      </c>
    </row>
    <row r="49" spans="3:30" ht="16.5" customHeight="1" x14ac:dyDescent="0.25">
      <c r="C49" s="88" t="s">
        <v>56</v>
      </c>
      <c r="D49" s="87" t="s">
        <v>46</v>
      </c>
      <c r="E49" s="118">
        <f>AB35</f>
        <v>9</v>
      </c>
      <c r="F49" s="119">
        <f>AB36</f>
        <v>15.903226</v>
      </c>
      <c r="G49" s="119">
        <f>AB37</f>
        <v>23.581777307099205</v>
      </c>
      <c r="H49" s="117" t="str">
        <f>AB38</f>
        <v>-</v>
      </c>
      <c r="J49" s="135"/>
      <c r="K49" s="54"/>
      <c r="L49" s="54"/>
      <c r="O49" s="35"/>
      <c r="P49" s="35"/>
      <c r="Q49" s="35"/>
      <c r="U49" s="10" t="s">
        <v>82</v>
      </c>
      <c r="V49" s="10" t="s">
        <v>82</v>
      </c>
      <c r="W49" s="10" t="s">
        <v>82</v>
      </c>
      <c r="X49" s="10" t="s">
        <v>82</v>
      </c>
      <c r="AA49" s="20" t="s">
        <v>57</v>
      </c>
      <c r="AB49" s="47">
        <v>5.082592121982211</v>
      </c>
      <c r="AC49" s="48">
        <v>4.5593695043314009</v>
      </c>
      <c r="AD49" s="47">
        <v>16.943541005316764</v>
      </c>
    </row>
    <row r="50" spans="3:30" ht="15.75" customHeight="1" thickBot="1" x14ac:dyDescent="0.3">
      <c r="C50" s="90"/>
      <c r="D50" s="91" t="s">
        <v>48</v>
      </c>
      <c r="E50" s="111">
        <f>E49/$E$43</f>
        <v>4.6875E-2</v>
      </c>
      <c r="F50" s="112">
        <f>F49/$F$43</f>
        <v>6.979170826165719E-2</v>
      </c>
      <c r="G50" s="113">
        <f>G49/$G$43</f>
        <v>0.10263307198148573</v>
      </c>
      <c r="H50" s="114" t="str">
        <f>IFERROR(H49/$H$43,"-")</f>
        <v>-</v>
      </c>
      <c r="J50" s="137"/>
      <c r="K50" s="54"/>
      <c r="L50" s="54"/>
      <c r="O50" s="130"/>
      <c r="P50" s="37"/>
      <c r="Q50" s="130"/>
      <c r="U50" s="10" t="s">
        <v>82</v>
      </c>
      <c r="V50" s="10" t="s">
        <v>82</v>
      </c>
      <c r="W50" s="10" t="s">
        <v>82</v>
      </c>
      <c r="X50" s="10" t="s">
        <v>82</v>
      </c>
      <c r="AA50" s="20" t="s">
        <v>58</v>
      </c>
      <c r="AB50" s="47">
        <v>0.19675000000000001</v>
      </c>
      <c r="AC50" s="48">
        <v>0.76764999999999994</v>
      </c>
      <c r="AD50" s="47">
        <v>2.5673500000000002</v>
      </c>
    </row>
    <row r="51" spans="3:30" ht="16.5" customHeight="1" x14ac:dyDescent="0.25">
      <c r="C51" s="16"/>
      <c r="D51" s="16"/>
      <c r="E51" s="16"/>
      <c r="F51" s="16"/>
      <c r="G51" s="16"/>
      <c r="H51" s="16"/>
      <c r="I51" s="16"/>
      <c r="J51" s="54"/>
      <c r="K51" s="54"/>
      <c r="L51" s="54"/>
      <c r="M51" s="16"/>
      <c r="O51" s="37"/>
      <c r="P51" s="37"/>
      <c r="Q51" s="37"/>
      <c r="U51" s="10" t="s">
        <v>82</v>
      </c>
      <c r="V51" s="10" t="s">
        <v>82</v>
      </c>
      <c r="W51" s="10" t="s">
        <v>82</v>
      </c>
      <c r="X51" s="10" t="s">
        <v>82</v>
      </c>
      <c r="AA51" s="20" t="s">
        <v>59</v>
      </c>
      <c r="AB51" s="40">
        <v>0</v>
      </c>
      <c r="AC51" s="49">
        <v>0</v>
      </c>
      <c r="AD51" s="40">
        <v>136</v>
      </c>
    </row>
    <row r="52" spans="3:30" ht="16.5" customHeight="1" x14ac:dyDescent="0.25">
      <c r="C52" s="16"/>
      <c r="D52" s="16"/>
      <c r="E52" s="16"/>
      <c r="F52" s="16"/>
      <c r="G52" s="16"/>
      <c r="H52" s="16"/>
      <c r="I52" s="16"/>
      <c r="J52" s="54"/>
      <c r="K52" s="54"/>
      <c r="L52" s="54"/>
      <c r="M52" s="16"/>
      <c r="O52" s="37"/>
      <c r="P52" s="37"/>
      <c r="Q52" s="37"/>
      <c r="T52" s="50"/>
      <c r="U52" s="10" t="s">
        <v>82</v>
      </c>
      <c r="V52" s="10" t="s">
        <v>82</v>
      </c>
      <c r="W52" s="10" t="s">
        <v>82</v>
      </c>
      <c r="X52" s="10" t="s">
        <v>82</v>
      </c>
      <c r="Y52" s="32"/>
      <c r="Z52" s="32"/>
      <c r="AA52" s="15" t="s">
        <v>60</v>
      </c>
      <c r="AB52" s="25">
        <v>0</v>
      </c>
      <c r="AC52" s="51">
        <v>0</v>
      </c>
      <c r="AD52" s="25">
        <v>13</v>
      </c>
    </row>
    <row r="53" spans="3:30" ht="16.5" customHeight="1" x14ac:dyDescent="0.25">
      <c r="C53" s="76"/>
      <c r="D53" s="76"/>
      <c r="E53" s="16"/>
      <c r="F53" s="16"/>
      <c r="G53" s="16"/>
      <c r="H53" s="16"/>
      <c r="J53" s="182"/>
      <c r="K53" s="182"/>
      <c r="L53" s="54"/>
      <c r="M53" s="93"/>
      <c r="O53" s="37"/>
      <c r="P53" s="37"/>
      <c r="Q53" s="37"/>
      <c r="U53" s="10" t="s">
        <v>82</v>
      </c>
      <c r="V53" s="10" t="s">
        <v>82</v>
      </c>
      <c r="W53" s="10" t="s">
        <v>82</v>
      </c>
      <c r="X53" s="10" t="s">
        <v>82</v>
      </c>
      <c r="AA53" s="15" t="s">
        <v>61</v>
      </c>
      <c r="AB53" s="52" t="s">
        <v>82</v>
      </c>
      <c r="AC53" s="53" t="s">
        <v>82</v>
      </c>
      <c r="AD53" s="52">
        <v>0.11764705882352941</v>
      </c>
    </row>
    <row r="54" spans="3:30" ht="16.5" customHeight="1" thickBot="1" x14ac:dyDescent="0.3">
      <c r="C54" s="76"/>
      <c r="D54" s="76"/>
      <c r="E54" s="36"/>
      <c r="F54" s="36"/>
      <c r="G54" s="36"/>
      <c r="H54" s="36"/>
      <c r="J54" s="182"/>
      <c r="K54" s="182"/>
      <c r="L54" s="54"/>
      <c r="M54" s="93"/>
      <c r="O54" s="37"/>
      <c r="P54" s="37"/>
      <c r="Q54" s="37"/>
      <c r="U54" s="10" t="s">
        <v>82</v>
      </c>
      <c r="V54" s="10" t="s">
        <v>82</v>
      </c>
      <c r="W54" s="10" t="s">
        <v>82</v>
      </c>
      <c r="X54" s="10" t="s">
        <v>82</v>
      </c>
      <c r="AA54" s="15" t="s">
        <v>62</v>
      </c>
      <c r="AB54" s="52" t="s">
        <v>82</v>
      </c>
      <c r="AC54" s="53" t="s">
        <v>82</v>
      </c>
      <c r="AD54" s="52">
        <v>0.38461538461538464</v>
      </c>
    </row>
    <row r="55" spans="3:30" ht="16.5" customHeight="1" x14ac:dyDescent="0.25">
      <c r="C55" s="16"/>
      <c r="D55" s="16"/>
      <c r="E55" s="146" t="s">
        <v>97</v>
      </c>
      <c r="F55" s="174"/>
      <c r="G55" s="175" t="s">
        <v>98</v>
      </c>
      <c r="H55" s="176"/>
      <c r="J55" s="151"/>
      <c r="K55" s="151"/>
      <c r="L55" s="148"/>
      <c r="M55" s="92"/>
      <c r="O55" s="54"/>
      <c r="P55" s="54"/>
      <c r="Q55" s="54"/>
      <c r="U55" s="10" t="s">
        <v>82</v>
      </c>
      <c r="V55" s="10" t="s">
        <v>82</v>
      </c>
      <c r="W55" s="10" t="s">
        <v>82</v>
      </c>
      <c r="X55" s="10" t="s">
        <v>82</v>
      </c>
      <c r="AA55" s="15" t="s">
        <v>63</v>
      </c>
      <c r="AB55" s="55">
        <v>5</v>
      </c>
      <c r="AC55" s="56">
        <v>8</v>
      </c>
      <c r="AD55" s="55">
        <v>34</v>
      </c>
    </row>
    <row r="56" spans="3:30" ht="16.5" customHeight="1" thickBot="1" x14ac:dyDescent="0.3">
      <c r="C56" s="16"/>
      <c r="D56" s="16"/>
      <c r="E56" s="77" t="s">
        <v>46</v>
      </c>
      <c r="F56" s="78" t="s">
        <v>48</v>
      </c>
      <c r="G56" s="123" t="s">
        <v>46</v>
      </c>
      <c r="H56" s="124" t="s">
        <v>48</v>
      </c>
      <c r="J56" s="37"/>
      <c r="K56" s="37"/>
      <c r="L56" s="148"/>
      <c r="M56" s="92"/>
      <c r="O56" s="35"/>
      <c r="P56" s="35"/>
      <c r="Q56" s="35"/>
      <c r="U56" s="10" t="s">
        <v>82</v>
      </c>
      <c r="V56" s="10" t="s">
        <v>82</v>
      </c>
      <c r="W56" s="10" t="s">
        <v>82</v>
      </c>
      <c r="X56" s="10" t="s">
        <v>82</v>
      </c>
      <c r="AA56" s="15" t="s">
        <v>64</v>
      </c>
      <c r="AB56" s="55">
        <v>0</v>
      </c>
      <c r="AC56" s="56">
        <v>0</v>
      </c>
      <c r="AD56" s="55">
        <v>0</v>
      </c>
    </row>
    <row r="57" spans="3:30" ht="16.5" customHeight="1" x14ac:dyDescent="0.25">
      <c r="C57" s="142" t="s">
        <v>65</v>
      </c>
      <c r="D57" s="143"/>
      <c r="E57" s="64">
        <f>SUM(E58:E60)</f>
        <v>27</v>
      </c>
      <c r="F57" s="120">
        <f>E57/$E$57</f>
        <v>1</v>
      </c>
      <c r="G57" s="64">
        <f>SUM(G58:G60)</f>
        <v>6</v>
      </c>
      <c r="H57" s="81">
        <f>G57/$G$57</f>
        <v>1</v>
      </c>
      <c r="J57" s="131"/>
      <c r="K57" s="133"/>
      <c r="L57" s="139"/>
      <c r="M57" s="69"/>
      <c r="O57" s="67"/>
      <c r="P57" s="37"/>
      <c r="Q57" s="67"/>
      <c r="U57" s="10" t="s">
        <v>82</v>
      </c>
      <c r="V57" s="10" t="s">
        <v>82</v>
      </c>
      <c r="W57" s="10" t="s">
        <v>82</v>
      </c>
      <c r="X57" s="10" t="s">
        <v>82</v>
      </c>
      <c r="AA57" s="15" t="s">
        <v>66</v>
      </c>
      <c r="AB57" s="55">
        <v>4</v>
      </c>
      <c r="AC57" s="56">
        <v>6</v>
      </c>
      <c r="AD57" s="55">
        <v>21</v>
      </c>
    </row>
    <row r="58" spans="3:30" ht="16.5" customHeight="1" x14ac:dyDescent="0.25">
      <c r="C58" s="144" t="s">
        <v>67</v>
      </c>
      <c r="D58" s="145"/>
      <c r="E58" s="80">
        <f>AB39</f>
        <v>24</v>
      </c>
      <c r="F58" s="121">
        <f>E58/$E$57</f>
        <v>0.88888888888888884</v>
      </c>
      <c r="G58" s="80">
        <f>AB40</f>
        <v>2</v>
      </c>
      <c r="H58" s="96">
        <f>G58/$G$57</f>
        <v>0.33333333333333331</v>
      </c>
      <c r="J58" s="131"/>
      <c r="K58" s="133"/>
      <c r="L58" s="134"/>
      <c r="M58" s="70"/>
      <c r="O58" s="67"/>
      <c r="P58" s="37"/>
      <c r="Q58" s="67"/>
      <c r="U58" s="10" t="s">
        <v>82</v>
      </c>
      <c r="V58" s="10" t="s">
        <v>82</v>
      </c>
      <c r="W58" s="10" t="s">
        <v>82</v>
      </c>
      <c r="X58" s="10" t="s">
        <v>82</v>
      </c>
      <c r="AA58" s="15" t="s">
        <v>68</v>
      </c>
      <c r="AB58" s="55">
        <v>0</v>
      </c>
      <c r="AC58" s="56">
        <v>0</v>
      </c>
      <c r="AD58" s="55">
        <v>0</v>
      </c>
    </row>
    <row r="59" spans="3:30" ht="16.5" customHeight="1" x14ac:dyDescent="0.25">
      <c r="C59" s="144" t="s">
        <v>69</v>
      </c>
      <c r="D59" s="145"/>
      <c r="E59" s="80">
        <f>AB41</f>
        <v>0</v>
      </c>
      <c r="F59" s="121">
        <f>E59/$E$57</f>
        <v>0</v>
      </c>
      <c r="G59" s="80">
        <f>AB42</f>
        <v>0</v>
      </c>
      <c r="H59" s="96">
        <f>G59/$G$57</f>
        <v>0</v>
      </c>
      <c r="J59" s="131"/>
      <c r="K59" s="133"/>
      <c r="L59" s="54"/>
      <c r="M59" s="70"/>
      <c r="O59" s="67"/>
      <c r="P59" s="37"/>
      <c r="Q59" s="67"/>
      <c r="U59" s="10" t="s">
        <v>82</v>
      </c>
      <c r="V59" s="10" t="s">
        <v>82</v>
      </c>
      <c r="W59" s="10" t="s">
        <v>82</v>
      </c>
      <c r="X59" s="10" t="s">
        <v>82</v>
      </c>
      <c r="AA59" s="15"/>
      <c r="AB59" s="52"/>
      <c r="AC59" s="53"/>
      <c r="AD59" s="52"/>
    </row>
    <row r="60" spans="3:30" ht="16.5" customHeight="1" thickBot="1" x14ac:dyDescent="0.3">
      <c r="C60" s="167" t="s">
        <v>70</v>
      </c>
      <c r="D60" s="168"/>
      <c r="E60" s="77">
        <f>AB43</f>
        <v>3</v>
      </c>
      <c r="F60" s="122">
        <f>E60/$E$57</f>
        <v>0.1111111111111111</v>
      </c>
      <c r="G60" s="77">
        <f>AB44</f>
        <v>4</v>
      </c>
      <c r="H60" s="97">
        <f>G60/$G$57</f>
        <v>0.66666666666666663</v>
      </c>
      <c r="J60" s="131"/>
      <c r="K60" s="133"/>
      <c r="L60" s="54"/>
      <c r="M60" s="70"/>
      <c r="O60" s="67"/>
      <c r="P60" s="37"/>
      <c r="Q60" s="67"/>
      <c r="U60" s="10" t="s">
        <v>82</v>
      </c>
      <c r="V60" s="10" t="s">
        <v>82</v>
      </c>
      <c r="W60" s="10" t="s">
        <v>82</v>
      </c>
      <c r="X60" s="10" t="s">
        <v>82</v>
      </c>
    </row>
    <row r="61" spans="3:30" ht="16.5" customHeight="1" x14ac:dyDescent="0.25">
      <c r="C61" s="16"/>
      <c r="D61" s="16"/>
      <c r="E61" s="16"/>
      <c r="F61" s="16"/>
      <c r="G61" s="16"/>
      <c r="H61" s="16"/>
      <c r="I61" s="16"/>
      <c r="J61" s="54"/>
      <c r="K61" s="54"/>
      <c r="L61" s="54"/>
      <c r="M61" s="16"/>
      <c r="O61" s="37"/>
      <c r="P61" s="37"/>
      <c r="Q61" s="37"/>
      <c r="U61" s="10" t="s">
        <v>82</v>
      </c>
      <c r="V61" s="10" t="s">
        <v>82</v>
      </c>
      <c r="W61" s="10" t="s">
        <v>82</v>
      </c>
      <c r="X61" s="10" t="s">
        <v>82</v>
      </c>
    </row>
    <row r="62" spans="3:30" ht="16.5" customHeight="1" x14ac:dyDescent="0.25">
      <c r="C62" s="16"/>
      <c r="D62" s="16"/>
      <c r="E62" s="16"/>
      <c r="F62" s="16"/>
      <c r="G62" s="16"/>
      <c r="H62" s="16"/>
      <c r="I62" s="16"/>
      <c r="J62" s="54"/>
      <c r="K62" s="54"/>
      <c r="L62" s="54"/>
      <c r="M62" s="16"/>
      <c r="O62" s="35"/>
      <c r="P62" s="35"/>
      <c r="Q62" s="35"/>
      <c r="U62" s="10" t="s">
        <v>82</v>
      </c>
      <c r="V62" s="10" t="s">
        <v>82</v>
      </c>
      <c r="W62" s="10" t="s">
        <v>82</v>
      </c>
      <c r="X62" s="10" t="s">
        <v>82</v>
      </c>
    </row>
    <row r="63" spans="3:30" ht="16.5" customHeight="1" x14ac:dyDescent="0.25">
      <c r="C63" s="76"/>
      <c r="D63" s="76"/>
      <c r="E63" s="16"/>
      <c r="F63" s="16"/>
      <c r="G63" s="16"/>
      <c r="H63" s="16"/>
      <c r="J63" s="149"/>
      <c r="K63" s="149"/>
      <c r="L63" s="54"/>
      <c r="M63" s="16"/>
      <c r="O63" s="37"/>
      <c r="P63" s="37"/>
      <c r="Q63" s="37"/>
      <c r="U63" s="10" t="s">
        <v>82</v>
      </c>
      <c r="V63" s="10" t="s">
        <v>82</v>
      </c>
      <c r="W63" s="10" t="s">
        <v>82</v>
      </c>
      <c r="X63" s="10" t="s">
        <v>82</v>
      </c>
    </row>
    <row r="64" spans="3:30" ht="16.5" customHeight="1" thickBot="1" x14ac:dyDescent="0.3">
      <c r="C64" s="76"/>
      <c r="D64" s="76"/>
      <c r="E64" s="16"/>
      <c r="F64" s="16"/>
      <c r="G64" s="16"/>
      <c r="H64" s="16"/>
      <c r="J64" s="149"/>
      <c r="K64" s="149"/>
      <c r="L64" s="54"/>
      <c r="M64" s="16"/>
      <c r="O64" s="37"/>
      <c r="P64" s="37"/>
      <c r="Q64" s="37"/>
      <c r="U64" s="10" t="s">
        <v>82</v>
      </c>
      <c r="V64" s="10" t="s">
        <v>82</v>
      </c>
      <c r="W64" s="10" t="s">
        <v>82</v>
      </c>
      <c r="X64" s="10" t="s">
        <v>82</v>
      </c>
    </row>
    <row r="65" spans="3:24" ht="16.5" customHeight="1" thickBot="1" x14ac:dyDescent="0.3">
      <c r="C65" s="16"/>
      <c r="D65" s="16"/>
      <c r="E65" s="169" t="s">
        <v>99</v>
      </c>
      <c r="F65" s="170"/>
      <c r="G65" s="171" t="s">
        <v>100</v>
      </c>
      <c r="H65" s="172"/>
      <c r="J65" s="151"/>
      <c r="K65" s="151"/>
      <c r="L65" s="54"/>
      <c r="M65" s="16"/>
      <c r="O65" s="37"/>
      <c r="P65" s="37"/>
      <c r="Q65" s="37"/>
      <c r="U65" s="10" t="s">
        <v>82</v>
      </c>
      <c r="V65" s="10" t="s">
        <v>82</v>
      </c>
      <c r="W65" s="10" t="s">
        <v>82</v>
      </c>
      <c r="X65" s="10" t="s">
        <v>82</v>
      </c>
    </row>
    <row r="66" spans="3:24" ht="16.5" customHeight="1" x14ac:dyDescent="0.25">
      <c r="C66" s="142" t="s">
        <v>71</v>
      </c>
      <c r="D66" s="143"/>
      <c r="E66" s="157" t="str">
        <f>CONCATENATE(TEXT(AB45,"####.00")," en m²")</f>
        <v>30.44 en m²</v>
      </c>
      <c r="F66" s="158"/>
      <c r="G66" s="159" t="str">
        <f>IF(AB48=0,"-",CONCATENATE(TEXT(AB48,"####.00")," en m²"))</f>
        <v>19.68 en m²</v>
      </c>
      <c r="H66" s="160"/>
      <c r="J66" s="161"/>
      <c r="K66" s="161"/>
      <c r="L66" s="54"/>
      <c r="M66" s="16"/>
      <c r="O66" s="131"/>
      <c r="P66" s="37"/>
      <c r="Q66" s="131"/>
      <c r="U66" s="10" t="s">
        <v>82</v>
      </c>
      <c r="V66" s="10" t="s">
        <v>82</v>
      </c>
      <c r="W66" s="10" t="s">
        <v>82</v>
      </c>
      <c r="X66" s="10" t="s">
        <v>82</v>
      </c>
    </row>
    <row r="67" spans="3:24" ht="16.5" customHeight="1" x14ac:dyDescent="0.25">
      <c r="C67" s="144" t="s">
        <v>72</v>
      </c>
      <c r="D67" s="145"/>
      <c r="E67" s="162" t="str">
        <f>CONCATENATE(TEXT(AB46,"0")," lgts/ha")</f>
        <v>3 lgts/ha</v>
      </c>
      <c r="F67" s="163"/>
      <c r="G67" s="164" t="str">
        <f>IF(AB49=0,"-",CONCATENATE(TEXT(AB49,"0")," lgts/ha"))</f>
        <v>5 lgts/ha</v>
      </c>
      <c r="H67" s="165"/>
      <c r="J67" s="166"/>
      <c r="K67" s="166"/>
      <c r="L67" s="54"/>
      <c r="M67" s="16"/>
      <c r="O67" s="132"/>
      <c r="P67" s="35"/>
      <c r="Q67" s="132"/>
      <c r="U67" s="10" t="s">
        <v>82</v>
      </c>
      <c r="V67" s="10" t="s">
        <v>82</v>
      </c>
      <c r="W67" s="10" t="s">
        <v>82</v>
      </c>
      <c r="X67" s="10" t="s">
        <v>82</v>
      </c>
    </row>
    <row r="68" spans="3:24" ht="16.5" customHeight="1" thickBot="1" x14ac:dyDescent="0.3">
      <c r="C68" s="140" t="s">
        <v>73</v>
      </c>
      <c r="D68" s="141"/>
      <c r="E68" s="152" t="str">
        <f>CONCATENATE(TEXT(AB47,"0.00")," en m²")</f>
        <v>0.00 en m²</v>
      </c>
      <c r="F68" s="153"/>
      <c r="G68" s="154" t="str">
        <f>IF(AB49=0,"-",CONCATENATE(TEXT(AB50,"0.00")," en m²"))</f>
        <v>0.00 en m²</v>
      </c>
      <c r="H68" s="155"/>
      <c r="J68" s="156"/>
      <c r="K68" s="156"/>
      <c r="L68" s="54"/>
      <c r="O68" s="37"/>
      <c r="P68" s="37"/>
      <c r="Q68" s="37"/>
      <c r="U68" s="10" t="s">
        <v>82</v>
      </c>
      <c r="V68" s="10" t="s">
        <v>82</v>
      </c>
      <c r="W68" s="10" t="s">
        <v>82</v>
      </c>
      <c r="X68" s="10" t="s">
        <v>82</v>
      </c>
    </row>
    <row r="69" spans="3:24" ht="16.5" customHeight="1" x14ac:dyDescent="0.25">
      <c r="C69" s="16"/>
      <c r="D69" s="16"/>
      <c r="E69" s="16"/>
      <c r="F69" s="16"/>
      <c r="G69" s="16"/>
      <c r="H69" s="16"/>
      <c r="I69" s="16"/>
      <c r="J69" s="54"/>
      <c r="K69" s="54"/>
      <c r="L69" s="54"/>
      <c r="O69" s="37"/>
      <c r="P69" s="37"/>
      <c r="Q69" s="37"/>
      <c r="U69" s="10" t="s">
        <v>82</v>
      </c>
      <c r="V69" s="10" t="s">
        <v>82</v>
      </c>
      <c r="W69" s="10" t="s">
        <v>82</v>
      </c>
      <c r="X69" s="10" t="s">
        <v>82</v>
      </c>
    </row>
    <row r="70" spans="3:24" ht="16.5" customHeight="1" x14ac:dyDescent="0.25">
      <c r="C70" s="16"/>
      <c r="D70" s="16"/>
      <c r="E70" s="16"/>
      <c r="F70" s="16"/>
      <c r="G70" s="16"/>
      <c r="H70" s="16"/>
      <c r="I70" s="16"/>
      <c r="J70" s="54"/>
      <c r="K70" s="54"/>
      <c r="L70" s="54"/>
      <c r="O70" s="37"/>
      <c r="P70" s="37"/>
      <c r="Q70" s="37"/>
    </row>
    <row r="71" spans="3:24" ht="16.5" customHeight="1" x14ac:dyDescent="0.25">
      <c r="C71" s="76"/>
      <c r="D71" s="76"/>
      <c r="E71" s="16"/>
      <c r="F71" s="16"/>
      <c r="G71" s="16"/>
      <c r="H71" s="16"/>
      <c r="J71" s="149"/>
      <c r="K71" s="149"/>
      <c r="L71" s="54"/>
      <c r="O71" s="54"/>
      <c r="P71" s="54"/>
      <c r="Q71" s="54"/>
    </row>
    <row r="72" spans="3:24" ht="16.5" customHeight="1" thickBot="1" x14ac:dyDescent="0.3">
      <c r="C72" s="76"/>
      <c r="D72" s="76"/>
      <c r="E72" s="36"/>
      <c r="F72" s="36"/>
      <c r="G72" s="36"/>
      <c r="H72" s="36"/>
      <c r="J72" s="149"/>
      <c r="K72" s="149"/>
      <c r="L72" s="54"/>
      <c r="M72" s="93"/>
      <c r="O72" s="54"/>
      <c r="P72" s="54"/>
      <c r="Q72" s="54"/>
    </row>
    <row r="73" spans="3:24" ht="16.5" customHeight="1" x14ac:dyDescent="0.25">
      <c r="C73" s="16"/>
      <c r="D73" s="16"/>
      <c r="E73" s="146" t="s">
        <v>97</v>
      </c>
      <c r="F73" s="147"/>
      <c r="G73" s="150" t="s">
        <v>98</v>
      </c>
      <c r="H73" s="150"/>
      <c r="J73" s="151"/>
      <c r="K73" s="151"/>
      <c r="L73" s="148"/>
      <c r="M73" s="92"/>
      <c r="O73" s="54"/>
      <c r="P73" s="54"/>
      <c r="Q73" s="54"/>
    </row>
    <row r="74" spans="3:24" ht="16.5" customHeight="1" thickBot="1" x14ac:dyDescent="0.3">
      <c r="C74" s="16"/>
      <c r="D74" s="16"/>
      <c r="E74" s="77" t="s">
        <v>46</v>
      </c>
      <c r="F74" s="78" t="s">
        <v>48</v>
      </c>
      <c r="G74" s="82" t="s">
        <v>46</v>
      </c>
      <c r="H74" s="82" t="s">
        <v>48</v>
      </c>
      <c r="J74" s="37"/>
      <c r="K74" s="37"/>
      <c r="L74" s="148"/>
      <c r="M74" s="92"/>
      <c r="O74" s="54"/>
      <c r="P74" s="54"/>
      <c r="Q74" s="54"/>
    </row>
    <row r="75" spans="3:24" ht="16.5" customHeight="1" x14ac:dyDescent="0.25">
      <c r="C75" s="142" t="s">
        <v>74</v>
      </c>
      <c r="D75" s="143"/>
      <c r="E75" s="64">
        <f>AB51</f>
        <v>0</v>
      </c>
      <c r="F75" s="83" t="str">
        <f>IFERROR(E75/$E$75,"-")</f>
        <v>-</v>
      </c>
      <c r="G75" s="64">
        <f>AB52</f>
        <v>0</v>
      </c>
      <c r="H75" s="79" t="str">
        <f>IFERROR(G75/$G$75,"-")</f>
        <v>-</v>
      </c>
      <c r="J75" s="131"/>
      <c r="K75" s="67"/>
      <c r="L75" s="139"/>
      <c r="M75" s="69"/>
      <c r="O75" s="37"/>
      <c r="P75" s="37"/>
      <c r="Q75" s="37"/>
    </row>
    <row r="76" spans="3:24" ht="16.5" customHeight="1" x14ac:dyDescent="0.25">
      <c r="C76" s="144" t="s">
        <v>75</v>
      </c>
      <c r="D76" s="145"/>
      <c r="E76" s="80">
        <f>E75-E77</f>
        <v>0</v>
      </c>
      <c r="F76" s="68" t="str">
        <f t="shared" ref="F76:F77" si="0">IFERROR(E76/$E$75,"-")</f>
        <v>-</v>
      </c>
      <c r="G76" s="80">
        <f>G75-G77</f>
        <v>0</v>
      </c>
      <c r="H76" s="98" t="str">
        <f t="shared" ref="H76:H77" si="1">IFERROR(G76/$G$75,"-")</f>
        <v>-</v>
      </c>
      <c r="J76" s="131"/>
      <c r="K76" s="67"/>
      <c r="L76" s="134"/>
      <c r="M76" s="70"/>
      <c r="O76" s="37"/>
      <c r="P76" s="37"/>
      <c r="Q76" s="37"/>
    </row>
    <row r="77" spans="3:24" ht="16.5" customHeight="1" thickBot="1" x14ac:dyDescent="0.3">
      <c r="C77" s="140" t="s">
        <v>76</v>
      </c>
      <c r="D77" s="141"/>
      <c r="E77" s="77" t="str">
        <f>IFERROR(E75*AB53,"0")</f>
        <v>0</v>
      </c>
      <c r="F77" s="85" t="str">
        <f t="shared" si="0"/>
        <v>-</v>
      </c>
      <c r="G77" s="77">
        <f>IFERROR(G75*AB54,0)</f>
        <v>0</v>
      </c>
      <c r="H77" s="99" t="str">
        <f t="shared" si="1"/>
        <v>-</v>
      </c>
      <c r="J77" s="131"/>
      <c r="K77" s="67"/>
      <c r="L77" s="134"/>
      <c r="M77" s="70"/>
      <c r="O77" s="37"/>
      <c r="P77" s="37"/>
      <c r="Q77" s="37"/>
    </row>
    <row r="78" spans="3:24" ht="16.5" customHeight="1" x14ac:dyDescent="0.25">
      <c r="C78" s="16"/>
      <c r="D78" s="16"/>
      <c r="E78" s="16"/>
      <c r="F78" s="16"/>
      <c r="G78" s="16"/>
      <c r="H78" s="16"/>
      <c r="I78" s="16"/>
      <c r="J78" s="54"/>
      <c r="K78" s="54"/>
      <c r="L78" s="54"/>
      <c r="M78" s="16"/>
      <c r="O78" s="37"/>
      <c r="P78" s="37"/>
      <c r="Q78" s="37"/>
    </row>
    <row r="79" spans="3:24" ht="16.5" customHeight="1" x14ac:dyDescent="0.25">
      <c r="C79" s="16"/>
      <c r="D79" s="16"/>
      <c r="E79" s="16"/>
      <c r="F79" s="16"/>
      <c r="G79" s="16"/>
      <c r="H79" s="16"/>
      <c r="I79" s="16"/>
      <c r="J79" s="54"/>
      <c r="K79" s="54"/>
      <c r="L79" s="54"/>
      <c r="O79" s="37"/>
      <c r="P79" s="37"/>
      <c r="Q79" s="37"/>
    </row>
    <row r="80" spans="3:24" ht="16.5" customHeight="1" x14ac:dyDescent="0.25">
      <c r="C80" s="76"/>
      <c r="D80" s="76"/>
      <c r="E80" s="16"/>
      <c r="F80" s="16"/>
      <c r="G80" s="16"/>
      <c r="H80" s="16"/>
      <c r="J80" s="149"/>
      <c r="K80" s="149"/>
      <c r="L80" s="54"/>
      <c r="O80" s="37"/>
      <c r="P80" s="37"/>
      <c r="Q80" s="37"/>
    </row>
    <row r="81" spans="3:22" ht="16.149999999999999" customHeight="1" thickBot="1" x14ac:dyDescent="0.3">
      <c r="C81" s="76"/>
      <c r="D81" s="76"/>
      <c r="E81" s="16"/>
      <c r="F81" s="16"/>
      <c r="G81" s="16"/>
      <c r="H81" s="16"/>
      <c r="J81" s="149"/>
      <c r="K81" s="149"/>
      <c r="L81" s="54"/>
      <c r="M81" s="93"/>
      <c r="O81" s="37"/>
      <c r="P81" s="37"/>
      <c r="Q81" s="37"/>
      <c r="T81" s="57"/>
      <c r="U81" s="57"/>
      <c r="V81" s="57"/>
    </row>
    <row r="82" spans="3:22" ht="16.149999999999999" customHeight="1" x14ac:dyDescent="0.25">
      <c r="C82" s="16"/>
      <c r="D82" s="16"/>
      <c r="E82" s="146" t="s">
        <v>97</v>
      </c>
      <c r="F82" s="147"/>
      <c r="G82" s="150" t="s">
        <v>98</v>
      </c>
      <c r="H82" s="150"/>
      <c r="J82" s="151"/>
      <c r="K82" s="151"/>
      <c r="L82" s="148"/>
      <c r="M82" s="92"/>
      <c r="O82" s="37"/>
      <c r="P82" s="37"/>
      <c r="Q82" s="37"/>
      <c r="T82" s="57"/>
      <c r="U82" s="57"/>
      <c r="V82" s="57"/>
    </row>
    <row r="83" spans="3:22" ht="15.75" customHeight="1" thickBot="1" x14ac:dyDescent="0.3">
      <c r="C83" s="16"/>
      <c r="D83" s="16"/>
      <c r="E83" s="77" t="s">
        <v>46</v>
      </c>
      <c r="F83" s="78" t="s">
        <v>48</v>
      </c>
      <c r="G83" s="82" t="s">
        <v>46</v>
      </c>
      <c r="H83" s="82" t="s">
        <v>48</v>
      </c>
      <c r="J83" s="37"/>
      <c r="K83" s="37"/>
      <c r="L83" s="148"/>
      <c r="M83" s="92"/>
      <c r="O83" s="37"/>
      <c r="P83" s="37"/>
      <c r="Q83" s="37"/>
      <c r="T83" s="57"/>
      <c r="U83" s="57"/>
      <c r="V83" s="57"/>
    </row>
    <row r="84" spans="3:22" ht="16.5" customHeight="1" x14ac:dyDescent="0.25">
      <c r="C84" s="142" t="s">
        <v>77</v>
      </c>
      <c r="D84" s="143"/>
      <c r="E84" s="64">
        <f>AB55</f>
        <v>5</v>
      </c>
      <c r="F84" s="83">
        <f>IFERROR(E84/$E$84,"-")</f>
        <v>1</v>
      </c>
      <c r="G84" s="64">
        <f>AB56</f>
        <v>0</v>
      </c>
      <c r="H84" s="79" t="str">
        <f>IFERROR(G84/$G$84,"-")</f>
        <v>-</v>
      </c>
      <c r="J84" s="131"/>
      <c r="K84" s="67"/>
      <c r="L84" s="139"/>
      <c r="M84" s="69"/>
      <c r="O84" s="131"/>
      <c r="P84" s="37"/>
      <c r="Q84" s="131"/>
      <c r="T84" s="57"/>
      <c r="U84" s="57"/>
      <c r="V84" s="57"/>
    </row>
    <row r="85" spans="3:22" ht="16.5" customHeight="1" x14ac:dyDescent="0.25">
      <c r="C85" s="144" t="s">
        <v>78</v>
      </c>
      <c r="D85" s="145"/>
      <c r="E85" s="80">
        <f>E84-E86</f>
        <v>1</v>
      </c>
      <c r="F85" s="68">
        <f t="shared" ref="F85:F86" si="2">IFERROR(E85/$E$84,"-")</f>
        <v>0.2</v>
      </c>
      <c r="G85" s="80">
        <f>G84-G86</f>
        <v>0</v>
      </c>
      <c r="H85" s="98" t="str">
        <f t="shared" ref="H85:H86" si="3">IFERROR(G85/$G$84,"-")</f>
        <v>-</v>
      </c>
      <c r="J85" s="131"/>
      <c r="K85" s="67"/>
      <c r="L85" s="134"/>
      <c r="M85" s="70"/>
      <c r="O85" s="131"/>
      <c r="P85" s="37"/>
      <c r="Q85" s="131"/>
      <c r="T85" s="57"/>
      <c r="U85" s="57"/>
      <c r="V85" s="57"/>
    </row>
    <row r="86" spans="3:22" ht="16.5" customHeight="1" thickBot="1" x14ac:dyDescent="0.3">
      <c r="C86" s="140" t="s">
        <v>79</v>
      </c>
      <c r="D86" s="141"/>
      <c r="E86" s="77">
        <f>AB57</f>
        <v>4</v>
      </c>
      <c r="F86" s="85">
        <f t="shared" si="2"/>
        <v>0.8</v>
      </c>
      <c r="G86" s="77">
        <f>AB58</f>
        <v>0</v>
      </c>
      <c r="H86" s="99" t="str">
        <f t="shared" si="3"/>
        <v>-</v>
      </c>
      <c r="J86" s="131"/>
      <c r="K86" s="67"/>
      <c r="L86" s="134"/>
      <c r="M86" s="70"/>
      <c r="O86" s="131"/>
      <c r="P86" s="37"/>
      <c r="Q86" s="131"/>
      <c r="T86" s="57"/>
      <c r="U86" s="57"/>
      <c r="V86" s="57"/>
    </row>
    <row r="87" spans="3:22" ht="15.75" customHeight="1" x14ac:dyDescent="0.25">
      <c r="C87" s="16"/>
      <c r="D87" s="16"/>
      <c r="E87" s="16"/>
      <c r="F87" s="16"/>
      <c r="G87" s="16"/>
      <c r="H87" s="16"/>
      <c r="I87" s="16"/>
      <c r="J87" s="54"/>
      <c r="K87" s="54"/>
      <c r="L87" s="54"/>
      <c r="M87" s="16"/>
      <c r="O87" s="54"/>
      <c r="P87" s="54"/>
      <c r="Q87" s="54"/>
      <c r="T87" s="57"/>
      <c r="U87" s="57"/>
      <c r="V87" s="57"/>
    </row>
    <row r="88" spans="3:22" ht="15" customHeight="1" x14ac:dyDescent="0.25">
      <c r="C88" s="16"/>
      <c r="D88" s="16"/>
      <c r="E88" s="16"/>
      <c r="F88" s="16"/>
      <c r="G88" s="16"/>
      <c r="H88" s="16"/>
      <c r="I88" s="16"/>
      <c r="J88" s="2"/>
      <c r="K88" s="2"/>
      <c r="L88" s="54"/>
      <c r="M88" s="16"/>
      <c r="T88" s="57"/>
      <c r="U88" s="57"/>
      <c r="V88" s="57"/>
    </row>
    <row r="89" spans="3:22" x14ac:dyDescent="0.25">
      <c r="E89" s="16"/>
      <c r="F89" s="16"/>
      <c r="G89" s="16"/>
      <c r="H89" s="16"/>
      <c r="I89" s="16"/>
      <c r="J89" s="16"/>
      <c r="K89" s="16"/>
      <c r="L89" s="16"/>
      <c r="M89" s="16"/>
    </row>
  </sheetData>
  <mergeCells count="68">
    <mergeCell ref="I10:J10"/>
    <mergeCell ref="I12:J12"/>
    <mergeCell ref="I14:J14"/>
    <mergeCell ref="K10:L10"/>
    <mergeCell ref="K12:L12"/>
    <mergeCell ref="K14:L14"/>
    <mergeCell ref="D19:F20"/>
    <mergeCell ref="C21:F22"/>
    <mergeCell ref="O22:Q23"/>
    <mergeCell ref="I25:J25"/>
    <mergeCell ref="J27:J28"/>
    <mergeCell ref="O27:O28"/>
    <mergeCell ref="Q27:Q28"/>
    <mergeCell ref="K27:L28"/>
    <mergeCell ref="C29:D29"/>
    <mergeCell ref="C30:D30"/>
    <mergeCell ref="E30:F30"/>
    <mergeCell ref="G30:H30"/>
    <mergeCell ref="C31:D31"/>
    <mergeCell ref="F31:G31"/>
    <mergeCell ref="L55:L56"/>
    <mergeCell ref="J34:J35"/>
    <mergeCell ref="C36:D36"/>
    <mergeCell ref="C37:D37"/>
    <mergeCell ref="C38:D38"/>
    <mergeCell ref="K34:L35"/>
    <mergeCell ref="K41:L42"/>
    <mergeCell ref="J53:K54"/>
    <mergeCell ref="C59:D59"/>
    <mergeCell ref="J41:J42"/>
    <mergeCell ref="E55:F55"/>
    <mergeCell ref="G55:H55"/>
    <mergeCell ref="J55:K55"/>
    <mergeCell ref="C57:D57"/>
    <mergeCell ref="C58:D58"/>
    <mergeCell ref="C60:D60"/>
    <mergeCell ref="J63:K64"/>
    <mergeCell ref="E65:F65"/>
    <mergeCell ref="G65:H65"/>
    <mergeCell ref="J65:K65"/>
    <mergeCell ref="C66:D66"/>
    <mergeCell ref="E66:F66"/>
    <mergeCell ref="G66:H66"/>
    <mergeCell ref="J66:K66"/>
    <mergeCell ref="C67:D67"/>
    <mergeCell ref="E67:F67"/>
    <mergeCell ref="G67:H67"/>
    <mergeCell ref="J67:K67"/>
    <mergeCell ref="C68:D68"/>
    <mergeCell ref="E68:F68"/>
    <mergeCell ref="G68:H68"/>
    <mergeCell ref="J68:K68"/>
    <mergeCell ref="J80:K81"/>
    <mergeCell ref="L82:L83"/>
    <mergeCell ref="J71:K72"/>
    <mergeCell ref="L73:L74"/>
    <mergeCell ref="E73:F73"/>
    <mergeCell ref="G73:H73"/>
    <mergeCell ref="J73:K73"/>
    <mergeCell ref="G82:H82"/>
    <mergeCell ref="J82:K82"/>
    <mergeCell ref="C86:D86"/>
    <mergeCell ref="C75:D75"/>
    <mergeCell ref="C76:D76"/>
    <mergeCell ref="C77:D77"/>
    <mergeCell ref="E82:F82"/>
    <mergeCell ref="C84:D84"/>
    <mergeCell ref="C85:D85"/>
  </mergeCells>
  <pageMargins left="7.874015748031496E-2" right="3.937007874015748E-2" top="0.15748031496062992" bottom="3.937007874015748E-2" header="0.11811023622047245" footer="7.874015748031496E-2"/>
  <pageSetup paperSize="9" scale="57" orientation="portrait" r:id="rId1"/>
  <colBreaks count="1" manualBreakCount="1">
    <brk id="17" min="7" max="90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">
                <anchor moveWithCells="1" sizeWithCells="1">
                  <from>
                    <xdr:col>2</xdr:col>
                    <xdr:colOff>0</xdr:colOff>
                    <xdr:row>0</xdr:row>
                    <xdr:rowOff>171450</xdr:rowOff>
                  </from>
                  <to>
                    <xdr:col>3</xdr:col>
                    <xdr:colOff>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FicheComPLH</vt:lpstr>
      <vt:lpstr>FicheComPLH!Zone_d_impression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gmb</cp:lastModifiedBy>
  <cp:lastPrinted>2015-03-13T13:08:03Z</cp:lastPrinted>
  <dcterms:created xsi:type="dcterms:W3CDTF">2015-03-11T15:25:14Z</dcterms:created>
  <dcterms:modified xsi:type="dcterms:W3CDTF">2015-03-23T09:37:01Z</dcterms:modified>
</cp:coreProperties>
</file>