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570" windowHeight="10215" activeTab="3"/>
  </bookViews>
  <sheets>
    <sheet name="Encodage Es" sheetId="1" r:id="rId1"/>
    <sheet name="Résultats" sheetId="2" r:id="rId2"/>
    <sheet name="Résultats par compétence" sheetId="6" r:id="rId3"/>
    <sheet name="Bilan" sheetId="5" r:id="rId4"/>
    <sheet name="Liste des compétences" sheetId="4" r:id="rId5"/>
  </sheets>
  <definedNames>
    <definedName name="Elève">'Encodage Es'!$C$4:$C$6</definedName>
    <definedName name="Elèves">OFFSET('Encodage Es'!$C$4,,,COUNTA('Encodage Es'!$C:$C)-2)</definedName>
  </definedNames>
  <calcPr calcId="152511"/>
</workbook>
</file>

<file path=xl/calcChain.xml><?xml version="1.0" encoding="utf-8"?>
<calcChain xmlns="http://schemas.openxmlformats.org/spreadsheetml/2006/main">
  <c r="E5" i="6" l="1"/>
  <c r="H5" i="6"/>
  <c r="K5" i="6"/>
  <c r="N5" i="6"/>
  <c r="Q5" i="6"/>
  <c r="T5" i="6"/>
  <c r="W5" i="6"/>
  <c r="Z5" i="6"/>
  <c r="AC5" i="6"/>
  <c r="AF5" i="6"/>
  <c r="AI5" i="6"/>
  <c r="AL5" i="6"/>
  <c r="AO5" i="6"/>
  <c r="AR5" i="6"/>
  <c r="E6" i="6"/>
  <c r="H6" i="6"/>
  <c r="K6" i="6"/>
  <c r="N6" i="6"/>
  <c r="Q6" i="6"/>
  <c r="T6" i="6"/>
  <c r="W6" i="6"/>
  <c r="Z6" i="6"/>
  <c r="AC6" i="6"/>
  <c r="AF6" i="6"/>
  <c r="AI6" i="6"/>
  <c r="AL6" i="6"/>
  <c r="AO6" i="6"/>
  <c r="AR6" i="6"/>
  <c r="E7" i="6"/>
  <c r="H7" i="6"/>
  <c r="K7" i="6"/>
  <c r="N7" i="6"/>
  <c r="Q7" i="6"/>
  <c r="T7" i="6"/>
  <c r="W7" i="6"/>
  <c r="Z7" i="6"/>
  <c r="AC7" i="6"/>
  <c r="AF7" i="6"/>
  <c r="AI7" i="6"/>
  <c r="AL7" i="6"/>
  <c r="AO7" i="6"/>
  <c r="AR7" i="6"/>
  <c r="E8" i="6"/>
  <c r="H8" i="6"/>
  <c r="K8" i="6"/>
  <c r="N8" i="6"/>
  <c r="Q8" i="6"/>
  <c r="T8" i="6"/>
  <c r="W8" i="6"/>
  <c r="Z8" i="6"/>
  <c r="AC8" i="6"/>
  <c r="AF8" i="6"/>
  <c r="AI8" i="6"/>
  <c r="AL8" i="6"/>
  <c r="AO8" i="6"/>
  <c r="AR8" i="6"/>
  <c r="E9" i="6"/>
  <c r="H9" i="6"/>
  <c r="K9" i="6"/>
  <c r="N9" i="6"/>
  <c r="Q9" i="6"/>
  <c r="T9" i="6"/>
  <c r="W9" i="6"/>
  <c r="Z9" i="6"/>
  <c r="AC9" i="6"/>
  <c r="AF9" i="6"/>
  <c r="AI9" i="6"/>
  <c r="AL9" i="6"/>
  <c r="AO9" i="6"/>
  <c r="AR9" i="6"/>
  <c r="E10" i="6"/>
  <c r="H10" i="6"/>
  <c r="K10" i="6"/>
  <c r="N10" i="6"/>
  <c r="Q10" i="6"/>
  <c r="T10" i="6"/>
  <c r="W10" i="6"/>
  <c r="Z10" i="6"/>
  <c r="AC10" i="6"/>
  <c r="AF10" i="6"/>
  <c r="AI10" i="6"/>
  <c r="AL10" i="6"/>
  <c r="AO10" i="6"/>
  <c r="AR10" i="6"/>
  <c r="E11" i="6"/>
  <c r="H11" i="6"/>
  <c r="K11" i="6"/>
  <c r="N11" i="6"/>
  <c r="Q11" i="6"/>
  <c r="T11" i="6"/>
  <c r="W11" i="6"/>
  <c r="Z11" i="6"/>
  <c r="AC11" i="6"/>
  <c r="AF11" i="6"/>
  <c r="AI11" i="6"/>
  <c r="AL11" i="6"/>
  <c r="AO11" i="6"/>
  <c r="AR11" i="6"/>
  <c r="E12" i="6"/>
  <c r="H12" i="6"/>
  <c r="K12" i="6"/>
  <c r="N12" i="6"/>
  <c r="Q12" i="6"/>
  <c r="T12" i="6"/>
  <c r="W12" i="6"/>
  <c r="Z12" i="6"/>
  <c r="AC12" i="6"/>
  <c r="AF12" i="6"/>
  <c r="AI12" i="6"/>
  <c r="AL12" i="6"/>
  <c r="AO12" i="6"/>
  <c r="AR12" i="6"/>
  <c r="E13" i="6"/>
  <c r="H13" i="6"/>
  <c r="K13" i="6"/>
  <c r="N13" i="6"/>
  <c r="Q13" i="6"/>
  <c r="T13" i="6"/>
  <c r="W13" i="6"/>
  <c r="Z13" i="6"/>
  <c r="AC13" i="6"/>
  <c r="AF13" i="6"/>
  <c r="AI13" i="6"/>
  <c r="AL13" i="6"/>
  <c r="AO13" i="6"/>
  <c r="AR13" i="6"/>
  <c r="E14" i="6"/>
  <c r="H14" i="6"/>
  <c r="K14" i="6"/>
  <c r="N14" i="6"/>
  <c r="Q14" i="6"/>
  <c r="T14" i="6"/>
  <c r="W14" i="6"/>
  <c r="Z14" i="6"/>
  <c r="AC14" i="6"/>
  <c r="AF14" i="6"/>
  <c r="AI14" i="6"/>
  <c r="AL14" i="6"/>
  <c r="AO14" i="6"/>
  <c r="AR14" i="6"/>
  <c r="E15" i="6"/>
  <c r="H15" i="6"/>
  <c r="K15" i="6"/>
  <c r="N15" i="6"/>
  <c r="Q15" i="6"/>
  <c r="T15" i="6"/>
  <c r="W15" i="6"/>
  <c r="Z15" i="6"/>
  <c r="AC15" i="6"/>
  <c r="AF15" i="6"/>
  <c r="AI15" i="6"/>
  <c r="AL15" i="6"/>
  <c r="AO15" i="6"/>
  <c r="AR15" i="6"/>
  <c r="E16" i="6"/>
  <c r="H16" i="6"/>
  <c r="K16" i="6"/>
  <c r="N16" i="6"/>
  <c r="Q16" i="6"/>
  <c r="T16" i="6"/>
  <c r="W16" i="6"/>
  <c r="Z16" i="6"/>
  <c r="AC16" i="6"/>
  <c r="AF16" i="6"/>
  <c r="AI16" i="6"/>
  <c r="AL16" i="6"/>
  <c r="AO16" i="6"/>
  <c r="AR16" i="6"/>
  <c r="E17" i="6"/>
  <c r="H17" i="6"/>
  <c r="K17" i="6"/>
  <c r="N17" i="6"/>
  <c r="Q17" i="6"/>
  <c r="T17" i="6"/>
  <c r="W17" i="6"/>
  <c r="Z17" i="6"/>
  <c r="AC17" i="6"/>
  <c r="AF17" i="6"/>
  <c r="AI17" i="6"/>
  <c r="AL17" i="6"/>
  <c r="AO17" i="6"/>
  <c r="AR17" i="6"/>
  <c r="E18" i="6"/>
  <c r="H18" i="6"/>
  <c r="K18" i="6"/>
  <c r="N18" i="6"/>
  <c r="Q18" i="6"/>
  <c r="T18" i="6"/>
  <c r="W18" i="6"/>
  <c r="Z18" i="6"/>
  <c r="AC18" i="6"/>
  <c r="AF18" i="6"/>
  <c r="AI18" i="6"/>
  <c r="AL18" i="6"/>
  <c r="AO18" i="6"/>
  <c r="AR18" i="6"/>
  <c r="E19" i="6"/>
  <c r="H19" i="6"/>
  <c r="K19" i="6"/>
  <c r="N19" i="6"/>
  <c r="Q19" i="6"/>
  <c r="T19" i="6"/>
  <c r="W19" i="6"/>
  <c r="Z19" i="6"/>
  <c r="AC19" i="6"/>
  <c r="AF19" i="6"/>
  <c r="AI19" i="6"/>
  <c r="AL19" i="6"/>
  <c r="AO19" i="6"/>
  <c r="AR19" i="6"/>
  <c r="E20" i="6"/>
  <c r="H20" i="6"/>
  <c r="K20" i="6"/>
  <c r="N20" i="6"/>
  <c r="Q20" i="6"/>
  <c r="T20" i="6"/>
  <c r="W20" i="6"/>
  <c r="Z20" i="6"/>
  <c r="AC20" i="6"/>
  <c r="AF20" i="6"/>
  <c r="AI20" i="6"/>
  <c r="AL20" i="6"/>
  <c r="AO20" i="6"/>
  <c r="AR20" i="6"/>
  <c r="E21" i="6"/>
  <c r="H21" i="6"/>
  <c r="K21" i="6"/>
  <c r="N21" i="6"/>
  <c r="Q21" i="6"/>
  <c r="T21" i="6"/>
  <c r="W21" i="6"/>
  <c r="Z21" i="6"/>
  <c r="AC21" i="6"/>
  <c r="AF21" i="6"/>
  <c r="AI21" i="6"/>
  <c r="AL21" i="6"/>
  <c r="AO21" i="6"/>
  <c r="AR21" i="6"/>
  <c r="E22" i="6"/>
  <c r="H22" i="6"/>
  <c r="K22" i="6"/>
  <c r="N22" i="6"/>
  <c r="Q22" i="6"/>
  <c r="T22" i="6"/>
  <c r="W22" i="6"/>
  <c r="Z22" i="6"/>
  <c r="AC22" i="6"/>
  <c r="AF22" i="6"/>
  <c r="AI22" i="6"/>
  <c r="AL22" i="6"/>
  <c r="AO22" i="6"/>
  <c r="AR22" i="6"/>
  <c r="E23" i="6"/>
  <c r="H23" i="6"/>
  <c r="K23" i="6"/>
  <c r="N23" i="6"/>
  <c r="Q23" i="6"/>
  <c r="T23" i="6"/>
  <c r="W23" i="6"/>
  <c r="Z23" i="6"/>
  <c r="AC23" i="6"/>
  <c r="AF23" i="6"/>
  <c r="AI23" i="6"/>
  <c r="AL23" i="6"/>
  <c r="AO23" i="6"/>
  <c r="AR23" i="6"/>
  <c r="E24" i="6"/>
  <c r="H24" i="6"/>
  <c r="K24" i="6"/>
  <c r="N24" i="6"/>
  <c r="Q24" i="6"/>
  <c r="T24" i="6"/>
  <c r="W24" i="6"/>
  <c r="Z24" i="6"/>
  <c r="AC24" i="6"/>
  <c r="AF24" i="6"/>
  <c r="AI24" i="6"/>
  <c r="AL24" i="6"/>
  <c r="AO24" i="6"/>
  <c r="AR24" i="6"/>
  <c r="E25" i="6"/>
  <c r="H25" i="6"/>
  <c r="K25" i="6"/>
  <c r="N25" i="6"/>
  <c r="Q25" i="6"/>
  <c r="T25" i="6"/>
  <c r="W25" i="6"/>
  <c r="Z25" i="6"/>
  <c r="AC25" i="6"/>
  <c r="AF25" i="6"/>
  <c r="AI25" i="6"/>
  <c r="AL25" i="6"/>
  <c r="AO25" i="6"/>
  <c r="AR25" i="6"/>
  <c r="E26" i="6"/>
  <c r="H26" i="6"/>
  <c r="K26" i="6"/>
  <c r="N26" i="6"/>
  <c r="Q26" i="6"/>
  <c r="T26" i="6"/>
  <c r="W26" i="6"/>
  <c r="Z26" i="6"/>
  <c r="AC26" i="6"/>
  <c r="AF26" i="6"/>
  <c r="AI26" i="6"/>
  <c r="AL26" i="6"/>
  <c r="AO26" i="6"/>
  <c r="AR26" i="6"/>
  <c r="E27" i="6"/>
  <c r="H27" i="6"/>
  <c r="K27" i="6"/>
  <c r="N27" i="6"/>
  <c r="Q27" i="6"/>
  <c r="T27" i="6"/>
  <c r="W27" i="6"/>
  <c r="Z27" i="6"/>
  <c r="AC27" i="6"/>
  <c r="AF27" i="6"/>
  <c r="AI27" i="6"/>
  <c r="AL27" i="6"/>
  <c r="AO27" i="6"/>
  <c r="AR27" i="6"/>
  <c r="E28" i="6"/>
  <c r="H28" i="6"/>
  <c r="K28" i="6"/>
  <c r="N28" i="6"/>
  <c r="Q28" i="6"/>
  <c r="T28" i="6"/>
  <c r="W28" i="6"/>
  <c r="Z28" i="6"/>
  <c r="AC28" i="6"/>
  <c r="AF28" i="6"/>
  <c r="AI28" i="6"/>
  <c r="AL28" i="6"/>
  <c r="AO28" i="6"/>
  <c r="AR28" i="6"/>
  <c r="E29" i="6"/>
  <c r="H29" i="6"/>
  <c r="K29" i="6"/>
  <c r="N29" i="6"/>
  <c r="Q29" i="6"/>
  <c r="T29" i="6"/>
  <c r="W29" i="6"/>
  <c r="Z29" i="6"/>
  <c r="AC29" i="6"/>
  <c r="AF29" i="6"/>
  <c r="AI29" i="6"/>
  <c r="AL29" i="6"/>
  <c r="AO29" i="6"/>
  <c r="AR29" i="6"/>
  <c r="E30" i="6"/>
  <c r="H30" i="6"/>
  <c r="K30" i="6"/>
  <c r="N30" i="6"/>
  <c r="Q30" i="6"/>
  <c r="T30" i="6"/>
  <c r="W30" i="6"/>
  <c r="Z30" i="6"/>
  <c r="AC30" i="6"/>
  <c r="AF30" i="6"/>
  <c r="AI30" i="6"/>
  <c r="AL30" i="6"/>
  <c r="AO30" i="6"/>
  <c r="AR30" i="6"/>
  <c r="E31" i="6"/>
  <c r="H31" i="6"/>
  <c r="K31" i="6"/>
  <c r="N31" i="6"/>
  <c r="Q31" i="6"/>
  <c r="T31" i="6"/>
  <c r="W31" i="6"/>
  <c r="Z31" i="6"/>
  <c r="AC31" i="6"/>
  <c r="AF31" i="6"/>
  <c r="AI31" i="6"/>
  <c r="AL31" i="6"/>
  <c r="AO31" i="6"/>
  <c r="AR31" i="6"/>
  <c r="E32" i="6"/>
  <c r="H32" i="6"/>
  <c r="K32" i="6"/>
  <c r="N32" i="6"/>
  <c r="Q32" i="6"/>
  <c r="T32" i="6"/>
  <c r="W32" i="6"/>
  <c r="Z32" i="6"/>
  <c r="AC32" i="6"/>
  <c r="AF32" i="6"/>
  <c r="AI32" i="6"/>
  <c r="AL32" i="6"/>
  <c r="AO32" i="6"/>
  <c r="AR32" i="6"/>
  <c r="E33" i="6"/>
  <c r="H33" i="6"/>
  <c r="K33" i="6"/>
  <c r="N33" i="6"/>
  <c r="Q33" i="6"/>
  <c r="T33" i="6"/>
  <c r="W33" i="6"/>
  <c r="Z33" i="6"/>
  <c r="AC33" i="6"/>
  <c r="AF33" i="6"/>
  <c r="AI33" i="6"/>
  <c r="AL33" i="6"/>
  <c r="AO33" i="6"/>
  <c r="AR33" i="6"/>
  <c r="H4" i="6"/>
  <c r="K4" i="6"/>
  <c r="N4" i="6"/>
  <c r="Q4" i="6"/>
  <c r="T4" i="6"/>
  <c r="W4" i="6"/>
  <c r="Z4" i="6"/>
  <c r="AC4" i="6"/>
  <c r="AF4" i="6"/>
  <c r="AI4" i="6"/>
  <c r="AL4" i="6"/>
  <c r="AO4" i="6"/>
  <c r="AR4" i="6"/>
  <c r="AG4" i="6" l="1"/>
  <c r="AG33" i="6"/>
  <c r="AG16" i="6"/>
  <c r="U29" i="6"/>
  <c r="AS17" i="6"/>
  <c r="AG11" i="6"/>
  <c r="AG30" i="6"/>
  <c r="AG20" i="6"/>
  <c r="AS12" i="6"/>
  <c r="AS27" i="6"/>
  <c r="AS21" i="6"/>
  <c r="AG10" i="6"/>
  <c r="U10" i="6"/>
  <c r="I31" i="6"/>
  <c r="AG27" i="6"/>
  <c r="U17" i="6"/>
  <c r="AS11" i="6"/>
  <c r="U11" i="6"/>
  <c r="I30" i="6"/>
  <c r="AS23" i="6"/>
  <c r="AS20" i="6"/>
  <c r="U5" i="6"/>
  <c r="AA31" i="6"/>
  <c r="AG28" i="6"/>
  <c r="O25" i="6"/>
  <c r="U15" i="6"/>
  <c r="U13" i="6"/>
  <c r="AG25" i="6"/>
  <c r="I21" i="6"/>
  <c r="U12" i="6"/>
  <c r="I6" i="6"/>
  <c r="I25" i="6"/>
  <c r="AG19" i="6"/>
  <c r="AS9" i="6"/>
  <c r="I24" i="6"/>
  <c r="O17" i="6"/>
  <c r="AG7" i="6"/>
  <c r="U22" i="6"/>
  <c r="I11" i="6"/>
  <c r="U9" i="6"/>
  <c r="G39" i="5"/>
  <c r="G31" i="5"/>
  <c r="E4" i="6"/>
  <c r="AR3" i="6"/>
  <c r="AS33" i="6" s="1"/>
  <c r="AO3" i="6"/>
  <c r="AL3" i="6"/>
  <c r="AM28" i="6" s="1"/>
  <c r="AI3" i="6"/>
  <c r="AF3" i="6"/>
  <c r="AG23" i="6" s="1"/>
  <c r="AC3" i="6"/>
  <c r="Z3" i="6"/>
  <c r="AA4" i="6" s="1"/>
  <c r="W3" i="6"/>
  <c r="T3" i="6"/>
  <c r="U26" i="6" s="1"/>
  <c r="Q3" i="6"/>
  <c r="N3" i="6"/>
  <c r="O30" i="6" s="1"/>
  <c r="K3" i="6"/>
  <c r="H3" i="6"/>
  <c r="I22" i="6" s="1"/>
  <c r="E3" i="6"/>
  <c r="C33" i="6"/>
  <c r="C32" i="6"/>
  <c r="C31" i="6"/>
  <c r="C30" i="6"/>
  <c r="C29" i="6"/>
  <c r="C28" i="6"/>
  <c r="C27" i="6"/>
  <c r="C26" i="6"/>
  <c r="C25" i="6"/>
  <c r="C24" i="6"/>
  <c r="C23" i="6"/>
  <c r="C22" i="6"/>
  <c r="C21" i="6"/>
  <c r="C20" i="6"/>
  <c r="C19" i="6"/>
  <c r="C18" i="6"/>
  <c r="C17" i="6"/>
  <c r="C16" i="6"/>
  <c r="C15" i="6"/>
  <c r="C14" i="6"/>
  <c r="C13" i="6"/>
  <c r="C12" i="6"/>
  <c r="C11" i="6"/>
  <c r="C10" i="6"/>
  <c r="C9" i="6"/>
  <c r="C8" i="6"/>
  <c r="C7" i="6"/>
  <c r="C6" i="6"/>
  <c r="C5" i="6"/>
  <c r="C4" i="6"/>
  <c r="A3" i="6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K4" i="2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N4" i="2"/>
  <c r="N5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Q4" i="2"/>
  <c r="Q5" i="2"/>
  <c r="Q6" i="2"/>
  <c r="Q7" i="2"/>
  <c r="Q8" i="2"/>
  <c r="Q9" i="2"/>
  <c r="Q10" i="2"/>
  <c r="Q11" i="2"/>
  <c r="Q12" i="2"/>
  <c r="Q13" i="2"/>
  <c r="Q14" i="2"/>
  <c r="Q15" i="2"/>
  <c r="Q16" i="2"/>
  <c r="Q17" i="2"/>
  <c r="Q18" i="2"/>
  <c r="Q19" i="2"/>
  <c r="Q20" i="2"/>
  <c r="Q21" i="2"/>
  <c r="Q22" i="2"/>
  <c r="Q23" i="2"/>
  <c r="Q24" i="2"/>
  <c r="Q25" i="2"/>
  <c r="Q26" i="2"/>
  <c r="Q27" i="2"/>
  <c r="Q28" i="2"/>
  <c r="Q29" i="2"/>
  <c r="Q30" i="2"/>
  <c r="Q31" i="2"/>
  <c r="Q32" i="2"/>
  <c r="Q33" i="2"/>
  <c r="T4" i="2"/>
  <c r="T5" i="2"/>
  <c r="T6" i="2"/>
  <c r="T7" i="2"/>
  <c r="T8" i="2"/>
  <c r="T9" i="2"/>
  <c r="T10" i="2"/>
  <c r="T11" i="2"/>
  <c r="T12" i="2"/>
  <c r="T13" i="2"/>
  <c r="T14" i="2"/>
  <c r="T15" i="2"/>
  <c r="T16" i="2"/>
  <c r="T17" i="2"/>
  <c r="T18" i="2"/>
  <c r="T19" i="2"/>
  <c r="T20" i="2"/>
  <c r="T21" i="2"/>
  <c r="T22" i="2"/>
  <c r="T23" i="2"/>
  <c r="T24" i="2"/>
  <c r="T25" i="2"/>
  <c r="T26" i="2"/>
  <c r="T27" i="2"/>
  <c r="T28" i="2"/>
  <c r="T29" i="2"/>
  <c r="T30" i="2"/>
  <c r="T31" i="2"/>
  <c r="T32" i="2"/>
  <c r="T33" i="2"/>
  <c r="W4" i="2"/>
  <c r="W5" i="2"/>
  <c r="W6" i="2"/>
  <c r="W7" i="2"/>
  <c r="W8" i="2"/>
  <c r="W9" i="2"/>
  <c r="W10" i="2"/>
  <c r="W11" i="2"/>
  <c r="W12" i="2"/>
  <c r="W13" i="2"/>
  <c r="W14" i="2"/>
  <c r="W15" i="2"/>
  <c r="W16" i="2"/>
  <c r="W17" i="2"/>
  <c r="W18" i="2"/>
  <c r="W19" i="2"/>
  <c r="W20" i="2"/>
  <c r="W21" i="2"/>
  <c r="W22" i="2"/>
  <c r="W23" i="2"/>
  <c r="W24" i="2"/>
  <c r="W25" i="2"/>
  <c r="W26" i="2"/>
  <c r="W27" i="2"/>
  <c r="W28" i="2"/>
  <c r="W29" i="2"/>
  <c r="W30" i="2"/>
  <c r="W31" i="2"/>
  <c r="W32" i="2"/>
  <c r="W33" i="2"/>
  <c r="Z4" i="2"/>
  <c r="Z5" i="2"/>
  <c r="Z6" i="2"/>
  <c r="Z7" i="2"/>
  <c r="Z8" i="2"/>
  <c r="Z9" i="2"/>
  <c r="Z10" i="2"/>
  <c r="Z11" i="2"/>
  <c r="Z12" i="2"/>
  <c r="Z13" i="2"/>
  <c r="Z14" i="2"/>
  <c r="Z15" i="2"/>
  <c r="Z16" i="2"/>
  <c r="Z17" i="2"/>
  <c r="Z18" i="2"/>
  <c r="Z19" i="2"/>
  <c r="Z20" i="2"/>
  <c r="Z21" i="2"/>
  <c r="Z22" i="2"/>
  <c r="Z23" i="2"/>
  <c r="Z24" i="2"/>
  <c r="Z25" i="2"/>
  <c r="Z26" i="2"/>
  <c r="Z27" i="2"/>
  <c r="Z28" i="2"/>
  <c r="Z29" i="2"/>
  <c r="Z30" i="2"/>
  <c r="Z31" i="2"/>
  <c r="Z32" i="2"/>
  <c r="Z33" i="2"/>
  <c r="Z3" i="2"/>
  <c r="I62" i="5" s="1"/>
  <c r="W3" i="2"/>
  <c r="I60" i="5" s="1"/>
  <c r="T3" i="2"/>
  <c r="I58" i="5" s="1"/>
  <c r="K3" i="2"/>
  <c r="I29" i="5" s="1"/>
  <c r="H3" i="2"/>
  <c r="I17" i="5" s="1"/>
  <c r="E3" i="2"/>
  <c r="K12" i="5" s="1"/>
  <c r="B8" i="5"/>
  <c r="N3" i="2"/>
  <c r="I42" i="5" s="1"/>
  <c r="Q35" i="2"/>
  <c r="Q3" i="2"/>
  <c r="E24" i="5" l="1"/>
  <c r="E34" i="5"/>
  <c r="E45" i="5"/>
  <c r="E35" i="5"/>
  <c r="E25" i="5"/>
  <c r="E26" i="5"/>
  <c r="E38" i="5"/>
  <c r="E49" i="5"/>
  <c r="E19" i="5"/>
  <c r="E21" i="5"/>
  <c r="E31" i="5"/>
  <c r="E39" i="5"/>
  <c r="E54" i="5"/>
  <c r="E48" i="5"/>
  <c r="L13" i="6"/>
  <c r="L25" i="6"/>
  <c r="L21" i="6"/>
  <c r="L16" i="6"/>
  <c r="L24" i="6"/>
  <c r="L6" i="6"/>
  <c r="L8" i="6"/>
  <c r="L20" i="6"/>
  <c r="L12" i="6"/>
  <c r="L4" i="6"/>
  <c r="L27" i="6"/>
  <c r="L7" i="6"/>
  <c r="L19" i="6"/>
  <c r="L10" i="6"/>
  <c r="L22" i="6"/>
  <c r="L14" i="6"/>
  <c r="G24" i="5"/>
  <c r="L18" i="6"/>
  <c r="L23" i="6"/>
  <c r="L15" i="6"/>
  <c r="L26" i="6"/>
  <c r="L11" i="6"/>
  <c r="L17" i="6"/>
  <c r="X4" i="6"/>
  <c r="X11" i="6"/>
  <c r="X10" i="6"/>
  <c r="X24" i="6"/>
  <c r="X8" i="6"/>
  <c r="G34" i="5"/>
  <c r="X20" i="6"/>
  <c r="X26" i="6"/>
  <c r="X6" i="6"/>
  <c r="X19" i="6"/>
  <c r="X15" i="6"/>
  <c r="X27" i="6"/>
  <c r="X14" i="6"/>
  <c r="X23" i="6"/>
  <c r="X17" i="6"/>
  <c r="X12" i="6"/>
  <c r="X18" i="6"/>
  <c r="X25" i="6"/>
  <c r="X21" i="6"/>
  <c r="X22" i="6"/>
  <c r="X7" i="6"/>
  <c r="AJ14" i="6"/>
  <c r="AJ17" i="6"/>
  <c r="AJ26" i="6"/>
  <c r="AJ24" i="6"/>
  <c r="AJ16" i="6"/>
  <c r="AJ4" i="6"/>
  <c r="AJ22" i="6"/>
  <c r="AJ9" i="6"/>
  <c r="AJ10" i="6"/>
  <c r="AJ15" i="6"/>
  <c r="AJ8" i="6"/>
  <c r="AJ18" i="6"/>
  <c r="AJ5" i="6"/>
  <c r="G45" i="5"/>
  <c r="AJ6" i="6"/>
  <c r="AJ7" i="6"/>
  <c r="AJ20" i="6"/>
  <c r="AJ13" i="6"/>
  <c r="O24" i="6"/>
  <c r="AA14" i="6"/>
  <c r="AM33" i="6"/>
  <c r="AA6" i="6"/>
  <c r="AM6" i="6"/>
  <c r="O15" i="6"/>
  <c r="O32" i="6"/>
  <c r="AA13" i="6"/>
  <c r="I20" i="6"/>
  <c r="I7" i="6"/>
  <c r="AA11" i="6"/>
  <c r="AS22" i="6"/>
  <c r="AM10" i="6"/>
  <c r="AS16" i="6"/>
  <c r="AS30" i="6"/>
  <c r="I9" i="6"/>
  <c r="AA29" i="6"/>
  <c r="AA26" i="6"/>
  <c r="AS6" i="6"/>
  <c r="AS5" i="6"/>
  <c r="R21" i="2"/>
  <c r="R5" i="2"/>
  <c r="R11" i="2"/>
  <c r="R19" i="2"/>
  <c r="R32" i="2"/>
  <c r="R12" i="2"/>
  <c r="R9" i="2"/>
  <c r="R29" i="2"/>
  <c r="R17" i="2"/>
  <c r="R13" i="2"/>
  <c r="F29" i="6"/>
  <c r="F31" i="6"/>
  <c r="F33" i="6"/>
  <c r="F30" i="6"/>
  <c r="F28" i="6"/>
  <c r="F32" i="6"/>
  <c r="F26" i="6"/>
  <c r="F21" i="6"/>
  <c r="F6" i="6"/>
  <c r="F15" i="6"/>
  <c r="F12" i="6"/>
  <c r="F7" i="6"/>
  <c r="F23" i="6"/>
  <c r="F8" i="6"/>
  <c r="F19" i="6"/>
  <c r="F11" i="6"/>
  <c r="F14" i="6"/>
  <c r="F9" i="6"/>
  <c r="F10" i="6"/>
  <c r="F5" i="6"/>
  <c r="G19" i="5"/>
  <c r="R31" i="6"/>
  <c r="R33" i="6"/>
  <c r="R28" i="6"/>
  <c r="R29" i="6"/>
  <c r="R30" i="6"/>
  <c r="R7" i="6"/>
  <c r="R4" i="6"/>
  <c r="R22" i="6"/>
  <c r="R17" i="6"/>
  <c r="R11" i="6"/>
  <c r="R8" i="6"/>
  <c r="R32" i="6"/>
  <c r="R15" i="6"/>
  <c r="R16" i="6"/>
  <c r="R5" i="6"/>
  <c r="R12" i="6"/>
  <c r="G26" i="5"/>
  <c r="R14" i="6"/>
  <c r="AD29" i="6"/>
  <c r="AD31" i="6"/>
  <c r="AD33" i="6"/>
  <c r="AD30" i="6"/>
  <c r="AD28" i="6"/>
  <c r="AD32" i="6"/>
  <c r="AD19" i="6"/>
  <c r="AD4" i="6"/>
  <c r="AD24" i="6"/>
  <c r="AD26" i="6"/>
  <c r="AD8" i="6"/>
  <c r="AD18" i="6"/>
  <c r="G38" i="5"/>
  <c r="AD27" i="6"/>
  <c r="AD25" i="6"/>
  <c r="AD21" i="6"/>
  <c r="AD16" i="6"/>
  <c r="AD11" i="6"/>
  <c r="AD6" i="6"/>
  <c r="AD22" i="6"/>
  <c r="AD17" i="6"/>
  <c r="AD12" i="6"/>
  <c r="AD7" i="6"/>
  <c r="AD23" i="6"/>
  <c r="AD5" i="6"/>
  <c r="AP27" i="6"/>
  <c r="AP30" i="6"/>
  <c r="AP33" i="6"/>
  <c r="AP28" i="6"/>
  <c r="AP29" i="6"/>
  <c r="AP32" i="6"/>
  <c r="AP20" i="6"/>
  <c r="AP9" i="6"/>
  <c r="AP22" i="6"/>
  <c r="AP25" i="6"/>
  <c r="AP23" i="6"/>
  <c r="AP17" i="6"/>
  <c r="AP24" i="6"/>
  <c r="AP19" i="6"/>
  <c r="AP10" i="6"/>
  <c r="AP31" i="6"/>
  <c r="AP15" i="6"/>
  <c r="AP21" i="6"/>
  <c r="AP12" i="6"/>
  <c r="AP7" i="6"/>
  <c r="AP26" i="6"/>
  <c r="G49" i="5"/>
  <c r="R6" i="6"/>
  <c r="F13" i="6"/>
  <c r="AD14" i="6"/>
  <c r="F18" i="6"/>
  <c r="R20" i="6"/>
  <c r="F24" i="6"/>
  <c r="R13" i="6"/>
  <c r="F17" i="6"/>
  <c r="R19" i="6"/>
  <c r="AP14" i="6"/>
  <c r="R27" i="6"/>
  <c r="AP8" i="6"/>
  <c r="AD20" i="6"/>
  <c r="R10" i="6"/>
  <c r="R18" i="6"/>
  <c r="F27" i="6"/>
  <c r="I52" i="5"/>
  <c r="AD9" i="6"/>
  <c r="AD13" i="6"/>
  <c r="R9" i="6"/>
  <c r="AP11" i="6"/>
  <c r="F16" i="6"/>
  <c r="AD10" i="6"/>
  <c r="R23" i="6"/>
  <c r="AP16" i="6"/>
  <c r="R16" i="2"/>
  <c r="G25" i="5"/>
  <c r="O8" i="6"/>
  <c r="R25" i="6"/>
  <c r="AA8" i="6"/>
  <c r="O12" i="6"/>
  <c r="O5" i="6"/>
  <c r="AM11" i="6"/>
  <c r="O16" i="6"/>
  <c r="R21" i="6"/>
  <c r="AP6" i="6"/>
  <c r="AD15" i="6"/>
  <c r="AA25" i="6"/>
  <c r="AP4" i="6"/>
  <c r="AP13" i="6"/>
  <c r="R27" i="2"/>
  <c r="R33" i="2"/>
  <c r="R15" i="2"/>
  <c r="R30" i="2"/>
  <c r="O18" i="6"/>
  <c r="O9" i="6"/>
  <c r="O22" i="6"/>
  <c r="O14" i="6"/>
  <c r="O20" i="6"/>
  <c r="O26" i="6"/>
  <c r="O4" i="6"/>
  <c r="O33" i="6"/>
  <c r="O19" i="6"/>
  <c r="O10" i="6"/>
  <c r="O11" i="6"/>
  <c r="O28" i="6"/>
  <c r="O21" i="6"/>
  <c r="O27" i="6"/>
  <c r="O31" i="6"/>
  <c r="O6" i="6"/>
  <c r="O7" i="6"/>
  <c r="AA5" i="6"/>
  <c r="AA9" i="6"/>
  <c r="AA18" i="6"/>
  <c r="AA24" i="6"/>
  <c r="AA7" i="6"/>
  <c r="AA15" i="6"/>
  <c r="AA33" i="6"/>
  <c r="AA27" i="6"/>
  <c r="AA30" i="6"/>
  <c r="AA21" i="6"/>
  <c r="AA22" i="6"/>
  <c r="AA17" i="6"/>
  <c r="AA23" i="6"/>
  <c r="AA20" i="6"/>
  <c r="AA19" i="6"/>
  <c r="G35" i="5"/>
  <c r="AA12" i="6"/>
  <c r="AA28" i="6"/>
  <c r="AM20" i="6"/>
  <c r="AM13" i="6"/>
  <c r="AM19" i="6"/>
  <c r="AM4" i="6"/>
  <c r="AM24" i="6"/>
  <c r="AM26" i="6"/>
  <c r="AM7" i="6"/>
  <c r="AM22" i="6"/>
  <c r="AM15" i="6"/>
  <c r="AM9" i="6"/>
  <c r="AM23" i="6"/>
  <c r="AM5" i="6"/>
  <c r="AM8" i="6"/>
  <c r="AM21" i="6"/>
  <c r="AM16" i="6"/>
  <c r="AM17" i="6"/>
  <c r="AM12" i="6"/>
  <c r="G48" i="5"/>
  <c r="AM27" i="6"/>
  <c r="AM31" i="6"/>
  <c r="AM29" i="6"/>
  <c r="AM25" i="6"/>
  <c r="AM18" i="6"/>
  <c r="AM14" i="6"/>
  <c r="AM32" i="6"/>
  <c r="AM30" i="6"/>
  <c r="AP5" i="6"/>
  <c r="AP18" i="6"/>
  <c r="F22" i="6"/>
  <c r="R24" i="6"/>
  <c r="O13" i="6"/>
  <c r="AA16" i="6"/>
  <c r="AA10" i="6"/>
  <c r="O23" i="6"/>
  <c r="R26" i="6"/>
  <c r="O29" i="6"/>
  <c r="F25" i="6"/>
  <c r="AA32" i="6"/>
  <c r="F20" i="6"/>
  <c r="I19" i="6"/>
  <c r="I18" i="6"/>
  <c r="I8" i="6"/>
  <c r="I12" i="6"/>
  <c r="I17" i="6"/>
  <c r="I10" i="6"/>
  <c r="I14" i="6"/>
  <c r="I5" i="6"/>
  <c r="I23" i="6"/>
  <c r="U14" i="6"/>
  <c r="U16" i="6"/>
  <c r="U21" i="6"/>
  <c r="U25" i="6"/>
  <c r="U8" i="6"/>
  <c r="U27" i="6"/>
  <c r="U6" i="6"/>
  <c r="U24" i="6"/>
  <c r="U20" i="6"/>
  <c r="U4" i="6"/>
  <c r="AG18" i="6"/>
  <c r="AG9" i="6"/>
  <c r="AG17" i="6"/>
  <c r="AG22" i="6"/>
  <c r="AG14" i="6"/>
  <c r="AG12" i="6"/>
  <c r="AG13" i="6"/>
  <c r="AG21" i="6"/>
  <c r="AG26" i="6"/>
  <c r="AS10" i="6"/>
  <c r="AS24" i="6"/>
  <c r="AS19" i="6"/>
  <c r="AS4" i="6"/>
  <c r="AS7" i="6"/>
  <c r="G54" i="5"/>
  <c r="AS8" i="6"/>
  <c r="AG24" i="6"/>
  <c r="U7" i="6"/>
  <c r="U18" i="6"/>
  <c r="AS18" i="6"/>
  <c r="AS25" i="6"/>
  <c r="AG8" i="6"/>
  <c r="I32" i="6"/>
  <c r="I27" i="6"/>
  <c r="I29" i="6"/>
  <c r="U31" i="6"/>
  <c r="U32" i="6"/>
  <c r="AG32" i="6"/>
  <c r="I33" i="6"/>
  <c r="AS32" i="6"/>
  <c r="L30" i="6"/>
  <c r="L28" i="6"/>
  <c r="L32" i="6"/>
  <c r="L29" i="6"/>
  <c r="L31" i="6"/>
  <c r="L33" i="6"/>
  <c r="X28" i="6"/>
  <c r="X29" i="6"/>
  <c r="X30" i="6"/>
  <c r="X31" i="6"/>
  <c r="X33" i="6"/>
  <c r="AJ30" i="6"/>
  <c r="AJ28" i="6"/>
  <c r="AJ29" i="6"/>
  <c r="AJ32" i="6"/>
  <c r="AJ27" i="6"/>
  <c r="AJ31" i="6"/>
  <c r="AJ33" i="6"/>
  <c r="F4" i="6"/>
  <c r="G21" i="5"/>
  <c r="X5" i="6"/>
  <c r="L9" i="6"/>
  <c r="AS13" i="6"/>
  <c r="AG15" i="6"/>
  <c r="AJ21" i="6"/>
  <c r="X9" i="6"/>
  <c r="I13" i="6"/>
  <c r="AJ19" i="6"/>
  <c r="AJ25" i="6"/>
  <c r="AJ12" i="6"/>
  <c r="AS15" i="6"/>
  <c r="AJ23" i="6"/>
  <c r="AS14" i="6"/>
  <c r="AJ11" i="6"/>
  <c r="I15" i="6"/>
  <c r="X16" i="6"/>
  <c r="U19" i="6"/>
  <c r="I26" i="6"/>
  <c r="I28" i="6"/>
  <c r="U30" i="6"/>
  <c r="AS28" i="6"/>
  <c r="L5" i="6"/>
  <c r="AS29" i="6"/>
  <c r="AG6" i="6"/>
  <c r="X13" i="6"/>
  <c r="AG29" i="6"/>
  <c r="AS31" i="6"/>
  <c r="AG5" i="6"/>
  <c r="U23" i="6"/>
  <c r="U28" i="6"/>
  <c r="I16" i="6"/>
  <c r="AS26" i="6"/>
  <c r="AG31" i="6"/>
  <c r="X32" i="6"/>
  <c r="U33" i="6"/>
  <c r="I4" i="6"/>
  <c r="R8" i="2"/>
  <c r="R28" i="2"/>
  <c r="R7" i="2"/>
  <c r="R23" i="2"/>
  <c r="R24" i="2"/>
  <c r="R6" i="2"/>
  <c r="R14" i="2"/>
  <c r="R10" i="2"/>
  <c r="R25" i="2"/>
  <c r="R4" i="2"/>
  <c r="R26" i="2"/>
  <c r="R18" i="2"/>
  <c r="R22" i="2"/>
  <c r="R31" i="2"/>
  <c r="R20" i="2"/>
  <c r="H12" i="4"/>
  <c r="H19" i="4"/>
  <c r="H17" i="4"/>
  <c r="R37" i="2" l="1"/>
  <c r="R45" i="2"/>
  <c r="R41" i="2"/>
  <c r="R43" i="2"/>
  <c r="R40" i="2"/>
  <c r="R46" i="2"/>
  <c r="R42" i="2"/>
  <c r="R38" i="2"/>
  <c r="R47" i="2"/>
  <c r="R39" i="2"/>
  <c r="R44" i="2"/>
  <c r="R36" i="2"/>
  <c r="H7" i="4"/>
  <c r="H21" i="4" s="1"/>
  <c r="H18" i="4"/>
  <c r="C4" i="2" l="1"/>
  <c r="C5" i="2"/>
  <c r="C6" i="2"/>
  <c r="C7" i="2"/>
  <c r="C8" i="2"/>
  <c r="C9" i="2"/>
  <c r="C10" i="2"/>
  <c r="C11" i="2"/>
  <c r="C12" i="2"/>
  <c r="C13" i="2"/>
  <c r="C14" i="2"/>
  <c r="C15" i="2"/>
  <c r="H35" i="2"/>
  <c r="Z35" i="2"/>
  <c r="W35" i="2"/>
  <c r="T35" i="2"/>
  <c r="N35" i="2"/>
  <c r="K35" i="2"/>
  <c r="E35" i="2"/>
  <c r="A3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D2" i="1"/>
  <c r="E2" i="1" s="1"/>
  <c r="F2" i="1" s="1"/>
  <c r="G2" i="1" s="1"/>
  <c r="H2" i="1" s="1"/>
  <c r="I2" i="1" s="1"/>
  <c r="J2" i="1" s="1"/>
  <c r="K2" i="1" s="1"/>
  <c r="L2" i="1" s="1"/>
  <c r="M2" i="1" s="1"/>
  <c r="N2" i="1" s="1"/>
  <c r="O2" i="1" s="1"/>
  <c r="P2" i="1" s="1"/>
  <c r="Q2" i="1" s="1"/>
  <c r="R2" i="1" s="1"/>
  <c r="S2" i="1" s="1"/>
  <c r="T2" i="1" s="1"/>
  <c r="G52" i="5" l="1"/>
  <c r="K52" i="5" s="1"/>
  <c r="G62" i="5"/>
  <c r="K62" i="5" s="1"/>
  <c r="I12" i="5"/>
  <c r="I14" i="5" s="1"/>
  <c r="G58" i="5"/>
  <c r="K58" i="5" s="1"/>
  <c r="G42" i="5"/>
  <c r="K42" i="5" s="1"/>
  <c r="G29" i="5"/>
  <c r="K29" i="5" s="1"/>
  <c r="G60" i="5"/>
  <c r="K60" i="5" s="1"/>
  <c r="G17" i="5"/>
  <c r="K17" i="5" s="1"/>
  <c r="F18" i="2"/>
  <c r="X20" i="2"/>
  <c r="X16" i="2"/>
  <c r="X12" i="2"/>
  <c r="X4" i="2"/>
  <c r="X30" i="2"/>
  <c r="X26" i="2"/>
  <c r="X22" i="2"/>
  <c r="X18" i="2"/>
  <c r="X10" i="2"/>
  <c r="X32" i="2"/>
  <c r="X27" i="2"/>
  <c r="X23" i="2"/>
  <c r="X15" i="2"/>
  <c r="X11" i="2"/>
  <c r="X33" i="2"/>
  <c r="X29" i="2"/>
  <c r="X21" i="2"/>
  <c r="X9" i="2"/>
  <c r="X31" i="2"/>
  <c r="X14" i="2"/>
  <c r="AA30" i="2"/>
  <c r="AA27" i="2"/>
  <c r="AA23" i="2"/>
  <c r="AA7" i="2"/>
  <c r="AA31" i="2"/>
  <c r="AA6" i="2"/>
  <c r="AA28" i="2"/>
  <c r="AA16" i="2"/>
  <c r="AA12" i="2"/>
  <c r="AA4" i="2"/>
  <c r="AA32" i="2"/>
  <c r="AA21" i="2"/>
  <c r="AA33" i="2"/>
  <c r="AA29" i="2"/>
  <c r="U4" i="2"/>
  <c r="U33" i="2"/>
  <c r="X28" i="2"/>
  <c r="AA22" i="2"/>
  <c r="AA26" i="2"/>
  <c r="AA18" i="2"/>
  <c r="X24" i="2"/>
  <c r="X19" i="2"/>
  <c r="AA25" i="2"/>
  <c r="X25" i="2"/>
  <c r="AA24" i="2"/>
  <c r="AA20" i="2"/>
  <c r="X5" i="2"/>
  <c r="AA19" i="2"/>
  <c r="AA10" i="2"/>
  <c r="X13" i="2"/>
  <c r="AA14" i="2"/>
  <c r="AA11" i="2"/>
  <c r="U17" i="2"/>
  <c r="X17" i="2"/>
  <c r="AA15" i="2"/>
  <c r="X6" i="2"/>
  <c r="X8" i="2"/>
  <c r="AA17" i="2"/>
  <c r="AA13" i="2"/>
  <c r="AA9" i="2"/>
  <c r="AA5" i="2"/>
  <c r="O8" i="2"/>
  <c r="L8" i="2"/>
  <c r="X7" i="2"/>
  <c r="AA8" i="2"/>
  <c r="I8" i="2"/>
  <c r="U2" i="1"/>
  <c r="V2" i="1" s="1"/>
  <c r="W2" i="1" s="1"/>
  <c r="X2" i="1" s="1"/>
  <c r="Y2" i="1" s="1"/>
  <c r="Z2" i="1" s="1"/>
  <c r="AA2" i="1" s="1"/>
  <c r="AB2" i="1" s="1"/>
  <c r="AC2" i="1" s="1"/>
  <c r="AD2" i="1" s="1"/>
  <c r="AE2" i="1" s="1"/>
  <c r="AF2" i="1" s="1"/>
  <c r="AG2" i="1" s="1"/>
  <c r="AH2" i="1" s="1"/>
  <c r="AI2" i="1" s="1"/>
  <c r="U25" i="2"/>
  <c r="U6" i="2"/>
  <c r="U29" i="2"/>
  <c r="U13" i="2"/>
  <c r="U21" i="2"/>
  <c r="U31" i="2"/>
  <c r="U27" i="2"/>
  <c r="U23" i="2"/>
  <c r="U19" i="2"/>
  <c r="U15" i="2"/>
  <c r="U9" i="2"/>
  <c r="F32" i="2"/>
  <c r="F28" i="2"/>
  <c r="F12" i="2"/>
  <c r="F8" i="2"/>
  <c r="F27" i="2"/>
  <c r="F23" i="2"/>
  <c r="F19" i="2"/>
  <c r="U11" i="2"/>
  <c r="U7" i="2"/>
  <c r="U32" i="2"/>
  <c r="U28" i="2"/>
  <c r="U24" i="2"/>
  <c r="U20" i="2"/>
  <c r="U16" i="2"/>
  <c r="U12" i="2"/>
  <c r="F33" i="2"/>
  <c r="F29" i="2"/>
  <c r="F13" i="2"/>
  <c r="F9" i="2"/>
  <c r="F5" i="2"/>
  <c r="F24" i="2"/>
  <c r="F20" i="2"/>
  <c r="F16" i="2"/>
  <c r="F30" i="2"/>
  <c r="F14" i="2"/>
  <c r="F10" i="2"/>
  <c r="F6" i="2"/>
  <c r="F25" i="2"/>
  <c r="F21" i="2"/>
  <c r="F17" i="2"/>
  <c r="U5" i="2"/>
  <c r="F4" i="2"/>
  <c r="U30" i="2"/>
  <c r="U26" i="2"/>
  <c r="U22" i="2"/>
  <c r="U18" i="2"/>
  <c r="U14" i="2"/>
  <c r="U8" i="2"/>
  <c r="F31" i="2"/>
  <c r="F15" i="2"/>
  <c r="F11" i="2"/>
  <c r="F7" i="2"/>
  <c r="F26" i="2"/>
  <c r="F22" i="2"/>
  <c r="U10" i="2"/>
  <c r="I33" i="2"/>
  <c r="I17" i="2"/>
  <c r="I21" i="2"/>
  <c r="I5" i="2"/>
  <c r="I25" i="2"/>
  <c r="I9" i="2"/>
  <c r="I29" i="2"/>
  <c r="I13" i="2"/>
  <c r="O30" i="2"/>
  <c r="O26" i="2"/>
  <c r="O22" i="2"/>
  <c r="O18" i="2"/>
  <c r="O14" i="2"/>
  <c r="O10" i="2"/>
  <c r="O6" i="2"/>
  <c r="O31" i="2"/>
  <c r="O27" i="2"/>
  <c r="O23" i="2"/>
  <c r="O19" i="2"/>
  <c r="O15" i="2"/>
  <c r="O11" i="2"/>
  <c r="O7" i="2"/>
  <c r="O33" i="2"/>
  <c r="O29" i="2"/>
  <c r="O25" i="2"/>
  <c r="O21" i="2"/>
  <c r="O17" i="2"/>
  <c r="O13" i="2"/>
  <c r="O9" i="2"/>
  <c r="O5" i="2"/>
  <c r="O4" i="2"/>
  <c r="O32" i="2"/>
  <c r="O28" i="2"/>
  <c r="O24" i="2"/>
  <c r="O20" i="2"/>
  <c r="O16" i="2"/>
  <c r="O12" i="2"/>
  <c r="L5" i="2"/>
  <c r="L33" i="2"/>
  <c r="L29" i="2"/>
  <c r="L25" i="2"/>
  <c r="L21" i="2"/>
  <c r="L17" i="2"/>
  <c r="L13" i="2"/>
  <c r="L9" i="2"/>
  <c r="L30" i="2"/>
  <c r="L26" i="2"/>
  <c r="L22" i="2"/>
  <c r="L18" i="2"/>
  <c r="L14" i="2"/>
  <c r="L10" i="2"/>
  <c r="L6" i="2"/>
  <c r="L31" i="2"/>
  <c r="L27" i="2"/>
  <c r="L23" i="2"/>
  <c r="L19" i="2"/>
  <c r="L15" i="2"/>
  <c r="L11" i="2"/>
  <c r="L7" i="2"/>
  <c r="L4" i="2"/>
  <c r="L32" i="2"/>
  <c r="L28" i="2"/>
  <c r="L24" i="2"/>
  <c r="L20" i="2"/>
  <c r="L16" i="2"/>
  <c r="L12" i="2"/>
  <c r="I4" i="2"/>
  <c r="I30" i="2"/>
  <c r="I26" i="2"/>
  <c r="I22" i="2"/>
  <c r="I18" i="2"/>
  <c r="I14" i="2"/>
  <c r="I10" i="2"/>
  <c r="I6" i="2"/>
  <c r="I31" i="2"/>
  <c r="I27" i="2"/>
  <c r="I23" i="2"/>
  <c r="I19" i="2"/>
  <c r="I15" i="2"/>
  <c r="I11" i="2"/>
  <c r="I7" i="2"/>
  <c r="I32" i="2"/>
  <c r="I28" i="2"/>
  <c r="I24" i="2"/>
  <c r="I20" i="2"/>
  <c r="I16" i="2"/>
  <c r="I12" i="2"/>
  <c r="X41" i="2" l="1"/>
  <c r="X37" i="2"/>
  <c r="X38" i="2"/>
  <c r="AA42" i="2"/>
  <c r="AA36" i="2"/>
  <c r="AA38" i="2"/>
  <c r="X42" i="2"/>
  <c r="AA41" i="2"/>
  <c r="O37" i="2"/>
  <c r="AA44" i="2"/>
  <c r="AA39" i="2"/>
  <c r="AA37" i="2"/>
  <c r="AA40" i="2"/>
  <c r="AA43" i="2"/>
  <c r="AA45" i="2"/>
  <c r="O44" i="2"/>
  <c r="O40" i="2"/>
  <c r="O45" i="2"/>
  <c r="O41" i="2"/>
  <c r="O42" i="2"/>
  <c r="O47" i="2"/>
  <c r="O43" i="2"/>
  <c r="O39" i="2"/>
  <c r="O46" i="2"/>
  <c r="O38" i="2"/>
  <c r="AA47" i="2"/>
  <c r="X36" i="2"/>
  <c r="X44" i="2"/>
  <c r="X47" i="2"/>
  <c r="X40" i="2"/>
  <c r="X43" i="2"/>
  <c r="X46" i="2"/>
  <c r="AA46" i="2"/>
  <c r="X45" i="2"/>
  <c r="X39" i="2"/>
  <c r="F37" i="2"/>
  <c r="I37" i="2"/>
  <c r="I46" i="2"/>
  <c r="I42" i="2"/>
  <c r="I38" i="2"/>
  <c r="I47" i="2"/>
  <c r="I43" i="2"/>
  <c r="I39" i="2"/>
  <c r="I44" i="2"/>
  <c r="I40" i="2"/>
  <c r="I45" i="2"/>
  <c r="I41" i="2"/>
  <c r="F42" i="2"/>
  <c r="F38" i="2"/>
  <c r="F40" i="2"/>
  <c r="F45" i="2"/>
  <c r="F36" i="2"/>
  <c r="F47" i="2"/>
  <c r="F44" i="2"/>
  <c r="F39" i="2"/>
  <c r="F46" i="2"/>
  <c r="F43" i="2"/>
  <c r="F41" i="2"/>
  <c r="L47" i="2"/>
  <c r="L43" i="2"/>
  <c r="L39" i="2"/>
  <c r="L45" i="2"/>
  <c r="L46" i="2"/>
  <c r="L38" i="2"/>
  <c r="L37" i="2"/>
  <c r="L44" i="2"/>
  <c r="L40" i="2"/>
  <c r="L41" i="2"/>
  <c r="L42" i="2"/>
  <c r="U47" i="2"/>
  <c r="U43" i="2"/>
  <c r="U39" i="2"/>
  <c r="U45" i="2"/>
  <c r="U44" i="2"/>
  <c r="U40" i="2"/>
  <c r="U41" i="2"/>
  <c r="U37" i="2"/>
  <c r="U46" i="2"/>
  <c r="U42" i="2"/>
  <c r="U38" i="2"/>
  <c r="U36" i="2"/>
  <c r="O36" i="2"/>
  <c r="L36" i="2"/>
  <c r="I36" i="2"/>
</calcChain>
</file>

<file path=xl/sharedStrings.xml><?xml version="1.0" encoding="utf-8"?>
<sst xmlns="http://schemas.openxmlformats.org/spreadsheetml/2006/main" count="327" uniqueCount="165">
  <si>
    <t>NOM</t>
  </si>
  <si>
    <t>Classe :</t>
  </si>
  <si>
    <t>Élèves</t>
  </si>
  <si>
    <t>Professeur :</t>
  </si>
  <si>
    <t>ARAHF - Malmedy</t>
  </si>
  <si>
    <t>Questions</t>
  </si>
  <si>
    <t>N°</t>
  </si>
  <si>
    <t>Résultats globaux</t>
  </si>
  <si>
    <t>Formation mathématique</t>
  </si>
  <si>
    <t>%</t>
  </si>
  <si>
    <t>Nombres</t>
  </si>
  <si>
    <t>Solides et figures</t>
  </si>
  <si>
    <t>Grandeurs</t>
  </si>
  <si>
    <t>Maitrise des ressources</t>
  </si>
  <si>
    <t>Résolution de problèmes</t>
  </si>
  <si>
    <t>Justification et argumentation</t>
  </si>
  <si>
    <t>participants</t>
  </si>
  <si>
    <t>Moyenne</t>
  </si>
  <si>
    <t>Athénée Royal Ardenne - Hautes Fagnes</t>
  </si>
  <si>
    <t>Implantation de Malmedy</t>
  </si>
  <si>
    <t xml:space="preserve">Classe : </t>
  </si>
  <si>
    <t xml:space="preserve">Synthèse des résultats de l'élève : </t>
  </si>
  <si>
    <t>FORMATION MATHÉMATIQUE</t>
  </si>
  <si>
    <t>/</t>
  </si>
  <si>
    <t>NOMBRES</t>
  </si>
  <si>
    <t>Repérer</t>
  </si>
  <si>
    <t>Reconnaitre, comparer, construire, exprimer</t>
  </si>
  <si>
    <t>Opérer, fractionner</t>
  </si>
  <si>
    <t xml:space="preserve">    </t>
  </si>
  <si>
    <t>Calculer</t>
  </si>
  <si>
    <t xml:space="preserve">     Opérations (priorités et propriétés) et valeurs numériques</t>
  </si>
  <si>
    <t xml:space="preserve">     Expressions et calculs littéraux </t>
  </si>
  <si>
    <t xml:space="preserve">     Équations </t>
  </si>
  <si>
    <t>SOLIDES ET FIGURES</t>
  </si>
  <si>
    <t xml:space="preserve">     Reconnaissance et tracé de figures simples</t>
  </si>
  <si>
    <t xml:space="preserve">     Solides</t>
  </si>
  <si>
    <t>Dégager des régularités, des propriétés, argumenter</t>
  </si>
  <si>
    <t xml:space="preserve">     Transformations du plan</t>
  </si>
  <si>
    <t>GRANDEURS</t>
  </si>
  <si>
    <t>Comparer, mesurer</t>
  </si>
  <si>
    <t xml:space="preserve">     Périmètre, aire et volume</t>
  </si>
  <si>
    <t xml:space="preserve">     Fractions</t>
  </si>
  <si>
    <t xml:space="preserve">     Proportionnalité</t>
  </si>
  <si>
    <t>MAITRISE DES RESSOURCES</t>
  </si>
  <si>
    <t>RÉSOLUTION DE PROBLÈMES</t>
  </si>
  <si>
    <t>JUSTIFICATION ET ARGUMENTATION</t>
  </si>
  <si>
    <t>0 à 9%</t>
  </si>
  <si>
    <t>10 à 19%</t>
  </si>
  <si>
    <t>20 à 29%</t>
  </si>
  <si>
    <t>30 à 39%</t>
  </si>
  <si>
    <t>40 à 49%</t>
  </si>
  <si>
    <t>50 à 59%</t>
  </si>
  <si>
    <t>60 à 69%</t>
  </si>
  <si>
    <t>70 à 79%</t>
  </si>
  <si>
    <t>80 à 89%</t>
  </si>
  <si>
    <t>90 à 100%</t>
  </si>
  <si>
    <t>Réussite %</t>
  </si>
  <si>
    <t>Traitement de données</t>
  </si>
  <si>
    <t>Domaines</t>
  </si>
  <si>
    <t>Titres des compétences</t>
  </si>
  <si>
    <t>Points</t>
  </si>
  <si>
    <t>Ressources</t>
  </si>
  <si>
    <t>Problèmes</t>
  </si>
  <si>
    <t>Justifications / Argumentations</t>
  </si>
  <si>
    <t>N1</t>
  </si>
  <si>
    <t>N2</t>
  </si>
  <si>
    <t>N3</t>
  </si>
  <si>
    <t>FS1</t>
  </si>
  <si>
    <t>FS2</t>
  </si>
  <si>
    <t>FS3</t>
  </si>
  <si>
    <t>T</t>
  </si>
  <si>
    <t>G1</t>
  </si>
  <si>
    <t>G2</t>
  </si>
  <si>
    <t>Compter, dénombrer, classer</t>
  </si>
  <si>
    <t>Organiser les nombres par famille</t>
  </si>
  <si>
    <t>Opérations et valeurs numériques</t>
  </si>
  <si>
    <t>Expressions et calculs littéraux</t>
  </si>
  <si>
    <t>Equations</t>
  </si>
  <si>
    <t>Reconnaissance et tracé de figures simples</t>
  </si>
  <si>
    <t>Propriétés des figures et des angles</t>
  </si>
  <si>
    <t>Solides</t>
  </si>
  <si>
    <t>Transformations du plan</t>
  </si>
  <si>
    <t>Description d'étapes de construction</t>
  </si>
  <si>
    <t>Angles, distances et droites remarquables</t>
  </si>
  <si>
    <t>Périmètre, aire et volume</t>
  </si>
  <si>
    <t>Angles</t>
  </si>
  <si>
    <t>Fractions</t>
  </si>
  <si>
    <t>Proporionnalité</t>
  </si>
  <si>
    <t>[2]</t>
  </si>
  <si>
    <t>TOTAL</t>
  </si>
  <si>
    <t>[6]</t>
  </si>
  <si>
    <t>[29]</t>
  </si>
  <si>
    <t>[12]</t>
  </si>
  <si>
    <t>[1] [8]</t>
  </si>
  <si>
    <t>[3] [4]</t>
  </si>
  <si>
    <t>[11]</t>
  </si>
  <si>
    <t>[16] [17]</t>
  </si>
  <si>
    <t>[18]</t>
  </si>
  <si>
    <t>[19] [20] [21]</t>
  </si>
  <si>
    <t>[22] [23]</t>
  </si>
  <si>
    <t>[10] [15] [24]</t>
  </si>
  <si>
    <t>[25] [26] [27]</t>
  </si>
  <si>
    <t>[28]</t>
  </si>
  <si>
    <t>[9] [30] [31] [32]</t>
  </si>
  <si>
    <t>Lire, interpréter et représenter un graphique ou un tableau, représenter des données.                                                                                                                                Déterminer une moyenne arithmétique, un effectif, une fréquence (%), …</t>
  </si>
  <si>
    <t>[13] [14]</t>
  </si>
  <si>
    <t>TRAITEMENT DES DONNEES</t>
  </si>
  <si>
    <t>Lire, interpréter et représenter un graphique ou un tableau, représenter des données. Déterminer une moyenne arithmétique, un effectif, une fréquence (%), …</t>
  </si>
  <si>
    <t xml:space="preserve">Professeur : </t>
  </si>
  <si>
    <t xml:space="preserve">1m </t>
  </si>
  <si>
    <t>[34]</t>
  </si>
  <si>
    <t>[33]</t>
  </si>
  <si>
    <t>[5] [7] [35] [36]</t>
  </si>
  <si>
    <t>[37]</t>
  </si>
  <si>
    <t>[38]</t>
  </si>
  <si>
    <t>80,5 (54%)</t>
  </si>
  <si>
    <t>48,5 (33%)</t>
  </si>
  <si>
    <t>19 (13%)</t>
  </si>
  <si>
    <r>
      <t xml:space="preserve">Les nombres               </t>
    </r>
    <r>
      <rPr>
        <sz val="11"/>
        <color theme="1"/>
        <rFont val="Calibri"/>
        <family val="2"/>
        <scheme val="minor"/>
      </rPr>
      <t>/50 (34%)</t>
    </r>
  </si>
  <si>
    <r>
      <t xml:space="preserve">Le traitements des données                  </t>
    </r>
    <r>
      <rPr>
        <sz val="11"/>
        <color theme="1"/>
        <rFont val="Calibri"/>
        <family val="2"/>
        <scheme val="minor"/>
      </rPr>
      <t>/12 (8%)</t>
    </r>
  </si>
  <si>
    <r>
      <t xml:space="preserve">Les grandeurs               </t>
    </r>
    <r>
      <rPr>
        <sz val="11"/>
        <color theme="1"/>
        <rFont val="Calibri"/>
        <family val="2"/>
        <scheme val="minor"/>
      </rPr>
      <t>/31,5 (21%)</t>
    </r>
  </si>
  <si>
    <r>
      <t xml:space="preserve">Les solides et figures                           </t>
    </r>
    <r>
      <rPr>
        <sz val="11"/>
        <color theme="1"/>
        <rFont val="Calibri"/>
        <family val="2"/>
        <scheme val="minor"/>
      </rPr>
      <t>/54,5 (37%)</t>
    </r>
  </si>
  <si>
    <t xml:space="preserve">     Angles, distances et droites remarquables</t>
  </si>
  <si>
    <t>N3-1</t>
  </si>
  <si>
    <t>N3-2</t>
  </si>
  <si>
    <t>N3-3</t>
  </si>
  <si>
    <t>G2-1</t>
  </si>
  <si>
    <t>G2-2</t>
  </si>
  <si>
    <t>FS2-1</t>
  </si>
  <si>
    <t>FS2-3</t>
  </si>
  <si>
    <t>FS3-1</t>
  </si>
  <si>
    <t>FS3-3</t>
  </si>
  <si>
    <t>Résultats par compétence</t>
  </si>
  <si>
    <t>Examen de Mathématique - Juin 2016</t>
  </si>
  <si>
    <t>Examen de mathématque Juin 2016   -  V1</t>
  </si>
  <si>
    <t>NOM &amp; Prénom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</si>
  <si>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</si>
  <si>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</si>
  <si>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</si>
  <si>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</si>
  <si>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</si>
  <si>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</si>
  <si>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</si>
  <si>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</si>
  <si>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</si>
  <si>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</si>
  <si>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</si>
  <si>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</si>
  <si>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</si>
  <si>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O</t>
  </si>
  <si>
    <t>N</t>
  </si>
  <si>
    <t>P</t>
  </si>
  <si>
    <t>Q</t>
  </si>
  <si>
    <t>R</t>
  </si>
  <si>
    <t>S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</si>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</sst>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30"/>
      <color theme="0"/>
      <name val="Cooper Black"/>
      <family val="1"/>
    </font>
    <font>
      <b/>
      <sz val="14"/>
      <color theme="1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sz val="10"/>
      <color indexed="8"/>
      <name val="Arial"/>
      <family val="2"/>
    </font>
    <font>
      <sz val="12"/>
      <name val="Times New Roman"/>
      <family val="1"/>
    </font>
    <font>
      <sz val="14"/>
      <color theme="1"/>
      <name val="Cooper Black"/>
      <family val="1"/>
    </font>
    <font>
      <b/>
      <i/>
      <sz val="12"/>
      <color theme="1"/>
      <name val="Times New Roman"/>
      <family val="1"/>
    </font>
    <font>
      <sz val="11"/>
      <color indexed="8"/>
      <name val="Times New Roman"/>
      <family val="1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1"/>
      <color theme="1"/>
      <name val="Times New Roman"/>
      <family val="1"/>
    </font>
  </fonts>
  <fills count="1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0" fillId="0" borderId="0" applyProtection="0"/>
  </cellStyleXfs>
  <cellXfs count="232">
    <xf numFmtId="0" fontId="0" fillId="0" borderId="0" xfId="0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Font="1"/>
    <xf numFmtId="0" fontId="6" fillId="0" borderId="4" xfId="0" applyFont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vertical="center"/>
    </xf>
    <xf numFmtId="0" fontId="4" fillId="0" borderId="5" xfId="0" applyFont="1" applyBorder="1" applyAlignment="1">
      <alignment vertical="center"/>
    </xf>
    <xf numFmtId="49" fontId="4" fillId="0" borderId="1" xfId="0" applyNumberFormat="1" applyFont="1" applyBorder="1" applyAlignment="1">
      <alignment vertical="center"/>
    </xf>
    <xf numFmtId="0" fontId="3" fillId="0" borderId="0" xfId="0" applyFont="1"/>
    <xf numFmtId="0" fontId="8" fillId="0" borderId="0" xfId="0" applyFont="1"/>
    <xf numFmtId="0" fontId="8" fillId="0" borderId="0" xfId="0" applyFont="1" applyAlignment="1">
      <alignment vertical="center"/>
    </xf>
    <xf numFmtId="0" fontId="3" fillId="3" borderId="1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6" borderId="0" xfId="0" applyFont="1" applyFill="1"/>
    <xf numFmtId="0" fontId="3" fillId="2" borderId="0" xfId="0" applyFont="1" applyFill="1"/>
    <xf numFmtId="0" fontId="3" fillId="8" borderId="0" xfId="0" applyFont="1" applyFill="1"/>
    <xf numFmtId="0" fontId="3" fillId="8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3" fillId="9" borderId="0" xfId="0" applyFont="1" applyFill="1"/>
    <xf numFmtId="0" fontId="3" fillId="4" borderId="0" xfId="0" applyFont="1" applyFill="1"/>
    <xf numFmtId="0" fontId="3" fillId="10" borderId="0" xfId="0" applyFont="1" applyFill="1"/>
    <xf numFmtId="0" fontId="3" fillId="9" borderId="4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10" borderId="4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6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3" fillId="10" borderId="0" xfId="0" applyFont="1" applyFill="1" applyAlignment="1">
      <alignment vertical="center"/>
    </xf>
    <xf numFmtId="0" fontId="3" fillId="3" borderId="0" xfId="0" applyFont="1" applyFill="1"/>
    <xf numFmtId="0" fontId="3" fillId="3" borderId="0" xfId="0" applyFont="1" applyFill="1" applyAlignment="1">
      <alignment vertical="center"/>
    </xf>
    <xf numFmtId="0" fontId="3" fillId="8" borderId="0" xfId="0" applyFont="1" applyFill="1" applyAlignment="1">
      <alignment vertical="center"/>
    </xf>
    <xf numFmtId="0" fontId="3" fillId="9" borderId="0" xfId="0" applyFont="1" applyFill="1" applyAlignment="1">
      <alignment vertical="center"/>
    </xf>
    <xf numFmtId="0" fontId="3" fillId="4" borderId="0" xfId="0" applyFont="1" applyFill="1" applyAlignment="1">
      <alignment vertical="center"/>
    </xf>
    <xf numFmtId="9" fontId="9" fillId="3" borderId="0" xfId="1" applyFont="1" applyFill="1" applyAlignment="1">
      <alignment horizontal="center" vertical="center"/>
    </xf>
    <xf numFmtId="9" fontId="9" fillId="10" borderId="0" xfId="1" applyFont="1" applyFill="1" applyAlignment="1">
      <alignment horizontal="center" vertical="center"/>
    </xf>
    <xf numFmtId="9" fontId="9" fillId="4" borderId="0" xfId="1" applyFont="1" applyFill="1" applyAlignment="1">
      <alignment horizontal="center" vertical="center"/>
    </xf>
    <xf numFmtId="9" fontId="9" fillId="9" borderId="0" xfId="1" applyFont="1" applyFill="1" applyAlignment="1">
      <alignment horizontal="center" vertical="center"/>
    </xf>
    <xf numFmtId="9" fontId="9" fillId="6" borderId="0" xfId="1" applyFont="1" applyFill="1" applyAlignment="1">
      <alignment horizontal="center" vertical="center"/>
    </xf>
    <xf numFmtId="9" fontId="9" fillId="2" borderId="0" xfId="1" applyFont="1" applyFill="1" applyAlignment="1">
      <alignment horizontal="center" vertical="center"/>
    </xf>
    <xf numFmtId="9" fontId="9" fillId="8" borderId="0" xfId="1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12" fillId="0" borderId="0" xfId="2" applyFont="1" applyFill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4" fillId="0" borderId="9" xfId="0" applyFont="1" applyBorder="1" applyAlignment="1">
      <alignment vertical="center"/>
    </xf>
    <xf numFmtId="0" fontId="4" fillId="0" borderId="9" xfId="0" applyFont="1" applyBorder="1" applyAlignment="1">
      <alignment horizontal="center" vertical="center"/>
    </xf>
    <xf numFmtId="9" fontId="6" fillId="0" borderId="0" xfId="0" applyNumberFormat="1" applyFont="1" applyAlignment="1">
      <alignment vertical="center"/>
    </xf>
    <xf numFmtId="0" fontId="4" fillId="0" borderId="0" xfId="0" applyFont="1" applyBorder="1" applyAlignment="1">
      <alignment vertical="center"/>
    </xf>
    <xf numFmtId="0" fontId="3" fillId="0" borderId="9" xfId="0" applyFont="1" applyBorder="1" applyAlignment="1">
      <alignment horizontal="center" vertical="center"/>
    </xf>
    <xf numFmtId="0" fontId="3" fillId="0" borderId="9" xfId="0" applyFont="1" applyBorder="1" applyAlignment="1">
      <alignment vertical="center"/>
    </xf>
    <xf numFmtId="0" fontId="3" fillId="0" borderId="0" xfId="1" applyNumberFormat="1" applyFont="1" applyAlignment="1">
      <alignment vertical="center"/>
    </xf>
    <xf numFmtId="9" fontId="3" fillId="0" borderId="0" xfId="1" applyFont="1" applyAlignment="1">
      <alignment vertical="center"/>
    </xf>
    <xf numFmtId="1" fontId="3" fillId="0" borderId="0" xfId="1" applyNumberFormat="1" applyFont="1"/>
    <xf numFmtId="1" fontId="3" fillId="0" borderId="0" xfId="0" applyNumberFormat="1" applyFont="1"/>
    <xf numFmtId="0" fontId="0" fillId="0" borderId="0" xfId="0" applyProtection="1">
      <protection locked="0"/>
    </xf>
    <xf numFmtId="0" fontId="8" fillId="3" borderId="4" xfId="0" applyFont="1" applyFill="1" applyBorder="1" applyAlignment="1" applyProtection="1">
      <alignment horizontal="center" vertical="center"/>
      <protection locked="0"/>
    </xf>
    <xf numFmtId="0" fontId="4" fillId="0" borderId="5" xfId="0" applyFont="1" applyBorder="1" applyAlignment="1" applyProtection="1">
      <alignment wrapText="1"/>
      <protection locked="0"/>
    </xf>
    <xf numFmtId="0" fontId="4" fillId="0" borderId="6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8" fillId="3" borderId="3" xfId="0" applyFont="1" applyFill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0" fontId="4" fillId="0" borderId="5" xfId="0" applyFont="1" applyBorder="1" applyAlignment="1" applyProtection="1">
      <alignment vertical="center"/>
    </xf>
    <xf numFmtId="49" fontId="6" fillId="0" borderId="0" xfId="0" applyNumberFormat="1" applyFont="1" applyAlignment="1">
      <alignment vertical="center"/>
    </xf>
    <xf numFmtId="0" fontId="8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9" fontId="4" fillId="0" borderId="0" xfId="1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9" fontId="9" fillId="0" borderId="0" xfId="1" applyFont="1" applyFill="1" applyAlignment="1">
      <alignment horizontal="center" vertical="center"/>
    </xf>
    <xf numFmtId="0" fontId="3" fillId="0" borderId="0" xfId="0" applyFont="1" applyFill="1"/>
    <xf numFmtId="1" fontId="3" fillId="0" borderId="0" xfId="1" applyNumberFormat="1" applyFont="1" applyFill="1"/>
    <xf numFmtId="1" fontId="3" fillId="0" borderId="0" xfId="0" applyNumberFormat="1" applyFont="1" applyFill="1"/>
    <xf numFmtId="9" fontId="4" fillId="0" borderId="1" xfId="1" applyFont="1" applyFill="1" applyBorder="1" applyAlignment="1">
      <alignment horizontal="center" vertical="center"/>
    </xf>
    <xf numFmtId="0" fontId="3" fillId="11" borderId="4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8" fillId="12" borderId="1" xfId="0" applyFont="1" applyFill="1" applyBorder="1" applyAlignment="1">
      <alignment horizontal="center" vertical="center"/>
    </xf>
    <xf numFmtId="0" fontId="18" fillId="12" borderId="1" xfId="0" applyFont="1" applyFill="1" applyBorder="1" applyAlignment="1">
      <alignment horizontal="center" vertical="center" wrapText="1"/>
    </xf>
    <xf numFmtId="0" fontId="16" fillId="0" borderId="0" xfId="0" applyFont="1" applyAlignment="1">
      <alignment vertical="center"/>
    </xf>
    <xf numFmtId="0" fontId="0" fillId="0" borderId="0" xfId="0" applyAlignment="1">
      <alignment vertical="center"/>
    </xf>
    <xf numFmtId="0" fontId="19" fillId="0" borderId="1" xfId="0" applyFont="1" applyBorder="1" applyAlignment="1">
      <alignment vertical="center"/>
    </xf>
    <xf numFmtId="0" fontId="0" fillId="13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0" xfId="2" applyFont="1" applyBorder="1" applyAlignment="1" applyProtection="1">
      <alignment vertical="center" wrapText="1"/>
      <protection hidden="1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3" fillId="8" borderId="1" xfId="0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</xf>
    <xf numFmtId="0" fontId="3" fillId="6" borderId="1" xfId="0" applyFont="1" applyFill="1" applyBorder="1" applyAlignment="1" applyProtection="1">
      <alignment horizontal="center" vertical="center"/>
    </xf>
    <xf numFmtId="0" fontId="3" fillId="11" borderId="1" xfId="0" applyFont="1" applyFill="1" applyBorder="1" applyAlignment="1" applyProtection="1">
      <alignment horizontal="center" vertical="center"/>
    </xf>
    <xf numFmtId="0" fontId="3" fillId="11" borderId="0" xfId="0" applyFont="1" applyFill="1"/>
    <xf numFmtId="0" fontId="3" fillId="11" borderId="0" xfId="0" applyFont="1" applyFill="1" applyAlignment="1">
      <alignment vertical="center"/>
    </xf>
    <xf numFmtId="9" fontId="9" fillId="11" borderId="0" xfId="1" applyFont="1" applyFill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19" fillId="0" borderId="0" xfId="0" applyFont="1" applyBorder="1" applyAlignment="1">
      <alignment horizontal="left" vertical="center" wrapText="1"/>
    </xf>
    <xf numFmtId="0" fontId="19" fillId="0" borderId="9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/>
    </xf>
    <xf numFmtId="9" fontId="3" fillId="0" borderId="0" xfId="1" applyFont="1" applyBorder="1" applyAlignment="1">
      <alignment vertical="center"/>
    </xf>
    <xf numFmtId="0" fontId="4" fillId="0" borderId="5" xfId="0" applyFont="1" applyBorder="1" applyAlignment="1" applyProtection="1">
      <protection locked="0"/>
    </xf>
    <xf numFmtId="9" fontId="20" fillId="0" borderId="1" xfId="1" applyFont="1" applyFill="1" applyBorder="1" applyAlignment="1">
      <alignment horizontal="center" vertical="center"/>
    </xf>
    <xf numFmtId="9" fontId="3" fillId="3" borderId="0" xfId="1" applyFont="1" applyFill="1" applyAlignment="1">
      <alignment horizontal="center" vertical="center"/>
    </xf>
    <xf numFmtId="9" fontId="3" fillId="8" borderId="0" xfId="0" applyNumberFormat="1" applyFont="1" applyFill="1" applyAlignment="1">
      <alignment horizontal="center" vertical="center"/>
    </xf>
    <xf numFmtId="9" fontId="3" fillId="2" borderId="0" xfId="0" applyNumberFormat="1" applyFont="1" applyFill="1" applyAlignment="1">
      <alignment horizontal="center"/>
    </xf>
    <xf numFmtId="9" fontId="3" fillId="6" borderId="0" xfId="0" applyNumberFormat="1" applyFont="1" applyFill="1" applyAlignment="1">
      <alignment horizontal="center"/>
    </xf>
    <xf numFmtId="9" fontId="3" fillId="11" borderId="0" xfId="0" applyNumberFormat="1" applyFont="1" applyFill="1" applyAlignment="1">
      <alignment horizontal="center"/>
    </xf>
    <xf numFmtId="9" fontId="3" fillId="9" borderId="0" xfId="0" applyNumberFormat="1" applyFont="1" applyFill="1" applyAlignment="1">
      <alignment horizontal="center"/>
    </xf>
    <xf numFmtId="9" fontId="3" fillId="4" borderId="0" xfId="0" applyNumberFormat="1" applyFont="1" applyFill="1" applyAlignment="1">
      <alignment horizontal="center"/>
    </xf>
    <xf numFmtId="9" fontId="3" fillId="10" borderId="0" xfId="0" applyNumberFormat="1" applyFont="1" applyFill="1" applyAlignment="1">
      <alignment horizontal="center"/>
    </xf>
    <xf numFmtId="0" fontId="6" fillId="3" borderId="5" xfId="0" applyFont="1" applyFill="1" applyBorder="1" applyAlignment="1" applyProtection="1">
      <alignment vertical="center"/>
    </xf>
    <xf numFmtId="0" fontId="11" fillId="0" borderId="0" xfId="2" applyFont="1" applyBorder="1" applyAlignment="1" applyProtection="1">
      <alignment vertical="center" wrapText="1"/>
      <protection hidden="1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8" borderId="13" xfId="0" applyFont="1" applyFill="1" applyBorder="1" applyAlignment="1">
      <alignment horizontal="center" vertical="center"/>
    </xf>
    <xf numFmtId="0" fontId="0" fillId="0" borderId="0" xfId="0" applyFill="1"/>
    <xf numFmtId="0" fontId="8" fillId="0" borderId="0" xfId="0" applyFont="1" applyFill="1"/>
    <xf numFmtId="9" fontId="3" fillId="0" borderId="0" xfId="1" applyFont="1" applyFill="1" applyAlignment="1">
      <alignment horizontal="center" vertical="center"/>
    </xf>
    <xf numFmtId="9" fontId="3" fillId="0" borderId="0" xfId="0" applyNumberFormat="1" applyFont="1" applyFill="1" applyAlignment="1">
      <alignment horizontal="center" vertical="center"/>
    </xf>
    <xf numFmtId="9" fontId="3" fillId="0" borderId="0" xfId="0" applyNumberFormat="1" applyFont="1" applyFill="1" applyAlignment="1">
      <alignment horizontal="center"/>
    </xf>
    <xf numFmtId="0" fontId="4" fillId="0" borderId="0" xfId="0" applyFont="1" applyFill="1"/>
    <xf numFmtId="0" fontId="6" fillId="0" borderId="14" xfId="0" applyFont="1" applyBorder="1" applyAlignment="1" applyProtection="1">
      <alignment vertical="center"/>
    </xf>
    <xf numFmtId="0" fontId="4" fillId="0" borderId="5" xfId="0" applyFont="1" applyBorder="1" applyAlignment="1" applyProtection="1">
      <alignment vertical="center"/>
      <protection locked="0"/>
    </xf>
    <xf numFmtId="0" fontId="6" fillId="0" borderId="14" xfId="0" applyFont="1" applyBorder="1" applyAlignment="1">
      <alignment vertical="center"/>
    </xf>
    <xf numFmtId="49" fontId="4" fillId="0" borderId="5" xfId="0" applyNumberFormat="1" applyFont="1" applyBorder="1" applyAlignment="1">
      <alignment vertical="center"/>
    </xf>
    <xf numFmtId="0" fontId="7" fillId="5" borderId="2" xfId="0" applyFont="1" applyFill="1" applyBorder="1" applyAlignment="1" applyProtection="1">
      <alignment horizontal="center" vertical="center" textRotation="90" wrapText="1"/>
    </xf>
    <xf numFmtId="0" fontId="7" fillId="5" borderId="3" xfId="0" applyFont="1" applyFill="1" applyBorder="1" applyAlignment="1" applyProtection="1">
      <alignment horizontal="center" vertical="center" textRotation="90" wrapText="1"/>
    </xf>
    <xf numFmtId="0" fontId="7" fillId="5" borderId="4" xfId="0" applyFont="1" applyFill="1" applyBorder="1" applyAlignment="1" applyProtection="1">
      <alignment horizontal="center" vertical="center" textRotation="90" wrapText="1"/>
    </xf>
    <xf numFmtId="0" fontId="8" fillId="3" borderId="5" xfId="0" applyFont="1" applyFill="1" applyBorder="1" applyAlignment="1" applyProtection="1">
      <alignment horizontal="center" vertical="center"/>
      <protection locked="0"/>
    </xf>
    <xf numFmtId="0" fontId="8" fillId="3" borderId="6" xfId="0" applyFont="1" applyFill="1" applyBorder="1" applyAlignment="1" applyProtection="1">
      <alignment horizontal="center" vertical="center"/>
      <protection locked="0"/>
    </xf>
    <xf numFmtId="0" fontId="6" fillId="0" borderId="11" xfId="0" applyFont="1" applyBorder="1" applyAlignment="1" applyProtection="1">
      <alignment horizontal="center" vertical="center"/>
    </xf>
    <xf numFmtId="0" fontId="6" fillId="0" borderId="9" xfId="0" applyFont="1" applyBorder="1" applyAlignment="1" applyProtection="1">
      <alignment horizontal="center" vertical="center"/>
    </xf>
    <xf numFmtId="0" fontId="3" fillId="7" borderId="5" xfId="0" applyFont="1" applyFill="1" applyBorder="1" applyAlignment="1" applyProtection="1">
      <alignment horizontal="center" vertical="center"/>
    </xf>
    <xf numFmtId="0" fontId="3" fillId="7" borderId="7" xfId="0" applyFont="1" applyFill="1" applyBorder="1" applyAlignment="1" applyProtection="1">
      <alignment horizontal="center" vertical="center"/>
    </xf>
    <xf numFmtId="0" fontId="3" fillId="7" borderId="15" xfId="0" applyFont="1" applyFill="1" applyBorder="1" applyAlignment="1" applyProtection="1">
      <alignment horizontal="center" vertical="center"/>
    </xf>
    <xf numFmtId="0" fontId="8" fillId="2" borderId="11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6" borderId="11" xfId="0" applyFont="1" applyFill="1" applyBorder="1" applyAlignment="1">
      <alignment horizontal="center" vertical="center" wrapText="1"/>
    </xf>
    <xf numFmtId="0" fontId="8" fillId="6" borderId="10" xfId="0" applyFont="1" applyFill="1" applyBorder="1" applyAlignment="1">
      <alignment horizontal="center" vertical="center" wrapText="1"/>
    </xf>
    <xf numFmtId="0" fontId="8" fillId="6" borderId="8" xfId="0" applyFont="1" applyFill="1" applyBorder="1" applyAlignment="1">
      <alignment horizontal="center" vertical="center" wrapText="1"/>
    </xf>
    <xf numFmtId="0" fontId="8" fillId="6" borderId="12" xfId="0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vertical="center" wrapText="1"/>
    </xf>
    <xf numFmtId="0" fontId="8" fillId="9" borderId="2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8" fillId="10" borderId="1" xfId="0" applyFont="1" applyFill="1" applyBorder="1" applyAlignment="1">
      <alignment horizontal="center" vertical="center" wrapText="1"/>
    </xf>
    <xf numFmtId="0" fontId="8" fillId="10" borderId="2" xfId="0" applyFont="1" applyFill="1" applyBorder="1" applyAlignment="1">
      <alignment horizontal="center" vertical="center" wrapText="1"/>
    </xf>
    <xf numFmtId="0" fontId="8" fillId="11" borderId="11" xfId="0" applyFont="1" applyFill="1" applyBorder="1" applyAlignment="1">
      <alignment horizontal="center" vertical="center" wrapText="1"/>
    </xf>
    <xf numFmtId="0" fontId="8" fillId="11" borderId="10" xfId="0" applyFont="1" applyFill="1" applyBorder="1" applyAlignment="1">
      <alignment horizontal="center" vertical="center" wrapText="1"/>
    </xf>
    <xf numFmtId="0" fontId="8" fillId="11" borderId="8" xfId="0" applyFont="1" applyFill="1" applyBorder="1" applyAlignment="1">
      <alignment horizontal="center" vertical="center" wrapText="1"/>
    </xf>
    <xf numFmtId="0" fontId="8" fillId="11" borderId="12" xfId="0" applyFont="1" applyFill="1" applyBorder="1" applyAlignment="1">
      <alignment horizontal="center" vertical="center" wrapText="1"/>
    </xf>
    <xf numFmtId="0" fontId="8" fillId="8" borderId="11" xfId="0" applyFont="1" applyFill="1" applyBorder="1" applyAlignment="1">
      <alignment horizontal="center" vertical="center" wrapText="1"/>
    </xf>
    <xf numFmtId="0" fontId="8" fillId="8" borderId="10" xfId="0" applyFont="1" applyFill="1" applyBorder="1" applyAlignment="1">
      <alignment horizontal="center" vertical="center" wrapText="1"/>
    </xf>
    <xf numFmtId="0" fontId="8" fillId="8" borderId="8" xfId="0" applyFont="1" applyFill="1" applyBorder="1" applyAlignment="1">
      <alignment horizontal="center" vertical="center" wrapText="1"/>
    </xf>
    <xf numFmtId="0" fontId="8" fillId="8" borderId="12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7" fillId="5" borderId="2" xfId="0" applyFont="1" applyFill="1" applyBorder="1" applyAlignment="1">
      <alignment horizontal="center" vertical="center" textRotation="90" wrapText="1"/>
    </xf>
    <xf numFmtId="0" fontId="7" fillId="5" borderId="3" xfId="0" applyFont="1" applyFill="1" applyBorder="1" applyAlignment="1">
      <alignment horizontal="center" vertical="center" textRotation="90" wrapText="1"/>
    </xf>
    <xf numFmtId="0" fontId="7" fillId="5" borderId="4" xfId="0" applyFont="1" applyFill="1" applyBorder="1" applyAlignment="1">
      <alignment horizontal="center" vertical="center" textRotation="90" wrapText="1"/>
    </xf>
    <xf numFmtId="0" fontId="8" fillId="0" borderId="8" xfId="0" applyFont="1" applyBorder="1" applyAlignment="1">
      <alignment horizontal="center" vertical="center" textRotation="90"/>
    </xf>
    <xf numFmtId="0" fontId="8" fillId="3" borderId="11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8" fillId="11" borderId="1" xfId="0" applyFont="1" applyFill="1" applyBorder="1" applyAlignment="1">
      <alignment horizontal="center" vertical="center" wrapText="1"/>
    </xf>
    <xf numFmtId="0" fontId="8" fillId="11" borderId="2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0" fontId="8" fillId="6" borderId="2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6" fillId="0" borderId="0" xfId="0" applyNumberFormat="1" applyFont="1" applyAlignment="1">
      <alignment horizontal="center" vertical="center"/>
    </xf>
    <xf numFmtId="0" fontId="4" fillId="0" borderId="8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15" fillId="0" borderId="0" xfId="2" applyFont="1" applyBorder="1" applyAlignment="1" applyProtection="1">
      <alignment vertical="center" wrapText="1"/>
      <protection hidden="1"/>
    </xf>
    <xf numFmtId="0" fontId="11" fillId="0" borderId="0" xfId="2" applyFont="1" applyBorder="1" applyAlignment="1" applyProtection="1">
      <alignment vertical="center" wrapText="1"/>
      <protection hidden="1"/>
    </xf>
    <xf numFmtId="0" fontId="4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right" vertical="center"/>
    </xf>
    <xf numFmtId="0" fontId="2" fillId="0" borderId="7" xfId="0" applyFont="1" applyBorder="1" applyAlignment="1">
      <alignment horizontal="right" vertical="center"/>
    </xf>
    <xf numFmtId="0" fontId="2" fillId="0" borderId="6" xfId="0" applyFont="1" applyBorder="1" applyAlignment="1">
      <alignment horizontal="right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left" vertical="center"/>
    </xf>
    <xf numFmtId="0" fontId="19" fillId="0" borderId="6" xfId="0" applyFont="1" applyBorder="1" applyAlignment="1">
      <alignment horizontal="left" vertical="center"/>
    </xf>
    <xf numFmtId="0" fontId="19" fillId="0" borderId="2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12" borderId="5" xfId="0" applyFont="1" applyFill="1" applyBorder="1" applyAlignment="1">
      <alignment horizontal="center" vertical="center"/>
    </xf>
    <xf numFmtId="0" fontId="17" fillId="12" borderId="7" xfId="0" applyFont="1" applyFill="1" applyBorder="1" applyAlignment="1">
      <alignment horizontal="center" vertical="center"/>
    </xf>
    <xf numFmtId="0" fontId="17" fillId="12" borderId="6" xfId="0" applyFont="1" applyFill="1" applyBorder="1" applyAlignment="1">
      <alignment horizontal="center" vertical="center"/>
    </xf>
    <xf numFmtId="0" fontId="17" fillId="12" borderId="11" xfId="0" applyFont="1" applyFill="1" applyBorder="1" applyAlignment="1">
      <alignment horizontal="center" vertical="center"/>
    </xf>
    <xf numFmtId="0" fontId="17" fillId="12" borderId="10" xfId="0" applyFont="1" applyFill="1" applyBorder="1" applyAlignment="1">
      <alignment horizontal="center" vertical="center"/>
    </xf>
    <xf numFmtId="0" fontId="17" fillId="12" borderId="14" xfId="0" applyFont="1" applyFill="1" applyBorder="1" applyAlignment="1">
      <alignment horizontal="center" vertical="center"/>
    </xf>
    <xf numFmtId="0" fontId="17" fillId="12" borderId="13" xfId="0" applyFont="1" applyFill="1" applyBorder="1" applyAlignment="1">
      <alignment horizontal="center" vertical="center"/>
    </xf>
    <xf numFmtId="0" fontId="17" fillId="12" borderId="2" xfId="0" applyFont="1" applyFill="1" applyBorder="1" applyAlignment="1">
      <alignment horizontal="center" vertical="center"/>
    </xf>
    <xf numFmtId="0" fontId="17" fillId="12" borderId="4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9" fillId="0" borderId="11" xfId="0" applyFont="1" applyBorder="1" applyAlignment="1">
      <alignment horizontal="left" vertical="center" wrapText="1"/>
    </xf>
    <xf numFmtId="0" fontId="19" fillId="0" borderId="10" xfId="0" applyFont="1" applyBorder="1" applyAlignment="1">
      <alignment horizontal="left" vertical="center" wrapText="1"/>
    </xf>
    <xf numFmtId="0" fontId="19" fillId="0" borderId="14" xfId="0" applyFont="1" applyBorder="1" applyAlignment="1">
      <alignment horizontal="left" vertical="center" wrapText="1"/>
    </xf>
    <xf numFmtId="0" fontId="19" fillId="0" borderId="13" xfId="0" applyFont="1" applyBorder="1" applyAlignment="1">
      <alignment horizontal="left" vertical="center" wrapText="1"/>
    </xf>
  </cellXfs>
  <cellStyles count="3">
    <cellStyle name="Normal" xfId="0" builtinId="0"/>
    <cellStyle name="Normal 2" xfId="2"/>
    <cellStyle name="Pourcentage" xfId="1" builtinId="5"/>
  </cellStyles>
  <dxfs count="3">
    <dxf>
      <font>
        <color rgb="FF00B050"/>
      </font>
      <fill>
        <patternFill>
          <bgColor theme="6" tint="0.39994506668294322"/>
        </patternFill>
      </fill>
    </dxf>
    <dxf>
      <font>
        <color rgb="FF00B050"/>
      </font>
      <fill>
        <patternFill>
          <bgColor theme="6" tint="0.39994506668294322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r>
              <a:rPr lang="fr-BE" sz="1200" b="1" i="0" u="none" strike="noStrike" baseline="0"/>
              <a:t>Formation mathématique </a:t>
            </a:r>
            <a:endParaRPr lang="fr-BE" sz="1200"/>
          </a:p>
        </c:rich>
      </c:tx>
      <c:layout>
        <c:manualLayout>
          <c:xMode val="edge"/>
          <c:yMode val="edge"/>
          <c:x val="0.24146435452793935"/>
          <c:y val="2.7777777777777936E-2"/>
        </c:manualLayout>
      </c:layout>
      <c:overlay val="0"/>
      <c:spPr>
        <a:solidFill>
          <a:schemeClr val="accent4">
            <a:lumMod val="60000"/>
            <a:lumOff val="40000"/>
          </a:schemeClr>
        </a:solidFill>
      </c:sp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invertIfNegative val="0"/>
          <c:cat>
            <c:strRef>
              <c:f>Résultats!$E$38:$E$47</c:f>
              <c:strCache>
                <c:ptCount val="10"/>
                <c:pt idx="0">
                  <c:v>0 à 9%</c:v>
                </c:pt>
                <c:pt idx="1">
                  <c:v>10 à 19%</c:v>
                </c:pt>
                <c:pt idx="2">
                  <c:v>20 à 29%</c:v>
                </c:pt>
                <c:pt idx="3">
                  <c:v>30 à 39%</c:v>
                </c:pt>
                <c:pt idx="4">
                  <c:v>40 à 49%</c:v>
                </c:pt>
                <c:pt idx="5">
                  <c:v>50 à 59%</c:v>
                </c:pt>
                <c:pt idx="6">
                  <c:v>60 à 69%</c:v>
                </c:pt>
                <c:pt idx="7">
                  <c:v>70 à 79%</c:v>
                </c:pt>
                <c:pt idx="8">
                  <c:v>80 à 89%</c:v>
                </c:pt>
                <c:pt idx="9">
                  <c:v>90 à 100%</c:v>
                </c:pt>
              </c:strCache>
            </c:strRef>
          </c:cat>
          <c:val>
            <c:numRef>
              <c:f>Résultats!$F$38:$F$47</c:f>
              <c:numCache>
                <c:formatCode>0</c:formatCode>
                <c:ptCount val="10"/>
                <c:pt idx="0">
                  <c:v>3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</c:ser>
        <c:ser>
          <c:idx val="1"/>
          <c:order val="1"/>
          <c:invertIfNegative val="0"/>
          <c:cat>
            <c:strRef>
              <c:f>Résultats!$E$38:$E$47</c:f>
              <c:strCache>
                <c:ptCount val="10"/>
                <c:pt idx="0">
                  <c:v>0 à 9%</c:v>
                </c:pt>
                <c:pt idx="1">
                  <c:v>10 à 19%</c:v>
                </c:pt>
                <c:pt idx="2">
                  <c:v>20 à 29%</c:v>
                </c:pt>
                <c:pt idx="3">
                  <c:v>30 à 39%</c:v>
                </c:pt>
                <c:pt idx="4">
                  <c:v>40 à 49%</c:v>
                </c:pt>
                <c:pt idx="5">
                  <c:v>50 à 59%</c:v>
                </c:pt>
                <c:pt idx="6">
                  <c:v>60 à 69%</c:v>
                </c:pt>
                <c:pt idx="7">
                  <c:v>70 à 79%</c:v>
                </c:pt>
                <c:pt idx="8">
                  <c:v>80 à 89%</c:v>
                </c:pt>
                <c:pt idx="9">
                  <c:v>90 à 100%</c:v>
                </c:pt>
              </c:strCache>
            </c:strRef>
          </c:cat>
          <c:val>
            <c:numRef>
              <c:f>Résultats!$E$1:$E$2</c:f>
              <c:numCache>
                <c:formatCode>General</c:formatCode>
                <c:ptCount val="2"/>
                <c:pt idx="0">
                  <c:v>0</c:v>
                </c:pt>
              </c:numCache>
            </c:numRef>
          </c:val>
        </c:ser>
        <c:ser>
          <c:idx val="2"/>
          <c:order val="2"/>
          <c:invertIfNegative val="0"/>
          <c:cat>
            <c:strRef>
              <c:f>Résultats!$E$38:$E$47</c:f>
              <c:strCache>
                <c:ptCount val="10"/>
                <c:pt idx="0">
                  <c:v>0 à 9%</c:v>
                </c:pt>
                <c:pt idx="1">
                  <c:v>10 à 19%</c:v>
                </c:pt>
                <c:pt idx="2">
                  <c:v>20 à 29%</c:v>
                </c:pt>
                <c:pt idx="3">
                  <c:v>30 à 39%</c:v>
                </c:pt>
                <c:pt idx="4">
                  <c:v>40 à 49%</c:v>
                </c:pt>
                <c:pt idx="5">
                  <c:v>50 à 59%</c:v>
                </c:pt>
                <c:pt idx="6">
                  <c:v>60 à 69%</c:v>
                </c:pt>
                <c:pt idx="7">
                  <c:v>70 à 79%</c:v>
                </c:pt>
                <c:pt idx="8">
                  <c:v>80 à 89%</c:v>
                </c:pt>
                <c:pt idx="9">
                  <c:v>90 à 100%</c:v>
                </c:pt>
              </c:strCache>
            </c:strRef>
          </c:cat>
          <c:val>
            <c:numRef>
              <c:f>Résultats!$F$1:$F$2</c:f>
              <c:numCache>
                <c:formatCode>General</c:formatCode>
                <c:ptCount val="2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67982896"/>
        <c:axId val="367984072"/>
      </c:barChart>
      <c:catAx>
        <c:axId val="367982896"/>
        <c:scaling>
          <c:orientation val="minMax"/>
        </c:scaling>
        <c:delete val="0"/>
        <c:axPos val="l"/>
        <c:numFmt formatCode="General" sourceLinked="0"/>
        <c:majorTickMark val="out"/>
        <c:minorTickMark val="none"/>
        <c:tickLblPos val="nextTo"/>
        <c:crossAx val="367984072"/>
        <c:crosses val="autoZero"/>
        <c:auto val="1"/>
        <c:lblAlgn val="ctr"/>
        <c:lblOffset val="100"/>
        <c:noMultiLvlLbl val="0"/>
      </c:catAx>
      <c:valAx>
        <c:axId val="367984072"/>
        <c:scaling>
          <c:orientation val="minMax"/>
        </c:scaling>
        <c:delete val="0"/>
        <c:axPos val="b"/>
        <c:majorGridlines/>
        <c:numFmt formatCode="0" sourceLinked="1"/>
        <c:majorTickMark val="out"/>
        <c:minorTickMark val="none"/>
        <c:tickLblPos val="nextTo"/>
        <c:crossAx val="36798289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178" l="0.70000000000000062" r="0.70000000000000062" t="0.75000000000000178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BE" sz="1200" b="1" i="0" u="none" strike="noStrike" baseline="0"/>
              <a:t>Nombres</a:t>
            </a:r>
            <a:r>
              <a:rPr lang="fr-BE" sz="1800" b="1" i="0" u="none" strike="noStrike" baseline="0"/>
              <a:t> </a:t>
            </a:r>
            <a:endParaRPr lang="fr-BE"/>
          </a:p>
        </c:rich>
      </c:tx>
      <c:overlay val="0"/>
      <c:spPr>
        <a:solidFill>
          <a:schemeClr val="accent6">
            <a:lumMod val="40000"/>
            <a:lumOff val="60000"/>
          </a:schemeClr>
        </a:solidFill>
      </c:sp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invertIfNegative val="0"/>
          <c:cat>
            <c:strRef>
              <c:f>Résultats!$H$38:$H$47</c:f>
              <c:strCache>
                <c:ptCount val="10"/>
                <c:pt idx="0">
                  <c:v>0 à 9%</c:v>
                </c:pt>
                <c:pt idx="1">
                  <c:v>10 à 19%</c:v>
                </c:pt>
                <c:pt idx="2">
                  <c:v>20 à 29%</c:v>
                </c:pt>
                <c:pt idx="3">
                  <c:v>30 à 39%</c:v>
                </c:pt>
                <c:pt idx="4">
                  <c:v>40 à 49%</c:v>
                </c:pt>
                <c:pt idx="5">
                  <c:v>50 à 59%</c:v>
                </c:pt>
                <c:pt idx="6">
                  <c:v>60 à 69%</c:v>
                </c:pt>
                <c:pt idx="7">
                  <c:v>70 à 79%</c:v>
                </c:pt>
                <c:pt idx="8">
                  <c:v>80 à 89%</c:v>
                </c:pt>
                <c:pt idx="9">
                  <c:v>90 à 100%</c:v>
                </c:pt>
              </c:strCache>
            </c:strRef>
          </c:cat>
          <c:val>
            <c:numRef>
              <c:f>Résultats!$I$38:$I$47</c:f>
              <c:numCache>
                <c:formatCode>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67978584"/>
        <c:axId val="367985248"/>
      </c:barChart>
      <c:catAx>
        <c:axId val="367978584"/>
        <c:scaling>
          <c:orientation val="minMax"/>
        </c:scaling>
        <c:delete val="0"/>
        <c:axPos val="l"/>
        <c:numFmt formatCode="General" sourceLinked="0"/>
        <c:majorTickMark val="out"/>
        <c:minorTickMark val="none"/>
        <c:tickLblPos val="nextTo"/>
        <c:crossAx val="367985248"/>
        <c:crosses val="autoZero"/>
        <c:auto val="1"/>
        <c:lblAlgn val="ctr"/>
        <c:lblOffset val="100"/>
        <c:noMultiLvlLbl val="0"/>
      </c:catAx>
      <c:valAx>
        <c:axId val="367985248"/>
        <c:scaling>
          <c:orientation val="minMax"/>
        </c:scaling>
        <c:delete val="0"/>
        <c:axPos val="b"/>
        <c:majorGridlines/>
        <c:numFmt formatCode="0" sourceLinked="1"/>
        <c:majorTickMark val="out"/>
        <c:minorTickMark val="none"/>
        <c:tickLblPos val="nextTo"/>
        <c:crossAx val="36797858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178" l="0.70000000000000062" r="0.70000000000000062" t="0.75000000000000178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BE" sz="1200" b="1" i="0" u="none" strike="noStrike" baseline="0"/>
              <a:t>Solides et figures </a:t>
            </a:r>
            <a:endParaRPr lang="fr-BE" sz="1200"/>
          </a:p>
        </c:rich>
      </c:tx>
      <c:overlay val="0"/>
      <c:spPr>
        <a:solidFill>
          <a:schemeClr val="accent3">
            <a:lumMod val="60000"/>
            <a:lumOff val="40000"/>
          </a:schemeClr>
        </a:solidFill>
      </c:sp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invertIfNegative val="0"/>
          <c:cat>
            <c:strRef>
              <c:f>Résultats!$K$39:$K$48</c:f>
              <c:strCache>
                <c:ptCount val="9"/>
                <c:pt idx="0">
                  <c:v>10 à 19%</c:v>
                </c:pt>
                <c:pt idx="1">
                  <c:v>20 à 29%</c:v>
                </c:pt>
                <c:pt idx="2">
                  <c:v>30 à 39%</c:v>
                </c:pt>
                <c:pt idx="3">
                  <c:v>40 à 49%</c:v>
                </c:pt>
                <c:pt idx="4">
                  <c:v>50 à 59%</c:v>
                </c:pt>
                <c:pt idx="5">
                  <c:v>60 à 69%</c:v>
                </c:pt>
                <c:pt idx="6">
                  <c:v>70 à 79%</c:v>
                </c:pt>
                <c:pt idx="7">
                  <c:v>80 à 89%</c:v>
                </c:pt>
                <c:pt idx="8">
                  <c:v>90 à 100%</c:v>
                </c:pt>
              </c:strCache>
            </c:strRef>
          </c:cat>
          <c:val>
            <c:numRef>
              <c:f>Résultats!$L$39:$L$48</c:f>
              <c:numCache>
                <c:formatCode>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67980936"/>
        <c:axId val="367978192"/>
      </c:barChart>
      <c:catAx>
        <c:axId val="367980936"/>
        <c:scaling>
          <c:orientation val="minMax"/>
        </c:scaling>
        <c:delete val="0"/>
        <c:axPos val="l"/>
        <c:numFmt formatCode="General" sourceLinked="0"/>
        <c:majorTickMark val="out"/>
        <c:minorTickMark val="none"/>
        <c:tickLblPos val="nextTo"/>
        <c:crossAx val="367978192"/>
        <c:crosses val="autoZero"/>
        <c:auto val="1"/>
        <c:lblAlgn val="ctr"/>
        <c:lblOffset val="100"/>
        <c:noMultiLvlLbl val="0"/>
      </c:catAx>
      <c:valAx>
        <c:axId val="367978192"/>
        <c:scaling>
          <c:orientation val="minMax"/>
        </c:scaling>
        <c:delete val="0"/>
        <c:axPos val="b"/>
        <c:majorGridlines/>
        <c:numFmt formatCode="0" sourceLinked="1"/>
        <c:majorTickMark val="out"/>
        <c:minorTickMark val="none"/>
        <c:tickLblPos val="nextTo"/>
        <c:crossAx val="36798093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178" l="0.70000000000000062" r="0.70000000000000062" t="0.75000000000000178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BE" sz="1200" b="1" i="0" u="none" strike="noStrike" baseline="0"/>
              <a:t>Grandeurs</a:t>
            </a:r>
            <a:r>
              <a:rPr lang="fr-BE" sz="1800" b="1" i="0" u="none" strike="noStrike" baseline="0"/>
              <a:t> </a:t>
            </a:r>
            <a:endParaRPr lang="fr-BE"/>
          </a:p>
        </c:rich>
      </c:tx>
      <c:overlay val="0"/>
      <c:spPr>
        <a:solidFill>
          <a:schemeClr val="accent5">
            <a:lumMod val="40000"/>
            <a:lumOff val="60000"/>
          </a:schemeClr>
        </a:solidFill>
      </c:sp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invertIfNegative val="0"/>
          <c:cat>
            <c:strRef>
              <c:f>Résultats!$N$38:$N$47</c:f>
              <c:strCache>
                <c:ptCount val="10"/>
                <c:pt idx="0">
                  <c:v>0 à 9%</c:v>
                </c:pt>
                <c:pt idx="1">
                  <c:v>10 à 19%</c:v>
                </c:pt>
                <c:pt idx="2">
                  <c:v>20 à 29%</c:v>
                </c:pt>
                <c:pt idx="3">
                  <c:v>30 à 39%</c:v>
                </c:pt>
                <c:pt idx="4">
                  <c:v>40 à 49%</c:v>
                </c:pt>
                <c:pt idx="5">
                  <c:v>50 à 59%</c:v>
                </c:pt>
                <c:pt idx="6">
                  <c:v>60 à 69%</c:v>
                </c:pt>
                <c:pt idx="7">
                  <c:v>70 à 79%</c:v>
                </c:pt>
                <c:pt idx="8">
                  <c:v>80 à 89%</c:v>
                </c:pt>
                <c:pt idx="9">
                  <c:v>90 à 100%</c:v>
                </c:pt>
              </c:strCache>
            </c:strRef>
          </c:cat>
          <c:val>
            <c:numRef>
              <c:f>Résultats!$O$38:$O$47</c:f>
              <c:numCache>
                <c:formatCode>0</c:formatCode>
                <c:ptCount val="10"/>
                <c:pt idx="0">
                  <c:v>2</c:v>
                </c:pt>
                <c:pt idx="1">
                  <c:v>0</c:v>
                </c:pt>
                <c:pt idx="2">
                  <c:v>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67983680"/>
        <c:axId val="367984856"/>
      </c:barChart>
      <c:catAx>
        <c:axId val="367983680"/>
        <c:scaling>
          <c:orientation val="minMax"/>
        </c:scaling>
        <c:delete val="0"/>
        <c:axPos val="l"/>
        <c:numFmt formatCode="General" sourceLinked="0"/>
        <c:majorTickMark val="out"/>
        <c:minorTickMark val="none"/>
        <c:tickLblPos val="nextTo"/>
        <c:crossAx val="367984856"/>
        <c:crosses val="autoZero"/>
        <c:auto val="1"/>
        <c:lblAlgn val="ctr"/>
        <c:lblOffset val="100"/>
        <c:noMultiLvlLbl val="0"/>
      </c:catAx>
      <c:valAx>
        <c:axId val="367984856"/>
        <c:scaling>
          <c:orientation val="minMax"/>
        </c:scaling>
        <c:delete val="0"/>
        <c:axPos val="b"/>
        <c:majorGridlines/>
        <c:numFmt formatCode="0" sourceLinked="1"/>
        <c:majorTickMark val="out"/>
        <c:minorTickMark val="none"/>
        <c:tickLblPos val="nextTo"/>
        <c:crossAx val="36798368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178" l="0.70000000000000062" r="0.70000000000000062" t="0.75000000000000178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BE" sz="1200" b="1" i="0" u="none" strike="noStrike" baseline="0"/>
              <a:t>Maitrise des ressources </a:t>
            </a:r>
            <a:endParaRPr lang="fr-BE" sz="1200"/>
          </a:p>
        </c:rich>
      </c:tx>
      <c:overlay val="0"/>
      <c:spPr>
        <a:solidFill>
          <a:srgbClr val="FFFF00"/>
        </a:solidFill>
      </c:sp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invertIfNegative val="0"/>
          <c:cat>
            <c:strRef>
              <c:f>Résultats!$T$38:$T$47</c:f>
              <c:strCache>
                <c:ptCount val="10"/>
                <c:pt idx="0">
                  <c:v>0 à 9%</c:v>
                </c:pt>
                <c:pt idx="1">
                  <c:v>10 à 19%</c:v>
                </c:pt>
                <c:pt idx="2">
                  <c:v>20 à 29%</c:v>
                </c:pt>
                <c:pt idx="3">
                  <c:v>30 à 39%</c:v>
                </c:pt>
                <c:pt idx="4">
                  <c:v>40 à 49%</c:v>
                </c:pt>
                <c:pt idx="5">
                  <c:v>50 à 59%</c:v>
                </c:pt>
                <c:pt idx="6">
                  <c:v>60 à 69%</c:v>
                </c:pt>
                <c:pt idx="7">
                  <c:v>70 à 79%</c:v>
                </c:pt>
                <c:pt idx="8">
                  <c:v>80 à 89%</c:v>
                </c:pt>
                <c:pt idx="9">
                  <c:v>90 à 100%</c:v>
                </c:pt>
              </c:strCache>
            </c:strRef>
          </c:cat>
          <c:val>
            <c:numRef>
              <c:f>Résultats!$U$38:$U$47</c:f>
              <c:numCache>
                <c:formatCode>0</c:formatCode>
                <c:ptCount val="10"/>
                <c:pt idx="0">
                  <c:v>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67980152"/>
        <c:axId val="369708856"/>
      </c:barChart>
      <c:catAx>
        <c:axId val="367980152"/>
        <c:scaling>
          <c:orientation val="minMax"/>
        </c:scaling>
        <c:delete val="0"/>
        <c:axPos val="l"/>
        <c:numFmt formatCode="General" sourceLinked="0"/>
        <c:majorTickMark val="out"/>
        <c:minorTickMark val="none"/>
        <c:tickLblPos val="nextTo"/>
        <c:crossAx val="369708856"/>
        <c:crosses val="autoZero"/>
        <c:auto val="1"/>
        <c:lblAlgn val="ctr"/>
        <c:lblOffset val="100"/>
        <c:noMultiLvlLbl val="0"/>
      </c:catAx>
      <c:valAx>
        <c:axId val="369708856"/>
        <c:scaling>
          <c:orientation val="minMax"/>
        </c:scaling>
        <c:delete val="0"/>
        <c:axPos val="b"/>
        <c:majorGridlines/>
        <c:numFmt formatCode="0" sourceLinked="1"/>
        <c:majorTickMark val="out"/>
        <c:minorTickMark val="none"/>
        <c:tickLblPos val="nextTo"/>
        <c:crossAx val="36798015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BE" sz="1200" b="1" i="0" u="none" strike="noStrike" baseline="0"/>
              <a:t>Résolution de problèmes </a:t>
            </a:r>
            <a:endParaRPr lang="fr-BE" sz="1200"/>
          </a:p>
        </c:rich>
      </c:tx>
      <c:overlay val="0"/>
      <c:spPr>
        <a:solidFill>
          <a:srgbClr val="92D050"/>
        </a:solidFill>
      </c:sp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invertIfNegative val="0"/>
          <c:cat>
            <c:strRef>
              <c:f>Résultats!$W$38:$W$47</c:f>
              <c:strCache>
                <c:ptCount val="10"/>
                <c:pt idx="0">
                  <c:v>0 à 9%</c:v>
                </c:pt>
                <c:pt idx="1">
                  <c:v>10 à 19%</c:v>
                </c:pt>
                <c:pt idx="2">
                  <c:v>20 à 29%</c:v>
                </c:pt>
                <c:pt idx="3">
                  <c:v>30 à 39%</c:v>
                </c:pt>
                <c:pt idx="4">
                  <c:v>40 à 49%</c:v>
                </c:pt>
                <c:pt idx="5">
                  <c:v>50 à 59%</c:v>
                </c:pt>
                <c:pt idx="6">
                  <c:v>60 à 69%</c:v>
                </c:pt>
                <c:pt idx="7">
                  <c:v>70 à 79%</c:v>
                </c:pt>
                <c:pt idx="8">
                  <c:v>80 à 89%</c:v>
                </c:pt>
                <c:pt idx="9">
                  <c:v>90 à 100%</c:v>
                </c:pt>
              </c:strCache>
            </c:strRef>
          </c:cat>
          <c:val>
            <c:numRef>
              <c:f>Résultats!$X$38:$X$47</c:f>
              <c:numCache>
                <c:formatCode>0</c:formatCode>
                <c:ptCount val="10"/>
                <c:pt idx="0">
                  <c:v>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69703368"/>
        <c:axId val="369704936"/>
      </c:barChart>
      <c:catAx>
        <c:axId val="369703368"/>
        <c:scaling>
          <c:orientation val="minMax"/>
        </c:scaling>
        <c:delete val="0"/>
        <c:axPos val="l"/>
        <c:numFmt formatCode="General" sourceLinked="0"/>
        <c:majorTickMark val="out"/>
        <c:minorTickMark val="none"/>
        <c:tickLblPos val="nextTo"/>
        <c:crossAx val="369704936"/>
        <c:crosses val="autoZero"/>
        <c:auto val="1"/>
        <c:lblAlgn val="ctr"/>
        <c:lblOffset val="100"/>
        <c:noMultiLvlLbl val="0"/>
      </c:catAx>
      <c:valAx>
        <c:axId val="369704936"/>
        <c:scaling>
          <c:orientation val="minMax"/>
        </c:scaling>
        <c:delete val="0"/>
        <c:axPos val="b"/>
        <c:majorGridlines/>
        <c:numFmt formatCode="0" sourceLinked="1"/>
        <c:majorTickMark val="out"/>
        <c:minorTickMark val="none"/>
        <c:tickLblPos val="nextTo"/>
        <c:crossAx val="36970336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178" l="0.70000000000000062" r="0.70000000000000062" t="0.75000000000000178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BE" sz="1200" b="1" i="0" u="none" strike="noStrike" baseline="0"/>
              <a:t>Justification et argumentation </a:t>
            </a:r>
            <a:endParaRPr lang="fr-BE" sz="1200"/>
          </a:p>
        </c:rich>
      </c:tx>
      <c:overlay val="0"/>
      <c:spPr>
        <a:solidFill>
          <a:schemeClr val="accent2">
            <a:lumMod val="60000"/>
            <a:lumOff val="40000"/>
          </a:schemeClr>
        </a:solidFill>
      </c:spPr>
    </c:title>
    <c:autoTitleDeleted val="0"/>
    <c:plotArea>
      <c:layout>
        <c:manualLayout>
          <c:layoutTarget val="inner"/>
          <c:xMode val="edge"/>
          <c:yMode val="edge"/>
          <c:x val="0.25134834889824831"/>
          <c:y val="0.14413713910761194"/>
          <c:w val="0.64493560397973704"/>
          <c:h val="0.75866105278507079"/>
        </c:manualLayout>
      </c:layout>
      <c:barChart>
        <c:barDir val="bar"/>
        <c:grouping val="clustered"/>
        <c:varyColors val="0"/>
        <c:ser>
          <c:idx val="0"/>
          <c:order val="0"/>
          <c:invertIfNegative val="0"/>
          <c:cat>
            <c:strRef>
              <c:f>Résultats!$Z$38:$Z$47</c:f>
              <c:strCache>
                <c:ptCount val="10"/>
                <c:pt idx="0">
                  <c:v>0 à 9%</c:v>
                </c:pt>
                <c:pt idx="1">
                  <c:v>10 à 19%</c:v>
                </c:pt>
                <c:pt idx="2">
                  <c:v>20 à 29%</c:v>
                </c:pt>
                <c:pt idx="3">
                  <c:v>30 à 39%</c:v>
                </c:pt>
                <c:pt idx="4">
                  <c:v>40 à 49%</c:v>
                </c:pt>
                <c:pt idx="5">
                  <c:v>50 à 59%</c:v>
                </c:pt>
                <c:pt idx="6">
                  <c:v>60 à 69%</c:v>
                </c:pt>
                <c:pt idx="7">
                  <c:v>70 à 79%</c:v>
                </c:pt>
                <c:pt idx="8">
                  <c:v>80 à 89%</c:v>
                </c:pt>
                <c:pt idx="9">
                  <c:v>90 à 100%</c:v>
                </c:pt>
              </c:strCache>
            </c:strRef>
          </c:cat>
          <c:val>
            <c:numRef>
              <c:f>Résultats!$AA$38:$AA$47</c:f>
              <c:numCache>
                <c:formatCode>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69706504"/>
        <c:axId val="369703760"/>
      </c:barChart>
      <c:catAx>
        <c:axId val="369706504"/>
        <c:scaling>
          <c:orientation val="minMax"/>
        </c:scaling>
        <c:delete val="0"/>
        <c:axPos val="l"/>
        <c:numFmt formatCode="General" sourceLinked="0"/>
        <c:majorTickMark val="out"/>
        <c:minorTickMark val="none"/>
        <c:tickLblPos val="nextTo"/>
        <c:crossAx val="369703760"/>
        <c:crosses val="autoZero"/>
        <c:auto val="1"/>
        <c:lblAlgn val="ctr"/>
        <c:lblOffset val="100"/>
        <c:noMultiLvlLbl val="0"/>
      </c:catAx>
      <c:valAx>
        <c:axId val="369703760"/>
        <c:scaling>
          <c:orientation val="minMax"/>
        </c:scaling>
        <c:delete val="0"/>
        <c:axPos val="b"/>
        <c:majorGridlines/>
        <c:numFmt formatCode="0" sourceLinked="1"/>
        <c:majorTickMark val="out"/>
        <c:minorTickMark val="none"/>
        <c:tickLblPos val="nextTo"/>
        <c:crossAx val="36970650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178" l="0.70000000000000062" r="0.70000000000000062" t="0.75000000000000178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BE" sz="1200" b="1" i="0" u="none" strike="noStrike" baseline="0"/>
              <a:t>Traitement de données</a:t>
            </a:r>
            <a:endParaRPr lang="fr-BE" sz="1200"/>
          </a:p>
        </c:rich>
      </c:tx>
      <c:overlay val="0"/>
      <c:spPr>
        <a:solidFill>
          <a:schemeClr val="accent5">
            <a:lumMod val="75000"/>
          </a:schemeClr>
        </a:solidFill>
      </c:sp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invertIfNegative val="0"/>
          <c:cat>
            <c:strRef>
              <c:f>Résultats!$Q$38:$Q$47</c:f>
              <c:strCache>
                <c:ptCount val="10"/>
                <c:pt idx="0">
                  <c:v>0 à 9%</c:v>
                </c:pt>
                <c:pt idx="1">
                  <c:v>10 à 19%</c:v>
                </c:pt>
                <c:pt idx="2">
                  <c:v>20 à 29%</c:v>
                </c:pt>
                <c:pt idx="3">
                  <c:v>30 à 39%</c:v>
                </c:pt>
                <c:pt idx="4">
                  <c:v>40 à 49%</c:v>
                </c:pt>
                <c:pt idx="5">
                  <c:v>50 à 59%</c:v>
                </c:pt>
                <c:pt idx="6">
                  <c:v>60 à 69%</c:v>
                </c:pt>
                <c:pt idx="7">
                  <c:v>70 à 79%</c:v>
                </c:pt>
                <c:pt idx="8">
                  <c:v>80 à 89%</c:v>
                </c:pt>
                <c:pt idx="9">
                  <c:v>90 à 100%</c:v>
                </c:pt>
              </c:strCache>
            </c:strRef>
          </c:cat>
          <c:val>
            <c:numRef>
              <c:f>Résultats!$R$38:$R$47</c:f>
              <c:numCache>
                <c:formatCode>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69709248"/>
        <c:axId val="369704544"/>
      </c:barChart>
      <c:catAx>
        <c:axId val="369709248"/>
        <c:scaling>
          <c:orientation val="minMax"/>
        </c:scaling>
        <c:delete val="0"/>
        <c:axPos val="l"/>
        <c:numFmt formatCode="General" sourceLinked="0"/>
        <c:majorTickMark val="out"/>
        <c:minorTickMark val="none"/>
        <c:tickLblPos val="nextTo"/>
        <c:crossAx val="369704544"/>
        <c:crosses val="autoZero"/>
        <c:auto val="1"/>
        <c:lblAlgn val="ctr"/>
        <c:lblOffset val="100"/>
        <c:noMultiLvlLbl val="0"/>
      </c:catAx>
      <c:valAx>
        <c:axId val="369704544"/>
        <c:scaling>
          <c:orientation val="minMax"/>
        </c:scaling>
        <c:delete val="0"/>
        <c:axPos val="b"/>
        <c:majorGridlines/>
        <c:numFmt formatCode="0" sourceLinked="1"/>
        <c:majorTickMark val="out"/>
        <c:minorTickMark val="none"/>
        <c:tickLblPos val="nextTo"/>
        <c:crossAx val="36970924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37</xdr:row>
      <xdr:rowOff>9525</xdr:rowOff>
    </xdr:from>
    <xdr:to>
      <xdr:col>8</xdr:col>
      <xdr:colOff>771525</xdr:colOff>
      <xdr:row>48</xdr:row>
      <xdr:rowOff>133350</xdr:rowOff>
    </xdr:to>
    <xdr:graphicFrame macro="">
      <xdr:nvGraphicFramePr>
        <xdr:cNvPr id="10" name="Graphique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19050</xdr:colOff>
      <xdr:row>49</xdr:row>
      <xdr:rowOff>0</xdr:rowOff>
    </xdr:from>
    <xdr:to>
      <xdr:col>8</xdr:col>
      <xdr:colOff>771525</xdr:colOff>
      <xdr:row>60</xdr:row>
      <xdr:rowOff>123825</xdr:rowOff>
    </xdr:to>
    <xdr:graphicFrame macro="">
      <xdr:nvGraphicFramePr>
        <xdr:cNvPr id="11" name="Graphique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9524</xdr:colOff>
      <xdr:row>37</xdr:row>
      <xdr:rowOff>9525</xdr:rowOff>
    </xdr:from>
    <xdr:to>
      <xdr:col>14</xdr:col>
      <xdr:colOff>771525</xdr:colOff>
      <xdr:row>48</xdr:row>
      <xdr:rowOff>133350</xdr:rowOff>
    </xdr:to>
    <xdr:graphicFrame macro="">
      <xdr:nvGraphicFramePr>
        <xdr:cNvPr id="12" name="Graphique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10</xdr:col>
      <xdr:colOff>9524</xdr:colOff>
      <xdr:row>49</xdr:row>
      <xdr:rowOff>0</xdr:rowOff>
    </xdr:from>
    <xdr:to>
      <xdr:col>14</xdr:col>
      <xdr:colOff>876300</xdr:colOff>
      <xdr:row>60</xdr:row>
      <xdr:rowOff>123825</xdr:rowOff>
    </xdr:to>
    <xdr:graphicFrame macro="">
      <xdr:nvGraphicFramePr>
        <xdr:cNvPr id="13" name="Graphique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21</xdr:col>
      <xdr:colOff>133350</xdr:colOff>
      <xdr:row>37</xdr:row>
      <xdr:rowOff>19050</xdr:rowOff>
    </xdr:from>
    <xdr:to>
      <xdr:col>26</xdr:col>
      <xdr:colOff>847725</xdr:colOff>
      <xdr:row>48</xdr:row>
      <xdr:rowOff>142875</xdr:rowOff>
    </xdr:to>
    <xdr:graphicFrame macro="">
      <xdr:nvGraphicFramePr>
        <xdr:cNvPr id="14" name="Graphique 1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15</xdr:col>
      <xdr:colOff>171449</xdr:colOff>
      <xdr:row>49</xdr:row>
      <xdr:rowOff>9525</xdr:rowOff>
    </xdr:from>
    <xdr:to>
      <xdr:col>20</xdr:col>
      <xdr:colOff>752474</xdr:colOff>
      <xdr:row>60</xdr:row>
      <xdr:rowOff>133350</xdr:rowOff>
    </xdr:to>
    <xdr:graphicFrame macro="">
      <xdr:nvGraphicFramePr>
        <xdr:cNvPr id="15" name="Graphique 1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22</xdr:col>
      <xdr:colOff>57150</xdr:colOff>
      <xdr:row>49</xdr:row>
      <xdr:rowOff>19050</xdr:rowOff>
    </xdr:from>
    <xdr:to>
      <xdr:col>26</xdr:col>
      <xdr:colOff>828675</xdr:colOff>
      <xdr:row>60</xdr:row>
      <xdr:rowOff>142875</xdr:rowOff>
    </xdr:to>
    <xdr:graphicFrame macro="">
      <xdr:nvGraphicFramePr>
        <xdr:cNvPr id="16" name="Graphique 1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16</xdr:col>
      <xdr:colOff>0</xdr:colOff>
      <xdr:row>37</xdr:row>
      <xdr:rowOff>19050</xdr:rowOff>
    </xdr:from>
    <xdr:to>
      <xdr:col>20</xdr:col>
      <xdr:colOff>895350</xdr:colOff>
      <xdr:row>48</xdr:row>
      <xdr:rowOff>142875</xdr:rowOff>
    </xdr:to>
    <xdr:graphicFrame macro="">
      <xdr:nvGraphicFramePr>
        <xdr:cNvPr id="9" name="Graphique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0</xdr:row>
      <xdr:rowOff>52387</xdr:rowOff>
    </xdr:from>
    <xdr:ext cx="1133475" cy="738188"/>
    <xdr:pic>
      <xdr:nvPicPr>
        <xdr:cNvPr id="2" name="Picture 1" descr="http://arahf.be/images/home_01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grayscl/>
          <a:lum bright="20000"/>
        </a:blip>
        <a:srcRect/>
        <a:stretch>
          <a:fillRect/>
        </a:stretch>
      </xdr:blipFill>
      <xdr:spPr bwMode="auto">
        <a:xfrm>
          <a:off x="47625" y="52387"/>
          <a:ext cx="1133475" cy="738188"/>
        </a:xfrm>
        <a:prstGeom prst="rect">
          <a:avLst/>
        </a:prstGeom>
        <a:noFill/>
      </xdr:spPr>
    </xdr:pic>
    <xdr:clientData/>
  </xdr:oneCellAnchor>
  <xdr:twoCellAnchor editAs="absolute">
    <xdr:from>
      <xdr:col>8</xdr:col>
      <xdr:colOff>0</xdr:colOff>
      <xdr:row>4</xdr:row>
      <xdr:rowOff>0</xdr:rowOff>
    </xdr:from>
    <xdr:to>
      <xdr:col>11</xdr:col>
      <xdr:colOff>28575</xdr:colOff>
      <xdr:row>6</xdr:row>
      <xdr:rowOff>114300</xdr:rowOff>
    </xdr:to>
    <xdr:sp macro="[0]!ZoneTexte2_Cliquer" textlink="">
      <xdr:nvSpPr>
        <xdr:cNvPr id="3" name="ZoneTexte 2"/>
        <xdr:cNvSpPr txBox="1"/>
      </xdr:nvSpPr>
      <xdr:spPr>
        <a:xfrm>
          <a:off x="4914900" y="609600"/>
          <a:ext cx="1209675" cy="5524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Imprimer</a:t>
          </a:r>
          <a:r>
            <a:rPr lang="fr-FR" sz="1100" baseline="0">
              <a:solidFill>
                <a:srgbClr val="0000FF"/>
              </a:solidFill>
            </a:rPr>
            <a:t> toutes les feuilles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9"/>
  </sheetPr>
  <dimension ref="A1:AO47"/>
  <sheetViews>
    <sheetView workbookViewId="0">
      <pane xSplit="3" ySplit="3" topLeftCell="D22" activePane="bottomRight" state="frozen"/>
      <selection pane="topRight" activeCell="E1" sqref="E1"/>
      <selection pane="bottomLeft" activeCell="A4" sqref="A4"/>
      <selection pane="bottomRight" activeCell="C36" sqref="C36"/>
    </sheetView>
  </sheetViews>
  <sheetFormatPr baseColWidth="10" defaultRowHeight="15.75"/>
  <cols>
    <col min="1" max="1" width="20.7109375" customWidth="1"/>
    <col min="2" max="2" width="4.28515625" customWidth="1"/>
    <col min="3" max="3" width="35.7109375" style="2" customWidth="1"/>
    <col min="4" max="35" width="4.7109375" style="7" customWidth="1"/>
    <col min="36" max="41" width="4.7109375" customWidth="1"/>
  </cols>
  <sheetData>
    <row r="1" spans="1:41" s="68" customFormat="1" ht="30" customHeight="1">
      <c r="A1" s="146" t="s">
        <v>4</v>
      </c>
      <c r="B1" s="147"/>
      <c r="C1" s="126" t="s">
        <v>108</v>
      </c>
      <c r="D1" s="150" t="s">
        <v>5</v>
      </c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151"/>
      <c r="P1" s="151"/>
      <c r="Q1" s="151"/>
      <c r="R1" s="151"/>
      <c r="S1" s="151"/>
      <c r="T1" s="151"/>
      <c r="U1" s="152" t="s">
        <v>5</v>
      </c>
      <c r="V1" s="152"/>
      <c r="W1" s="152"/>
      <c r="X1" s="152"/>
      <c r="Y1" s="152"/>
      <c r="Z1" s="152"/>
      <c r="AA1" s="152"/>
      <c r="AB1" s="152"/>
      <c r="AC1" s="152"/>
      <c r="AD1" s="152"/>
      <c r="AE1" s="152"/>
      <c r="AF1" s="152"/>
      <c r="AG1" s="152"/>
      <c r="AH1" s="152"/>
      <c r="AI1" s="152"/>
      <c r="AJ1" s="152"/>
      <c r="AK1" s="152"/>
      <c r="AL1" s="152"/>
      <c r="AM1" s="152"/>
      <c r="AN1" s="152"/>
      <c r="AO1" s="152"/>
    </row>
    <row r="2" spans="1:41" s="68" customFormat="1" ht="27" customHeight="1">
      <c r="A2" s="73" t="s">
        <v>1</v>
      </c>
      <c r="B2" s="148" t="s">
        <v>2</v>
      </c>
      <c r="C2" s="149"/>
      <c r="D2" s="103">
        <f>1</f>
        <v>1</v>
      </c>
      <c r="E2" s="103">
        <f>D2+1</f>
        <v>2</v>
      </c>
      <c r="F2" s="104">
        <f t="shared" ref="F2:AI2" si="0">E2+1</f>
        <v>3</v>
      </c>
      <c r="G2" s="104">
        <f t="shared" si="0"/>
        <v>4</v>
      </c>
      <c r="H2" s="102">
        <f t="shared" si="0"/>
        <v>5</v>
      </c>
      <c r="I2" s="101">
        <f t="shared" si="0"/>
        <v>6</v>
      </c>
      <c r="J2" s="102">
        <f t="shared" si="0"/>
        <v>7</v>
      </c>
      <c r="K2" s="103">
        <f t="shared" si="0"/>
        <v>8</v>
      </c>
      <c r="L2" s="103">
        <f t="shared" si="0"/>
        <v>9</v>
      </c>
      <c r="M2" s="103">
        <f t="shared" si="0"/>
        <v>10</v>
      </c>
      <c r="N2" s="101">
        <f t="shared" si="0"/>
        <v>11</v>
      </c>
      <c r="O2" s="102">
        <f t="shared" si="0"/>
        <v>12</v>
      </c>
      <c r="P2" s="102">
        <f t="shared" si="0"/>
        <v>13</v>
      </c>
      <c r="Q2" s="102">
        <f t="shared" si="0"/>
        <v>14</v>
      </c>
      <c r="R2" s="103">
        <f t="shared" si="0"/>
        <v>15</v>
      </c>
      <c r="S2" s="102">
        <f t="shared" si="0"/>
        <v>16</v>
      </c>
      <c r="T2" s="102">
        <f t="shared" si="0"/>
        <v>17</v>
      </c>
      <c r="U2" s="102">
        <f t="shared" si="0"/>
        <v>18</v>
      </c>
      <c r="V2" s="101">
        <f t="shared" si="0"/>
        <v>19</v>
      </c>
      <c r="W2" s="101">
        <f t="shared" si="0"/>
        <v>20</v>
      </c>
      <c r="X2" s="101">
        <f t="shared" si="0"/>
        <v>21</v>
      </c>
      <c r="Y2" s="101">
        <f t="shared" si="0"/>
        <v>22</v>
      </c>
      <c r="Z2" s="101">
        <f t="shared" si="0"/>
        <v>23</v>
      </c>
      <c r="AA2" s="103">
        <f t="shared" si="0"/>
        <v>24</v>
      </c>
      <c r="AB2" s="101">
        <f t="shared" si="0"/>
        <v>25</v>
      </c>
      <c r="AC2" s="101">
        <f t="shared" si="0"/>
        <v>26</v>
      </c>
      <c r="AD2" s="101">
        <f t="shared" si="0"/>
        <v>27</v>
      </c>
      <c r="AE2" s="102">
        <f t="shared" si="0"/>
        <v>28</v>
      </c>
      <c r="AF2" s="102">
        <f t="shared" si="0"/>
        <v>29</v>
      </c>
      <c r="AG2" s="103">
        <f t="shared" si="0"/>
        <v>30</v>
      </c>
      <c r="AH2" s="103">
        <f t="shared" si="0"/>
        <v>31</v>
      </c>
      <c r="AI2" s="103">
        <f t="shared" si="0"/>
        <v>32</v>
      </c>
      <c r="AJ2" s="101">
        <v>33</v>
      </c>
      <c r="AK2" s="101">
        <v>34</v>
      </c>
      <c r="AL2" s="102">
        <v>35</v>
      </c>
      <c r="AM2" s="102">
        <v>36</v>
      </c>
      <c r="AN2" s="102">
        <v>37</v>
      </c>
      <c r="AO2" s="102">
        <v>38</v>
      </c>
    </row>
    <row r="3" spans="1:41" s="68" customFormat="1" ht="21.95" customHeight="1">
      <c r="A3" s="69" t="s">
        <v>109</v>
      </c>
      <c r="B3" s="74" t="s">
        <v>6</v>
      </c>
      <c r="C3" s="139" t="s">
        <v>135</v>
      </c>
      <c r="D3" s="103">
        <v>2</v>
      </c>
      <c r="E3" s="103">
        <v>4</v>
      </c>
      <c r="F3" s="104">
        <v>6</v>
      </c>
      <c r="G3" s="104">
        <v>6</v>
      </c>
      <c r="H3" s="102">
        <v>2</v>
      </c>
      <c r="I3" s="101">
        <v>4</v>
      </c>
      <c r="J3" s="102">
        <v>6</v>
      </c>
      <c r="K3" s="103">
        <v>3</v>
      </c>
      <c r="L3" s="103">
        <v>2</v>
      </c>
      <c r="M3" s="103">
        <v>6</v>
      </c>
      <c r="N3" s="101">
        <v>10</v>
      </c>
      <c r="O3" s="102">
        <v>3</v>
      </c>
      <c r="P3" s="102">
        <v>5.5</v>
      </c>
      <c r="Q3" s="102">
        <v>2</v>
      </c>
      <c r="R3" s="103">
        <v>4.5</v>
      </c>
      <c r="S3" s="102">
        <v>5</v>
      </c>
      <c r="T3" s="102">
        <v>6</v>
      </c>
      <c r="U3" s="102">
        <v>2</v>
      </c>
      <c r="V3" s="101">
        <v>6</v>
      </c>
      <c r="W3" s="101">
        <v>4</v>
      </c>
      <c r="X3" s="101">
        <v>6</v>
      </c>
      <c r="Y3" s="101">
        <v>3</v>
      </c>
      <c r="Z3" s="101">
        <v>3</v>
      </c>
      <c r="AA3" s="103">
        <v>3</v>
      </c>
      <c r="AB3" s="101">
        <v>2</v>
      </c>
      <c r="AC3" s="101">
        <v>4</v>
      </c>
      <c r="AD3" s="101">
        <v>2</v>
      </c>
      <c r="AE3" s="102">
        <v>11</v>
      </c>
      <c r="AF3" s="102">
        <v>4</v>
      </c>
      <c r="AG3" s="103">
        <v>1</v>
      </c>
      <c r="AH3" s="103">
        <v>3</v>
      </c>
      <c r="AI3" s="103">
        <v>3</v>
      </c>
      <c r="AJ3" s="101">
        <v>4</v>
      </c>
      <c r="AK3" s="101">
        <v>2</v>
      </c>
      <c r="AL3" s="102">
        <v>2</v>
      </c>
      <c r="AM3" s="102">
        <v>2</v>
      </c>
      <c r="AN3" s="102">
        <v>2</v>
      </c>
      <c r="AO3" s="102">
        <v>2</v>
      </c>
    </row>
    <row r="4" spans="1:41" ht="15">
      <c r="A4" s="143" t="s">
        <v>134</v>
      </c>
      <c r="B4" s="75">
        <v>1</v>
      </c>
      <c r="C4" s="116" t="s">
        <v>136</v>
      </c>
      <c r="D4" s="71">
        <v>2</v>
      </c>
      <c r="E4" s="72">
        <v>4</v>
      </c>
      <c r="F4" s="72"/>
      <c r="G4" s="72"/>
      <c r="H4" s="71"/>
      <c r="I4" s="72"/>
      <c r="J4" s="72"/>
      <c r="K4" s="72"/>
      <c r="L4" s="71"/>
      <c r="M4" s="72"/>
      <c r="N4" s="72"/>
      <c r="O4" s="72"/>
      <c r="P4" s="72"/>
      <c r="Q4" s="71"/>
      <c r="R4" s="72"/>
      <c r="S4" s="72"/>
      <c r="T4" s="72"/>
      <c r="U4" s="71"/>
      <c r="V4" s="72"/>
      <c r="W4" s="72"/>
      <c r="X4" s="72"/>
      <c r="Y4" s="72"/>
      <c r="Z4" s="72"/>
      <c r="AA4" s="72"/>
      <c r="AB4" s="71"/>
      <c r="AC4" s="72"/>
      <c r="AD4" s="72"/>
      <c r="AE4" s="72"/>
      <c r="AF4" s="72"/>
      <c r="AG4" s="72"/>
      <c r="AH4" s="72"/>
      <c r="AI4" s="72"/>
      <c r="AJ4" s="130"/>
      <c r="AK4" s="130"/>
      <c r="AL4" s="130"/>
      <c r="AM4" s="130"/>
      <c r="AN4" s="130"/>
      <c r="AO4" s="130"/>
    </row>
    <row r="5" spans="1:41" ht="15">
      <c r="A5" s="144"/>
      <c r="B5" s="75">
        <v>2</v>
      </c>
      <c r="C5" s="70" t="s">
        <v>137</v>
      </c>
      <c r="D5" s="71">
        <v>2</v>
      </c>
      <c r="E5" s="72">
        <v>0</v>
      </c>
      <c r="F5" s="72"/>
      <c r="G5" s="72"/>
      <c r="H5" s="71"/>
      <c r="I5" s="72"/>
      <c r="J5" s="72"/>
      <c r="K5" s="72"/>
      <c r="L5" s="71"/>
      <c r="M5" s="72"/>
      <c r="N5" s="72"/>
      <c r="O5" s="72"/>
      <c r="P5" s="72"/>
      <c r="Q5" s="71"/>
      <c r="R5" s="72"/>
      <c r="S5" s="72"/>
      <c r="T5" s="72"/>
      <c r="U5" s="71"/>
      <c r="V5" s="72"/>
      <c r="W5" s="72"/>
      <c r="X5" s="72"/>
      <c r="Y5" s="72"/>
      <c r="Z5" s="72"/>
      <c r="AA5" s="72"/>
      <c r="AB5" s="71"/>
      <c r="AC5" s="72"/>
      <c r="AD5" s="72"/>
      <c r="AE5" s="72"/>
      <c r="AF5" s="72"/>
      <c r="AG5" s="72"/>
      <c r="AH5" s="72"/>
      <c r="AI5" s="72"/>
      <c r="AJ5" s="130"/>
      <c r="AK5" s="130"/>
      <c r="AL5" s="130"/>
      <c r="AM5" s="130"/>
      <c r="AN5" s="130"/>
      <c r="AO5" s="130"/>
    </row>
    <row r="6" spans="1:41" ht="15">
      <c r="A6" s="144"/>
      <c r="B6" s="75">
        <v>3</v>
      </c>
      <c r="C6" s="70" t="s">
        <v>138</v>
      </c>
      <c r="D6" s="71">
        <v>0</v>
      </c>
      <c r="E6" s="72">
        <v>2</v>
      </c>
      <c r="F6" s="72"/>
      <c r="G6" s="72"/>
      <c r="H6" s="71"/>
      <c r="I6" s="72"/>
      <c r="J6" s="72"/>
      <c r="K6" s="72"/>
      <c r="L6" s="71"/>
      <c r="M6" s="72"/>
      <c r="N6" s="72"/>
      <c r="O6" s="72"/>
      <c r="P6" s="72"/>
      <c r="Q6" s="71"/>
      <c r="R6" s="72"/>
      <c r="S6" s="72"/>
      <c r="T6" s="72"/>
      <c r="U6" s="71"/>
      <c r="V6" s="72"/>
      <c r="W6" s="72"/>
      <c r="X6" s="72"/>
      <c r="Y6" s="72"/>
      <c r="Z6" s="72"/>
      <c r="AA6" s="72"/>
      <c r="AB6" s="71"/>
      <c r="AC6" s="72"/>
      <c r="AD6" s="72"/>
      <c r="AE6" s="72"/>
      <c r="AF6" s="72"/>
      <c r="AG6" s="72"/>
      <c r="AH6" s="72"/>
      <c r="AI6" s="72"/>
      <c r="AJ6" s="130"/>
      <c r="AK6" s="130"/>
      <c r="AL6" s="130"/>
      <c r="AM6" s="130"/>
      <c r="AN6" s="130"/>
      <c r="AO6" s="130"/>
    </row>
    <row r="7" spans="1:41" ht="15">
      <c r="A7" s="144"/>
      <c r="B7" s="75">
        <v>4</v>
      </c>
      <c r="C7" s="70" t="s">
        <v>139</v>
      </c>
      <c r="D7" s="71"/>
      <c r="E7" s="72"/>
      <c r="F7" s="72"/>
      <c r="G7" s="72"/>
      <c r="H7" s="71"/>
      <c r="I7" s="72"/>
      <c r="J7" s="72"/>
      <c r="K7" s="72"/>
      <c r="L7" s="71"/>
      <c r="M7" s="72"/>
      <c r="N7" s="72"/>
      <c r="O7" s="72"/>
      <c r="P7" s="72"/>
      <c r="Q7" s="71"/>
      <c r="R7" s="72"/>
      <c r="S7" s="72"/>
      <c r="T7" s="72"/>
      <c r="U7" s="71"/>
      <c r="V7" s="72"/>
      <c r="W7" s="72"/>
      <c r="X7" s="72"/>
      <c r="Y7" s="72"/>
      <c r="Z7" s="72"/>
      <c r="AA7" s="72"/>
      <c r="AB7" s="71"/>
      <c r="AC7" s="72"/>
      <c r="AD7" s="72"/>
      <c r="AE7" s="72"/>
      <c r="AF7" s="72"/>
      <c r="AG7" s="72"/>
      <c r="AH7" s="72"/>
      <c r="AI7" s="72"/>
      <c r="AJ7" s="130"/>
      <c r="AK7" s="130"/>
      <c r="AL7" s="130"/>
      <c r="AM7" s="130"/>
      <c r="AN7" s="130"/>
      <c r="AO7" s="130"/>
    </row>
    <row r="8" spans="1:41" ht="15">
      <c r="A8" s="144"/>
      <c r="B8" s="75">
        <v>5</v>
      </c>
      <c r="C8" s="70" t="s">
        <v>140</v>
      </c>
      <c r="D8" s="71"/>
      <c r="E8" s="72"/>
      <c r="F8" s="72"/>
      <c r="G8" s="72"/>
      <c r="H8" s="71"/>
      <c r="I8" s="72"/>
      <c r="J8" s="72"/>
      <c r="K8" s="72"/>
      <c r="L8" s="71"/>
      <c r="M8" s="72"/>
      <c r="N8" s="72"/>
      <c r="O8" s="72"/>
      <c r="P8" s="72"/>
      <c r="Q8" s="71"/>
      <c r="R8" s="72"/>
      <c r="S8" s="72"/>
      <c r="T8" s="72"/>
      <c r="U8" s="71"/>
      <c r="V8" s="72"/>
      <c r="W8" s="72"/>
      <c r="X8" s="72"/>
      <c r="Y8" s="72"/>
      <c r="Z8" s="72"/>
      <c r="AA8" s="72"/>
      <c r="AB8" s="71"/>
      <c r="AC8" s="72"/>
      <c r="AD8" s="72"/>
      <c r="AE8" s="72"/>
      <c r="AF8" s="72"/>
      <c r="AG8" s="72"/>
      <c r="AH8" s="72"/>
      <c r="AI8" s="72"/>
      <c r="AJ8" s="130"/>
      <c r="AK8" s="130"/>
      <c r="AL8" s="130"/>
      <c r="AM8" s="130"/>
      <c r="AN8" s="130"/>
      <c r="AO8" s="130"/>
    </row>
    <row r="9" spans="1:41" ht="15">
      <c r="A9" s="144"/>
      <c r="B9" s="75">
        <v>6</v>
      </c>
      <c r="C9" s="70" t="s">
        <v>141</v>
      </c>
      <c r="D9" s="71"/>
      <c r="E9" s="72"/>
      <c r="F9" s="72"/>
      <c r="G9" s="72"/>
      <c r="H9" s="71"/>
      <c r="I9" s="72"/>
      <c r="J9" s="72"/>
      <c r="K9" s="72"/>
      <c r="L9" s="71"/>
      <c r="M9" s="72"/>
      <c r="N9" s="72"/>
      <c r="O9" s="72"/>
      <c r="P9" s="72"/>
      <c r="Q9" s="71"/>
      <c r="R9" s="72"/>
      <c r="S9" s="72"/>
      <c r="T9" s="72"/>
      <c r="U9" s="71"/>
      <c r="V9" s="72"/>
      <c r="W9" s="72"/>
      <c r="X9" s="72"/>
      <c r="Y9" s="72"/>
      <c r="Z9" s="72"/>
      <c r="AA9" s="72"/>
      <c r="AB9" s="71"/>
      <c r="AC9" s="72"/>
      <c r="AD9" s="72"/>
      <c r="AE9" s="72"/>
      <c r="AF9" s="72"/>
      <c r="AG9" s="72"/>
      <c r="AH9" s="72"/>
      <c r="AI9" s="72"/>
      <c r="AJ9" s="130"/>
      <c r="AK9" s="130"/>
      <c r="AL9" s="130"/>
      <c r="AM9" s="130"/>
      <c r="AN9" s="130"/>
      <c r="AO9" s="130"/>
    </row>
    <row r="10" spans="1:41" ht="15">
      <c r="A10" s="144"/>
      <c r="B10" s="75">
        <v>7</v>
      </c>
      <c r="C10" s="70" t="s">
        <v>142</v>
      </c>
      <c r="D10" s="71"/>
      <c r="E10" s="72"/>
      <c r="F10" s="72"/>
      <c r="G10" s="72"/>
      <c r="H10" s="71"/>
      <c r="I10" s="72"/>
      <c r="J10" s="72"/>
      <c r="K10" s="72"/>
      <c r="L10" s="71"/>
      <c r="M10" s="72"/>
      <c r="N10" s="72"/>
      <c r="O10" s="72"/>
      <c r="P10" s="72"/>
      <c r="Q10" s="71"/>
      <c r="R10" s="72"/>
      <c r="S10" s="72"/>
      <c r="T10" s="72"/>
      <c r="U10" s="71"/>
      <c r="V10" s="72"/>
      <c r="W10" s="72"/>
      <c r="X10" s="72"/>
      <c r="Y10" s="72"/>
      <c r="Z10" s="72"/>
      <c r="AA10" s="72"/>
      <c r="AB10" s="71"/>
      <c r="AC10" s="72"/>
      <c r="AD10" s="72"/>
      <c r="AE10" s="72"/>
      <c r="AF10" s="72"/>
      <c r="AG10" s="72"/>
      <c r="AH10" s="72"/>
      <c r="AI10" s="72"/>
      <c r="AJ10" s="130"/>
      <c r="AK10" s="130"/>
      <c r="AL10" s="130"/>
      <c r="AM10" s="130"/>
      <c r="AN10" s="130"/>
      <c r="AO10" s="130"/>
    </row>
    <row r="11" spans="1:41" ht="15">
      <c r="A11" s="144"/>
      <c r="B11" s="75">
        <v>8</v>
      </c>
      <c r="C11" s="70" t="s">
        <v>143</v>
      </c>
      <c r="D11" s="71"/>
      <c r="E11" s="72"/>
      <c r="F11" s="72"/>
      <c r="G11" s="72"/>
      <c r="H11" s="71"/>
      <c r="I11" s="72"/>
      <c r="J11" s="72"/>
      <c r="K11" s="72"/>
      <c r="L11" s="71"/>
      <c r="M11" s="72"/>
      <c r="N11" s="72"/>
      <c r="O11" s="72"/>
      <c r="P11" s="72"/>
      <c r="Q11" s="71"/>
      <c r="R11" s="72"/>
      <c r="S11" s="72"/>
      <c r="T11" s="72"/>
      <c r="U11" s="71"/>
      <c r="V11" s="72"/>
      <c r="W11" s="72"/>
      <c r="X11" s="72"/>
      <c r="Y11" s="72"/>
      <c r="Z11" s="72"/>
      <c r="AA11" s="72"/>
      <c r="AB11" s="71"/>
      <c r="AC11" s="72"/>
      <c r="AD11" s="72"/>
      <c r="AE11" s="72"/>
      <c r="AF11" s="72"/>
      <c r="AG11" s="72"/>
      <c r="AH11" s="72"/>
      <c r="AI11" s="72"/>
      <c r="AJ11" s="130"/>
      <c r="AK11" s="130"/>
      <c r="AL11" s="130"/>
      <c r="AM11" s="130"/>
      <c r="AN11" s="130"/>
      <c r="AO11" s="130"/>
    </row>
    <row r="12" spans="1:41" ht="15">
      <c r="A12" s="144"/>
      <c r="B12" s="75">
        <v>9</v>
      </c>
      <c r="C12" s="70" t="s">
        <v>144</v>
      </c>
      <c r="D12" s="71"/>
      <c r="E12" s="72"/>
      <c r="F12" s="72"/>
      <c r="G12" s="72"/>
      <c r="H12" s="71"/>
      <c r="I12" s="72"/>
      <c r="J12" s="72"/>
      <c r="K12" s="72"/>
      <c r="L12" s="71"/>
      <c r="M12" s="72"/>
      <c r="N12" s="72"/>
      <c r="O12" s="72"/>
      <c r="P12" s="72"/>
      <c r="Q12" s="71"/>
      <c r="R12" s="72"/>
      <c r="S12" s="72"/>
      <c r="T12" s="72"/>
      <c r="U12" s="71"/>
      <c r="V12" s="72"/>
      <c r="W12" s="72"/>
      <c r="X12" s="72"/>
      <c r="Y12" s="72"/>
      <c r="Z12" s="72"/>
      <c r="AA12" s="72"/>
      <c r="AB12" s="71"/>
      <c r="AC12" s="72"/>
      <c r="AD12" s="72"/>
      <c r="AE12" s="72"/>
      <c r="AF12" s="72"/>
      <c r="AG12" s="72"/>
      <c r="AH12" s="72"/>
      <c r="AI12" s="72"/>
      <c r="AJ12" s="130"/>
      <c r="AK12" s="130"/>
      <c r="AL12" s="130"/>
      <c r="AM12" s="130"/>
      <c r="AN12" s="130"/>
      <c r="AO12" s="130"/>
    </row>
    <row r="13" spans="1:41" ht="15">
      <c r="A13" s="144"/>
      <c r="B13" s="75">
        <v>10</v>
      </c>
      <c r="C13" s="70" t="s">
        <v>145</v>
      </c>
      <c r="D13" s="71"/>
      <c r="E13" s="72"/>
      <c r="F13" s="72"/>
      <c r="G13" s="72"/>
      <c r="H13" s="71"/>
      <c r="I13" s="72"/>
      <c r="J13" s="72"/>
      <c r="K13" s="72"/>
      <c r="L13" s="71"/>
      <c r="M13" s="72"/>
      <c r="N13" s="72"/>
      <c r="O13" s="72"/>
      <c r="P13" s="72"/>
      <c r="Q13" s="71"/>
      <c r="R13" s="72"/>
      <c r="S13" s="72"/>
      <c r="T13" s="72"/>
      <c r="U13" s="71"/>
      <c r="V13" s="72"/>
      <c r="W13" s="72"/>
      <c r="X13" s="72"/>
      <c r="Y13" s="72"/>
      <c r="Z13" s="72"/>
      <c r="AA13" s="72"/>
      <c r="AB13" s="71"/>
      <c r="AC13" s="72"/>
      <c r="AD13" s="72"/>
      <c r="AE13" s="72"/>
      <c r="AF13" s="72"/>
      <c r="AG13" s="72"/>
      <c r="AH13" s="72"/>
      <c r="AI13" s="72"/>
      <c r="AJ13" s="130"/>
      <c r="AK13" s="130"/>
      <c r="AL13" s="130"/>
      <c r="AM13" s="130"/>
      <c r="AN13" s="130"/>
      <c r="AO13" s="130"/>
    </row>
    <row r="14" spans="1:41" ht="15">
      <c r="A14" s="144"/>
      <c r="B14" s="75">
        <v>11</v>
      </c>
      <c r="C14" s="70" t="s">
        <v>146</v>
      </c>
      <c r="D14" s="71"/>
      <c r="E14" s="72"/>
      <c r="F14" s="72"/>
      <c r="G14" s="72"/>
      <c r="H14" s="71"/>
      <c r="I14" s="72"/>
      <c r="J14" s="72"/>
      <c r="K14" s="72"/>
      <c r="L14" s="71"/>
      <c r="M14" s="72"/>
      <c r="N14" s="72"/>
      <c r="O14" s="72"/>
      <c r="P14" s="72"/>
      <c r="Q14" s="71"/>
      <c r="R14" s="72"/>
      <c r="S14" s="72"/>
      <c r="T14" s="72"/>
      <c r="U14" s="71"/>
      <c r="V14" s="72"/>
      <c r="W14" s="72"/>
      <c r="X14" s="72"/>
      <c r="Y14" s="72"/>
      <c r="Z14" s="72"/>
      <c r="AA14" s="72"/>
      <c r="AB14" s="71"/>
      <c r="AC14" s="72"/>
      <c r="AD14" s="72"/>
      <c r="AE14" s="72"/>
      <c r="AF14" s="72"/>
      <c r="AG14" s="72"/>
      <c r="AH14" s="72"/>
      <c r="AI14" s="72"/>
      <c r="AJ14" s="130"/>
      <c r="AK14" s="130"/>
      <c r="AL14" s="130"/>
      <c r="AM14" s="130"/>
      <c r="AN14" s="130"/>
      <c r="AO14" s="130"/>
    </row>
    <row r="15" spans="1:41" ht="15">
      <c r="A15" s="144"/>
      <c r="B15" s="75">
        <v>12</v>
      </c>
      <c r="C15" s="70" t="s">
        <v>147</v>
      </c>
      <c r="D15" s="71"/>
      <c r="E15" s="72"/>
      <c r="F15" s="72"/>
      <c r="G15" s="72"/>
      <c r="H15" s="71"/>
      <c r="I15" s="72"/>
      <c r="J15" s="72"/>
      <c r="K15" s="72"/>
      <c r="L15" s="71"/>
      <c r="M15" s="72"/>
      <c r="N15" s="72"/>
      <c r="O15" s="72"/>
      <c r="P15" s="72"/>
      <c r="Q15" s="71"/>
      <c r="R15" s="72"/>
      <c r="S15" s="72"/>
      <c r="T15" s="72"/>
      <c r="U15" s="71"/>
      <c r="V15" s="72"/>
      <c r="W15" s="72"/>
      <c r="X15" s="72"/>
      <c r="Y15" s="72"/>
      <c r="Z15" s="72"/>
      <c r="AA15" s="72"/>
      <c r="AB15" s="71"/>
      <c r="AC15" s="72"/>
      <c r="AD15" s="72"/>
      <c r="AE15" s="72"/>
      <c r="AF15" s="72"/>
      <c r="AG15" s="72"/>
      <c r="AH15" s="72"/>
      <c r="AI15" s="72"/>
      <c r="AJ15" s="130"/>
      <c r="AK15" s="130"/>
      <c r="AL15" s="130"/>
      <c r="AM15" s="130"/>
      <c r="AN15" s="130"/>
      <c r="AO15" s="130"/>
    </row>
    <row r="16" spans="1:41" ht="15">
      <c r="A16" s="144"/>
      <c r="B16" s="75">
        <v>13</v>
      </c>
      <c r="C16" s="70" t="s">
        <v>148</v>
      </c>
      <c r="D16" s="71"/>
      <c r="E16" s="72"/>
      <c r="F16" s="72"/>
      <c r="G16" s="72"/>
      <c r="H16" s="71"/>
      <c r="I16" s="72"/>
      <c r="J16" s="72"/>
      <c r="K16" s="72"/>
      <c r="L16" s="71"/>
      <c r="M16" s="72"/>
      <c r="N16" s="72"/>
      <c r="O16" s="72"/>
      <c r="P16" s="72"/>
      <c r="Q16" s="71"/>
      <c r="R16" s="72"/>
      <c r="S16" s="72"/>
      <c r="T16" s="72"/>
      <c r="U16" s="71"/>
      <c r="V16" s="72"/>
      <c r="W16" s="72"/>
      <c r="X16" s="72"/>
      <c r="Y16" s="72"/>
      <c r="Z16" s="72"/>
      <c r="AA16" s="72"/>
      <c r="AB16" s="71"/>
      <c r="AC16" s="72"/>
      <c r="AD16" s="72"/>
      <c r="AE16" s="72"/>
      <c r="AF16" s="72"/>
      <c r="AG16" s="72"/>
      <c r="AH16" s="72"/>
      <c r="AI16" s="72"/>
      <c r="AJ16" s="130"/>
      <c r="AK16" s="130"/>
      <c r="AL16" s="130"/>
      <c r="AM16" s="130"/>
      <c r="AN16" s="130"/>
      <c r="AO16" s="130"/>
    </row>
    <row r="17" spans="1:41" ht="15">
      <c r="A17" s="144"/>
      <c r="B17" s="75">
        <v>14</v>
      </c>
      <c r="C17" s="70" t="s">
        <v>150</v>
      </c>
      <c r="D17" s="71"/>
      <c r="E17" s="72"/>
      <c r="F17" s="72"/>
      <c r="G17" s="72"/>
      <c r="H17" s="71"/>
      <c r="I17" s="72"/>
      <c r="J17" s="72"/>
      <c r="K17" s="72"/>
      <c r="L17" s="71"/>
      <c r="M17" s="72"/>
      <c r="N17" s="72"/>
      <c r="O17" s="72"/>
      <c r="P17" s="72"/>
      <c r="Q17" s="71"/>
      <c r="R17" s="72"/>
      <c r="S17" s="72"/>
      <c r="T17" s="72"/>
      <c r="U17" s="71"/>
      <c r="V17" s="72"/>
      <c r="W17" s="72"/>
      <c r="X17" s="72"/>
      <c r="Y17" s="72"/>
      <c r="Z17" s="72"/>
      <c r="AA17" s="72"/>
      <c r="AB17" s="71"/>
      <c r="AC17" s="72"/>
      <c r="AD17" s="72"/>
      <c r="AE17" s="72"/>
      <c r="AF17" s="72"/>
      <c r="AG17" s="72"/>
      <c r="AH17" s="72"/>
      <c r="AI17" s="72"/>
      <c r="AJ17" s="130"/>
      <c r="AK17" s="130"/>
      <c r="AL17" s="130"/>
      <c r="AM17" s="130"/>
      <c r="AN17" s="130"/>
      <c r="AO17" s="130"/>
    </row>
    <row r="18" spans="1:41" ht="15">
      <c r="A18" s="144"/>
      <c r="B18" s="75">
        <v>15</v>
      </c>
      <c r="C18" s="70" t="s">
        <v>149</v>
      </c>
      <c r="D18" s="71"/>
      <c r="E18" s="72"/>
      <c r="F18" s="72"/>
      <c r="G18" s="72"/>
      <c r="H18" s="71"/>
      <c r="I18" s="72"/>
      <c r="J18" s="72"/>
      <c r="K18" s="72"/>
      <c r="L18" s="71"/>
      <c r="M18" s="72"/>
      <c r="N18" s="72"/>
      <c r="O18" s="72"/>
      <c r="P18" s="72"/>
      <c r="Q18" s="71"/>
      <c r="R18" s="72"/>
      <c r="S18" s="72"/>
      <c r="T18" s="72"/>
      <c r="U18" s="71"/>
      <c r="V18" s="72"/>
      <c r="W18" s="72"/>
      <c r="X18" s="72"/>
      <c r="Y18" s="72"/>
      <c r="Z18" s="72"/>
      <c r="AA18" s="72"/>
      <c r="AB18" s="71"/>
      <c r="AC18" s="72"/>
      <c r="AD18" s="72"/>
      <c r="AE18" s="72"/>
      <c r="AF18" s="72"/>
      <c r="AG18" s="72"/>
      <c r="AH18" s="72"/>
      <c r="AI18" s="72"/>
      <c r="AJ18" s="130"/>
      <c r="AK18" s="130"/>
      <c r="AL18" s="130"/>
      <c r="AM18" s="130"/>
      <c r="AN18" s="130"/>
      <c r="AO18" s="130"/>
    </row>
    <row r="19" spans="1:41" ht="15">
      <c r="A19" s="144"/>
      <c r="B19" s="75">
        <v>16</v>
      </c>
      <c r="C19" s="70" t="s">
        <v>151</v>
      </c>
      <c r="D19" s="71"/>
      <c r="E19" s="72"/>
      <c r="F19" s="72"/>
      <c r="G19" s="72"/>
      <c r="H19" s="71"/>
      <c r="I19" s="72"/>
      <c r="J19" s="72"/>
      <c r="K19" s="72"/>
      <c r="L19" s="71"/>
      <c r="M19" s="72"/>
      <c r="N19" s="72"/>
      <c r="O19" s="72"/>
      <c r="P19" s="72"/>
      <c r="Q19" s="71"/>
      <c r="R19" s="72"/>
      <c r="S19" s="72"/>
      <c r="T19" s="72"/>
      <c r="U19" s="71"/>
      <c r="V19" s="72"/>
      <c r="W19" s="72"/>
      <c r="X19" s="72"/>
      <c r="Y19" s="72"/>
      <c r="Z19" s="72"/>
      <c r="AA19" s="72"/>
      <c r="AB19" s="71"/>
      <c r="AC19" s="72"/>
      <c r="AD19" s="72"/>
      <c r="AE19" s="72"/>
      <c r="AF19" s="72"/>
      <c r="AG19" s="72"/>
      <c r="AH19" s="72"/>
      <c r="AI19" s="72"/>
      <c r="AJ19" s="130"/>
      <c r="AK19" s="130"/>
      <c r="AL19" s="130"/>
      <c r="AM19" s="130"/>
      <c r="AN19" s="130"/>
      <c r="AO19" s="130"/>
    </row>
    <row r="20" spans="1:41" ht="15">
      <c r="A20" s="144"/>
      <c r="B20" s="75">
        <v>17</v>
      </c>
      <c r="C20" s="70" t="s">
        <v>152</v>
      </c>
      <c r="D20" s="71"/>
      <c r="E20" s="72"/>
      <c r="F20" s="72"/>
      <c r="G20" s="72"/>
      <c r="H20" s="71"/>
      <c r="I20" s="72"/>
      <c r="J20" s="72"/>
      <c r="K20" s="72"/>
      <c r="L20" s="71"/>
      <c r="M20" s="72"/>
      <c r="N20" s="72"/>
      <c r="O20" s="72"/>
      <c r="P20" s="72"/>
      <c r="Q20" s="71"/>
      <c r="R20" s="72"/>
      <c r="S20" s="72"/>
      <c r="T20" s="72"/>
      <c r="U20" s="71"/>
      <c r="V20" s="72"/>
      <c r="W20" s="72"/>
      <c r="X20" s="72"/>
      <c r="Y20" s="72"/>
      <c r="Z20" s="72"/>
      <c r="AA20" s="72"/>
      <c r="AB20" s="71"/>
      <c r="AC20" s="72"/>
      <c r="AD20" s="72"/>
      <c r="AE20" s="72"/>
      <c r="AF20" s="72"/>
      <c r="AG20" s="72"/>
      <c r="AH20" s="72"/>
      <c r="AI20" s="72"/>
      <c r="AJ20" s="130"/>
      <c r="AK20" s="130"/>
      <c r="AL20" s="130"/>
      <c r="AM20" s="130"/>
      <c r="AN20" s="130"/>
      <c r="AO20" s="130"/>
    </row>
    <row r="21" spans="1:41" ht="15">
      <c r="A21" s="144"/>
      <c r="B21" s="75">
        <v>18</v>
      </c>
      <c r="C21" s="70" t="s">
        <v>153</v>
      </c>
      <c r="D21" s="71"/>
      <c r="E21" s="72"/>
      <c r="F21" s="72"/>
      <c r="G21" s="72"/>
      <c r="H21" s="71"/>
      <c r="I21" s="72"/>
      <c r="J21" s="72"/>
      <c r="K21" s="72"/>
      <c r="L21" s="71"/>
      <c r="M21" s="72"/>
      <c r="N21" s="72"/>
      <c r="O21" s="72"/>
      <c r="P21" s="72"/>
      <c r="Q21" s="71"/>
      <c r="R21" s="72"/>
      <c r="S21" s="72"/>
      <c r="T21" s="72"/>
      <c r="U21" s="71"/>
      <c r="V21" s="72"/>
      <c r="W21" s="72"/>
      <c r="X21" s="72"/>
      <c r="Y21" s="72"/>
      <c r="Z21" s="72"/>
      <c r="AA21" s="72"/>
      <c r="AB21" s="71"/>
      <c r="AC21" s="72"/>
      <c r="AD21" s="72"/>
      <c r="AE21" s="72"/>
      <c r="AF21" s="72"/>
      <c r="AG21" s="72"/>
      <c r="AH21" s="72"/>
      <c r="AI21" s="72"/>
      <c r="AJ21" s="130"/>
      <c r="AK21" s="130"/>
      <c r="AL21" s="130"/>
      <c r="AM21" s="130"/>
      <c r="AN21" s="130"/>
      <c r="AO21" s="130"/>
    </row>
    <row r="22" spans="1:41" ht="15">
      <c r="A22" s="144"/>
      <c r="B22" s="75">
        <v>19</v>
      </c>
      <c r="C22" s="70" t="s">
        <v>154</v>
      </c>
      <c r="D22" s="71"/>
      <c r="E22" s="72"/>
      <c r="F22" s="72"/>
      <c r="G22" s="72"/>
      <c r="H22" s="71"/>
      <c r="I22" s="72"/>
      <c r="J22" s="72"/>
      <c r="K22" s="72"/>
      <c r="L22" s="71"/>
      <c r="M22" s="72"/>
      <c r="N22" s="72"/>
      <c r="O22" s="72"/>
      <c r="P22" s="72"/>
      <c r="Q22" s="71"/>
      <c r="R22" s="72"/>
      <c r="S22" s="72"/>
      <c r="T22" s="72"/>
      <c r="U22" s="71"/>
      <c r="V22" s="72"/>
      <c r="W22" s="72"/>
      <c r="X22" s="72"/>
      <c r="Y22" s="72"/>
      <c r="Z22" s="72"/>
      <c r="AA22" s="72"/>
      <c r="AB22" s="71"/>
      <c r="AC22" s="72"/>
      <c r="AD22" s="72"/>
      <c r="AE22" s="72"/>
      <c r="AF22" s="72"/>
      <c r="AG22" s="72"/>
      <c r="AH22" s="72"/>
      <c r="AI22" s="72"/>
      <c r="AJ22" s="130"/>
      <c r="AK22" s="130"/>
      <c r="AL22" s="130"/>
      <c r="AM22" s="130"/>
      <c r="AN22" s="130"/>
      <c r="AO22" s="130"/>
    </row>
    <row r="23" spans="1:41" ht="15">
      <c r="A23" s="144"/>
      <c r="B23" s="75">
        <v>20</v>
      </c>
      <c r="C23" s="70" t="s">
        <v>70</v>
      </c>
      <c r="D23" s="71"/>
      <c r="E23" s="72"/>
      <c r="F23" s="72"/>
      <c r="G23" s="72"/>
      <c r="H23" s="71"/>
      <c r="I23" s="72"/>
      <c r="J23" s="72"/>
      <c r="K23" s="72"/>
      <c r="L23" s="71"/>
      <c r="M23" s="72"/>
      <c r="N23" s="72"/>
      <c r="O23" s="72"/>
      <c r="P23" s="72"/>
      <c r="Q23" s="71"/>
      <c r="R23" s="72"/>
      <c r="S23" s="72"/>
      <c r="T23" s="72"/>
      <c r="U23" s="71"/>
      <c r="V23" s="72"/>
      <c r="W23" s="72"/>
      <c r="X23" s="72"/>
      <c r="Y23" s="72"/>
      <c r="Z23" s="72"/>
      <c r="AA23" s="72"/>
      <c r="AB23" s="71"/>
      <c r="AC23" s="72"/>
      <c r="AD23" s="72"/>
      <c r="AE23" s="72"/>
      <c r="AF23" s="72"/>
      <c r="AG23" s="72"/>
      <c r="AH23" s="72"/>
      <c r="AI23" s="72"/>
      <c r="AJ23" s="130"/>
      <c r="AK23" s="130"/>
      <c r="AL23" s="130"/>
      <c r="AM23" s="130"/>
      <c r="AN23" s="130"/>
      <c r="AO23" s="130"/>
    </row>
    <row r="24" spans="1:41" ht="15">
      <c r="A24" s="144"/>
      <c r="B24" s="75">
        <v>21</v>
      </c>
      <c r="C24" s="70" t="s">
        <v>155</v>
      </c>
      <c r="D24" s="71"/>
      <c r="E24" s="72"/>
      <c r="F24" s="72"/>
      <c r="G24" s="72"/>
      <c r="H24" s="71"/>
      <c r="I24" s="72"/>
      <c r="J24" s="72"/>
      <c r="K24" s="72"/>
      <c r="L24" s="71"/>
      <c r="M24" s="72"/>
      <c r="N24" s="72"/>
      <c r="O24" s="72"/>
      <c r="P24" s="72"/>
      <c r="Q24" s="71"/>
      <c r="R24" s="72"/>
      <c r="S24" s="72"/>
      <c r="T24" s="72"/>
      <c r="U24" s="71"/>
      <c r="V24" s="72"/>
      <c r="W24" s="72"/>
      <c r="X24" s="72"/>
      <c r="Y24" s="72"/>
      <c r="Z24" s="72"/>
      <c r="AA24" s="72"/>
      <c r="AB24" s="71"/>
      <c r="AC24" s="72"/>
      <c r="AD24" s="72"/>
      <c r="AE24" s="72"/>
      <c r="AF24" s="72"/>
      <c r="AG24" s="72"/>
      <c r="AH24" s="72"/>
      <c r="AI24" s="72"/>
      <c r="AJ24" s="130"/>
      <c r="AK24" s="130"/>
      <c r="AL24" s="130"/>
      <c r="AM24" s="130"/>
      <c r="AN24" s="130"/>
      <c r="AO24" s="130"/>
    </row>
    <row r="25" spans="1:41" ht="15">
      <c r="A25" s="144"/>
      <c r="B25" s="75">
        <v>22</v>
      </c>
      <c r="C25" s="70" t="s">
        <v>156</v>
      </c>
      <c r="D25" s="71"/>
      <c r="E25" s="72"/>
      <c r="F25" s="72"/>
      <c r="G25" s="72"/>
      <c r="H25" s="71"/>
      <c r="I25" s="72"/>
      <c r="J25" s="72"/>
      <c r="K25" s="72"/>
      <c r="L25" s="71"/>
      <c r="M25" s="72"/>
      <c r="N25" s="72"/>
      <c r="O25" s="72"/>
      <c r="P25" s="72"/>
      <c r="Q25" s="71"/>
      <c r="R25" s="72"/>
      <c r="S25" s="72"/>
      <c r="T25" s="72"/>
      <c r="U25" s="71"/>
      <c r="V25" s="72"/>
      <c r="W25" s="72"/>
      <c r="X25" s="72"/>
      <c r="Y25" s="72"/>
      <c r="Z25" s="72"/>
      <c r="AA25" s="72"/>
      <c r="AB25" s="71"/>
      <c r="AC25" s="72"/>
      <c r="AD25" s="72"/>
      <c r="AE25" s="72"/>
      <c r="AF25" s="72"/>
      <c r="AG25" s="72"/>
      <c r="AH25" s="72"/>
      <c r="AI25" s="72"/>
      <c r="AJ25" s="130"/>
      <c r="AK25" s="130"/>
      <c r="AL25" s="130"/>
      <c r="AM25" s="130"/>
      <c r="AN25" s="130"/>
      <c r="AO25" s="130"/>
    </row>
    <row r="26" spans="1:41" ht="15">
      <c r="A26" s="144"/>
      <c r="B26" s="75">
        <v>23</v>
      </c>
      <c r="C26" s="70" t="s">
        <v>157</v>
      </c>
      <c r="D26" s="71"/>
      <c r="E26" s="72"/>
      <c r="F26" s="72"/>
      <c r="G26" s="72"/>
      <c r="H26" s="71"/>
      <c r="I26" s="72"/>
      <c r="J26" s="72"/>
      <c r="K26" s="72"/>
      <c r="L26" s="71"/>
      <c r="M26" s="72"/>
      <c r="N26" s="72"/>
      <c r="O26" s="72"/>
      <c r="P26" s="72"/>
      <c r="Q26" s="71"/>
      <c r="R26" s="72"/>
      <c r="S26" s="72"/>
      <c r="T26" s="72"/>
      <c r="U26" s="71"/>
      <c r="V26" s="72"/>
      <c r="W26" s="72"/>
      <c r="X26" s="72"/>
      <c r="Y26" s="72"/>
      <c r="Z26" s="72"/>
      <c r="AA26" s="72"/>
      <c r="AB26" s="71"/>
      <c r="AC26" s="72"/>
      <c r="AD26" s="72"/>
      <c r="AE26" s="72"/>
      <c r="AF26" s="72"/>
      <c r="AG26" s="72"/>
      <c r="AH26" s="72"/>
      <c r="AI26" s="72"/>
      <c r="AJ26" s="130"/>
      <c r="AK26" s="130"/>
      <c r="AL26" s="130"/>
      <c r="AM26" s="130"/>
      <c r="AN26" s="130"/>
      <c r="AO26" s="130"/>
    </row>
    <row r="27" spans="1:41" ht="15">
      <c r="A27" s="144"/>
      <c r="B27" s="75">
        <v>24</v>
      </c>
      <c r="C27" s="70" t="s">
        <v>158</v>
      </c>
      <c r="D27" s="71"/>
      <c r="E27" s="72"/>
      <c r="F27" s="72"/>
      <c r="G27" s="72"/>
      <c r="H27" s="71"/>
      <c r="I27" s="72"/>
      <c r="J27" s="72"/>
      <c r="K27" s="72"/>
      <c r="L27" s="71"/>
      <c r="M27" s="72"/>
      <c r="N27" s="72"/>
      <c r="O27" s="72"/>
      <c r="P27" s="72"/>
      <c r="Q27" s="71"/>
      <c r="R27" s="72"/>
      <c r="S27" s="72"/>
      <c r="T27" s="72"/>
      <c r="U27" s="71"/>
      <c r="V27" s="72"/>
      <c r="W27" s="72"/>
      <c r="X27" s="72"/>
      <c r="Y27" s="72"/>
      <c r="Z27" s="72"/>
      <c r="AA27" s="72"/>
      <c r="AB27" s="71"/>
      <c r="AC27" s="72"/>
      <c r="AD27" s="72"/>
      <c r="AE27" s="72"/>
      <c r="AF27" s="72"/>
      <c r="AG27" s="72"/>
      <c r="AH27" s="72"/>
      <c r="AI27" s="72"/>
      <c r="AJ27" s="130"/>
      <c r="AK27" s="130"/>
      <c r="AL27" s="130"/>
      <c r="AM27" s="130"/>
      <c r="AN27" s="130"/>
      <c r="AO27" s="130"/>
    </row>
    <row r="28" spans="1:41" ht="15">
      <c r="A28" s="144"/>
      <c r="B28" s="75">
        <v>25</v>
      </c>
      <c r="C28" s="140" t="s">
        <v>159</v>
      </c>
      <c r="D28" s="71"/>
      <c r="E28" s="72"/>
      <c r="F28" s="72"/>
      <c r="G28" s="72"/>
      <c r="H28" s="71"/>
      <c r="I28" s="72"/>
      <c r="J28" s="72"/>
      <c r="K28" s="72"/>
      <c r="L28" s="71"/>
      <c r="M28" s="72"/>
      <c r="N28" s="72"/>
      <c r="O28" s="72"/>
      <c r="P28" s="72"/>
      <c r="Q28" s="71"/>
      <c r="R28" s="72"/>
      <c r="S28" s="72"/>
      <c r="T28" s="72"/>
      <c r="U28" s="71"/>
      <c r="V28" s="72"/>
      <c r="W28" s="72"/>
      <c r="X28" s="72"/>
      <c r="Y28" s="72"/>
      <c r="Z28" s="72"/>
      <c r="AA28" s="72"/>
      <c r="AB28" s="71"/>
      <c r="AC28" s="72"/>
      <c r="AD28" s="72"/>
      <c r="AE28" s="72"/>
      <c r="AF28" s="72"/>
      <c r="AG28" s="72"/>
      <c r="AH28" s="72"/>
      <c r="AI28" s="72"/>
      <c r="AJ28" s="130"/>
      <c r="AK28" s="130"/>
      <c r="AL28" s="130"/>
      <c r="AM28" s="130"/>
      <c r="AN28" s="130"/>
      <c r="AO28" s="130"/>
    </row>
    <row r="29" spans="1:41" ht="15">
      <c r="A29" s="144"/>
      <c r="B29" s="75">
        <v>26</v>
      </c>
      <c r="C29" s="140" t="s">
        <v>160</v>
      </c>
      <c r="D29" s="71"/>
      <c r="E29" s="72"/>
      <c r="F29" s="72"/>
      <c r="G29" s="72"/>
      <c r="H29" s="71"/>
      <c r="I29" s="72"/>
      <c r="J29" s="72"/>
      <c r="K29" s="72"/>
      <c r="L29" s="71"/>
      <c r="M29" s="72"/>
      <c r="N29" s="72"/>
      <c r="O29" s="72"/>
      <c r="P29" s="72"/>
      <c r="Q29" s="71"/>
      <c r="R29" s="72"/>
      <c r="S29" s="72"/>
      <c r="T29" s="72"/>
      <c r="U29" s="71"/>
      <c r="V29" s="72"/>
      <c r="W29" s="72"/>
      <c r="X29" s="72"/>
      <c r="Y29" s="72"/>
      <c r="Z29" s="72"/>
      <c r="AA29" s="72"/>
      <c r="AB29" s="71"/>
      <c r="AC29" s="72"/>
      <c r="AD29" s="72"/>
      <c r="AE29" s="72"/>
      <c r="AF29" s="72"/>
      <c r="AG29" s="72"/>
      <c r="AH29" s="72"/>
      <c r="AI29" s="72"/>
      <c r="AJ29" s="130"/>
      <c r="AK29" s="130"/>
      <c r="AL29" s="130"/>
      <c r="AM29" s="130"/>
      <c r="AN29" s="130"/>
      <c r="AO29" s="130"/>
    </row>
    <row r="30" spans="1:41" ht="15">
      <c r="A30" s="144"/>
      <c r="B30" s="75">
        <v>27</v>
      </c>
      <c r="C30" s="140" t="s">
        <v>161</v>
      </c>
      <c r="D30" s="71"/>
      <c r="E30" s="72"/>
      <c r="F30" s="72"/>
      <c r="G30" s="72"/>
      <c r="H30" s="71"/>
      <c r="I30" s="72"/>
      <c r="J30" s="72"/>
      <c r="K30" s="72"/>
      <c r="L30" s="71"/>
      <c r="M30" s="72"/>
      <c r="N30" s="72"/>
      <c r="O30" s="72"/>
      <c r="P30" s="72"/>
      <c r="Q30" s="71"/>
      <c r="R30" s="72"/>
      <c r="S30" s="72"/>
      <c r="T30" s="72"/>
      <c r="U30" s="71"/>
      <c r="V30" s="72"/>
      <c r="W30" s="72"/>
      <c r="X30" s="72"/>
      <c r="Y30" s="72"/>
      <c r="Z30" s="72"/>
      <c r="AA30" s="72"/>
      <c r="AB30" s="71"/>
      <c r="AC30" s="72"/>
      <c r="AD30" s="72"/>
      <c r="AE30" s="72"/>
      <c r="AF30" s="72"/>
      <c r="AG30" s="72"/>
      <c r="AH30" s="72"/>
      <c r="AI30" s="72"/>
      <c r="AJ30" s="130"/>
      <c r="AK30" s="130"/>
      <c r="AL30" s="130"/>
      <c r="AM30" s="130"/>
      <c r="AN30" s="130"/>
      <c r="AO30" s="130"/>
    </row>
    <row r="31" spans="1:41" ht="15">
      <c r="A31" s="144"/>
      <c r="B31" s="75">
        <v>28</v>
      </c>
      <c r="C31" s="140" t="s">
        <v>162</v>
      </c>
      <c r="D31" s="71"/>
      <c r="E31" s="72"/>
      <c r="F31" s="72"/>
      <c r="G31" s="72"/>
      <c r="H31" s="71"/>
      <c r="I31" s="72"/>
      <c r="J31" s="72"/>
      <c r="K31" s="72"/>
      <c r="L31" s="71"/>
      <c r="M31" s="72"/>
      <c r="N31" s="72"/>
      <c r="O31" s="72"/>
      <c r="P31" s="72"/>
      <c r="Q31" s="71"/>
      <c r="R31" s="72"/>
      <c r="S31" s="72"/>
      <c r="T31" s="72"/>
      <c r="U31" s="71"/>
      <c r="V31" s="72"/>
      <c r="W31" s="72"/>
      <c r="X31" s="72"/>
      <c r="Y31" s="72"/>
      <c r="Z31" s="72"/>
      <c r="AA31" s="72"/>
      <c r="AB31" s="71"/>
      <c r="AC31" s="72"/>
      <c r="AD31" s="72"/>
      <c r="AE31" s="72"/>
      <c r="AF31" s="72"/>
      <c r="AG31" s="72"/>
      <c r="AH31" s="72"/>
      <c r="AI31" s="72"/>
      <c r="AJ31" s="130"/>
      <c r="AK31" s="130"/>
      <c r="AL31" s="130"/>
      <c r="AM31" s="130"/>
      <c r="AN31" s="130"/>
      <c r="AO31" s="130"/>
    </row>
    <row r="32" spans="1:41" ht="15">
      <c r="A32" s="144"/>
      <c r="B32" s="75">
        <v>29</v>
      </c>
      <c r="C32" s="140" t="s">
        <v>163</v>
      </c>
      <c r="D32" s="71"/>
      <c r="E32" s="72"/>
      <c r="F32" s="72"/>
      <c r="G32" s="72"/>
      <c r="H32" s="71"/>
      <c r="I32" s="72"/>
      <c r="J32" s="72"/>
      <c r="K32" s="72"/>
      <c r="L32" s="71"/>
      <c r="M32" s="72"/>
      <c r="N32" s="72"/>
      <c r="O32" s="72"/>
      <c r="P32" s="72"/>
      <c r="Q32" s="71"/>
      <c r="R32" s="72"/>
      <c r="S32" s="72"/>
      <c r="T32" s="72"/>
      <c r="U32" s="71"/>
      <c r="V32" s="72"/>
      <c r="W32" s="72"/>
      <c r="X32" s="72"/>
      <c r="Y32" s="72"/>
      <c r="Z32" s="72"/>
      <c r="AA32" s="72"/>
      <c r="AB32" s="71"/>
      <c r="AC32" s="72"/>
      <c r="AD32" s="72"/>
      <c r="AE32" s="72"/>
      <c r="AF32" s="72"/>
      <c r="AG32" s="72"/>
      <c r="AH32" s="72"/>
      <c r="AI32" s="72"/>
      <c r="AJ32" s="130"/>
      <c r="AK32" s="130"/>
      <c r="AL32" s="130"/>
      <c r="AM32" s="130"/>
      <c r="AN32" s="130"/>
      <c r="AO32" s="130"/>
    </row>
    <row r="33" spans="1:41" ht="15">
      <c r="A33" s="145"/>
      <c r="B33" s="75">
        <v>30</v>
      </c>
      <c r="C33" s="140" t="s">
        <v>164</v>
      </c>
      <c r="D33" s="71"/>
      <c r="E33" s="72"/>
      <c r="F33" s="72"/>
      <c r="G33" s="72"/>
      <c r="H33" s="71"/>
      <c r="I33" s="72"/>
      <c r="J33" s="72"/>
      <c r="K33" s="72"/>
      <c r="L33" s="71"/>
      <c r="M33" s="72"/>
      <c r="N33" s="72"/>
      <c r="O33" s="72"/>
      <c r="P33" s="72"/>
      <c r="Q33" s="71"/>
      <c r="R33" s="72"/>
      <c r="S33" s="72"/>
      <c r="T33" s="72"/>
      <c r="U33" s="71"/>
      <c r="V33" s="72"/>
      <c r="W33" s="72"/>
      <c r="X33" s="72"/>
      <c r="Y33" s="72"/>
      <c r="Z33" s="72"/>
      <c r="AA33" s="72"/>
      <c r="AB33" s="71"/>
      <c r="AC33" s="72"/>
      <c r="AD33" s="72"/>
      <c r="AE33" s="72"/>
      <c r="AF33" s="72"/>
      <c r="AG33" s="72"/>
      <c r="AH33" s="72"/>
      <c r="AI33" s="72"/>
      <c r="AJ33" s="130"/>
      <c r="AK33" s="130"/>
      <c r="AL33" s="130"/>
      <c r="AM33" s="130"/>
      <c r="AN33" s="130"/>
      <c r="AO33" s="130"/>
    </row>
    <row r="34" spans="1:41" ht="15">
      <c r="B34" s="9"/>
      <c r="C34" s="1"/>
    </row>
    <row r="35" spans="1:41" ht="15">
      <c r="B35" s="9"/>
      <c r="C35" s="1"/>
    </row>
    <row r="36" spans="1:41" ht="15">
      <c r="B36" s="9"/>
      <c r="C36" s="1"/>
      <c r="D36" s="51"/>
      <c r="E36" s="51"/>
      <c r="F36" s="51"/>
      <c r="G36" s="52"/>
      <c r="H36" s="51"/>
      <c r="I36" s="51"/>
    </row>
    <row r="37" spans="1:41" ht="15">
      <c r="B37" s="9"/>
      <c r="C37" s="1"/>
      <c r="D37" s="51"/>
      <c r="E37" s="51"/>
      <c r="F37" s="51"/>
      <c r="G37" s="51"/>
      <c r="H37" s="51"/>
      <c r="I37" s="51"/>
    </row>
    <row r="38" spans="1:41" ht="15">
      <c r="B38" s="9"/>
      <c r="C38" s="1"/>
      <c r="D38" s="51"/>
      <c r="E38" s="51"/>
      <c r="F38" s="51"/>
      <c r="G38" s="52"/>
      <c r="H38" s="51"/>
      <c r="I38" s="51"/>
    </row>
    <row r="39" spans="1:41" ht="15">
      <c r="B39" s="9"/>
      <c r="C39" s="1"/>
      <c r="D39" s="51"/>
      <c r="E39" s="51"/>
      <c r="F39" s="51"/>
      <c r="G39" s="52"/>
      <c r="H39" s="51"/>
      <c r="I39" s="51"/>
    </row>
    <row r="40" spans="1:41" ht="15">
      <c r="B40" s="9"/>
      <c r="C40" s="1"/>
      <c r="D40" s="51"/>
      <c r="E40" s="51"/>
      <c r="F40" s="51"/>
      <c r="G40" s="52"/>
      <c r="H40" s="51"/>
      <c r="I40" s="51"/>
    </row>
    <row r="41" spans="1:41" ht="15">
      <c r="B41" s="9"/>
      <c r="C41" s="1"/>
    </row>
    <row r="42" spans="1:41" ht="15">
      <c r="B42" s="9"/>
      <c r="C42" s="1"/>
    </row>
    <row r="43" spans="1:41" ht="15">
      <c r="B43" s="9"/>
      <c r="C43" s="1"/>
    </row>
    <row r="44" spans="1:41" ht="15">
      <c r="B44" s="9"/>
      <c r="C44" s="1"/>
    </row>
    <row r="45" spans="1:41" ht="15">
      <c r="B45" s="9"/>
      <c r="C45" s="1"/>
    </row>
    <row r="46" spans="1:41" ht="15">
      <c r="B46" s="9"/>
      <c r="C46" s="1"/>
    </row>
    <row r="47" spans="1:41" ht="15">
      <c r="B47" s="9"/>
      <c r="C47" s="1"/>
    </row>
  </sheetData>
  <sheetProtection selectLockedCells="1"/>
  <mergeCells count="5">
    <mergeCell ref="A4:A33"/>
    <mergeCell ref="A1:B1"/>
    <mergeCell ref="B2:C2"/>
    <mergeCell ref="D1:T1"/>
    <mergeCell ref="U1:AO1"/>
  </mergeCells>
  <dataValidations count="13">
    <dataValidation type="decimal" allowBlank="1" showInputMessage="1" showErrorMessage="1" errorTitle="Erreur encodage" error="Uniquement entre 0 et 4" sqref="E4:E33 W4:W33 AC4:AD33 I4:I33">
      <formula1>0</formula1>
      <formula2>4</formula2>
    </dataValidation>
    <dataValidation type="decimal" allowBlank="1" showInputMessage="1" showErrorMessage="1" errorTitle="Erreur encodage" error="Uniquement entre 0 et 3" sqref="AH4:AI33 K4:K33 O4:O33 Y4:AA33">
      <formula1>0</formula1>
      <formula2>3</formula2>
    </dataValidation>
    <dataValidation type="decimal" allowBlank="1" showInputMessage="1" showErrorMessage="1" errorTitle="Erreur encodage" error="Uniquement entre 0 et 2" sqref="AB4:AB33 H4:H33 L4:L33 Q4:Q33 D4:D33 U4:U33">
      <formula1>0</formula1>
      <formula2>2</formula2>
    </dataValidation>
    <dataValidation type="decimal" allowBlank="1" showInputMessage="1" showErrorMessage="1" errorTitle="Erreur encodage" error="Uniquement entre 0 et 6" sqref="M4:M33 F4:G33 T4:T33 V4:V33 X4:X33">
      <formula1>0</formula1>
      <formula2>6</formula2>
    </dataValidation>
    <dataValidation type="decimal" allowBlank="1" showInputMessage="1" showErrorMessage="1" errorTitle="Erreur encodage" error="Uniquement entre 0 et 4,5" sqref="R4:R33">
      <formula1>0</formula1>
      <formula2>4.5</formula2>
    </dataValidation>
    <dataValidation type="decimal" allowBlank="1" showInputMessage="1" showErrorMessage="1" errorTitle="Erreur encodage" error="Uniquement entre 0 et 1" sqref="AG4:AG33">
      <formula1>0</formula1>
      <formula2>1</formula2>
    </dataValidation>
    <dataValidation type="decimal" allowBlank="1" showInputMessage="1" showErrorMessage="1" errorTitle="Erreur encodage" error="Uniquement entre 0 et 10" sqref="N4:N33">
      <formula1>0</formula1>
      <formula2>10</formula2>
    </dataValidation>
    <dataValidation type="decimal" allowBlank="1" showInputMessage="1" showErrorMessage="1" errorTitle="Erreur encodage" error="Uniquement entre 0 et 5,5" sqref="P4:P33">
      <formula1>0</formula1>
      <formula2>5.5</formula2>
    </dataValidation>
    <dataValidation type="decimal" allowBlank="1" showInputMessage="1" showErrorMessage="1" errorTitle="Erreur encodage" error="Uniquement entre 0 et 5" sqref="S4:S33 AF4:AF33">
      <formula1>0</formula1>
      <formula2>5</formula2>
    </dataValidation>
    <dataValidation type="decimal" allowBlank="1" showInputMessage="1" showErrorMessage="1" errorTitle="Erreur encodage" error="Uniquement entre 0 et 11" sqref="AE4:AE33">
      <formula1>0</formula1>
      <formula2>11</formula2>
    </dataValidation>
    <dataValidation type="decimal" allowBlank="1" showInputMessage="1" showErrorMessage="1" errorTitle="Erreur encodage" error="Uniquement entre 0 et 4" sqref="J4:J33">
      <formula1>0</formula1>
      <formula2>6</formula2>
    </dataValidation>
    <dataValidation type="decimal" allowBlank="1" showInputMessage="1" showErrorMessage="1" sqref="AK4:AO33">
      <formula1>0</formula1>
      <formula2>2</formula2>
    </dataValidation>
    <dataValidation type="decimal" allowBlank="1" showInputMessage="1" showErrorMessage="1" sqref="AJ4:AJ33">
      <formula1>0</formula1>
      <formula2>4</formula2>
    </dataValidation>
  </dataValidations>
  <printOptions gridLines="1"/>
  <pageMargins left="0.25" right="0.25" top="0.5" bottom="0.46" header="0.3" footer="0.3"/>
  <pageSetup paperSize="9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6"/>
  </sheetPr>
  <dimension ref="A1:AM47"/>
  <sheetViews>
    <sheetView showZeros="0" workbookViewId="0">
      <pane xSplit="4" ySplit="3" topLeftCell="Q4" activePane="bottomRight" state="frozen"/>
      <selection pane="topRight" activeCell="F1" sqref="F1"/>
      <selection pane="bottomLeft" activeCell="A4" sqref="A4"/>
      <selection pane="bottomRight" sqref="A1:XFD1048576"/>
    </sheetView>
  </sheetViews>
  <sheetFormatPr baseColWidth="10" defaultRowHeight="18.75"/>
  <cols>
    <col min="1" max="1" width="20.7109375" customWidth="1"/>
    <col min="2" max="2" width="4.28515625" customWidth="1"/>
    <col min="3" max="3" width="35.7109375" customWidth="1"/>
    <col min="4" max="4" width="4.7109375" style="18" customWidth="1"/>
    <col min="5" max="6" width="13.7109375" style="17" customWidth="1"/>
    <col min="7" max="7" width="2.7109375" style="17" customWidth="1"/>
    <col min="8" max="9" width="13.7109375" style="17" customWidth="1"/>
    <col min="10" max="10" width="2.7109375" style="17" customWidth="1"/>
    <col min="11" max="12" width="13.7109375" style="17" customWidth="1"/>
    <col min="13" max="13" width="2.7109375" style="17" customWidth="1"/>
    <col min="14" max="15" width="13.7109375" style="17" customWidth="1"/>
    <col min="16" max="16" width="2.7109375" style="82" customWidth="1"/>
    <col min="17" max="18" width="13.7109375" style="82" customWidth="1"/>
    <col min="19" max="19" width="2.7109375" style="17" customWidth="1"/>
    <col min="20" max="21" width="13.7109375" style="17" customWidth="1"/>
    <col min="22" max="22" width="2.7109375" style="17" customWidth="1"/>
    <col min="23" max="24" width="13.7109375" style="17" customWidth="1"/>
    <col min="25" max="25" width="2.7109375" style="17" customWidth="1"/>
    <col min="26" max="27" width="13.7109375" style="17" customWidth="1"/>
    <col min="28" max="39" width="4.7109375" style="17" customWidth="1"/>
  </cols>
  <sheetData>
    <row r="1" spans="1:27" ht="30" customHeight="1">
      <c r="A1" s="175" t="s">
        <v>4</v>
      </c>
      <c r="B1" s="176"/>
      <c r="C1" s="14" t="s">
        <v>3</v>
      </c>
      <c r="E1" s="183" t="s">
        <v>8</v>
      </c>
      <c r="F1" s="184"/>
      <c r="H1" s="171" t="s">
        <v>10</v>
      </c>
      <c r="I1" s="172"/>
      <c r="K1" s="153" t="s">
        <v>11</v>
      </c>
      <c r="L1" s="154"/>
      <c r="N1" s="157" t="s">
        <v>12</v>
      </c>
      <c r="O1" s="158"/>
      <c r="P1" s="77"/>
      <c r="Q1" s="167" t="s">
        <v>57</v>
      </c>
      <c r="R1" s="168"/>
      <c r="T1" s="161" t="s">
        <v>13</v>
      </c>
      <c r="U1" s="161"/>
      <c r="V1" s="19"/>
      <c r="W1" s="163" t="s">
        <v>14</v>
      </c>
      <c r="X1" s="163"/>
      <c r="Y1" s="19"/>
      <c r="Z1" s="165" t="s">
        <v>15</v>
      </c>
      <c r="AA1" s="165"/>
    </row>
    <row r="2" spans="1:27" ht="27" customHeight="1">
      <c r="A2" s="12" t="s">
        <v>1</v>
      </c>
      <c r="B2" s="177" t="s">
        <v>2</v>
      </c>
      <c r="C2" s="178"/>
      <c r="E2" s="185"/>
      <c r="F2" s="186"/>
      <c r="H2" s="173"/>
      <c r="I2" s="174"/>
      <c r="K2" s="155"/>
      <c r="L2" s="156"/>
      <c r="N2" s="159"/>
      <c r="O2" s="160"/>
      <c r="P2" s="77"/>
      <c r="Q2" s="169"/>
      <c r="R2" s="170"/>
      <c r="T2" s="162"/>
      <c r="U2" s="162"/>
      <c r="V2" s="19"/>
      <c r="W2" s="164"/>
      <c r="X2" s="164"/>
      <c r="Y2" s="19"/>
      <c r="Z2" s="166"/>
      <c r="AA2" s="166"/>
    </row>
    <row r="3" spans="1:27" ht="21.95" customHeight="1">
      <c r="A3" s="13" t="str">
        <f>'Encodage Es'!A3</f>
        <v xml:space="preserve">1m </v>
      </c>
      <c r="B3" s="11" t="s">
        <v>6</v>
      </c>
      <c r="C3" s="141" t="s">
        <v>135</v>
      </c>
      <c r="E3" s="21">
        <f>SUM('Encodage Es'!D3:AO3)</f>
        <v>148</v>
      </c>
      <c r="F3" s="20" t="s">
        <v>9</v>
      </c>
      <c r="H3" s="25">
        <f>SUM('Encodage Es'!I3,'Encodage Es'!N3,'Encodage Es'!V3:Z3,'Encodage Es'!AB3:AD3,'Encodage Es'!AJ3:AK3)</f>
        <v>50</v>
      </c>
      <c r="I3" s="25" t="s">
        <v>9</v>
      </c>
      <c r="J3" s="8"/>
      <c r="K3" s="26">
        <f>SUM('Encodage Es'!H3,'Encodage Es'!J3,'Encodage Es'!O3:Q3,'Encodage Es'!S3:U3,'Encodage Es'!AE3:AF3,'Encodage Es'!AL3:AO3)</f>
        <v>54.5</v>
      </c>
      <c r="L3" s="26" t="s">
        <v>9</v>
      </c>
      <c r="M3" s="27"/>
      <c r="N3" s="28">
        <f>SUM('Encodage Es'!AG3:AI3,'Encodage Es'!AA3,'Encodage Es'!R3,'Encodage Es'!K3:M3,'Encodage Es'!D3:E3)</f>
        <v>31.5</v>
      </c>
      <c r="O3" s="28" t="s">
        <v>9</v>
      </c>
      <c r="P3" s="78"/>
      <c r="Q3" s="86">
        <f>SUM('Encodage Es'!F3:G3)</f>
        <v>12</v>
      </c>
      <c r="R3" s="86" t="s">
        <v>9</v>
      </c>
      <c r="T3" s="32">
        <f>SUM('Encodage Es'!AF3:AI3,'Encodage Es'!V3:Z3,'Encodage Es'!AB3:AD3,'Encodage Es'!P3:Q3,'Encodage Es'!S3:T3,'Encodage Es'!D3,'Encodage Es'!H3,'Encodage Es'!J3:L3,'Encodage Es'!AL3:AN3)</f>
        <v>80.5</v>
      </c>
      <c r="U3" s="32" t="s">
        <v>9</v>
      </c>
      <c r="V3" s="27"/>
      <c r="W3" s="33">
        <f>SUM('Encodage Es'!E3:G3,'Encodage Es'!M3,'Encodage Es'!R3,'Encodage Es'!AA3,'Encodage Es'!AE3,'Encodage Es'!I3,'Encodage Es'!AK3,'Encodage Es'!AO3)</f>
        <v>48.5</v>
      </c>
      <c r="X3" s="33" t="s">
        <v>9</v>
      </c>
      <c r="Y3" s="27"/>
      <c r="Z3" s="34">
        <f>SUM('Encodage Es'!N3:O3,'Encodage Es'!U3,'Encodage Es'!AJ3)</f>
        <v>19</v>
      </c>
      <c r="AA3" s="34" t="s">
        <v>9</v>
      </c>
    </row>
    <row r="4" spans="1:27" ht="15" customHeight="1">
      <c r="A4" s="179" t="s">
        <v>134</v>
      </c>
      <c r="B4" s="15">
        <v>1</v>
      </c>
      <c r="C4" s="142" t="str">
        <f>'Encodage Es'!C4</f>
        <v>A</v>
      </c>
      <c r="D4" s="182" t="s">
        <v>7</v>
      </c>
      <c r="E4" s="108">
        <f>SUM('Encodage Es'!D4:AO4)</f>
        <v>6</v>
      </c>
      <c r="F4" s="85">
        <f t="shared" ref="F4:F33" si="0">E4/$E$3</f>
        <v>4.0540540540540543E-2</v>
      </c>
      <c r="G4" s="82"/>
      <c r="H4" s="108">
        <f>SUM('Encodage Es'!I4,'Encodage Es'!N4,'Encodage Es'!V4:Z4,'Encodage Es'!AB4:AD4,'Encodage Es'!AJ4:AK4)</f>
        <v>0</v>
      </c>
      <c r="I4" s="85">
        <f>H4/$H$3</f>
        <v>0</v>
      </c>
      <c r="J4" s="109"/>
      <c r="K4" s="108">
        <f>SUM('Encodage Es'!H4,'Encodage Es'!J4,'Encodage Es'!O4:Q4,'Encodage Es'!S4:U4,'Encodage Es'!AE4:AF4,'Encodage Es'!AL4:AO4)</f>
        <v>0</v>
      </c>
      <c r="L4" s="85">
        <f t="shared" ref="L4:L32" si="1">K4/$K$3</f>
        <v>0</v>
      </c>
      <c r="M4" s="109"/>
      <c r="N4" s="108">
        <f>SUM('Encodage Es'!AG4:AI4,'Encodage Es'!AA4,'Encodage Es'!R4,'Encodage Es'!K4:M4,'Encodage Es'!D4:E4)</f>
        <v>6</v>
      </c>
      <c r="O4" s="85">
        <f>N4/$N$3</f>
        <v>0.19047619047619047</v>
      </c>
      <c r="P4" s="79"/>
      <c r="Q4" s="108">
        <f>SUM('Encodage Es'!F4:G4)</f>
        <v>0</v>
      </c>
      <c r="R4" s="85">
        <f>Q4/$Q$3</f>
        <v>0</v>
      </c>
      <c r="S4" s="82"/>
      <c r="T4" s="108">
        <f>SUM('Encodage Es'!AF4:AI4,'Encodage Es'!V4:Z4,'Encodage Es'!AB4:AD4,'Encodage Es'!P4:Q4,'Encodage Es'!S4:T4,'Encodage Es'!D4,'Encodage Es'!H4,'Encodage Es'!J4:L4,'Encodage Es'!AL4:AN4)</f>
        <v>2</v>
      </c>
      <c r="U4" s="85">
        <f>T4/$T$3</f>
        <v>2.4844720496894408E-2</v>
      </c>
      <c r="V4" s="109"/>
      <c r="W4" s="108">
        <f>SUM('Encodage Es'!E4:G4,'Encodage Es'!M4,'Encodage Es'!R4,'Encodage Es'!AA4,'Encodage Es'!AE4,'Encodage Es'!I4,'Encodage Es'!AK4,'Encodage Es'!AO4)</f>
        <v>4</v>
      </c>
      <c r="X4" s="85">
        <f t="shared" ref="X4:X32" si="2">W4/$W$3</f>
        <v>8.247422680412371E-2</v>
      </c>
      <c r="Y4" s="109"/>
      <c r="Z4" s="108">
        <f>SUM('Encodage Es'!N4:O4,'Encodage Es'!U4,'Encodage Es'!AJ4)</f>
        <v>0</v>
      </c>
      <c r="AA4" s="85">
        <f>Z4/$Z$3</f>
        <v>0</v>
      </c>
    </row>
    <row r="5" spans="1:27" ht="15" customHeight="1">
      <c r="A5" s="180"/>
      <c r="B5" s="15">
        <v>2</v>
      </c>
      <c r="C5" s="142" t="str">
        <f>'Encodage Es'!C5</f>
        <v>B</v>
      </c>
      <c r="D5" s="182"/>
      <c r="E5" s="108">
        <f>SUM('Encodage Es'!D5:AO5)</f>
        <v>2</v>
      </c>
      <c r="F5" s="85">
        <f t="shared" si="0"/>
        <v>1.3513513513513514E-2</v>
      </c>
      <c r="G5" s="82"/>
      <c r="H5" s="108">
        <f>SUM('Encodage Es'!I5,'Encodage Es'!N5,'Encodage Es'!V5:Z5,'Encodage Es'!AB5:AD5,'Encodage Es'!AJ5:AK5)</f>
        <v>0</v>
      </c>
      <c r="I5" s="85">
        <f t="shared" ref="I5:I33" si="3">H5/$H$3</f>
        <v>0</v>
      </c>
      <c r="J5" s="109"/>
      <c r="K5" s="108">
        <f>SUM('Encodage Es'!H5,'Encodage Es'!J5,'Encodage Es'!O5:Q5,'Encodage Es'!S5:U5,'Encodage Es'!AE5:AF5,'Encodage Es'!AL5:AO5)</f>
        <v>0</v>
      </c>
      <c r="L5" s="85">
        <f t="shared" si="1"/>
        <v>0</v>
      </c>
      <c r="M5" s="109"/>
      <c r="N5" s="108">
        <f>SUM('Encodage Es'!AG5:AI5,'Encodage Es'!AA5,'Encodage Es'!R5,'Encodage Es'!K5:M5,'Encodage Es'!D5:E5)</f>
        <v>2</v>
      </c>
      <c r="O5" s="85">
        <f t="shared" ref="O5:O33" si="4">N5/$N$3</f>
        <v>6.3492063492063489E-2</v>
      </c>
      <c r="P5" s="79"/>
      <c r="Q5" s="108">
        <f>SUM('Encodage Es'!F5:G5)</f>
        <v>0</v>
      </c>
      <c r="R5" s="85">
        <f t="shared" ref="R5:R33" si="5">Q5/$Q$3</f>
        <v>0</v>
      </c>
      <c r="S5" s="82"/>
      <c r="T5" s="108">
        <f>SUM('Encodage Es'!AF5:AI5,'Encodage Es'!V5:Z5,'Encodage Es'!AB5:AD5,'Encodage Es'!P5:Q5,'Encodage Es'!S5:T5,'Encodage Es'!D5,'Encodage Es'!H5,'Encodage Es'!J5:L5,'Encodage Es'!AL5:AN5)</f>
        <v>2</v>
      </c>
      <c r="U5" s="85">
        <f t="shared" ref="U5:U33" si="6">T5/$T$3</f>
        <v>2.4844720496894408E-2</v>
      </c>
      <c r="V5" s="109"/>
      <c r="W5" s="108">
        <f>SUM('Encodage Es'!E5:G5,'Encodage Es'!M5,'Encodage Es'!R5,'Encodage Es'!AA5,'Encodage Es'!AE5,'Encodage Es'!I5,'Encodage Es'!AK5,'Encodage Es'!AO5)</f>
        <v>0</v>
      </c>
      <c r="X5" s="85">
        <f t="shared" si="2"/>
        <v>0</v>
      </c>
      <c r="Y5" s="109"/>
      <c r="Z5" s="108">
        <f>SUM('Encodage Es'!N5:O5,'Encodage Es'!U5,'Encodage Es'!AJ5)</f>
        <v>0</v>
      </c>
      <c r="AA5" s="85">
        <f t="shared" ref="AA5:AA33" si="7">Z5/$Z$3</f>
        <v>0</v>
      </c>
    </row>
    <row r="6" spans="1:27" ht="15" customHeight="1">
      <c r="A6" s="180"/>
      <c r="B6" s="15">
        <v>3</v>
      </c>
      <c r="C6" s="142" t="str">
        <f>'Encodage Es'!C6</f>
        <v>C</v>
      </c>
      <c r="D6" s="182"/>
      <c r="E6" s="108">
        <f>SUM('Encodage Es'!D6:AO6)</f>
        <v>2</v>
      </c>
      <c r="F6" s="85">
        <f t="shared" si="0"/>
        <v>1.3513513513513514E-2</v>
      </c>
      <c r="G6" s="82"/>
      <c r="H6" s="108">
        <f>SUM('Encodage Es'!I6,'Encodage Es'!N6,'Encodage Es'!V6:Z6,'Encodage Es'!AB6:AD6,'Encodage Es'!AJ6:AK6)</f>
        <v>0</v>
      </c>
      <c r="I6" s="85">
        <f t="shared" si="3"/>
        <v>0</v>
      </c>
      <c r="J6" s="109"/>
      <c r="K6" s="108">
        <f>SUM('Encodage Es'!H6,'Encodage Es'!J6,'Encodage Es'!O6:Q6,'Encodage Es'!S6:U6,'Encodage Es'!AE6:AF6,'Encodage Es'!AL6:AO6)</f>
        <v>0</v>
      </c>
      <c r="L6" s="85">
        <f t="shared" si="1"/>
        <v>0</v>
      </c>
      <c r="M6" s="109"/>
      <c r="N6" s="108">
        <f>SUM('Encodage Es'!AG6:AI6,'Encodage Es'!AA6,'Encodage Es'!R6,'Encodage Es'!K6:M6,'Encodage Es'!D6:E6)</f>
        <v>2</v>
      </c>
      <c r="O6" s="85">
        <f t="shared" si="4"/>
        <v>6.3492063492063489E-2</v>
      </c>
      <c r="P6" s="79"/>
      <c r="Q6" s="108">
        <f>SUM('Encodage Es'!F6:G6)</f>
        <v>0</v>
      </c>
      <c r="R6" s="85">
        <f t="shared" si="5"/>
        <v>0</v>
      </c>
      <c r="S6" s="82"/>
      <c r="T6" s="108">
        <f>SUM('Encodage Es'!AF6:AI6,'Encodage Es'!V6:Z6,'Encodage Es'!AB6:AD6,'Encodage Es'!P6:Q6,'Encodage Es'!S6:T6,'Encodage Es'!D6,'Encodage Es'!H6,'Encodage Es'!J6:L6,'Encodage Es'!AL6:AN6)</f>
        <v>0</v>
      </c>
      <c r="U6" s="85">
        <f t="shared" si="6"/>
        <v>0</v>
      </c>
      <c r="V6" s="109"/>
      <c r="W6" s="108">
        <f>SUM('Encodage Es'!E6:G6,'Encodage Es'!M6,'Encodage Es'!R6,'Encodage Es'!AA6,'Encodage Es'!AE6,'Encodage Es'!I6,'Encodage Es'!AK6,'Encodage Es'!AO6)</f>
        <v>2</v>
      </c>
      <c r="X6" s="85">
        <f t="shared" si="2"/>
        <v>4.1237113402061855E-2</v>
      </c>
      <c r="Y6" s="109"/>
      <c r="Z6" s="108">
        <f>SUM('Encodage Es'!N6:O6,'Encodage Es'!U6,'Encodage Es'!AJ6)</f>
        <v>0</v>
      </c>
      <c r="AA6" s="85">
        <f t="shared" si="7"/>
        <v>0</v>
      </c>
    </row>
    <row r="7" spans="1:27" ht="15" customHeight="1">
      <c r="A7" s="180"/>
      <c r="B7" s="15">
        <v>4</v>
      </c>
      <c r="C7" s="142" t="str">
        <f>'Encodage Es'!C7</f>
        <v>D</v>
      </c>
      <c r="D7" s="182"/>
      <c r="E7" s="108">
        <f>SUM('Encodage Es'!D7:AO7)</f>
        <v>0</v>
      </c>
      <c r="F7" s="85">
        <f t="shared" si="0"/>
        <v>0</v>
      </c>
      <c r="G7" s="82"/>
      <c r="H7" s="108">
        <f>SUM('Encodage Es'!I7,'Encodage Es'!N7,'Encodage Es'!V7:Z7,'Encodage Es'!AB7:AD7,'Encodage Es'!AJ7:AK7)</f>
        <v>0</v>
      </c>
      <c r="I7" s="85">
        <f t="shared" si="3"/>
        <v>0</v>
      </c>
      <c r="J7" s="109"/>
      <c r="K7" s="108">
        <f>SUM('Encodage Es'!H7,'Encodage Es'!J7,'Encodage Es'!O7:Q7,'Encodage Es'!S7:U7,'Encodage Es'!AE7:AF7,'Encodage Es'!AL7:AO7)</f>
        <v>0</v>
      </c>
      <c r="L7" s="85">
        <f t="shared" si="1"/>
        <v>0</v>
      </c>
      <c r="M7" s="109"/>
      <c r="N7" s="108">
        <f>SUM('Encodage Es'!AG7:AI7,'Encodage Es'!AA7,'Encodage Es'!R7,'Encodage Es'!K7:M7,'Encodage Es'!D7:E7)</f>
        <v>0</v>
      </c>
      <c r="O7" s="85">
        <f t="shared" si="4"/>
        <v>0</v>
      </c>
      <c r="P7" s="79"/>
      <c r="Q7" s="108">
        <f>SUM('Encodage Es'!F7:G7)</f>
        <v>0</v>
      </c>
      <c r="R7" s="85">
        <f t="shared" si="5"/>
        <v>0</v>
      </c>
      <c r="S7" s="82"/>
      <c r="T7" s="108">
        <f>SUM('Encodage Es'!AF7:AI7,'Encodage Es'!V7:Z7,'Encodage Es'!AB7:AD7,'Encodage Es'!P7:Q7,'Encodage Es'!S7:T7,'Encodage Es'!D7,'Encodage Es'!H7,'Encodage Es'!J7:L7,'Encodage Es'!AL7:AN7)</f>
        <v>0</v>
      </c>
      <c r="U7" s="85">
        <f t="shared" si="6"/>
        <v>0</v>
      </c>
      <c r="V7" s="109"/>
      <c r="W7" s="108">
        <f>SUM('Encodage Es'!E7:G7,'Encodage Es'!M7,'Encodage Es'!R7,'Encodage Es'!AA7,'Encodage Es'!AE7,'Encodage Es'!I7,'Encodage Es'!AK7,'Encodage Es'!AO7)</f>
        <v>0</v>
      </c>
      <c r="X7" s="85">
        <f t="shared" si="2"/>
        <v>0</v>
      </c>
      <c r="Y7" s="109"/>
      <c r="Z7" s="108">
        <f>SUM('Encodage Es'!N7:O7,'Encodage Es'!U7,'Encodage Es'!AJ7)</f>
        <v>0</v>
      </c>
      <c r="AA7" s="85">
        <f t="shared" si="7"/>
        <v>0</v>
      </c>
    </row>
    <row r="8" spans="1:27" ht="15" customHeight="1">
      <c r="A8" s="180"/>
      <c r="B8" s="15">
        <v>5</v>
      </c>
      <c r="C8" s="142" t="str">
        <f>'Encodage Es'!C8</f>
        <v>E</v>
      </c>
      <c r="D8" s="182"/>
      <c r="E8" s="108">
        <f>SUM('Encodage Es'!D8:AO8)</f>
        <v>0</v>
      </c>
      <c r="F8" s="85">
        <f t="shared" si="0"/>
        <v>0</v>
      </c>
      <c r="G8" s="82"/>
      <c r="H8" s="108">
        <f>SUM('Encodage Es'!I8,'Encodage Es'!N8,'Encodage Es'!V8:Z8,'Encodage Es'!AB8:AD8,'Encodage Es'!AJ8:AK8)</f>
        <v>0</v>
      </c>
      <c r="I8" s="85">
        <f t="shared" si="3"/>
        <v>0</v>
      </c>
      <c r="J8" s="109"/>
      <c r="K8" s="108">
        <f>SUM('Encodage Es'!H8,'Encodage Es'!J8,'Encodage Es'!O8:Q8,'Encodage Es'!S8:U8,'Encodage Es'!AE8:AF8,'Encodage Es'!AL8:AO8)</f>
        <v>0</v>
      </c>
      <c r="L8" s="85">
        <f t="shared" si="1"/>
        <v>0</v>
      </c>
      <c r="M8" s="109"/>
      <c r="N8" s="108">
        <f>SUM('Encodage Es'!AG8:AI8,'Encodage Es'!AA8,'Encodage Es'!R8,'Encodage Es'!K8:M8,'Encodage Es'!D8:E8)</f>
        <v>0</v>
      </c>
      <c r="O8" s="85">
        <f t="shared" si="4"/>
        <v>0</v>
      </c>
      <c r="P8" s="79"/>
      <c r="Q8" s="108">
        <f>SUM('Encodage Es'!F8:G8)</f>
        <v>0</v>
      </c>
      <c r="R8" s="85">
        <f t="shared" si="5"/>
        <v>0</v>
      </c>
      <c r="S8" s="82"/>
      <c r="T8" s="108">
        <f>SUM('Encodage Es'!AF8:AI8,'Encodage Es'!V8:Z8,'Encodage Es'!AB8:AD8,'Encodage Es'!P8:Q8,'Encodage Es'!S8:T8,'Encodage Es'!D8,'Encodage Es'!H8,'Encodage Es'!J8:L8,'Encodage Es'!AL8:AN8)</f>
        <v>0</v>
      </c>
      <c r="U8" s="85">
        <f t="shared" si="6"/>
        <v>0</v>
      </c>
      <c r="V8" s="109"/>
      <c r="W8" s="108">
        <f>SUM('Encodage Es'!E8:G8,'Encodage Es'!M8,'Encodage Es'!R8,'Encodage Es'!AA8,'Encodage Es'!AE8,'Encodage Es'!I8,'Encodage Es'!AK8,'Encodage Es'!AO8)</f>
        <v>0</v>
      </c>
      <c r="X8" s="85">
        <f t="shared" si="2"/>
        <v>0</v>
      </c>
      <c r="Y8" s="109"/>
      <c r="Z8" s="108">
        <f>SUM('Encodage Es'!N8:O8,'Encodage Es'!U8,'Encodage Es'!AJ8)</f>
        <v>0</v>
      </c>
      <c r="AA8" s="85">
        <f t="shared" si="7"/>
        <v>0</v>
      </c>
    </row>
    <row r="9" spans="1:27" ht="15" customHeight="1">
      <c r="A9" s="180"/>
      <c r="B9" s="15">
        <v>6</v>
      </c>
      <c r="C9" s="142" t="str">
        <f>'Encodage Es'!C9</f>
        <v>F</v>
      </c>
      <c r="D9" s="182"/>
      <c r="E9" s="108">
        <f>SUM('Encodage Es'!D9:AO9)</f>
        <v>0</v>
      </c>
      <c r="F9" s="85">
        <f t="shared" si="0"/>
        <v>0</v>
      </c>
      <c r="G9" s="82"/>
      <c r="H9" s="108">
        <f>SUM('Encodage Es'!I9,'Encodage Es'!N9,'Encodage Es'!V9:Z9,'Encodage Es'!AB9:AD9,'Encodage Es'!AJ9:AK9)</f>
        <v>0</v>
      </c>
      <c r="I9" s="85">
        <f t="shared" si="3"/>
        <v>0</v>
      </c>
      <c r="J9" s="109"/>
      <c r="K9" s="108">
        <f>SUM('Encodage Es'!H9,'Encodage Es'!J9,'Encodage Es'!O9:Q9,'Encodage Es'!S9:U9,'Encodage Es'!AE9:AF9,'Encodage Es'!AL9:AO9)</f>
        <v>0</v>
      </c>
      <c r="L9" s="85">
        <f t="shared" si="1"/>
        <v>0</v>
      </c>
      <c r="M9" s="109"/>
      <c r="N9" s="108">
        <f>SUM('Encodage Es'!AG9:AI9,'Encodage Es'!AA9,'Encodage Es'!R9,'Encodage Es'!K9:M9,'Encodage Es'!D9:E9)</f>
        <v>0</v>
      </c>
      <c r="O9" s="85">
        <f t="shared" si="4"/>
        <v>0</v>
      </c>
      <c r="P9" s="79"/>
      <c r="Q9" s="108">
        <f>SUM('Encodage Es'!F9:G9)</f>
        <v>0</v>
      </c>
      <c r="R9" s="85">
        <f t="shared" si="5"/>
        <v>0</v>
      </c>
      <c r="S9" s="82"/>
      <c r="T9" s="108">
        <f>SUM('Encodage Es'!AF9:AI9,'Encodage Es'!V9:Z9,'Encodage Es'!AB9:AD9,'Encodage Es'!P9:Q9,'Encodage Es'!S9:T9,'Encodage Es'!D9,'Encodage Es'!H9,'Encodage Es'!J9:L9,'Encodage Es'!AL9:AN9)</f>
        <v>0</v>
      </c>
      <c r="U9" s="85">
        <f t="shared" si="6"/>
        <v>0</v>
      </c>
      <c r="V9" s="109"/>
      <c r="W9" s="108">
        <f>SUM('Encodage Es'!E9:G9,'Encodage Es'!M9,'Encodage Es'!R9,'Encodage Es'!AA9,'Encodage Es'!AE9,'Encodage Es'!I9,'Encodage Es'!AK9,'Encodage Es'!AO9)</f>
        <v>0</v>
      </c>
      <c r="X9" s="85">
        <f t="shared" si="2"/>
        <v>0</v>
      </c>
      <c r="Y9" s="109"/>
      <c r="Z9" s="108">
        <f>SUM('Encodage Es'!N9:O9,'Encodage Es'!U9,'Encodage Es'!AJ9)</f>
        <v>0</v>
      </c>
      <c r="AA9" s="85">
        <f t="shared" si="7"/>
        <v>0</v>
      </c>
    </row>
    <row r="10" spans="1:27" ht="15" customHeight="1">
      <c r="A10" s="180"/>
      <c r="B10" s="15">
        <v>7</v>
      </c>
      <c r="C10" s="142" t="str">
        <f>'Encodage Es'!C10</f>
        <v>G</v>
      </c>
      <c r="D10" s="182"/>
      <c r="E10" s="108">
        <f>SUM('Encodage Es'!D10:AO10)</f>
        <v>0</v>
      </c>
      <c r="F10" s="85">
        <f t="shared" si="0"/>
        <v>0</v>
      </c>
      <c r="G10" s="82"/>
      <c r="H10" s="108">
        <f>SUM('Encodage Es'!I10,'Encodage Es'!N10,'Encodage Es'!V10:Z10,'Encodage Es'!AB10:AD10,'Encodage Es'!AJ10:AK10)</f>
        <v>0</v>
      </c>
      <c r="I10" s="85">
        <f t="shared" si="3"/>
        <v>0</v>
      </c>
      <c r="J10" s="109"/>
      <c r="K10" s="108">
        <f>SUM('Encodage Es'!H10,'Encodage Es'!J10,'Encodage Es'!O10:Q10,'Encodage Es'!S10:U10,'Encodage Es'!AE10:AF10,'Encodage Es'!AL10:AO10)</f>
        <v>0</v>
      </c>
      <c r="L10" s="85">
        <f t="shared" si="1"/>
        <v>0</v>
      </c>
      <c r="M10" s="109"/>
      <c r="N10" s="108">
        <f>SUM('Encodage Es'!AG10:AI10,'Encodage Es'!AA10,'Encodage Es'!R10,'Encodage Es'!K10:M10,'Encodage Es'!D10:E10)</f>
        <v>0</v>
      </c>
      <c r="O10" s="85">
        <f t="shared" si="4"/>
        <v>0</v>
      </c>
      <c r="P10" s="79"/>
      <c r="Q10" s="108">
        <f>SUM('Encodage Es'!F10:G10)</f>
        <v>0</v>
      </c>
      <c r="R10" s="85">
        <f t="shared" si="5"/>
        <v>0</v>
      </c>
      <c r="S10" s="82"/>
      <c r="T10" s="108">
        <f>SUM('Encodage Es'!AF10:AI10,'Encodage Es'!V10:Z10,'Encodage Es'!AB10:AD10,'Encodage Es'!P10:Q10,'Encodage Es'!S10:T10,'Encodage Es'!D10,'Encodage Es'!H10,'Encodage Es'!J10:L10,'Encodage Es'!AL10:AN10)</f>
        <v>0</v>
      </c>
      <c r="U10" s="85">
        <f t="shared" si="6"/>
        <v>0</v>
      </c>
      <c r="V10" s="109"/>
      <c r="W10" s="108">
        <f>SUM('Encodage Es'!E10:G10,'Encodage Es'!M10,'Encodage Es'!R10,'Encodage Es'!AA10,'Encodage Es'!AE10,'Encodage Es'!I10,'Encodage Es'!AK10,'Encodage Es'!AO10)</f>
        <v>0</v>
      </c>
      <c r="X10" s="85">
        <f t="shared" si="2"/>
        <v>0</v>
      </c>
      <c r="Y10" s="109"/>
      <c r="Z10" s="108">
        <f>SUM('Encodage Es'!N10:O10,'Encodage Es'!U10,'Encodage Es'!AJ10)</f>
        <v>0</v>
      </c>
      <c r="AA10" s="85">
        <f t="shared" si="7"/>
        <v>0</v>
      </c>
    </row>
    <row r="11" spans="1:27" ht="15" customHeight="1">
      <c r="A11" s="180"/>
      <c r="B11" s="15">
        <v>8</v>
      </c>
      <c r="C11" s="142" t="str">
        <f>'Encodage Es'!C11</f>
        <v>H</v>
      </c>
      <c r="D11" s="182"/>
      <c r="E11" s="108">
        <f>SUM('Encodage Es'!D11:AO11)</f>
        <v>0</v>
      </c>
      <c r="F11" s="85">
        <f t="shared" si="0"/>
        <v>0</v>
      </c>
      <c r="G11" s="82"/>
      <c r="H11" s="108">
        <f>SUM('Encodage Es'!I11,'Encodage Es'!N11,'Encodage Es'!V11:Z11,'Encodage Es'!AB11:AD11,'Encodage Es'!AJ11:AK11)</f>
        <v>0</v>
      </c>
      <c r="I11" s="85">
        <f t="shared" si="3"/>
        <v>0</v>
      </c>
      <c r="J11" s="109"/>
      <c r="K11" s="108">
        <f>SUM('Encodage Es'!H11,'Encodage Es'!J11,'Encodage Es'!O11:Q11,'Encodage Es'!S11:U11,'Encodage Es'!AE11:AF11,'Encodage Es'!AL11:AO11)</f>
        <v>0</v>
      </c>
      <c r="L11" s="85">
        <f t="shared" si="1"/>
        <v>0</v>
      </c>
      <c r="M11" s="109"/>
      <c r="N11" s="108">
        <f>SUM('Encodage Es'!AG11:AI11,'Encodage Es'!AA11,'Encodage Es'!R11,'Encodage Es'!K11:M11,'Encodage Es'!D11:E11)</f>
        <v>0</v>
      </c>
      <c r="O11" s="85">
        <f t="shared" si="4"/>
        <v>0</v>
      </c>
      <c r="P11" s="79"/>
      <c r="Q11" s="108">
        <f>SUM('Encodage Es'!F11:G11)</f>
        <v>0</v>
      </c>
      <c r="R11" s="85">
        <f t="shared" si="5"/>
        <v>0</v>
      </c>
      <c r="S11" s="82"/>
      <c r="T11" s="108">
        <f>SUM('Encodage Es'!AF11:AI11,'Encodage Es'!V11:Z11,'Encodage Es'!AB11:AD11,'Encodage Es'!P11:Q11,'Encodage Es'!S11:T11,'Encodage Es'!D11,'Encodage Es'!H11,'Encodage Es'!J11:L11,'Encodage Es'!AL11:AN11)</f>
        <v>0</v>
      </c>
      <c r="U11" s="85">
        <f t="shared" si="6"/>
        <v>0</v>
      </c>
      <c r="V11" s="109"/>
      <c r="W11" s="108">
        <f>SUM('Encodage Es'!E11:G11,'Encodage Es'!M11,'Encodage Es'!R11,'Encodage Es'!AA11,'Encodage Es'!AE11,'Encodage Es'!I11,'Encodage Es'!AK11,'Encodage Es'!AO11)</f>
        <v>0</v>
      </c>
      <c r="X11" s="85">
        <f t="shared" si="2"/>
        <v>0</v>
      </c>
      <c r="Y11" s="109"/>
      <c r="Z11" s="108">
        <f>SUM('Encodage Es'!N11:O11,'Encodage Es'!U11,'Encodage Es'!AJ11)</f>
        <v>0</v>
      </c>
      <c r="AA11" s="85">
        <f t="shared" si="7"/>
        <v>0</v>
      </c>
    </row>
    <row r="12" spans="1:27" ht="15" customHeight="1">
      <c r="A12" s="180"/>
      <c r="B12" s="15">
        <v>9</v>
      </c>
      <c r="C12" s="142" t="str">
        <f>'Encodage Es'!C12</f>
        <v>I</v>
      </c>
      <c r="D12" s="182"/>
      <c r="E12" s="108">
        <f>SUM('Encodage Es'!D12:AO12)</f>
        <v>0</v>
      </c>
      <c r="F12" s="85">
        <f t="shared" si="0"/>
        <v>0</v>
      </c>
      <c r="G12" s="82"/>
      <c r="H12" s="108">
        <f>SUM('Encodage Es'!I12,'Encodage Es'!N12,'Encodage Es'!V12:Z12,'Encodage Es'!AB12:AD12,'Encodage Es'!AJ12:AK12)</f>
        <v>0</v>
      </c>
      <c r="I12" s="85">
        <f t="shared" si="3"/>
        <v>0</v>
      </c>
      <c r="J12" s="109"/>
      <c r="K12" s="108">
        <f>SUM('Encodage Es'!H12,'Encodage Es'!J12,'Encodage Es'!O12:Q12,'Encodage Es'!S12:U12,'Encodage Es'!AE12:AF12,'Encodage Es'!AL12:AO12)</f>
        <v>0</v>
      </c>
      <c r="L12" s="85">
        <f t="shared" si="1"/>
        <v>0</v>
      </c>
      <c r="M12" s="109"/>
      <c r="N12" s="108">
        <f>SUM('Encodage Es'!AG12:AI12,'Encodage Es'!AA12,'Encodage Es'!R12,'Encodage Es'!K12:M12,'Encodage Es'!D12:E12)</f>
        <v>0</v>
      </c>
      <c r="O12" s="85">
        <f t="shared" si="4"/>
        <v>0</v>
      </c>
      <c r="P12" s="79"/>
      <c r="Q12" s="108">
        <f>SUM('Encodage Es'!F12:G12)</f>
        <v>0</v>
      </c>
      <c r="R12" s="85">
        <f t="shared" si="5"/>
        <v>0</v>
      </c>
      <c r="S12" s="82"/>
      <c r="T12" s="108">
        <f>SUM('Encodage Es'!AF12:AI12,'Encodage Es'!V12:Z12,'Encodage Es'!AB12:AD12,'Encodage Es'!P12:Q12,'Encodage Es'!S12:T12,'Encodage Es'!D12,'Encodage Es'!H12,'Encodage Es'!J12:L12,'Encodage Es'!AL12:AN12)</f>
        <v>0</v>
      </c>
      <c r="U12" s="85">
        <f t="shared" si="6"/>
        <v>0</v>
      </c>
      <c r="V12" s="109"/>
      <c r="W12" s="108">
        <f>SUM('Encodage Es'!E12:G12,'Encodage Es'!M12,'Encodage Es'!R12,'Encodage Es'!AA12,'Encodage Es'!AE12,'Encodage Es'!I12,'Encodage Es'!AK12,'Encodage Es'!AO12)</f>
        <v>0</v>
      </c>
      <c r="X12" s="85">
        <f t="shared" si="2"/>
        <v>0</v>
      </c>
      <c r="Y12" s="109"/>
      <c r="Z12" s="108">
        <f>SUM('Encodage Es'!N12:O12,'Encodage Es'!U12,'Encodage Es'!AJ12)</f>
        <v>0</v>
      </c>
      <c r="AA12" s="85">
        <f t="shared" si="7"/>
        <v>0</v>
      </c>
    </row>
    <row r="13" spans="1:27" ht="15" customHeight="1">
      <c r="A13" s="180"/>
      <c r="B13" s="15">
        <v>10</v>
      </c>
      <c r="C13" s="142" t="str">
        <f>'Encodage Es'!C13</f>
        <v>J</v>
      </c>
      <c r="D13" s="182"/>
      <c r="E13" s="108">
        <f>SUM('Encodage Es'!D13:AO13)</f>
        <v>0</v>
      </c>
      <c r="F13" s="85">
        <f t="shared" si="0"/>
        <v>0</v>
      </c>
      <c r="G13" s="82"/>
      <c r="H13" s="108">
        <f>SUM('Encodage Es'!I13,'Encodage Es'!N13,'Encodage Es'!V13:Z13,'Encodage Es'!AB13:AD13,'Encodage Es'!AJ13:AK13)</f>
        <v>0</v>
      </c>
      <c r="I13" s="85">
        <f t="shared" si="3"/>
        <v>0</v>
      </c>
      <c r="J13" s="109"/>
      <c r="K13" s="108">
        <f>SUM('Encodage Es'!H13,'Encodage Es'!J13,'Encodage Es'!O13:Q13,'Encodage Es'!S13:U13,'Encodage Es'!AE13:AF13,'Encodage Es'!AL13:AO13)</f>
        <v>0</v>
      </c>
      <c r="L13" s="85">
        <f t="shared" si="1"/>
        <v>0</v>
      </c>
      <c r="M13" s="109"/>
      <c r="N13" s="108">
        <f>SUM('Encodage Es'!AG13:AI13,'Encodage Es'!AA13,'Encodage Es'!R13,'Encodage Es'!K13:M13,'Encodage Es'!D13:E13)</f>
        <v>0</v>
      </c>
      <c r="O13" s="85">
        <f t="shared" si="4"/>
        <v>0</v>
      </c>
      <c r="P13" s="79"/>
      <c r="Q13" s="108">
        <f>SUM('Encodage Es'!F13:G13)</f>
        <v>0</v>
      </c>
      <c r="R13" s="85">
        <f t="shared" si="5"/>
        <v>0</v>
      </c>
      <c r="S13" s="82"/>
      <c r="T13" s="108">
        <f>SUM('Encodage Es'!AF13:AI13,'Encodage Es'!V13:Z13,'Encodage Es'!AB13:AD13,'Encodage Es'!P13:Q13,'Encodage Es'!S13:T13,'Encodage Es'!D13,'Encodage Es'!H13,'Encodage Es'!J13:L13,'Encodage Es'!AL13:AN13)</f>
        <v>0</v>
      </c>
      <c r="U13" s="85">
        <f t="shared" si="6"/>
        <v>0</v>
      </c>
      <c r="V13" s="109"/>
      <c r="W13" s="108">
        <f>SUM('Encodage Es'!E13:G13,'Encodage Es'!M13,'Encodage Es'!R13,'Encodage Es'!AA13,'Encodage Es'!AE13,'Encodage Es'!I13,'Encodage Es'!AK13,'Encodage Es'!AO13)</f>
        <v>0</v>
      </c>
      <c r="X13" s="85">
        <f t="shared" si="2"/>
        <v>0</v>
      </c>
      <c r="Y13" s="109"/>
      <c r="Z13" s="108">
        <f>SUM('Encodage Es'!N13:O13,'Encodage Es'!U13,'Encodage Es'!AJ13)</f>
        <v>0</v>
      </c>
      <c r="AA13" s="85">
        <f t="shared" si="7"/>
        <v>0</v>
      </c>
    </row>
    <row r="14" spans="1:27" ht="15" customHeight="1">
      <c r="A14" s="180"/>
      <c r="B14" s="15">
        <v>11</v>
      </c>
      <c r="C14" s="142" t="str">
        <f>'Encodage Es'!C14</f>
        <v>K</v>
      </c>
      <c r="D14" s="182"/>
      <c r="E14" s="108">
        <f>SUM('Encodage Es'!D14:AO14)</f>
        <v>0</v>
      </c>
      <c r="F14" s="85">
        <f t="shared" si="0"/>
        <v>0</v>
      </c>
      <c r="G14" s="82"/>
      <c r="H14" s="108">
        <f>SUM('Encodage Es'!I14,'Encodage Es'!N14,'Encodage Es'!V14:Z14,'Encodage Es'!AB14:AD14,'Encodage Es'!AJ14:AK14)</f>
        <v>0</v>
      </c>
      <c r="I14" s="85">
        <f t="shared" si="3"/>
        <v>0</v>
      </c>
      <c r="J14" s="109"/>
      <c r="K14" s="108">
        <f>SUM('Encodage Es'!H14,'Encodage Es'!J14,'Encodage Es'!O14:Q14,'Encodage Es'!S14:U14,'Encodage Es'!AE14:AF14,'Encodage Es'!AL14:AO14)</f>
        <v>0</v>
      </c>
      <c r="L14" s="85">
        <f t="shared" si="1"/>
        <v>0</v>
      </c>
      <c r="M14" s="109"/>
      <c r="N14" s="108">
        <f>SUM('Encodage Es'!AG14:AI14,'Encodage Es'!AA14,'Encodage Es'!R14,'Encodage Es'!K14:M14,'Encodage Es'!D14:E14)</f>
        <v>0</v>
      </c>
      <c r="O14" s="85">
        <f t="shared" si="4"/>
        <v>0</v>
      </c>
      <c r="P14" s="79"/>
      <c r="Q14" s="108">
        <f>SUM('Encodage Es'!F14:G14)</f>
        <v>0</v>
      </c>
      <c r="R14" s="85">
        <f t="shared" si="5"/>
        <v>0</v>
      </c>
      <c r="S14" s="82"/>
      <c r="T14" s="108">
        <f>SUM('Encodage Es'!AF14:AI14,'Encodage Es'!V14:Z14,'Encodage Es'!AB14:AD14,'Encodage Es'!P14:Q14,'Encodage Es'!S14:T14,'Encodage Es'!D14,'Encodage Es'!H14,'Encodage Es'!J14:L14,'Encodage Es'!AL14:AN14)</f>
        <v>0</v>
      </c>
      <c r="U14" s="85">
        <f t="shared" si="6"/>
        <v>0</v>
      </c>
      <c r="V14" s="109"/>
      <c r="W14" s="108">
        <f>SUM('Encodage Es'!E14:G14,'Encodage Es'!M14,'Encodage Es'!R14,'Encodage Es'!AA14,'Encodage Es'!AE14,'Encodage Es'!I14,'Encodage Es'!AK14,'Encodage Es'!AO14)</f>
        <v>0</v>
      </c>
      <c r="X14" s="85">
        <f t="shared" si="2"/>
        <v>0</v>
      </c>
      <c r="Y14" s="109"/>
      <c r="Z14" s="108">
        <f>SUM('Encodage Es'!N14:O14,'Encodage Es'!U14,'Encodage Es'!AJ14)</f>
        <v>0</v>
      </c>
      <c r="AA14" s="85">
        <f t="shared" si="7"/>
        <v>0</v>
      </c>
    </row>
    <row r="15" spans="1:27" ht="15" customHeight="1">
      <c r="A15" s="180"/>
      <c r="B15" s="15">
        <v>12</v>
      </c>
      <c r="C15" s="142" t="str">
        <f>'Encodage Es'!C15</f>
        <v>L</v>
      </c>
      <c r="D15" s="182"/>
      <c r="E15" s="108">
        <f>SUM('Encodage Es'!D15:AO15)</f>
        <v>0</v>
      </c>
      <c r="F15" s="85">
        <f t="shared" si="0"/>
        <v>0</v>
      </c>
      <c r="G15" s="82"/>
      <c r="H15" s="108">
        <f>SUM('Encodage Es'!I15,'Encodage Es'!N15,'Encodage Es'!V15:Z15,'Encodage Es'!AB15:AD15,'Encodage Es'!AJ15:AK15)</f>
        <v>0</v>
      </c>
      <c r="I15" s="85">
        <f t="shared" si="3"/>
        <v>0</v>
      </c>
      <c r="J15" s="109"/>
      <c r="K15" s="108">
        <f>SUM('Encodage Es'!H15,'Encodage Es'!J15,'Encodage Es'!O15:Q15,'Encodage Es'!S15:U15,'Encodage Es'!AE15:AF15,'Encodage Es'!AL15:AO15)</f>
        <v>0</v>
      </c>
      <c r="L15" s="85">
        <f t="shared" si="1"/>
        <v>0</v>
      </c>
      <c r="M15" s="109"/>
      <c r="N15" s="108">
        <f>SUM('Encodage Es'!AG15:AI15,'Encodage Es'!AA15,'Encodage Es'!R15,'Encodage Es'!K15:M15,'Encodage Es'!D15:E15)</f>
        <v>0</v>
      </c>
      <c r="O15" s="85">
        <f t="shared" si="4"/>
        <v>0</v>
      </c>
      <c r="P15" s="79"/>
      <c r="Q15" s="108">
        <f>SUM('Encodage Es'!F15:G15)</f>
        <v>0</v>
      </c>
      <c r="R15" s="85">
        <f t="shared" si="5"/>
        <v>0</v>
      </c>
      <c r="S15" s="82"/>
      <c r="T15" s="108">
        <f>SUM('Encodage Es'!AF15:AI15,'Encodage Es'!V15:Z15,'Encodage Es'!AB15:AD15,'Encodage Es'!P15:Q15,'Encodage Es'!S15:T15,'Encodage Es'!D15,'Encodage Es'!H15,'Encodage Es'!J15:L15,'Encodage Es'!AL15:AN15)</f>
        <v>0</v>
      </c>
      <c r="U15" s="85">
        <f t="shared" si="6"/>
        <v>0</v>
      </c>
      <c r="V15" s="109"/>
      <c r="W15" s="108">
        <f>SUM('Encodage Es'!E15:G15,'Encodage Es'!M15,'Encodage Es'!R15,'Encodage Es'!AA15,'Encodage Es'!AE15,'Encodage Es'!I15,'Encodage Es'!AK15,'Encodage Es'!AO15)</f>
        <v>0</v>
      </c>
      <c r="X15" s="85">
        <f t="shared" si="2"/>
        <v>0</v>
      </c>
      <c r="Y15" s="109"/>
      <c r="Z15" s="108">
        <f>SUM('Encodage Es'!N15:O15,'Encodage Es'!U15,'Encodage Es'!AJ15)</f>
        <v>0</v>
      </c>
      <c r="AA15" s="85">
        <f t="shared" si="7"/>
        <v>0</v>
      </c>
    </row>
    <row r="16" spans="1:27" ht="15" customHeight="1">
      <c r="A16" s="180"/>
      <c r="B16" s="15">
        <v>13</v>
      </c>
      <c r="C16" s="142" t="str">
        <f>'Encodage Es'!C16</f>
        <v>M</v>
      </c>
      <c r="D16" s="182"/>
      <c r="E16" s="108">
        <f>SUM('Encodage Es'!D16:AO16)</f>
        <v>0</v>
      </c>
      <c r="F16" s="85">
        <f t="shared" si="0"/>
        <v>0</v>
      </c>
      <c r="G16" s="82"/>
      <c r="H16" s="108">
        <f>SUM('Encodage Es'!I16,'Encodage Es'!N16,'Encodage Es'!V16:Z16,'Encodage Es'!AB16:AD16,'Encodage Es'!AJ16:AK16)</f>
        <v>0</v>
      </c>
      <c r="I16" s="85">
        <f t="shared" si="3"/>
        <v>0</v>
      </c>
      <c r="J16" s="109"/>
      <c r="K16" s="108">
        <f>SUM('Encodage Es'!H16,'Encodage Es'!J16,'Encodage Es'!O16:Q16,'Encodage Es'!S16:U16,'Encodage Es'!AE16:AF16,'Encodage Es'!AL16:AO16)</f>
        <v>0</v>
      </c>
      <c r="L16" s="85">
        <f t="shared" si="1"/>
        <v>0</v>
      </c>
      <c r="M16" s="109"/>
      <c r="N16" s="108">
        <f>SUM('Encodage Es'!AG16:AI16,'Encodage Es'!AA16,'Encodage Es'!R16,'Encodage Es'!K16:M16,'Encodage Es'!D16:E16)</f>
        <v>0</v>
      </c>
      <c r="O16" s="85">
        <f t="shared" si="4"/>
        <v>0</v>
      </c>
      <c r="P16" s="79"/>
      <c r="Q16" s="108">
        <f>SUM('Encodage Es'!F16:G16)</f>
        <v>0</v>
      </c>
      <c r="R16" s="85">
        <f t="shared" si="5"/>
        <v>0</v>
      </c>
      <c r="S16" s="82"/>
      <c r="T16" s="108">
        <f>SUM('Encodage Es'!AF16:AI16,'Encodage Es'!V16:Z16,'Encodage Es'!AB16:AD16,'Encodage Es'!P16:Q16,'Encodage Es'!S16:T16,'Encodage Es'!D16,'Encodage Es'!H16,'Encodage Es'!J16:L16,'Encodage Es'!AL16:AN16)</f>
        <v>0</v>
      </c>
      <c r="U16" s="85">
        <f t="shared" si="6"/>
        <v>0</v>
      </c>
      <c r="V16" s="109"/>
      <c r="W16" s="108">
        <f>SUM('Encodage Es'!E16:G16,'Encodage Es'!M16,'Encodage Es'!R16,'Encodage Es'!AA16,'Encodage Es'!AE16,'Encodage Es'!I16,'Encodage Es'!AK16,'Encodage Es'!AO16)</f>
        <v>0</v>
      </c>
      <c r="X16" s="85">
        <f t="shared" si="2"/>
        <v>0</v>
      </c>
      <c r="Y16" s="109"/>
      <c r="Z16" s="108">
        <f>SUM('Encodage Es'!N16:O16,'Encodage Es'!U16,'Encodage Es'!AJ16)</f>
        <v>0</v>
      </c>
      <c r="AA16" s="85">
        <f t="shared" si="7"/>
        <v>0</v>
      </c>
    </row>
    <row r="17" spans="1:27" ht="15" customHeight="1">
      <c r="A17" s="180"/>
      <c r="B17" s="15">
        <v>14</v>
      </c>
      <c r="C17" s="142" t="str">
        <f>'Encodage Es'!C17</f>
        <v>N</v>
      </c>
      <c r="D17" s="182"/>
      <c r="E17" s="108">
        <f>SUM('Encodage Es'!D17:AO17)</f>
        <v>0</v>
      </c>
      <c r="F17" s="85">
        <f t="shared" si="0"/>
        <v>0</v>
      </c>
      <c r="G17" s="82"/>
      <c r="H17" s="108">
        <f>SUM('Encodage Es'!I17,'Encodage Es'!N17,'Encodage Es'!V17:Z17,'Encodage Es'!AB17:AD17,'Encodage Es'!AJ17:AK17)</f>
        <v>0</v>
      </c>
      <c r="I17" s="85">
        <f t="shared" si="3"/>
        <v>0</v>
      </c>
      <c r="J17" s="109"/>
      <c r="K17" s="108">
        <f>SUM('Encodage Es'!H17,'Encodage Es'!J17,'Encodage Es'!O17:Q17,'Encodage Es'!S17:U17,'Encodage Es'!AE17:AF17,'Encodage Es'!AL17:AO17)</f>
        <v>0</v>
      </c>
      <c r="L17" s="85">
        <f t="shared" si="1"/>
        <v>0</v>
      </c>
      <c r="M17" s="109"/>
      <c r="N17" s="108">
        <f>SUM('Encodage Es'!AG17:AI17,'Encodage Es'!AA17,'Encodage Es'!R17,'Encodage Es'!K17:M17,'Encodage Es'!D17:E17)</f>
        <v>0</v>
      </c>
      <c r="O17" s="85">
        <f t="shared" si="4"/>
        <v>0</v>
      </c>
      <c r="P17" s="79"/>
      <c r="Q17" s="108">
        <f>SUM('Encodage Es'!F17:G17)</f>
        <v>0</v>
      </c>
      <c r="R17" s="85">
        <f t="shared" si="5"/>
        <v>0</v>
      </c>
      <c r="S17" s="82"/>
      <c r="T17" s="108">
        <f>SUM('Encodage Es'!AF17:AI17,'Encodage Es'!V17:Z17,'Encodage Es'!AB17:AD17,'Encodage Es'!P17:Q17,'Encodage Es'!S17:T17,'Encodage Es'!D17,'Encodage Es'!H17,'Encodage Es'!J17:L17,'Encodage Es'!AL17:AN17)</f>
        <v>0</v>
      </c>
      <c r="U17" s="85">
        <f t="shared" si="6"/>
        <v>0</v>
      </c>
      <c r="V17" s="109"/>
      <c r="W17" s="108">
        <f>SUM('Encodage Es'!E17:G17,'Encodage Es'!M17,'Encodage Es'!R17,'Encodage Es'!AA17,'Encodage Es'!AE17,'Encodage Es'!I17,'Encodage Es'!AK17,'Encodage Es'!AO17)</f>
        <v>0</v>
      </c>
      <c r="X17" s="85">
        <f t="shared" si="2"/>
        <v>0</v>
      </c>
      <c r="Y17" s="109"/>
      <c r="Z17" s="108">
        <f>SUM('Encodage Es'!N17:O17,'Encodage Es'!U17,'Encodage Es'!AJ17)</f>
        <v>0</v>
      </c>
      <c r="AA17" s="85">
        <f t="shared" si="7"/>
        <v>0</v>
      </c>
    </row>
    <row r="18" spans="1:27" ht="15" customHeight="1">
      <c r="A18" s="180"/>
      <c r="B18" s="15">
        <v>15</v>
      </c>
      <c r="C18" s="142" t="str">
        <f>'Encodage Es'!C18</f>
        <v>O</v>
      </c>
      <c r="D18" s="182"/>
      <c r="E18" s="108">
        <f>SUM('Encodage Es'!D18:AO18)</f>
        <v>0</v>
      </c>
      <c r="F18" s="85">
        <f t="shared" si="0"/>
        <v>0</v>
      </c>
      <c r="G18" s="82"/>
      <c r="H18" s="108">
        <f>SUM('Encodage Es'!I18,'Encodage Es'!N18,'Encodage Es'!V18:Z18,'Encodage Es'!AB18:AD18,'Encodage Es'!AJ18:AK18)</f>
        <v>0</v>
      </c>
      <c r="I18" s="85">
        <f t="shared" si="3"/>
        <v>0</v>
      </c>
      <c r="J18" s="109"/>
      <c r="K18" s="108">
        <f>SUM('Encodage Es'!H18,'Encodage Es'!J18,'Encodage Es'!O18:Q18,'Encodage Es'!S18:U18,'Encodage Es'!AE18:AF18,'Encodage Es'!AL18:AO18)</f>
        <v>0</v>
      </c>
      <c r="L18" s="85">
        <f t="shared" si="1"/>
        <v>0</v>
      </c>
      <c r="M18" s="109"/>
      <c r="N18" s="108">
        <f>SUM('Encodage Es'!AG18:AI18,'Encodage Es'!AA18,'Encodage Es'!R18,'Encodage Es'!K18:M18,'Encodage Es'!D18:E18)</f>
        <v>0</v>
      </c>
      <c r="O18" s="85">
        <f t="shared" si="4"/>
        <v>0</v>
      </c>
      <c r="P18" s="79"/>
      <c r="Q18" s="108">
        <f>SUM('Encodage Es'!F18:G18)</f>
        <v>0</v>
      </c>
      <c r="R18" s="85">
        <f t="shared" si="5"/>
        <v>0</v>
      </c>
      <c r="S18" s="82"/>
      <c r="T18" s="108">
        <f>SUM('Encodage Es'!AF18:AI18,'Encodage Es'!V18:Z18,'Encodage Es'!AB18:AD18,'Encodage Es'!P18:Q18,'Encodage Es'!S18:T18,'Encodage Es'!D18,'Encodage Es'!H18,'Encodage Es'!J18:L18,'Encodage Es'!AL18:AN18)</f>
        <v>0</v>
      </c>
      <c r="U18" s="85">
        <f t="shared" si="6"/>
        <v>0</v>
      </c>
      <c r="V18" s="109"/>
      <c r="W18" s="108">
        <f>SUM('Encodage Es'!E18:G18,'Encodage Es'!M18,'Encodage Es'!R18,'Encodage Es'!AA18,'Encodage Es'!AE18,'Encodage Es'!I18,'Encodage Es'!AK18,'Encodage Es'!AO18)</f>
        <v>0</v>
      </c>
      <c r="X18" s="85">
        <f t="shared" si="2"/>
        <v>0</v>
      </c>
      <c r="Y18" s="109"/>
      <c r="Z18" s="108">
        <f>SUM('Encodage Es'!N18:O18,'Encodage Es'!U18,'Encodage Es'!AJ18)</f>
        <v>0</v>
      </c>
      <c r="AA18" s="85">
        <f t="shared" si="7"/>
        <v>0</v>
      </c>
    </row>
    <row r="19" spans="1:27" ht="15" customHeight="1">
      <c r="A19" s="180"/>
      <c r="B19" s="15">
        <v>16</v>
      </c>
      <c r="C19" s="142" t="str">
        <f>'Encodage Es'!C19</f>
        <v>P</v>
      </c>
      <c r="D19" s="182"/>
      <c r="E19" s="108">
        <f>SUM('Encodage Es'!D19:AO19)</f>
        <v>0</v>
      </c>
      <c r="F19" s="85">
        <f t="shared" si="0"/>
        <v>0</v>
      </c>
      <c r="G19" s="82"/>
      <c r="H19" s="108">
        <f>SUM('Encodage Es'!I19,'Encodage Es'!N19,'Encodage Es'!V19:Z19,'Encodage Es'!AB19:AD19,'Encodage Es'!AJ19:AK19)</f>
        <v>0</v>
      </c>
      <c r="I19" s="117">
        <f t="shared" si="3"/>
        <v>0</v>
      </c>
      <c r="J19" s="109"/>
      <c r="K19" s="108">
        <f>SUM('Encodage Es'!H19,'Encodage Es'!J19,'Encodage Es'!O19:Q19,'Encodage Es'!S19:U19,'Encodage Es'!AE19:AF19,'Encodage Es'!AL19:AO19)</f>
        <v>0</v>
      </c>
      <c r="L19" s="85">
        <f t="shared" si="1"/>
        <v>0</v>
      </c>
      <c r="M19" s="109"/>
      <c r="N19" s="108">
        <f>SUM('Encodage Es'!AG19:AI19,'Encodage Es'!AA19,'Encodage Es'!R19,'Encodage Es'!K19:M19,'Encodage Es'!D19:E19)</f>
        <v>0</v>
      </c>
      <c r="O19" s="85">
        <f t="shared" si="4"/>
        <v>0</v>
      </c>
      <c r="P19" s="79"/>
      <c r="Q19" s="108">
        <f>SUM('Encodage Es'!F19:G19)</f>
        <v>0</v>
      </c>
      <c r="R19" s="85">
        <f t="shared" si="5"/>
        <v>0</v>
      </c>
      <c r="S19" s="82"/>
      <c r="T19" s="108">
        <f>SUM('Encodage Es'!AF19:AI19,'Encodage Es'!V19:Z19,'Encodage Es'!AB19:AD19,'Encodage Es'!P19:Q19,'Encodage Es'!S19:T19,'Encodage Es'!D19,'Encodage Es'!H19,'Encodage Es'!J19:L19,'Encodage Es'!AL19:AN19)</f>
        <v>0</v>
      </c>
      <c r="U19" s="85">
        <f t="shared" si="6"/>
        <v>0</v>
      </c>
      <c r="V19" s="109"/>
      <c r="W19" s="108">
        <f>SUM('Encodage Es'!E19:G19,'Encodage Es'!M19,'Encodage Es'!R19,'Encodage Es'!AA19,'Encodage Es'!AE19,'Encodage Es'!I19,'Encodage Es'!AK19,'Encodage Es'!AO19)</f>
        <v>0</v>
      </c>
      <c r="X19" s="85">
        <f t="shared" si="2"/>
        <v>0</v>
      </c>
      <c r="Y19" s="109"/>
      <c r="Z19" s="108">
        <f>SUM('Encodage Es'!N19:O19,'Encodage Es'!U19,'Encodage Es'!AJ19)</f>
        <v>0</v>
      </c>
      <c r="AA19" s="85">
        <f t="shared" si="7"/>
        <v>0</v>
      </c>
    </row>
    <row r="20" spans="1:27" ht="15" customHeight="1">
      <c r="A20" s="180"/>
      <c r="B20" s="15">
        <v>17</v>
      </c>
      <c r="C20" s="142" t="str">
        <f>'Encodage Es'!C20</f>
        <v>Q</v>
      </c>
      <c r="D20" s="182"/>
      <c r="E20" s="108">
        <f>SUM('Encodage Es'!D20:AO20)</f>
        <v>0</v>
      </c>
      <c r="F20" s="85">
        <f t="shared" si="0"/>
        <v>0</v>
      </c>
      <c r="G20" s="82"/>
      <c r="H20" s="108">
        <f>SUM('Encodage Es'!I20,'Encodage Es'!N20,'Encodage Es'!V20:Z20,'Encodage Es'!AB20:AD20,'Encodage Es'!AJ20:AK20)</f>
        <v>0</v>
      </c>
      <c r="I20" s="85">
        <f t="shared" si="3"/>
        <v>0</v>
      </c>
      <c r="J20" s="109"/>
      <c r="K20" s="108">
        <f>SUM('Encodage Es'!H20,'Encodage Es'!J20,'Encodage Es'!O20:Q20,'Encodage Es'!S20:U20,'Encodage Es'!AE20:AF20,'Encodage Es'!AL20:AO20)</f>
        <v>0</v>
      </c>
      <c r="L20" s="85">
        <f t="shared" si="1"/>
        <v>0</v>
      </c>
      <c r="M20" s="109"/>
      <c r="N20" s="108">
        <f>SUM('Encodage Es'!AG20:AI20,'Encodage Es'!AA20,'Encodage Es'!R20,'Encodage Es'!K20:M20,'Encodage Es'!D20:E20)</f>
        <v>0</v>
      </c>
      <c r="O20" s="85">
        <f t="shared" si="4"/>
        <v>0</v>
      </c>
      <c r="P20" s="79"/>
      <c r="Q20" s="108">
        <f>SUM('Encodage Es'!F20:G20)</f>
        <v>0</v>
      </c>
      <c r="R20" s="85">
        <f t="shared" si="5"/>
        <v>0</v>
      </c>
      <c r="S20" s="82"/>
      <c r="T20" s="108">
        <f>SUM('Encodage Es'!AF20:AI20,'Encodage Es'!V20:Z20,'Encodage Es'!AB20:AD20,'Encodage Es'!P20:Q20,'Encodage Es'!S20:T20,'Encodage Es'!D20,'Encodage Es'!H20,'Encodage Es'!J20:L20,'Encodage Es'!AL20:AN20)</f>
        <v>0</v>
      </c>
      <c r="U20" s="85">
        <f t="shared" si="6"/>
        <v>0</v>
      </c>
      <c r="V20" s="109"/>
      <c r="W20" s="108">
        <f>SUM('Encodage Es'!E20:G20,'Encodage Es'!M20,'Encodage Es'!R20,'Encodage Es'!AA20,'Encodage Es'!AE20,'Encodage Es'!I20,'Encodage Es'!AK20,'Encodage Es'!AO20)</f>
        <v>0</v>
      </c>
      <c r="X20" s="85">
        <f t="shared" si="2"/>
        <v>0</v>
      </c>
      <c r="Y20" s="109"/>
      <c r="Z20" s="108">
        <f>SUM('Encodage Es'!N20:O20,'Encodage Es'!U20,'Encodage Es'!AJ20)</f>
        <v>0</v>
      </c>
      <c r="AA20" s="85">
        <f t="shared" si="7"/>
        <v>0</v>
      </c>
    </row>
    <row r="21" spans="1:27" ht="15" customHeight="1">
      <c r="A21" s="180"/>
      <c r="B21" s="15">
        <v>18</v>
      </c>
      <c r="C21" s="142" t="str">
        <f>'Encodage Es'!C21</f>
        <v>R</v>
      </c>
      <c r="D21" s="182"/>
      <c r="E21" s="108">
        <f>SUM('Encodage Es'!D21:AO21)</f>
        <v>0</v>
      </c>
      <c r="F21" s="85">
        <f t="shared" si="0"/>
        <v>0</v>
      </c>
      <c r="G21" s="82"/>
      <c r="H21" s="108">
        <f>SUM('Encodage Es'!I21,'Encodage Es'!N21,'Encodage Es'!V21:Z21,'Encodage Es'!AB21:AD21,'Encodage Es'!AJ21:AK21)</f>
        <v>0</v>
      </c>
      <c r="I21" s="85">
        <f t="shared" si="3"/>
        <v>0</v>
      </c>
      <c r="J21" s="109"/>
      <c r="K21" s="108">
        <f>SUM('Encodage Es'!H21,'Encodage Es'!J21,'Encodage Es'!O21:Q21,'Encodage Es'!S21:U21,'Encodage Es'!AE21:AF21,'Encodage Es'!AL21:AO21)</f>
        <v>0</v>
      </c>
      <c r="L21" s="85">
        <f t="shared" si="1"/>
        <v>0</v>
      </c>
      <c r="M21" s="109"/>
      <c r="N21" s="108">
        <f>SUM('Encodage Es'!AG21:AI21,'Encodage Es'!AA21,'Encodage Es'!R21,'Encodage Es'!K21:M21,'Encodage Es'!D21:E21)</f>
        <v>0</v>
      </c>
      <c r="O21" s="85">
        <f t="shared" si="4"/>
        <v>0</v>
      </c>
      <c r="P21" s="79"/>
      <c r="Q21" s="108">
        <f>SUM('Encodage Es'!F21:G21)</f>
        <v>0</v>
      </c>
      <c r="R21" s="85">
        <f t="shared" si="5"/>
        <v>0</v>
      </c>
      <c r="S21" s="82"/>
      <c r="T21" s="108">
        <f>SUM('Encodage Es'!AF21:AI21,'Encodage Es'!V21:Z21,'Encodage Es'!AB21:AD21,'Encodage Es'!P21:Q21,'Encodage Es'!S21:T21,'Encodage Es'!D21,'Encodage Es'!H21,'Encodage Es'!J21:L21,'Encodage Es'!AL21:AN21)</f>
        <v>0</v>
      </c>
      <c r="U21" s="85">
        <f t="shared" si="6"/>
        <v>0</v>
      </c>
      <c r="V21" s="109"/>
      <c r="W21" s="108">
        <f>SUM('Encodage Es'!E21:G21,'Encodage Es'!M21,'Encodage Es'!R21,'Encodage Es'!AA21,'Encodage Es'!AE21,'Encodage Es'!I21,'Encodage Es'!AK21,'Encodage Es'!AO21)</f>
        <v>0</v>
      </c>
      <c r="X21" s="85">
        <f t="shared" si="2"/>
        <v>0</v>
      </c>
      <c r="Y21" s="109"/>
      <c r="Z21" s="108">
        <f>SUM('Encodage Es'!N21:O21,'Encodage Es'!U21,'Encodage Es'!AJ21)</f>
        <v>0</v>
      </c>
      <c r="AA21" s="85">
        <f t="shared" si="7"/>
        <v>0</v>
      </c>
    </row>
    <row r="22" spans="1:27" ht="15" customHeight="1">
      <c r="A22" s="180"/>
      <c r="B22" s="15">
        <v>19</v>
      </c>
      <c r="C22" s="142" t="str">
        <f>'Encodage Es'!C22</f>
        <v>S</v>
      </c>
      <c r="D22" s="182"/>
      <c r="E22" s="108">
        <f>SUM('Encodage Es'!D22:AO22)</f>
        <v>0</v>
      </c>
      <c r="F22" s="85">
        <f t="shared" si="0"/>
        <v>0</v>
      </c>
      <c r="G22" s="82"/>
      <c r="H22" s="108">
        <f>SUM('Encodage Es'!I22,'Encodage Es'!N22,'Encodage Es'!V22:Z22,'Encodage Es'!AB22:AD22,'Encodage Es'!AJ22:AK22)</f>
        <v>0</v>
      </c>
      <c r="I22" s="85">
        <f t="shared" si="3"/>
        <v>0</v>
      </c>
      <c r="J22" s="109"/>
      <c r="K22" s="108">
        <f>SUM('Encodage Es'!H22,'Encodage Es'!J22,'Encodage Es'!O22:Q22,'Encodage Es'!S22:U22,'Encodage Es'!AE22:AF22,'Encodage Es'!AL22:AO22)</f>
        <v>0</v>
      </c>
      <c r="L22" s="85">
        <f t="shared" si="1"/>
        <v>0</v>
      </c>
      <c r="M22" s="109"/>
      <c r="N22" s="108">
        <f>SUM('Encodage Es'!AG22:AI22,'Encodage Es'!AA22,'Encodage Es'!R22,'Encodage Es'!K22:M22,'Encodage Es'!D22:E22)</f>
        <v>0</v>
      </c>
      <c r="O22" s="85">
        <f t="shared" si="4"/>
        <v>0</v>
      </c>
      <c r="P22" s="79"/>
      <c r="Q22" s="108">
        <f>SUM('Encodage Es'!F22:G22)</f>
        <v>0</v>
      </c>
      <c r="R22" s="85">
        <f t="shared" si="5"/>
        <v>0</v>
      </c>
      <c r="S22" s="82"/>
      <c r="T22" s="108">
        <f>SUM('Encodage Es'!AF22:AI22,'Encodage Es'!V22:Z22,'Encodage Es'!AB22:AD22,'Encodage Es'!P22:Q22,'Encodage Es'!S22:T22,'Encodage Es'!D22,'Encodage Es'!H22,'Encodage Es'!J22:L22,'Encodage Es'!AL22:AN22)</f>
        <v>0</v>
      </c>
      <c r="U22" s="85">
        <f t="shared" si="6"/>
        <v>0</v>
      </c>
      <c r="V22" s="109"/>
      <c r="W22" s="108">
        <f>SUM('Encodage Es'!E22:G22,'Encodage Es'!M22,'Encodage Es'!R22,'Encodage Es'!AA22,'Encodage Es'!AE22,'Encodage Es'!I22,'Encodage Es'!AK22,'Encodage Es'!AO22)</f>
        <v>0</v>
      </c>
      <c r="X22" s="85">
        <f t="shared" si="2"/>
        <v>0</v>
      </c>
      <c r="Y22" s="109"/>
      <c r="Z22" s="108">
        <f>SUM('Encodage Es'!N22:O22,'Encodage Es'!U22,'Encodage Es'!AJ22)</f>
        <v>0</v>
      </c>
      <c r="AA22" s="85">
        <f t="shared" si="7"/>
        <v>0</v>
      </c>
    </row>
    <row r="23" spans="1:27" ht="15" customHeight="1">
      <c r="A23" s="180"/>
      <c r="B23" s="15">
        <v>20</v>
      </c>
      <c r="C23" s="142" t="str">
        <f>'Encodage Es'!C23</f>
        <v>T</v>
      </c>
      <c r="D23" s="182"/>
      <c r="E23" s="108">
        <f>SUM('Encodage Es'!D23:AO23)</f>
        <v>0</v>
      </c>
      <c r="F23" s="85">
        <f t="shared" si="0"/>
        <v>0</v>
      </c>
      <c r="G23" s="82"/>
      <c r="H23" s="108">
        <f>SUM('Encodage Es'!I23,'Encodage Es'!N23,'Encodage Es'!V23:Z23,'Encodage Es'!AB23:AD23,'Encodage Es'!AJ23:AK23)</f>
        <v>0</v>
      </c>
      <c r="I23" s="85">
        <f t="shared" si="3"/>
        <v>0</v>
      </c>
      <c r="J23" s="109"/>
      <c r="K23" s="108">
        <f>SUM('Encodage Es'!H23,'Encodage Es'!J23,'Encodage Es'!O23:Q23,'Encodage Es'!S23:U23,'Encodage Es'!AE23:AF23,'Encodage Es'!AL23:AO23)</f>
        <v>0</v>
      </c>
      <c r="L23" s="85">
        <f t="shared" si="1"/>
        <v>0</v>
      </c>
      <c r="M23" s="109"/>
      <c r="N23" s="108">
        <f>SUM('Encodage Es'!AG23:AI23,'Encodage Es'!AA23,'Encodage Es'!R23,'Encodage Es'!K23:M23,'Encodage Es'!D23:E23)</f>
        <v>0</v>
      </c>
      <c r="O23" s="85">
        <f t="shared" si="4"/>
        <v>0</v>
      </c>
      <c r="P23" s="79"/>
      <c r="Q23" s="108">
        <f>SUM('Encodage Es'!F23:G23)</f>
        <v>0</v>
      </c>
      <c r="R23" s="85">
        <f t="shared" si="5"/>
        <v>0</v>
      </c>
      <c r="S23" s="82"/>
      <c r="T23" s="108">
        <f>SUM('Encodage Es'!AF23:AI23,'Encodage Es'!V23:Z23,'Encodage Es'!AB23:AD23,'Encodage Es'!P23:Q23,'Encodage Es'!S23:T23,'Encodage Es'!D23,'Encodage Es'!H23,'Encodage Es'!J23:L23,'Encodage Es'!AL23:AN23)</f>
        <v>0</v>
      </c>
      <c r="U23" s="85">
        <f t="shared" si="6"/>
        <v>0</v>
      </c>
      <c r="V23" s="109"/>
      <c r="W23" s="108">
        <f>SUM('Encodage Es'!E23:G23,'Encodage Es'!M23,'Encodage Es'!R23,'Encodage Es'!AA23,'Encodage Es'!AE23,'Encodage Es'!I23,'Encodage Es'!AK23,'Encodage Es'!AO23)</f>
        <v>0</v>
      </c>
      <c r="X23" s="85">
        <f t="shared" si="2"/>
        <v>0</v>
      </c>
      <c r="Y23" s="109"/>
      <c r="Z23" s="108">
        <f>SUM('Encodage Es'!N23:O23,'Encodage Es'!U23,'Encodage Es'!AJ23)</f>
        <v>0</v>
      </c>
      <c r="AA23" s="85">
        <f t="shared" si="7"/>
        <v>0</v>
      </c>
    </row>
    <row r="24" spans="1:27" ht="15" customHeight="1">
      <c r="A24" s="180"/>
      <c r="B24" s="15">
        <v>21</v>
      </c>
      <c r="C24" s="142" t="str">
        <f>'Encodage Es'!C24</f>
        <v>U</v>
      </c>
      <c r="D24" s="182"/>
      <c r="E24" s="108">
        <f>SUM('Encodage Es'!D24:AO24)</f>
        <v>0</v>
      </c>
      <c r="F24" s="85">
        <f t="shared" si="0"/>
        <v>0</v>
      </c>
      <c r="G24" s="82"/>
      <c r="H24" s="108">
        <f>SUM('Encodage Es'!I24,'Encodage Es'!N24,'Encodage Es'!V24:Z24,'Encodage Es'!AB24:AD24,'Encodage Es'!AJ24:AK24)</f>
        <v>0</v>
      </c>
      <c r="I24" s="85">
        <f t="shared" si="3"/>
        <v>0</v>
      </c>
      <c r="J24" s="109"/>
      <c r="K24" s="108">
        <f>SUM('Encodage Es'!H24,'Encodage Es'!J24,'Encodage Es'!O24:Q24,'Encodage Es'!S24:U24,'Encodage Es'!AE24:AF24,'Encodage Es'!AL24:AO24)</f>
        <v>0</v>
      </c>
      <c r="L24" s="85">
        <f t="shared" si="1"/>
        <v>0</v>
      </c>
      <c r="M24" s="109"/>
      <c r="N24" s="108">
        <f>SUM('Encodage Es'!AG24:AI24,'Encodage Es'!AA24,'Encodage Es'!R24,'Encodage Es'!K24:M24,'Encodage Es'!D24:E24)</f>
        <v>0</v>
      </c>
      <c r="O24" s="85">
        <f t="shared" si="4"/>
        <v>0</v>
      </c>
      <c r="P24" s="79"/>
      <c r="Q24" s="108">
        <f>SUM('Encodage Es'!F24:G24)</f>
        <v>0</v>
      </c>
      <c r="R24" s="85">
        <f t="shared" si="5"/>
        <v>0</v>
      </c>
      <c r="S24" s="82"/>
      <c r="T24" s="108">
        <f>SUM('Encodage Es'!AF24:AI24,'Encodage Es'!V24:Z24,'Encodage Es'!AB24:AD24,'Encodage Es'!P24:Q24,'Encodage Es'!S24:T24,'Encodage Es'!D24,'Encodage Es'!H24,'Encodage Es'!J24:L24,'Encodage Es'!AL24:AN24)</f>
        <v>0</v>
      </c>
      <c r="U24" s="85">
        <f t="shared" si="6"/>
        <v>0</v>
      </c>
      <c r="V24" s="109"/>
      <c r="W24" s="108">
        <f>SUM('Encodage Es'!E24:G24,'Encodage Es'!M24,'Encodage Es'!R24,'Encodage Es'!AA24,'Encodage Es'!AE24,'Encodage Es'!I24,'Encodage Es'!AK24,'Encodage Es'!AO24)</f>
        <v>0</v>
      </c>
      <c r="X24" s="85">
        <f t="shared" si="2"/>
        <v>0</v>
      </c>
      <c r="Y24" s="109"/>
      <c r="Z24" s="108">
        <f>SUM('Encodage Es'!N24:O24,'Encodage Es'!U24,'Encodage Es'!AJ24)</f>
        <v>0</v>
      </c>
      <c r="AA24" s="85">
        <f t="shared" si="7"/>
        <v>0</v>
      </c>
    </row>
    <row r="25" spans="1:27" ht="15" customHeight="1">
      <c r="A25" s="180"/>
      <c r="B25" s="15">
        <v>22</v>
      </c>
      <c r="C25" s="142" t="str">
        <f>'Encodage Es'!C25</f>
        <v>V</v>
      </c>
      <c r="D25" s="182"/>
      <c r="E25" s="108">
        <f>SUM('Encodage Es'!D25:AO25)</f>
        <v>0</v>
      </c>
      <c r="F25" s="85">
        <f t="shared" si="0"/>
        <v>0</v>
      </c>
      <c r="G25" s="82"/>
      <c r="H25" s="108">
        <f>SUM('Encodage Es'!I25,'Encodage Es'!N25,'Encodage Es'!V25:Z25,'Encodage Es'!AB25:AD25,'Encodage Es'!AJ25:AK25)</f>
        <v>0</v>
      </c>
      <c r="I25" s="85">
        <f t="shared" si="3"/>
        <v>0</v>
      </c>
      <c r="J25" s="109"/>
      <c r="K25" s="108">
        <f>SUM('Encodage Es'!H25,'Encodage Es'!J25,'Encodage Es'!O25:Q25,'Encodage Es'!S25:U25,'Encodage Es'!AE25:AF25,'Encodage Es'!AL25:AO25)</f>
        <v>0</v>
      </c>
      <c r="L25" s="85">
        <f t="shared" si="1"/>
        <v>0</v>
      </c>
      <c r="M25" s="109"/>
      <c r="N25" s="108">
        <f>SUM('Encodage Es'!AG25:AI25,'Encodage Es'!AA25,'Encodage Es'!R25,'Encodage Es'!K25:M25,'Encodage Es'!D25:E25)</f>
        <v>0</v>
      </c>
      <c r="O25" s="85">
        <f t="shared" si="4"/>
        <v>0</v>
      </c>
      <c r="P25" s="79"/>
      <c r="Q25" s="108">
        <f>SUM('Encodage Es'!F25:G25)</f>
        <v>0</v>
      </c>
      <c r="R25" s="85">
        <f t="shared" si="5"/>
        <v>0</v>
      </c>
      <c r="S25" s="82"/>
      <c r="T25" s="108">
        <f>SUM('Encodage Es'!AF25:AI25,'Encodage Es'!V25:Z25,'Encodage Es'!AB25:AD25,'Encodage Es'!P25:Q25,'Encodage Es'!S25:T25,'Encodage Es'!D25,'Encodage Es'!H25,'Encodage Es'!J25:L25,'Encodage Es'!AL25:AN25)</f>
        <v>0</v>
      </c>
      <c r="U25" s="85">
        <f t="shared" si="6"/>
        <v>0</v>
      </c>
      <c r="V25" s="109"/>
      <c r="W25" s="108">
        <f>SUM('Encodage Es'!E25:G25,'Encodage Es'!M25,'Encodage Es'!R25,'Encodage Es'!AA25,'Encodage Es'!AE25,'Encodage Es'!I25,'Encodage Es'!AK25,'Encodage Es'!AO25)</f>
        <v>0</v>
      </c>
      <c r="X25" s="85">
        <f t="shared" si="2"/>
        <v>0</v>
      </c>
      <c r="Y25" s="109"/>
      <c r="Z25" s="108">
        <f>SUM('Encodage Es'!N25:O25,'Encodage Es'!U25,'Encodage Es'!AJ25)</f>
        <v>0</v>
      </c>
      <c r="AA25" s="85">
        <f t="shared" si="7"/>
        <v>0</v>
      </c>
    </row>
    <row r="26" spans="1:27" ht="15" customHeight="1">
      <c r="A26" s="180"/>
      <c r="B26" s="15">
        <v>23</v>
      </c>
      <c r="C26" s="142" t="str">
        <f>'Encodage Es'!C26</f>
        <v>W</v>
      </c>
      <c r="D26" s="182"/>
      <c r="E26" s="108">
        <f>SUM('Encodage Es'!D26:AO26)</f>
        <v>0</v>
      </c>
      <c r="F26" s="85">
        <f t="shared" si="0"/>
        <v>0</v>
      </c>
      <c r="G26" s="82"/>
      <c r="H26" s="108">
        <f>SUM('Encodage Es'!I26,'Encodage Es'!N26,'Encodage Es'!V26:Z26,'Encodage Es'!AB26:AD26,'Encodage Es'!AJ26:AK26)</f>
        <v>0</v>
      </c>
      <c r="I26" s="85">
        <f t="shared" si="3"/>
        <v>0</v>
      </c>
      <c r="J26" s="109"/>
      <c r="K26" s="108">
        <f>SUM('Encodage Es'!H26,'Encodage Es'!J26,'Encodage Es'!O26:Q26,'Encodage Es'!S26:U26,'Encodage Es'!AE26:AF26,'Encodage Es'!AL26:AO26)</f>
        <v>0</v>
      </c>
      <c r="L26" s="85">
        <f t="shared" si="1"/>
        <v>0</v>
      </c>
      <c r="M26" s="109"/>
      <c r="N26" s="108">
        <f>SUM('Encodage Es'!AG26:AI26,'Encodage Es'!AA26,'Encodage Es'!R26,'Encodage Es'!K26:M26,'Encodage Es'!D26:E26)</f>
        <v>0</v>
      </c>
      <c r="O26" s="85">
        <f t="shared" si="4"/>
        <v>0</v>
      </c>
      <c r="P26" s="79"/>
      <c r="Q26" s="108">
        <f>SUM('Encodage Es'!F26:G26)</f>
        <v>0</v>
      </c>
      <c r="R26" s="85">
        <f t="shared" si="5"/>
        <v>0</v>
      </c>
      <c r="S26" s="82"/>
      <c r="T26" s="108">
        <f>SUM('Encodage Es'!AF26:AI26,'Encodage Es'!V26:Z26,'Encodage Es'!AB26:AD26,'Encodage Es'!P26:Q26,'Encodage Es'!S26:T26,'Encodage Es'!D26,'Encodage Es'!H26,'Encodage Es'!J26:L26,'Encodage Es'!AL26:AN26)</f>
        <v>0</v>
      </c>
      <c r="U26" s="85">
        <f t="shared" si="6"/>
        <v>0</v>
      </c>
      <c r="V26" s="109"/>
      <c r="W26" s="108">
        <f>SUM('Encodage Es'!E26:G26,'Encodage Es'!M26,'Encodage Es'!R26,'Encodage Es'!AA26,'Encodage Es'!AE26,'Encodage Es'!I26,'Encodage Es'!AK26,'Encodage Es'!AO26)</f>
        <v>0</v>
      </c>
      <c r="X26" s="85">
        <f t="shared" si="2"/>
        <v>0</v>
      </c>
      <c r="Y26" s="109"/>
      <c r="Z26" s="108">
        <f>SUM('Encodage Es'!N26:O26,'Encodage Es'!U26,'Encodage Es'!AJ26)</f>
        <v>0</v>
      </c>
      <c r="AA26" s="85">
        <f t="shared" si="7"/>
        <v>0</v>
      </c>
    </row>
    <row r="27" spans="1:27" ht="15" customHeight="1">
      <c r="A27" s="180"/>
      <c r="B27" s="15">
        <v>24</v>
      </c>
      <c r="C27" s="142" t="str">
        <f>'Encodage Es'!C27</f>
        <v>X</v>
      </c>
      <c r="D27" s="182"/>
      <c r="E27" s="108">
        <f>SUM('Encodage Es'!D27:AO27)</f>
        <v>0</v>
      </c>
      <c r="F27" s="85">
        <f t="shared" si="0"/>
        <v>0</v>
      </c>
      <c r="G27" s="82"/>
      <c r="H27" s="108">
        <f>SUM('Encodage Es'!I27,'Encodage Es'!N27,'Encodage Es'!V27:Z27,'Encodage Es'!AB27:AD27,'Encodage Es'!AJ27:AK27)</f>
        <v>0</v>
      </c>
      <c r="I27" s="85">
        <f t="shared" si="3"/>
        <v>0</v>
      </c>
      <c r="J27" s="109"/>
      <c r="K27" s="108">
        <f>SUM('Encodage Es'!H27,'Encodage Es'!J27,'Encodage Es'!O27:Q27,'Encodage Es'!S27:U27,'Encodage Es'!AE27:AF27,'Encodage Es'!AL27:AO27)</f>
        <v>0</v>
      </c>
      <c r="L27" s="85">
        <f t="shared" si="1"/>
        <v>0</v>
      </c>
      <c r="M27" s="109"/>
      <c r="N27" s="108">
        <f>SUM('Encodage Es'!AG27:AI27,'Encodage Es'!AA27,'Encodage Es'!R27,'Encodage Es'!K27:M27,'Encodage Es'!D27:E27)</f>
        <v>0</v>
      </c>
      <c r="O27" s="85">
        <f t="shared" si="4"/>
        <v>0</v>
      </c>
      <c r="P27" s="79"/>
      <c r="Q27" s="108">
        <f>SUM('Encodage Es'!F27:G27)</f>
        <v>0</v>
      </c>
      <c r="R27" s="85">
        <f t="shared" si="5"/>
        <v>0</v>
      </c>
      <c r="S27" s="82"/>
      <c r="T27" s="108">
        <f>SUM('Encodage Es'!AF27:AI27,'Encodage Es'!V27:Z27,'Encodage Es'!AB27:AD27,'Encodage Es'!P27:Q27,'Encodage Es'!S27:T27,'Encodage Es'!D27,'Encodage Es'!H27,'Encodage Es'!J27:L27,'Encodage Es'!AL27:AN27)</f>
        <v>0</v>
      </c>
      <c r="U27" s="85">
        <f t="shared" si="6"/>
        <v>0</v>
      </c>
      <c r="V27" s="109"/>
      <c r="W27" s="108">
        <f>SUM('Encodage Es'!E27:G27,'Encodage Es'!M27,'Encodage Es'!R27,'Encodage Es'!AA27,'Encodage Es'!AE27,'Encodage Es'!I27,'Encodage Es'!AK27,'Encodage Es'!AO27)</f>
        <v>0</v>
      </c>
      <c r="X27" s="85">
        <f t="shared" si="2"/>
        <v>0</v>
      </c>
      <c r="Y27" s="109"/>
      <c r="Z27" s="108">
        <f>SUM('Encodage Es'!N27:O27,'Encodage Es'!U27,'Encodage Es'!AJ27)</f>
        <v>0</v>
      </c>
      <c r="AA27" s="85">
        <f t="shared" si="7"/>
        <v>0</v>
      </c>
    </row>
    <row r="28" spans="1:27" ht="15" customHeight="1">
      <c r="A28" s="180"/>
      <c r="B28" s="15">
        <v>25</v>
      </c>
      <c r="C28" s="142" t="str">
        <f>'Encodage Es'!C28</f>
        <v>Y</v>
      </c>
      <c r="D28" s="182"/>
      <c r="E28" s="108">
        <f>SUM('Encodage Es'!D28:AO28)</f>
        <v>0</v>
      </c>
      <c r="F28" s="85">
        <f t="shared" si="0"/>
        <v>0</v>
      </c>
      <c r="G28" s="82"/>
      <c r="H28" s="108">
        <f>SUM('Encodage Es'!I28,'Encodage Es'!N28,'Encodage Es'!V28:Z28,'Encodage Es'!AB28:AD28,'Encodage Es'!AJ28:AK28)</f>
        <v>0</v>
      </c>
      <c r="I28" s="85">
        <f t="shared" si="3"/>
        <v>0</v>
      </c>
      <c r="J28" s="109"/>
      <c r="K28" s="108">
        <f>SUM('Encodage Es'!H28,'Encodage Es'!J28,'Encodage Es'!O28:Q28,'Encodage Es'!S28:U28,'Encodage Es'!AE28:AF28,'Encodage Es'!AL28:AO28)</f>
        <v>0</v>
      </c>
      <c r="L28" s="85">
        <f t="shared" si="1"/>
        <v>0</v>
      </c>
      <c r="M28" s="109"/>
      <c r="N28" s="108">
        <f>SUM('Encodage Es'!AG28:AI28,'Encodage Es'!AA28,'Encodage Es'!R28,'Encodage Es'!K28:M28,'Encodage Es'!D28:E28)</f>
        <v>0</v>
      </c>
      <c r="O28" s="85">
        <f t="shared" si="4"/>
        <v>0</v>
      </c>
      <c r="P28" s="79"/>
      <c r="Q28" s="108">
        <f>SUM('Encodage Es'!F28:G28)</f>
        <v>0</v>
      </c>
      <c r="R28" s="85">
        <f t="shared" si="5"/>
        <v>0</v>
      </c>
      <c r="S28" s="82"/>
      <c r="T28" s="108">
        <f>SUM('Encodage Es'!AF28:AI28,'Encodage Es'!V28:Z28,'Encodage Es'!AB28:AD28,'Encodage Es'!P28:Q28,'Encodage Es'!S28:T28,'Encodage Es'!D28,'Encodage Es'!H28,'Encodage Es'!J28:L28,'Encodage Es'!AL28:AN28)</f>
        <v>0</v>
      </c>
      <c r="U28" s="85">
        <f t="shared" si="6"/>
        <v>0</v>
      </c>
      <c r="V28" s="109"/>
      <c r="W28" s="108">
        <f>SUM('Encodage Es'!E28:G28,'Encodage Es'!M28,'Encodage Es'!R28,'Encodage Es'!AA28,'Encodage Es'!AE28,'Encodage Es'!I28,'Encodage Es'!AK28,'Encodage Es'!AO28)</f>
        <v>0</v>
      </c>
      <c r="X28" s="85">
        <f t="shared" si="2"/>
        <v>0</v>
      </c>
      <c r="Y28" s="109"/>
      <c r="Z28" s="108">
        <f>SUM('Encodage Es'!N28:O28,'Encodage Es'!U28,'Encodage Es'!AJ28)</f>
        <v>0</v>
      </c>
      <c r="AA28" s="85">
        <f t="shared" si="7"/>
        <v>0</v>
      </c>
    </row>
    <row r="29" spans="1:27" ht="15" customHeight="1">
      <c r="A29" s="180"/>
      <c r="B29" s="15">
        <v>26</v>
      </c>
      <c r="C29" s="142" t="str">
        <f>'Encodage Es'!C29</f>
        <v>Z</v>
      </c>
      <c r="D29" s="182"/>
      <c r="E29" s="108">
        <f>SUM('Encodage Es'!D29:AO29)</f>
        <v>0</v>
      </c>
      <c r="F29" s="85">
        <f t="shared" si="0"/>
        <v>0</v>
      </c>
      <c r="G29" s="82"/>
      <c r="H29" s="108">
        <f>SUM('Encodage Es'!I29,'Encodage Es'!N29,'Encodage Es'!V29:Z29,'Encodage Es'!AB29:AD29,'Encodage Es'!AJ29:AK29)</f>
        <v>0</v>
      </c>
      <c r="I29" s="85">
        <f t="shared" si="3"/>
        <v>0</v>
      </c>
      <c r="J29" s="109"/>
      <c r="K29" s="108">
        <f>SUM('Encodage Es'!H29,'Encodage Es'!J29,'Encodage Es'!O29:Q29,'Encodage Es'!S29:U29,'Encodage Es'!AE29:AF29,'Encodage Es'!AL29:AO29)</f>
        <v>0</v>
      </c>
      <c r="L29" s="85">
        <f t="shared" si="1"/>
        <v>0</v>
      </c>
      <c r="M29" s="109"/>
      <c r="N29" s="108">
        <f>SUM('Encodage Es'!AG29:AI29,'Encodage Es'!AA29,'Encodage Es'!R29,'Encodage Es'!K29:M29,'Encodage Es'!D29:E29)</f>
        <v>0</v>
      </c>
      <c r="O29" s="85">
        <f t="shared" si="4"/>
        <v>0</v>
      </c>
      <c r="P29" s="79"/>
      <c r="Q29" s="108">
        <f>SUM('Encodage Es'!F29:G29)</f>
        <v>0</v>
      </c>
      <c r="R29" s="85">
        <f t="shared" si="5"/>
        <v>0</v>
      </c>
      <c r="S29" s="82"/>
      <c r="T29" s="108">
        <f>SUM('Encodage Es'!AF29:AI29,'Encodage Es'!V29:Z29,'Encodage Es'!AB29:AD29,'Encodage Es'!P29:Q29,'Encodage Es'!S29:T29,'Encodage Es'!D29,'Encodage Es'!H29,'Encodage Es'!J29:L29,'Encodage Es'!AL29:AN29)</f>
        <v>0</v>
      </c>
      <c r="U29" s="85">
        <f t="shared" si="6"/>
        <v>0</v>
      </c>
      <c r="V29" s="109"/>
      <c r="W29" s="108">
        <f>SUM('Encodage Es'!E29:G29,'Encodage Es'!M29,'Encodage Es'!R29,'Encodage Es'!AA29,'Encodage Es'!AE29,'Encodage Es'!I29,'Encodage Es'!AK29,'Encodage Es'!AO29)</f>
        <v>0</v>
      </c>
      <c r="X29" s="85">
        <f t="shared" si="2"/>
        <v>0</v>
      </c>
      <c r="Y29" s="109"/>
      <c r="Z29" s="108">
        <f>SUM('Encodage Es'!N29:O29,'Encodage Es'!U29,'Encodage Es'!AJ29)</f>
        <v>0</v>
      </c>
      <c r="AA29" s="85">
        <f t="shared" si="7"/>
        <v>0</v>
      </c>
    </row>
    <row r="30" spans="1:27" ht="15" customHeight="1">
      <c r="A30" s="180"/>
      <c r="B30" s="15">
        <v>27</v>
      </c>
      <c r="C30" s="142" t="str">
        <f>'Encodage Es'!C30</f>
        <v>AA</v>
      </c>
      <c r="D30" s="182"/>
      <c r="E30" s="108">
        <f>SUM('Encodage Es'!D30:AO30)</f>
        <v>0</v>
      </c>
      <c r="F30" s="85">
        <f t="shared" si="0"/>
        <v>0</v>
      </c>
      <c r="G30" s="82"/>
      <c r="H30" s="108">
        <f>SUM('Encodage Es'!I30,'Encodage Es'!N30,'Encodage Es'!V30:Z30,'Encodage Es'!AB30:AD30,'Encodage Es'!AJ30:AK30)</f>
        <v>0</v>
      </c>
      <c r="I30" s="85">
        <f t="shared" si="3"/>
        <v>0</v>
      </c>
      <c r="J30" s="109"/>
      <c r="K30" s="108">
        <f>SUM('Encodage Es'!H30,'Encodage Es'!J30,'Encodage Es'!O30:Q30,'Encodage Es'!S30:U30,'Encodage Es'!AE30:AF30,'Encodage Es'!AL30:AO30)</f>
        <v>0</v>
      </c>
      <c r="L30" s="85">
        <f t="shared" si="1"/>
        <v>0</v>
      </c>
      <c r="M30" s="109"/>
      <c r="N30" s="108">
        <f>SUM('Encodage Es'!AG30:AI30,'Encodage Es'!AA30,'Encodage Es'!R30,'Encodage Es'!K30:M30,'Encodage Es'!D30:E30)</f>
        <v>0</v>
      </c>
      <c r="O30" s="85">
        <f t="shared" si="4"/>
        <v>0</v>
      </c>
      <c r="P30" s="79"/>
      <c r="Q30" s="108">
        <f>SUM('Encodage Es'!F30:G30)</f>
        <v>0</v>
      </c>
      <c r="R30" s="85">
        <f t="shared" si="5"/>
        <v>0</v>
      </c>
      <c r="S30" s="82"/>
      <c r="T30" s="108">
        <f>SUM('Encodage Es'!AF30:AI30,'Encodage Es'!V30:Z30,'Encodage Es'!AB30:AD30,'Encodage Es'!P30:Q30,'Encodage Es'!S30:T30,'Encodage Es'!D30,'Encodage Es'!H30,'Encodage Es'!J30:L30,'Encodage Es'!AL30:AN30)</f>
        <v>0</v>
      </c>
      <c r="U30" s="85">
        <f t="shared" si="6"/>
        <v>0</v>
      </c>
      <c r="V30" s="109"/>
      <c r="W30" s="108">
        <f>SUM('Encodage Es'!E30:G30,'Encodage Es'!M30,'Encodage Es'!R30,'Encodage Es'!AA30,'Encodage Es'!AE30,'Encodage Es'!I30,'Encodage Es'!AK30,'Encodage Es'!AO30)</f>
        <v>0</v>
      </c>
      <c r="X30" s="85">
        <f t="shared" si="2"/>
        <v>0</v>
      </c>
      <c r="Y30" s="109"/>
      <c r="Z30" s="108">
        <f>SUM('Encodage Es'!N30:O30,'Encodage Es'!U30,'Encodage Es'!AJ30)</f>
        <v>0</v>
      </c>
      <c r="AA30" s="85">
        <f t="shared" si="7"/>
        <v>0</v>
      </c>
    </row>
    <row r="31" spans="1:27" ht="15" customHeight="1">
      <c r="A31" s="180"/>
      <c r="B31" s="15">
        <v>28</v>
      </c>
      <c r="C31" s="142" t="str">
        <f>'Encodage Es'!C31</f>
        <v>AB</v>
      </c>
      <c r="D31" s="182"/>
      <c r="E31" s="108">
        <f>SUM('Encodage Es'!D31:AO31)</f>
        <v>0</v>
      </c>
      <c r="F31" s="85">
        <f t="shared" si="0"/>
        <v>0</v>
      </c>
      <c r="G31" s="82"/>
      <c r="H31" s="108">
        <f>SUM('Encodage Es'!I31,'Encodage Es'!N31,'Encodage Es'!V31:Z31,'Encodage Es'!AB31:AD31,'Encodage Es'!AJ31:AK31)</f>
        <v>0</v>
      </c>
      <c r="I31" s="85">
        <f t="shared" si="3"/>
        <v>0</v>
      </c>
      <c r="J31" s="109"/>
      <c r="K31" s="108">
        <f>SUM('Encodage Es'!H31,'Encodage Es'!J31,'Encodage Es'!O31:Q31,'Encodage Es'!S31:U31,'Encodage Es'!AE31:AF31,'Encodage Es'!AL31:AO31)</f>
        <v>0</v>
      </c>
      <c r="L31" s="85">
        <f t="shared" si="1"/>
        <v>0</v>
      </c>
      <c r="M31" s="109"/>
      <c r="N31" s="108">
        <f>SUM('Encodage Es'!AG31:AI31,'Encodage Es'!AA31,'Encodage Es'!R31,'Encodage Es'!K31:M31,'Encodage Es'!D31:E31)</f>
        <v>0</v>
      </c>
      <c r="O31" s="85">
        <f t="shared" si="4"/>
        <v>0</v>
      </c>
      <c r="P31" s="79"/>
      <c r="Q31" s="108">
        <f>SUM('Encodage Es'!F31:G31)</f>
        <v>0</v>
      </c>
      <c r="R31" s="85">
        <f t="shared" si="5"/>
        <v>0</v>
      </c>
      <c r="S31" s="82"/>
      <c r="T31" s="108">
        <f>SUM('Encodage Es'!AF31:AI31,'Encodage Es'!V31:Z31,'Encodage Es'!AB31:AD31,'Encodage Es'!P31:Q31,'Encodage Es'!S31:T31,'Encodage Es'!D31,'Encodage Es'!H31,'Encodage Es'!J31:L31,'Encodage Es'!AL31:AN31)</f>
        <v>0</v>
      </c>
      <c r="U31" s="85">
        <f t="shared" si="6"/>
        <v>0</v>
      </c>
      <c r="V31" s="109"/>
      <c r="W31" s="108">
        <f>SUM('Encodage Es'!E31:G31,'Encodage Es'!M31,'Encodage Es'!R31,'Encodage Es'!AA31,'Encodage Es'!AE31,'Encodage Es'!I31,'Encodage Es'!AK31,'Encodage Es'!AO31)</f>
        <v>0</v>
      </c>
      <c r="X31" s="85">
        <f t="shared" si="2"/>
        <v>0</v>
      </c>
      <c r="Y31" s="109"/>
      <c r="Z31" s="108">
        <f>SUM('Encodage Es'!N31:O31,'Encodage Es'!U31,'Encodage Es'!AJ31)</f>
        <v>0</v>
      </c>
      <c r="AA31" s="85">
        <f t="shared" si="7"/>
        <v>0</v>
      </c>
    </row>
    <row r="32" spans="1:27" ht="15" customHeight="1">
      <c r="A32" s="180"/>
      <c r="B32" s="15">
        <v>29</v>
      </c>
      <c r="C32" s="142" t="str">
        <f>'Encodage Es'!C32</f>
        <v>AC</v>
      </c>
      <c r="D32" s="182"/>
      <c r="E32" s="108">
        <f>SUM('Encodage Es'!D32:AO32)</f>
        <v>0</v>
      </c>
      <c r="F32" s="85">
        <f t="shared" si="0"/>
        <v>0</v>
      </c>
      <c r="G32" s="82"/>
      <c r="H32" s="108">
        <f>SUM('Encodage Es'!I32,'Encodage Es'!N32,'Encodage Es'!V32:Z32,'Encodage Es'!AB32:AD32,'Encodage Es'!AJ32:AK32)</f>
        <v>0</v>
      </c>
      <c r="I32" s="85">
        <f t="shared" si="3"/>
        <v>0</v>
      </c>
      <c r="J32" s="109"/>
      <c r="K32" s="108">
        <f>SUM('Encodage Es'!H32,'Encodage Es'!J32,'Encodage Es'!O32:Q32,'Encodage Es'!S32:U32,'Encodage Es'!AE32:AF32,'Encodage Es'!AL32:AO32)</f>
        <v>0</v>
      </c>
      <c r="L32" s="85">
        <f t="shared" si="1"/>
        <v>0</v>
      </c>
      <c r="M32" s="109"/>
      <c r="N32" s="108">
        <f>SUM('Encodage Es'!AG32:AI32,'Encodage Es'!AA32,'Encodage Es'!R32,'Encodage Es'!K32:M32,'Encodage Es'!D32:E32)</f>
        <v>0</v>
      </c>
      <c r="O32" s="85">
        <f t="shared" si="4"/>
        <v>0</v>
      </c>
      <c r="P32" s="79"/>
      <c r="Q32" s="108">
        <f>SUM('Encodage Es'!F32:G32)</f>
        <v>0</v>
      </c>
      <c r="R32" s="85">
        <f t="shared" si="5"/>
        <v>0</v>
      </c>
      <c r="S32" s="82"/>
      <c r="T32" s="108">
        <f>SUM('Encodage Es'!AF32:AI32,'Encodage Es'!V32:Z32,'Encodage Es'!AB32:AD32,'Encodage Es'!P32:Q32,'Encodage Es'!S32:T32,'Encodage Es'!D32,'Encodage Es'!H32,'Encodage Es'!J32:L32,'Encodage Es'!AL32:AN32)</f>
        <v>0</v>
      </c>
      <c r="U32" s="85">
        <f t="shared" si="6"/>
        <v>0</v>
      </c>
      <c r="V32" s="109"/>
      <c r="W32" s="108">
        <f>SUM('Encodage Es'!E32:G32,'Encodage Es'!M32,'Encodage Es'!R32,'Encodage Es'!AA32,'Encodage Es'!AE32,'Encodage Es'!I32,'Encodage Es'!AK32,'Encodage Es'!AO32)</f>
        <v>0</v>
      </c>
      <c r="X32" s="85">
        <f t="shared" si="2"/>
        <v>0</v>
      </c>
      <c r="Y32" s="109"/>
      <c r="Z32" s="108">
        <f>SUM('Encodage Es'!N32:O32,'Encodage Es'!U32,'Encodage Es'!AJ32)</f>
        <v>0</v>
      </c>
      <c r="AA32" s="85">
        <f t="shared" si="7"/>
        <v>0</v>
      </c>
    </row>
    <row r="33" spans="1:27" ht="15" customHeight="1">
      <c r="A33" s="181"/>
      <c r="B33" s="15">
        <v>30</v>
      </c>
      <c r="C33" s="142" t="str">
        <f>'Encodage Es'!C33</f>
        <v>AD</v>
      </c>
      <c r="D33" s="182"/>
      <c r="E33" s="108">
        <f>SUM('Encodage Es'!D33:AO33)</f>
        <v>0</v>
      </c>
      <c r="F33" s="85">
        <f t="shared" si="0"/>
        <v>0</v>
      </c>
      <c r="G33" s="82"/>
      <c r="H33" s="108">
        <f>SUM('Encodage Es'!I33,'Encodage Es'!N33,'Encodage Es'!V33:Z33,'Encodage Es'!AB33:AD33,'Encodage Es'!AJ33:AK33)</f>
        <v>0</v>
      </c>
      <c r="I33" s="85">
        <f t="shared" si="3"/>
        <v>0</v>
      </c>
      <c r="J33" s="109"/>
      <c r="K33" s="108">
        <f>SUM('Encodage Es'!H33,'Encodage Es'!J33,'Encodage Es'!O33:Q33,'Encodage Es'!S33:U33,'Encodage Es'!AE33:AF33,'Encodage Es'!AL33:AO33)</f>
        <v>0</v>
      </c>
      <c r="L33" s="85">
        <f>K33/$K$3</f>
        <v>0</v>
      </c>
      <c r="M33" s="109"/>
      <c r="N33" s="108">
        <f>SUM('Encodage Es'!AG33:AI33,'Encodage Es'!AA33,'Encodage Es'!R33,'Encodage Es'!K33:M33,'Encodage Es'!D33:E33)</f>
        <v>0</v>
      </c>
      <c r="O33" s="85">
        <f t="shared" si="4"/>
        <v>0</v>
      </c>
      <c r="P33" s="79"/>
      <c r="Q33" s="108">
        <f>SUM('Encodage Es'!F33:G33)</f>
        <v>0</v>
      </c>
      <c r="R33" s="85">
        <f t="shared" si="5"/>
        <v>0</v>
      </c>
      <c r="S33" s="82"/>
      <c r="T33" s="108">
        <f>SUM('Encodage Es'!AF33:AI33,'Encodage Es'!V33:Z33,'Encodage Es'!AB33:AD33,'Encodage Es'!P33:Q33,'Encodage Es'!S33:T33,'Encodage Es'!D33,'Encodage Es'!H33,'Encodage Es'!J33:L33,'Encodage Es'!AL33:AN33)</f>
        <v>0</v>
      </c>
      <c r="U33" s="85">
        <f t="shared" si="6"/>
        <v>0</v>
      </c>
      <c r="V33" s="109"/>
      <c r="W33" s="108">
        <f>SUM('Encodage Es'!E33:G33,'Encodage Es'!M33,'Encodage Es'!R33,'Encodage Es'!AA33,'Encodage Es'!AE33,'Encodage Es'!I33,'Encodage Es'!AK33,'Encodage Es'!AO33)</f>
        <v>0</v>
      </c>
      <c r="X33" s="85">
        <f>W33/$W$3</f>
        <v>0</v>
      </c>
      <c r="Y33" s="109"/>
      <c r="Z33" s="108">
        <f>SUM('Encodage Es'!N33:O33,'Encodage Es'!U33,'Encodage Es'!AJ33)</f>
        <v>0</v>
      </c>
      <c r="AA33" s="85">
        <f t="shared" si="7"/>
        <v>0</v>
      </c>
    </row>
    <row r="35" spans="1:27">
      <c r="E35" s="39">
        <f>COUNTA('Encodage Es'!$C$4:$C$33)</f>
        <v>30</v>
      </c>
      <c r="F35" s="40" t="s">
        <v>16</v>
      </c>
      <c r="H35" s="24">
        <f>COUNTA('Encodage Es'!$C$4:$C$33)</f>
        <v>30</v>
      </c>
      <c r="I35" s="41" t="s">
        <v>16</v>
      </c>
      <c r="K35" s="23">
        <f>COUNTA('Encodage Es'!$C$4:$C$33)</f>
        <v>30</v>
      </c>
      <c r="L35" s="37" t="s">
        <v>16</v>
      </c>
      <c r="N35" s="22">
        <f>COUNTA('Encodage Es'!$C$4:$C$33)</f>
        <v>30</v>
      </c>
      <c r="O35" s="36" t="s">
        <v>16</v>
      </c>
      <c r="P35" s="80"/>
      <c r="Q35" s="105">
        <f>COUNTA('Encodage Es'!$C$4:$C$33)</f>
        <v>30</v>
      </c>
      <c r="R35" s="106" t="s">
        <v>16</v>
      </c>
      <c r="T35" s="29">
        <f>COUNTA('Encodage Es'!$C$4:$C$33)</f>
        <v>30</v>
      </c>
      <c r="U35" s="42" t="s">
        <v>16</v>
      </c>
      <c r="W35" s="30">
        <f>COUNTA('Encodage Es'!$C$4:$C$33)</f>
        <v>30</v>
      </c>
      <c r="X35" s="43" t="s">
        <v>16</v>
      </c>
      <c r="Z35" s="31">
        <f>COUNTA('Encodage Es'!$C$4:$C$33)</f>
        <v>30</v>
      </c>
      <c r="AA35" s="38" t="s">
        <v>16</v>
      </c>
    </row>
    <row r="36" spans="1:27">
      <c r="E36" s="39" t="s">
        <v>17</v>
      </c>
      <c r="F36" s="44">
        <f>SUM(F4:F33)/E35</f>
        <v>2.2522522522522522E-3</v>
      </c>
      <c r="H36" s="24" t="s">
        <v>17</v>
      </c>
      <c r="I36" s="50">
        <f>SUM(I4:I33)/H35</f>
        <v>0</v>
      </c>
      <c r="K36" s="23" t="s">
        <v>17</v>
      </c>
      <c r="L36" s="49">
        <f>SUM(L4:L33)/K35</f>
        <v>0</v>
      </c>
      <c r="N36" s="22" t="s">
        <v>17</v>
      </c>
      <c r="O36" s="48">
        <f>SUM(O4:O33)/N35</f>
        <v>1.0582010582010581E-2</v>
      </c>
      <c r="P36" s="81"/>
      <c r="Q36" s="105" t="s">
        <v>17</v>
      </c>
      <c r="R36" s="107">
        <f>SUM(R4:R33)/Q35</f>
        <v>0</v>
      </c>
      <c r="T36" s="29" t="s">
        <v>17</v>
      </c>
      <c r="U36" s="47">
        <f>SUM(U4:U33)/T35</f>
        <v>1.6563146997929607E-3</v>
      </c>
      <c r="W36" s="30" t="s">
        <v>17</v>
      </c>
      <c r="X36" s="46">
        <f>SUM(X4:X33)/W35</f>
        <v>4.1237113402061857E-3</v>
      </c>
      <c r="Z36" s="31" t="s">
        <v>17</v>
      </c>
      <c r="AA36" s="45">
        <f>SUM(AA4:AA33)/Z35</f>
        <v>0</v>
      </c>
    </row>
    <row r="37" spans="1:27">
      <c r="E37" s="39" t="s">
        <v>56</v>
      </c>
      <c r="F37" s="118">
        <f>COUNTIF(F4:F33,"&gt;49%")/E35</f>
        <v>0</v>
      </c>
      <c r="H37" s="24" t="s">
        <v>56</v>
      </c>
      <c r="I37" s="119">
        <f>COUNTIF(I4:I33,"&gt;49%")/H35</f>
        <v>0</v>
      </c>
      <c r="K37" s="23" t="s">
        <v>56</v>
      </c>
      <c r="L37" s="120">
        <f>COUNTIF(L4:L33,"&gt;49%")/K35</f>
        <v>0</v>
      </c>
      <c r="N37" s="22" t="s">
        <v>56</v>
      </c>
      <c r="O37" s="121">
        <f>COUNTIF(O4:O33,"&gt;49%")/N35</f>
        <v>0</v>
      </c>
      <c r="Q37" s="105" t="s">
        <v>56</v>
      </c>
      <c r="R37" s="122">
        <f>COUNTIF(R4:R33,"&gt;49%")/Q35</f>
        <v>0</v>
      </c>
      <c r="T37" s="29" t="s">
        <v>56</v>
      </c>
      <c r="U37" s="123">
        <f>COUNTIF(U4:U33,"&gt;49%")/T35</f>
        <v>0</v>
      </c>
      <c r="W37" s="30" t="s">
        <v>56</v>
      </c>
      <c r="X37" s="124">
        <f>COUNTIF(X4:X33,"&gt;49%")/W35</f>
        <v>0</v>
      </c>
      <c r="Z37" s="31" t="s">
        <v>56</v>
      </c>
      <c r="AA37" s="125">
        <f>COUNTIF(AA4:AA33,"&gt;49%")/Z35</f>
        <v>0</v>
      </c>
    </row>
    <row r="38" spans="1:27">
      <c r="E38" s="1" t="s">
        <v>46</v>
      </c>
      <c r="F38" s="66">
        <f>COUNTIF(F$4:F$33,"&gt;0%")-COUNTIF(F$4:F$33,"&gt;9%")</f>
        <v>3</v>
      </c>
      <c r="H38" s="1" t="s">
        <v>46</v>
      </c>
      <c r="I38" s="66">
        <f>COUNTIF(I$4:I$33,"&gt;0%")-COUNTIF(I$4:I$33,"&gt;9%")</f>
        <v>0</v>
      </c>
      <c r="K38" s="1" t="s">
        <v>46</v>
      </c>
      <c r="L38" s="66">
        <f>COUNTIF(L$4:L$33,"&gt;0%")-COUNTIF(L$4:L$33,"&gt;9%")</f>
        <v>0</v>
      </c>
      <c r="N38" s="1" t="s">
        <v>46</v>
      </c>
      <c r="O38" s="66">
        <f>COUNTIF(O$4:O$33,"&gt;0%")-COUNTIF(O$4:O$33,"&gt;9%")</f>
        <v>2</v>
      </c>
      <c r="P38" s="83"/>
      <c r="Q38" s="1" t="s">
        <v>46</v>
      </c>
      <c r="R38" s="66">
        <f>COUNTIF(R$4:R$33,"&gt;0%")-COUNTIF(R$4:R$33,"&gt;9%")</f>
        <v>0</v>
      </c>
      <c r="T38" s="1" t="s">
        <v>46</v>
      </c>
      <c r="U38" s="66">
        <f>COUNTIF(U$4:U$33,"&gt;0%")-COUNTIF(U$4:U$33,"&gt;9%")</f>
        <v>2</v>
      </c>
      <c r="W38" s="1" t="s">
        <v>46</v>
      </c>
      <c r="X38" s="66">
        <f>COUNTIF(X$4:X$33,"&gt;0%")-COUNTIF(X$4:X$33,"&gt;9%")</f>
        <v>2</v>
      </c>
      <c r="Z38" s="1" t="s">
        <v>46</v>
      </c>
      <c r="AA38" s="66">
        <f>COUNTIF(AA$4:AA$33,"&gt;0%")-COUNTIF(AA$4:AA$33,"&gt;9%")</f>
        <v>0</v>
      </c>
    </row>
    <row r="39" spans="1:27">
      <c r="E39" s="1" t="s">
        <v>47</v>
      </c>
      <c r="F39" s="67">
        <f>COUNTIF(F$4:F$33,"&gt;9%")-COUNTIF(F$4:F$33,"&gt;19%")</f>
        <v>0</v>
      </c>
      <c r="H39" s="1" t="s">
        <v>47</v>
      </c>
      <c r="I39" s="67">
        <f>COUNTIF(I$4:I$33,"&gt;9%")-COUNTIF(I$4:I$33,"&gt;19%")</f>
        <v>0</v>
      </c>
      <c r="K39" s="1" t="s">
        <v>47</v>
      </c>
      <c r="L39" s="67">
        <f>COUNTIF(L$4:L$33,"&gt;9%")-COUNTIF(L$4:L$33,"&gt;19%")</f>
        <v>0</v>
      </c>
      <c r="N39" s="1" t="s">
        <v>47</v>
      </c>
      <c r="O39" s="67">
        <f>COUNTIF(O$4:O$33,"&gt;9%")-COUNTIF(O$4:O$33,"&gt;19%")</f>
        <v>0</v>
      </c>
      <c r="P39" s="84"/>
      <c r="Q39" s="1" t="s">
        <v>47</v>
      </c>
      <c r="R39" s="67">
        <f>COUNTIF(R$4:R$33,"&gt;9%")-COUNTIF(R$4:R$33,"&gt;19%")</f>
        <v>0</v>
      </c>
      <c r="T39" s="1" t="s">
        <v>47</v>
      </c>
      <c r="U39" s="67">
        <f>COUNTIF(U$4:U$33,"&gt;9%")-COUNTIF(U$4:U$33,"&gt;19%")</f>
        <v>0</v>
      </c>
      <c r="W39" s="1" t="s">
        <v>47</v>
      </c>
      <c r="X39" s="67">
        <f>COUNTIF(X$4:X$33,"&gt;9%")-COUNTIF(X$4:X$33,"&gt;19%")</f>
        <v>0</v>
      </c>
      <c r="Z39" s="1" t="s">
        <v>47</v>
      </c>
      <c r="AA39" s="67">
        <f>COUNTIF(AA$4:AA$33,"&gt;9%")-COUNTIF(AA$4:AA$33,"&gt;19%")</f>
        <v>0</v>
      </c>
    </row>
    <row r="40" spans="1:27">
      <c r="E40" s="1" t="s">
        <v>48</v>
      </c>
      <c r="F40" s="67">
        <f>COUNTIF(F$4:F$33,"&gt;19%")-COUNTIF(F$4:F$33,"&gt;29%")</f>
        <v>0</v>
      </c>
      <c r="H40" s="1" t="s">
        <v>48</v>
      </c>
      <c r="I40" s="67">
        <f>COUNTIF(I$4:I$33,"&gt;19%")-COUNTIF(I$4:I$33,"&gt;29%")</f>
        <v>0</v>
      </c>
      <c r="K40" s="1" t="s">
        <v>48</v>
      </c>
      <c r="L40" s="67">
        <f>COUNTIF(L$4:L$33,"&gt;19%")-COUNTIF(L$4:L$33,"&gt;29%")</f>
        <v>0</v>
      </c>
      <c r="N40" s="1" t="s">
        <v>48</v>
      </c>
      <c r="O40" s="67">
        <f>COUNTIF(O$4:O$33,"&gt;19%")-COUNTIF(O$4:O$33,"&gt;29%")</f>
        <v>1</v>
      </c>
      <c r="P40" s="84"/>
      <c r="Q40" s="1" t="s">
        <v>48</v>
      </c>
      <c r="R40" s="67">
        <f>COUNTIF(R$4:R$33,"&gt;19%")-COUNTIF(R$4:R$33,"&gt;29%")</f>
        <v>0</v>
      </c>
      <c r="T40" s="1" t="s">
        <v>48</v>
      </c>
      <c r="U40" s="67">
        <f>COUNTIF(U$4:U$33,"&gt;19%")-COUNTIF(U$4:U$33,"&gt;29%")</f>
        <v>0</v>
      </c>
      <c r="W40" s="1" t="s">
        <v>48</v>
      </c>
      <c r="X40" s="67">
        <f>COUNTIF(X$4:X$33,"&gt;19%")-COUNTIF(X$4:X$33,"&gt;29%")</f>
        <v>0</v>
      </c>
      <c r="Z40" s="1" t="s">
        <v>48</v>
      </c>
      <c r="AA40" s="67">
        <f>COUNTIF(AA$4:AA$33,"&gt;19%")-COUNTIF(AA$4:AA$33,"&gt;29%")</f>
        <v>0</v>
      </c>
    </row>
    <row r="41" spans="1:27">
      <c r="E41" s="1" t="s">
        <v>49</v>
      </c>
      <c r="F41" s="67">
        <f>COUNTIF(F$4:F$33,"&gt;29%")-COUNTIF(F$4:F$33,"&gt;39%")</f>
        <v>0</v>
      </c>
      <c r="H41" s="1" t="s">
        <v>49</v>
      </c>
      <c r="I41" s="67">
        <f>COUNTIF(I$4:I$33,"&gt;29%")-COUNTIF(I$4:I$33,"&gt;39%")</f>
        <v>0</v>
      </c>
      <c r="K41" s="1" t="s">
        <v>49</v>
      </c>
      <c r="L41" s="67">
        <f>COUNTIF(L$4:L$33,"&gt;29%")-COUNTIF(L$4:L$33,"&gt;39%")</f>
        <v>0</v>
      </c>
      <c r="N41" s="1" t="s">
        <v>49</v>
      </c>
      <c r="O41" s="67">
        <f>COUNTIF(O$4:O$33,"&gt;29%")-COUNTIF(O$4:O$33,"&gt;39%")</f>
        <v>0</v>
      </c>
      <c r="P41" s="84"/>
      <c r="Q41" s="1" t="s">
        <v>49</v>
      </c>
      <c r="R41" s="67">
        <f>COUNTIF(R$4:R$33,"&gt;29%")-COUNTIF(R$4:R$33,"&gt;39%")</f>
        <v>0</v>
      </c>
      <c r="T41" s="1" t="s">
        <v>49</v>
      </c>
      <c r="U41" s="67">
        <f>COUNTIF(U$4:U$33,"&gt;29%")-COUNTIF(U$4:U$33,"&gt;39%")</f>
        <v>0</v>
      </c>
      <c r="W41" s="1" t="s">
        <v>49</v>
      </c>
      <c r="X41" s="67">
        <f>COUNTIF(X$4:X$33,"&gt;29%")-COUNTIF(X$4:X$33,"&gt;39%")</f>
        <v>0</v>
      </c>
      <c r="Z41" s="1" t="s">
        <v>49</v>
      </c>
      <c r="AA41" s="67">
        <f>COUNTIF(AA$4:AA$33,"&gt;29%")-COUNTIF(AA$4:AA$33,"&gt;39%")</f>
        <v>0</v>
      </c>
    </row>
    <row r="42" spans="1:27">
      <c r="E42" s="1" t="s">
        <v>50</v>
      </c>
      <c r="F42" s="67">
        <f>COUNTIF(F$4:F$33,"&gt;39%")-COUNTIF(F$4:F$33,"&gt;49%")</f>
        <v>0</v>
      </c>
      <c r="H42" s="1" t="s">
        <v>50</v>
      </c>
      <c r="I42" s="67">
        <f>COUNTIF(I$4:I$33,"&gt;39%")-COUNTIF(I$4:I$33,"&gt;49%")</f>
        <v>0</v>
      </c>
      <c r="K42" s="1" t="s">
        <v>50</v>
      </c>
      <c r="L42" s="67">
        <f>COUNTIF(L$4:L$33,"&gt;39%")-COUNTIF(L$4:L$33,"&gt;49%")</f>
        <v>0</v>
      </c>
      <c r="N42" s="1" t="s">
        <v>50</v>
      </c>
      <c r="O42" s="67">
        <f>COUNTIF(O$4:O$33,"&gt;39%")-COUNTIF(O$4:O$33,"&gt;49%")</f>
        <v>0</v>
      </c>
      <c r="P42" s="84"/>
      <c r="Q42" s="1" t="s">
        <v>50</v>
      </c>
      <c r="R42" s="67">
        <f>COUNTIF(R$4:R$33,"&gt;39%")-COUNTIF(R$4:R$33,"&gt;49%")</f>
        <v>0</v>
      </c>
      <c r="T42" s="1" t="s">
        <v>50</v>
      </c>
      <c r="U42" s="67">
        <f>COUNTIF(U$4:U$33,"&gt;39%")-COUNTIF(U$4:U$33,"&gt;49%")</f>
        <v>0</v>
      </c>
      <c r="W42" s="1" t="s">
        <v>50</v>
      </c>
      <c r="X42" s="67">
        <f>COUNTIF(X$4:X$33,"&gt;39%")-COUNTIF(X$4:X$33,"&gt;49%")</f>
        <v>0</v>
      </c>
      <c r="Z42" s="1" t="s">
        <v>50</v>
      </c>
      <c r="AA42" s="67">
        <f>COUNTIF(AA$4:AA$33,"&gt;39%")-COUNTIF(AA$4:AA$33,"&gt;49%")</f>
        <v>0</v>
      </c>
    </row>
    <row r="43" spans="1:27">
      <c r="E43" s="1" t="s">
        <v>51</v>
      </c>
      <c r="F43" s="67">
        <f>COUNTIF(F$4:F$33,"&gt;49%")-COUNTIF(F$4:F$33,"&gt;59%")</f>
        <v>0</v>
      </c>
      <c r="H43" s="1" t="s">
        <v>51</v>
      </c>
      <c r="I43" s="67">
        <f>COUNTIF(I$4:I$33,"&gt;49%")-COUNTIF(I$4:I$33,"&gt;59%")</f>
        <v>0</v>
      </c>
      <c r="K43" s="1" t="s">
        <v>51</v>
      </c>
      <c r="L43" s="67">
        <f>COUNTIF(L$4:L$33,"&gt;49%")-COUNTIF(L$4:L$33,"&gt;59%")</f>
        <v>0</v>
      </c>
      <c r="N43" s="1" t="s">
        <v>51</v>
      </c>
      <c r="O43" s="67">
        <f>COUNTIF(O$4:O$33,"&gt;49%")-COUNTIF(O$4:O$33,"&gt;59%")</f>
        <v>0</v>
      </c>
      <c r="P43" s="84"/>
      <c r="Q43" s="1" t="s">
        <v>51</v>
      </c>
      <c r="R43" s="67">
        <f>COUNTIF(R$4:R$33,"&gt;49%")-COUNTIF(R$4:R$33,"&gt;59%")</f>
        <v>0</v>
      </c>
      <c r="T43" s="1" t="s">
        <v>51</v>
      </c>
      <c r="U43" s="67">
        <f>COUNTIF(U$4:U$33,"&gt;49%")-COUNTIF(U$4:U$33,"&gt;59%")</f>
        <v>0</v>
      </c>
      <c r="W43" s="1" t="s">
        <v>51</v>
      </c>
      <c r="X43" s="67">
        <f>COUNTIF(X$4:X$33,"&gt;49%")-COUNTIF(X$4:X$33,"&gt;59%")</f>
        <v>0</v>
      </c>
      <c r="Z43" s="1" t="s">
        <v>51</v>
      </c>
      <c r="AA43" s="67">
        <f>COUNTIF(AA$4:AA$33,"&gt;49%")-COUNTIF(AA$4:AA$33,"&gt;59%")</f>
        <v>0</v>
      </c>
    </row>
    <row r="44" spans="1:27">
      <c r="E44" s="1" t="s">
        <v>52</v>
      </c>
      <c r="F44" s="67">
        <f>COUNTIF(F$4:F$33,"&gt;59%")-COUNTIF(F$4:F$33,"&gt;69%")</f>
        <v>0</v>
      </c>
      <c r="H44" s="1" t="s">
        <v>52</v>
      </c>
      <c r="I44" s="67">
        <f>COUNTIF(I$4:I$33,"&gt;59%")-COUNTIF(I$4:I$33,"&gt;69%")</f>
        <v>0</v>
      </c>
      <c r="K44" s="1" t="s">
        <v>52</v>
      </c>
      <c r="L44" s="67">
        <f>COUNTIF(L$4:L$33,"&gt;59%")-COUNTIF(L$4:L$33,"&gt;69%")</f>
        <v>0</v>
      </c>
      <c r="N44" s="1" t="s">
        <v>52</v>
      </c>
      <c r="O44" s="67">
        <f>COUNTIF(O$4:O$33,"&gt;59%")-COUNTIF(O$4:O$33,"&gt;69%")</f>
        <v>0</v>
      </c>
      <c r="P44" s="84"/>
      <c r="Q44" s="1" t="s">
        <v>52</v>
      </c>
      <c r="R44" s="67">
        <f>COUNTIF(R$4:R$33,"&gt;59%")-COUNTIF(R$4:R$33,"&gt;69%")</f>
        <v>0</v>
      </c>
      <c r="T44" s="1" t="s">
        <v>52</v>
      </c>
      <c r="U44" s="67">
        <f>COUNTIF(U$4:U$33,"&gt;59%")-COUNTIF(U$4:U$33,"&gt;69%")</f>
        <v>0</v>
      </c>
      <c r="W44" s="1" t="s">
        <v>52</v>
      </c>
      <c r="X44" s="67">
        <f>COUNTIF(X$4:X$33,"&gt;59%")-COUNTIF(X$4:X$33,"&gt;69%")</f>
        <v>0</v>
      </c>
      <c r="Z44" s="1" t="s">
        <v>52</v>
      </c>
      <c r="AA44" s="67">
        <f>COUNTIF(AA$4:AA$33,"&gt;59%")-COUNTIF(AA$4:AA$33,"&gt;69%")</f>
        <v>0</v>
      </c>
    </row>
    <row r="45" spans="1:27">
      <c r="E45" s="1" t="s">
        <v>53</v>
      </c>
      <c r="F45" s="67">
        <f>COUNTIF(F$4:F$33,"&gt;69%")-COUNTIF(F$4:F$33,"&gt;79%")</f>
        <v>0</v>
      </c>
      <c r="H45" s="1" t="s">
        <v>53</v>
      </c>
      <c r="I45" s="67">
        <f>COUNTIF(I$4:I$33,"&gt;69%")-COUNTIF(I$4:I$33,"&gt;79%")</f>
        <v>0</v>
      </c>
      <c r="K45" s="1" t="s">
        <v>53</v>
      </c>
      <c r="L45" s="67">
        <f>COUNTIF(L$4:L$33,"&gt;69%")-COUNTIF(L$4:L$33,"&gt;79%")</f>
        <v>0</v>
      </c>
      <c r="N45" s="1" t="s">
        <v>53</v>
      </c>
      <c r="O45" s="67">
        <f>COUNTIF(O$4:O$33,"&gt;69%")-COUNTIF(O$4:O$33,"&gt;79%")</f>
        <v>0</v>
      </c>
      <c r="P45" s="84"/>
      <c r="Q45" s="1" t="s">
        <v>53</v>
      </c>
      <c r="R45" s="67">
        <f>COUNTIF(R$4:R$33,"&gt;69%")-COUNTIF(R$4:R$33,"&gt;79%")</f>
        <v>0</v>
      </c>
      <c r="T45" s="1" t="s">
        <v>53</v>
      </c>
      <c r="U45" s="67">
        <f>COUNTIF(U$4:U$33,"&gt;69%")-COUNTIF(U$4:U$33,"&gt;79%")</f>
        <v>0</v>
      </c>
      <c r="W45" s="1" t="s">
        <v>53</v>
      </c>
      <c r="X45" s="67">
        <f>COUNTIF(X$4:X$33,"&gt;69%")-COUNTIF(X$4:X$33,"&gt;79%")</f>
        <v>0</v>
      </c>
      <c r="Z45" s="1" t="s">
        <v>53</v>
      </c>
      <c r="AA45" s="67">
        <f>COUNTIF(AA$4:AA$33,"&gt;69%")-COUNTIF(AA$4:AA$33,"&gt;79%")</f>
        <v>0</v>
      </c>
    </row>
    <row r="46" spans="1:27">
      <c r="E46" s="1" t="s">
        <v>54</v>
      </c>
      <c r="F46" s="67">
        <f>COUNTIF(F$4:F$33,"&gt;79%")-COUNTIF(F$4:F$33,"&gt;89%")</f>
        <v>0</v>
      </c>
      <c r="H46" s="1" t="s">
        <v>54</v>
      </c>
      <c r="I46" s="67">
        <f>COUNTIF(I$4:I$33,"&gt;79%")-COUNTIF(I$4:I$33,"&gt;89%")</f>
        <v>0</v>
      </c>
      <c r="K46" s="1" t="s">
        <v>54</v>
      </c>
      <c r="L46" s="67">
        <f>COUNTIF(L$4:L$33,"&gt;79%")-COUNTIF(L$4:L$33,"&gt;89%")</f>
        <v>0</v>
      </c>
      <c r="N46" s="1" t="s">
        <v>54</v>
      </c>
      <c r="O46" s="67">
        <f>COUNTIF(O$4:O$33,"&gt;79%")-COUNTIF(O$4:O$33,"&gt;89%")</f>
        <v>0</v>
      </c>
      <c r="P46" s="84"/>
      <c r="Q46" s="1" t="s">
        <v>54</v>
      </c>
      <c r="R46" s="67">
        <f>COUNTIF(R$4:R$33,"&gt;79%")-COUNTIF(R$4:R$33,"&gt;89%")</f>
        <v>0</v>
      </c>
      <c r="T46" s="1" t="s">
        <v>54</v>
      </c>
      <c r="U46" s="67">
        <f>COUNTIF(U$4:U$33,"&gt;79%")-COUNTIF(U$4:U$33,"&gt;89%")</f>
        <v>0</v>
      </c>
      <c r="W46" s="1" t="s">
        <v>54</v>
      </c>
      <c r="X46" s="67">
        <f>COUNTIF(X$4:X$33,"&gt;79%")-COUNTIF(X$4:X$33,"&gt;89%")</f>
        <v>0</v>
      </c>
      <c r="Z46" s="1" t="s">
        <v>54</v>
      </c>
      <c r="AA46" s="67">
        <f>COUNTIF(AA$4:AA$33,"&gt;79%")-COUNTIF(AA$4:AA$33,"&gt;89%")</f>
        <v>0</v>
      </c>
    </row>
    <row r="47" spans="1:27">
      <c r="E47" s="1" t="s">
        <v>55</v>
      </c>
      <c r="F47" s="67">
        <f>COUNTIF(F$4:F$33,"&gt;89%")-COUNTIF(F$4:F$33,"&gt;100%")</f>
        <v>0</v>
      </c>
      <c r="H47" s="1" t="s">
        <v>55</v>
      </c>
      <c r="I47" s="67">
        <f>COUNTIF(I$4:I$33,"&gt;89%")-COUNTIF(I$4:I$33,"&gt;100%")</f>
        <v>0</v>
      </c>
      <c r="K47" s="1" t="s">
        <v>55</v>
      </c>
      <c r="L47" s="67">
        <f>COUNTIF(L$4:L$33,"&gt;89%")-COUNTIF(L$4:L$33,"&gt;100%")</f>
        <v>0</v>
      </c>
      <c r="N47" s="1" t="s">
        <v>55</v>
      </c>
      <c r="O47" s="67">
        <f>COUNTIF(O$4:O$33,"&gt;89%")-COUNTIF(O$4:O$33,"&gt;100%")</f>
        <v>0</v>
      </c>
      <c r="P47" s="84"/>
      <c r="Q47" s="1" t="s">
        <v>55</v>
      </c>
      <c r="R47" s="67">
        <f>COUNTIF(R$4:R$33,"&gt;89%")-COUNTIF(R$4:R$33,"&gt;100%")</f>
        <v>0</v>
      </c>
      <c r="T47" s="1" t="s">
        <v>55</v>
      </c>
      <c r="U47" s="67">
        <f>COUNTIF(U$4:U$33,"&gt;89%")-COUNTIF(U$4:U$33,"&gt;100%")</f>
        <v>0</v>
      </c>
      <c r="W47" s="1" t="s">
        <v>55</v>
      </c>
      <c r="X47" s="67">
        <f>COUNTIF(X$4:X$33,"&gt;89%")-COUNTIF(X$4:X$33,"&gt;100%")</f>
        <v>0</v>
      </c>
      <c r="Z47" s="1" t="s">
        <v>55</v>
      </c>
      <c r="AA47" s="67">
        <f>COUNTIF(AA$4:AA$33,"&gt;89%")-COUNTIF(AA$4:AA$33,"&gt;100%")</f>
        <v>0</v>
      </c>
    </row>
  </sheetData>
  <sheetProtection sheet="1" objects="1" scenarios="1" selectLockedCells="1"/>
  <mergeCells count="12">
    <mergeCell ref="H1:I2"/>
    <mergeCell ref="A1:B1"/>
    <mergeCell ref="B2:C2"/>
    <mergeCell ref="A4:A33"/>
    <mergeCell ref="D4:D33"/>
    <mergeCell ref="E1:F2"/>
    <mergeCell ref="K1:L2"/>
    <mergeCell ref="N1:O2"/>
    <mergeCell ref="T1:U2"/>
    <mergeCell ref="W1:X2"/>
    <mergeCell ref="Z1:AA2"/>
    <mergeCell ref="Q1:R2"/>
  </mergeCells>
  <conditionalFormatting sqref="F4:F33">
    <cfRule type="cellIs" dxfId="2" priority="3" operator="greaterThan">
      <formula>0.499999</formula>
    </cfRule>
  </conditionalFormatting>
  <conditionalFormatting sqref="C4:C33">
    <cfRule type="expression" dxfId="1" priority="2">
      <formula>$F4&gt;50</formula>
    </cfRule>
  </conditionalFormatting>
  <conditionalFormatting sqref="F4:F33 C4:C33">
    <cfRule type="expression" priority="1">
      <formula>$F$4:$F$33&gt;50%</formula>
    </cfRule>
  </conditionalFormatting>
  <pageMargins left="0.8" right="0.85" top="0.56999999999999995" bottom="0.54" header="0.3" footer="0.3"/>
  <pageSetup paperSize="9" orientation="landscape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2060"/>
  </sheetPr>
  <dimension ref="A1:AS48"/>
  <sheetViews>
    <sheetView workbookViewId="0">
      <selection activeCell="O1" sqref="A1:XFD1048576"/>
    </sheetView>
  </sheetViews>
  <sheetFormatPr baseColWidth="10" defaultRowHeight="18.75"/>
  <cols>
    <col min="1" max="1" width="20.7109375" customWidth="1"/>
    <col min="2" max="2" width="4.28515625" customWidth="1"/>
    <col min="3" max="3" width="35.7109375" customWidth="1"/>
    <col min="4" max="4" width="4.7109375" style="18" customWidth="1"/>
    <col min="5" max="6" width="7.7109375" style="17" customWidth="1"/>
    <col min="7" max="7" width="2.7109375" style="17" customWidth="1"/>
    <col min="8" max="9" width="7.7109375" style="17" customWidth="1"/>
    <col min="10" max="10" width="2.7109375" style="17" customWidth="1"/>
    <col min="11" max="12" width="7.7109375" style="17" customWidth="1"/>
    <col min="13" max="13" width="2.7109375" style="17" customWidth="1"/>
    <col min="14" max="15" width="7.7109375" style="17" customWidth="1"/>
    <col min="16" max="16" width="2.7109375" style="82" customWidth="1"/>
    <col min="17" max="18" width="7.7109375" style="82" customWidth="1"/>
    <col min="19" max="19" width="2.7109375" style="17" customWidth="1"/>
    <col min="20" max="21" width="7.7109375" style="17" customWidth="1"/>
    <col min="22" max="22" width="2.7109375" style="17" customWidth="1"/>
    <col min="23" max="24" width="7.7109375" style="17" customWidth="1"/>
    <col min="25" max="25" width="2.7109375" style="17" customWidth="1"/>
    <col min="26" max="27" width="7.7109375" style="17" customWidth="1"/>
    <col min="28" max="28" width="2.7109375" style="17" customWidth="1"/>
    <col min="29" max="30" width="7.7109375" style="17" customWidth="1"/>
    <col min="31" max="31" width="2.7109375" style="17" customWidth="1"/>
    <col min="32" max="33" width="7.7109375" style="17" customWidth="1"/>
    <col min="34" max="34" width="2.7109375" style="17" customWidth="1"/>
    <col min="35" max="36" width="7.7109375" style="17" customWidth="1"/>
    <col min="37" max="37" width="2.7109375" style="17" customWidth="1"/>
    <col min="38" max="39" width="7.7109375" style="17" customWidth="1"/>
    <col min="40" max="40" width="2.7109375" customWidth="1"/>
    <col min="41" max="42" width="7.7109375" style="17" customWidth="1"/>
    <col min="43" max="43" width="2.7109375" customWidth="1"/>
    <col min="44" max="45" width="7.7109375" style="17" customWidth="1"/>
  </cols>
  <sheetData>
    <row r="1" spans="1:45" ht="30" customHeight="1">
      <c r="A1" s="175" t="s">
        <v>4</v>
      </c>
      <c r="B1" s="176"/>
      <c r="C1" s="14" t="s">
        <v>3</v>
      </c>
      <c r="E1" s="171" t="s">
        <v>64</v>
      </c>
      <c r="F1" s="172"/>
      <c r="H1" s="171" t="s">
        <v>65</v>
      </c>
      <c r="I1" s="172"/>
      <c r="K1" s="171" t="s">
        <v>123</v>
      </c>
      <c r="L1" s="172"/>
      <c r="N1" s="171" t="s">
        <v>124</v>
      </c>
      <c r="O1" s="172"/>
      <c r="P1" s="77"/>
      <c r="Q1" s="171" t="s">
        <v>125</v>
      </c>
      <c r="R1" s="172"/>
      <c r="T1" s="189" t="s">
        <v>67</v>
      </c>
      <c r="U1" s="189"/>
      <c r="V1" s="19"/>
      <c r="W1" s="189" t="s">
        <v>128</v>
      </c>
      <c r="X1" s="189"/>
      <c r="Y1" s="19"/>
      <c r="Z1" s="189" t="s">
        <v>129</v>
      </c>
      <c r="AA1" s="189"/>
      <c r="AC1" s="189" t="s">
        <v>130</v>
      </c>
      <c r="AD1" s="189"/>
      <c r="AF1" s="189" t="s">
        <v>131</v>
      </c>
      <c r="AG1" s="189"/>
      <c r="AI1" s="191" t="s">
        <v>71</v>
      </c>
      <c r="AJ1" s="191"/>
      <c r="AL1" s="191" t="s">
        <v>126</v>
      </c>
      <c r="AM1" s="191"/>
      <c r="AO1" s="191" t="s">
        <v>127</v>
      </c>
      <c r="AP1" s="191"/>
      <c r="AR1" s="187" t="s">
        <v>70</v>
      </c>
      <c r="AS1" s="187"/>
    </row>
    <row r="2" spans="1:45" ht="27" customHeight="1">
      <c r="A2" s="12" t="s">
        <v>1</v>
      </c>
      <c r="B2" s="177" t="s">
        <v>2</v>
      </c>
      <c r="C2" s="178"/>
      <c r="E2" s="173"/>
      <c r="F2" s="174"/>
      <c r="H2" s="173"/>
      <c r="I2" s="174"/>
      <c r="K2" s="173"/>
      <c r="L2" s="174"/>
      <c r="N2" s="173"/>
      <c r="O2" s="174"/>
      <c r="P2" s="77"/>
      <c r="Q2" s="173"/>
      <c r="R2" s="174"/>
      <c r="T2" s="190"/>
      <c r="U2" s="190"/>
      <c r="V2" s="19"/>
      <c r="W2" s="190"/>
      <c r="X2" s="190"/>
      <c r="Y2" s="19"/>
      <c r="Z2" s="190"/>
      <c r="AA2" s="190"/>
      <c r="AC2" s="190"/>
      <c r="AD2" s="190"/>
      <c r="AF2" s="190"/>
      <c r="AG2" s="190"/>
      <c r="AI2" s="192"/>
      <c r="AJ2" s="192"/>
      <c r="AL2" s="192"/>
      <c r="AM2" s="192"/>
      <c r="AO2" s="192"/>
      <c r="AP2" s="192"/>
      <c r="AR2" s="188"/>
      <c r="AS2" s="188"/>
    </row>
    <row r="3" spans="1:45" ht="21.95" customHeight="1">
      <c r="A3" s="13" t="str">
        <f>'Encodage Es'!A3</f>
        <v xml:space="preserve">1m </v>
      </c>
      <c r="B3" s="11" t="s">
        <v>6</v>
      </c>
      <c r="C3" s="10" t="s">
        <v>0</v>
      </c>
      <c r="E3" s="25">
        <f>SUM('Encodage Es'!I3)</f>
        <v>4</v>
      </c>
      <c r="F3" s="132" t="s">
        <v>9</v>
      </c>
      <c r="H3" s="25">
        <f>SUM('Encodage Es'!AJ3:AK3)</f>
        <v>6</v>
      </c>
      <c r="I3" s="25" t="s">
        <v>9</v>
      </c>
      <c r="J3" s="8"/>
      <c r="K3" s="25">
        <f>SUM('Encodage Es'!AB3:AD3)</f>
        <v>8</v>
      </c>
      <c r="L3" s="25" t="s">
        <v>9</v>
      </c>
      <c r="M3" s="27"/>
      <c r="N3" s="25">
        <f>SUM('Encodage Es'!N3,'Encodage Es'!V3:X3)</f>
        <v>26</v>
      </c>
      <c r="O3" s="25" t="s">
        <v>9</v>
      </c>
      <c r="P3" s="78"/>
      <c r="Q3" s="25">
        <f>SUM('Encodage Es'!Y3:Z3)</f>
        <v>6</v>
      </c>
      <c r="R3" s="25" t="s">
        <v>9</v>
      </c>
      <c r="T3" s="26">
        <f>SUM('Encodage Es'!AE3:AF3)</f>
        <v>15</v>
      </c>
      <c r="U3" s="26" t="s">
        <v>9</v>
      </c>
      <c r="V3" s="27"/>
      <c r="W3" s="26">
        <f>SUM('Encodage Es'!H3,'Encodage Es'!J3,'Encodage Es'!AL3:AM3)</f>
        <v>12</v>
      </c>
      <c r="X3" s="26" t="s">
        <v>9</v>
      </c>
      <c r="Y3" s="27"/>
      <c r="Z3" s="26">
        <f>SUM('Encodage Es'!O3:Q3)</f>
        <v>10.5</v>
      </c>
      <c r="AA3" s="26" t="s">
        <v>9</v>
      </c>
      <c r="AC3" s="26">
        <f>SUM('Encodage Es'!S3:U3)</f>
        <v>13</v>
      </c>
      <c r="AD3" s="26" t="s">
        <v>9</v>
      </c>
      <c r="AF3" s="26">
        <f>SUM('Encodage Es'!AN3:AO3)</f>
        <v>4</v>
      </c>
      <c r="AG3" s="26" t="s">
        <v>9</v>
      </c>
      <c r="AI3" s="28">
        <f>SUM('Encodage Es'!M3,'Encodage Es'!R3,'Encodage Es'!AA3)</f>
        <v>13.5</v>
      </c>
      <c r="AJ3" s="28" t="s">
        <v>9</v>
      </c>
      <c r="AL3" s="28">
        <f>SUM('Encodage Es'!L3,'Encodage Es'!AG3:AI3)</f>
        <v>9</v>
      </c>
      <c r="AM3" s="28" t="s">
        <v>9</v>
      </c>
      <c r="AO3" s="28">
        <f>SUM('Encodage Es'!D3:E3,'Encodage Es'!K3)</f>
        <v>9</v>
      </c>
      <c r="AP3" s="28" t="s">
        <v>9</v>
      </c>
      <c r="AR3" s="86">
        <f>SUM('Encodage Es'!F3:G3)</f>
        <v>12</v>
      </c>
      <c r="AS3" s="86" t="s">
        <v>9</v>
      </c>
    </row>
    <row r="4" spans="1:45" ht="15" customHeight="1">
      <c r="A4" s="179" t="s">
        <v>134</v>
      </c>
      <c r="B4" s="15">
        <v>1</v>
      </c>
      <c r="C4" s="16" t="str">
        <f>'Encodage Es'!C4</f>
        <v>A</v>
      </c>
      <c r="D4" s="182" t="s">
        <v>132</v>
      </c>
      <c r="E4" s="108">
        <f>SUM('Encodage Es'!I4)</f>
        <v>0</v>
      </c>
      <c r="F4" s="85">
        <f t="shared" ref="F4" si="0">E4/$E$3</f>
        <v>0</v>
      </c>
      <c r="G4" s="82"/>
      <c r="H4" s="108">
        <f>SUM('Encodage Es'!AJ4:AK4)</f>
        <v>0</v>
      </c>
      <c r="I4" s="85">
        <f>H4/$H$3</f>
        <v>0</v>
      </c>
      <c r="J4" s="109"/>
      <c r="K4" s="108">
        <f>SUM('Encodage Es'!AB4:AD4)</f>
        <v>0</v>
      </c>
      <c r="L4" s="85">
        <f t="shared" ref="L4" si="1">K4/$K$3</f>
        <v>0</v>
      </c>
      <c r="M4" s="109"/>
      <c r="N4" s="108">
        <f>SUM('Encodage Es'!N4,'Encodage Es'!V4:X4)</f>
        <v>0</v>
      </c>
      <c r="O4" s="85">
        <f>N4/$N$3</f>
        <v>0</v>
      </c>
      <c r="P4" s="79"/>
      <c r="Q4" s="108">
        <f>SUM('Encodage Es'!Y4:Z4)</f>
        <v>0</v>
      </c>
      <c r="R4" s="85">
        <f>Q4/$Q$3</f>
        <v>0</v>
      </c>
      <c r="S4" s="82"/>
      <c r="T4" s="108">
        <f>SUM('Encodage Es'!AE4:AF4)</f>
        <v>0</v>
      </c>
      <c r="U4" s="85">
        <f>T4/$T$3</f>
        <v>0</v>
      </c>
      <c r="V4" s="109"/>
      <c r="W4" s="108">
        <f>SUM('Encodage Es'!H4,'Encodage Es'!J4,'Encodage Es'!AL4:AM4)</f>
        <v>0</v>
      </c>
      <c r="X4" s="85">
        <f t="shared" ref="X4" si="2">W4/$W$3</f>
        <v>0</v>
      </c>
      <c r="Y4" s="109"/>
      <c r="Z4" s="108">
        <f>SUM('Encodage Es'!O4:Q4)</f>
        <v>0</v>
      </c>
      <c r="AA4" s="85">
        <f>Z4/$Z$3</f>
        <v>0</v>
      </c>
      <c r="AB4" s="82"/>
      <c r="AC4" s="108">
        <f>SUM('Encodage Es'!S4:U4)</f>
        <v>0</v>
      </c>
      <c r="AD4" s="85">
        <f>AC4/$AC$3</f>
        <v>0</v>
      </c>
      <c r="AE4" s="82"/>
      <c r="AF4" s="108">
        <f>SUM('Encodage Es'!AN4:AO4)</f>
        <v>0</v>
      </c>
      <c r="AG4" s="85">
        <f>AF4/$AF$3</f>
        <v>0</v>
      </c>
      <c r="AH4" s="82"/>
      <c r="AI4" s="108">
        <f>SUM('Encodage Es'!M4,'Encodage Es'!R4,'Encodage Es'!AA4)</f>
        <v>0</v>
      </c>
      <c r="AJ4" s="85">
        <f>AI4/$AI$3</f>
        <v>0</v>
      </c>
      <c r="AK4" s="82"/>
      <c r="AL4" s="108">
        <f>SUM('Encodage Es'!L4,'Encodage Es'!AG4:AI4)</f>
        <v>0</v>
      </c>
      <c r="AM4" s="85">
        <f>AL4/$AL$3</f>
        <v>0</v>
      </c>
      <c r="AN4" s="133"/>
      <c r="AO4" s="108">
        <f>SUM('Encodage Es'!D4:E4,'Encodage Es'!K4)</f>
        <v>6</v>
      </c>
      <c r="AP4" s="85">
        <f>AO4/$AO$3</f>
        <v>0.66666666666666663</v>
      </c>
      <c r="AQ4" s="133"/>
      <c r="AR4" s="108">
        <f>SUM('Encodage Es'!F4:G4)</f>
        <v>0</v>
      </c>
      <c r="AS4" s="85">
        <f>AR4/$AR$3</f>
        <v>0</v>
      </c>
    </row>
    <row r="5" spans="1:45" ht="15" customHeight="1">
      <c r="A5" s="180"/>
      <c r="B5" s="15">
        <v>2</v>
      </c>
      <c r="C5" s="16" t="str">
        <f>'Encodage Es'!C5</f>
        <v>B</v>
      </c>
      <c r="D5" s="182"/>
      <c r="E5" s="108">
        <f>SUM('Encodage Es'!I5)</f>
        <v>0</v>
      </c>
      <c r="F5" s="85">
        <f t="shared" ref="F5:F33" si="3">E5/$E$3</f>
        <v>0</v>
      </c>
      <c r="G5" s="82"/>
      <c r="H5" s="108">
        <f>SUM('Encodage Es'!AJ5:AK5)</f>
        <v>0</v>
      </c>
      <c r="I5" s="85">
        <f t="shared" ref="I5:I33" si="4">H5/$H$3</f>
        <v>0</v>
      </c>
      <c r="J5" s="109"/>
      <c r="K5" s="108">
        <f>SUM('Encodage Es'!AB5:AD5)</f>
        <v>0</v>
      </c>
      <c r="L5" s="85">
        <f t="shared" ref="L5:L33" si="5">K5/$K$3</f>
        <v>0</v>
      </c>
      <c r="M5" s="109"/>
      <c r="N5" s="108">
        <f>SUM('Encodage Es'!N5,'Encodage Es'!V5:X5)</f>
        <v>0</v>
      </c>
      <c r="O5" s="85">
        <f t="shared" ref="O5:O33" si="6">N5/$N$3</f>
        <v>0</v>
      </c>
      <c r="P5" s="79"/>
      <c r="Q5" s="108">
        <f>SUM('Encodage Es'!Y5:Z5)</f>
        <v>0</v>
      </c>
      <c r="R5" s="85">
        <f t="shared" ref="R5:R33" si="7">Q5/$Q$3</f>
        <v>0</v>
      </c>
      <c r="S5" s="82"/>
      <c r="T5" s="108">
        <f>SUM('Encodage Es'!AE5:AF5)</f>
        <v>0</v>
      </c>
      <c r="U5" s="85">
        <f t="shared" ref="U5:U33" si="8">T5/$T$3</f>
        <v>0</v>
      </c>
      <c r="V5" s="109"/>
      <c r="W5" s="108">
        <f>SUM('Encodage Es'!H5,'Encodage Es'!J5,'Encodage Es'!AL5:AM5)</f>
        <v>0</v>
      </c>
      <c r="X5" s="85">
        <f t="shared" ref="X5:X33" si="9">W5/$W$3</f>
        <v>0</v>
      </c>
      <c r="Y5" s="109"/>
      <c r="Z5" s="108">
        <f>SUM('Encodage Es'!O5:Q5)</f>
        <v>0</v>
      </c>
      <c r="AA5" s="85">
        <f t="shared" ref="AA5:AA33" si="10">Z5/$Z$3</f>
        <v>0</v>
      </c>
      <c r="AB5" s="82"/>
      <c r="AC5" s="108">
        <f>SUM('Encodage Es'!S5:U5)</f>
        <v>0</v>
      </c>
      <c r="AD5" s="85">
        <f t="shared" ref="AD5:AD33" si="11">AC5/$AC$3</f>
        <v>0</v>
      </c>
      <c r="AE5" s="82"/>
      <c r="AF5" s="108">
        <f>SUM('Encodage Es'!AN5:AO5)</f>
        <v>0</v>
      </c>
      <c r="AG5" s="85">
        <f t="shared" ref="AG5:AG33" si="12">AF5/$AF$3</f>
        <v>0</v>
      </c>
      <c r="AH5" s="82"/>
      <c r="AI5" s="108">
        <f>SUM('Encodage Es'!M5,'Encodage Es'!R5,'Encodage Es'!AA5)</f>
        <v>0</v>
      </c>
      <c r="AJ5" s="85">
        <f t="shared" ref="AJ5:AJ33" si="13">AI5/$AI$3</f>
        <v>0</v>
      </c>
      <c r="AK5" s="82"/>
      <c r="AL5" s="108">
        <f>SUM('Encodage Es'!L5,'Encodage Es'!AG5:AI5)</f>
        <v>0</v>
      </c>
      <c r="AM5" s="85">
        <f t="shared" ref="AM5:AM33" si="14">AL5/$AL$3</f>
        <v>0</v>
      </c>
      <c r="AN5" s="133"/>
      <c r="AO5" s="108">
        <f>SUM('Encodage Es'!D5:E5,'Encodage Es'!K5)</f>
        <v>2</v>
      </c>
      <c r="AP5" s="85">
        <f t="shared" ref="AP5:AP33" si="15">AO5/$AO$3</f>
        <v>0.22222222222222221</v>
      </c>
      <c r="AQ5" s="133"/>
      <c r="AR5" s="108">
        <f>SUM('Encodage Es'!F5:G5)</f>
        <v>0</v>
      </c>
      <c r="AS5" s="85">
        <f t="shared" ref="AS5:AS33" si="16">AR5/$AR$3</f>
        <v>0</v>
      </c>
    </row>
    <row r="6" spans="1:45" ht="15" customHeight="1">
      <c r="A6" s="180"/>
      <c r="B6" s="15">
        <v>3</v>
      </c>
      <c r="C6" s="16" t="str">
        <f>'Encodage Es'!C6</f>
        <v>C</v>
      </c>
      <c r="D6" s="182"/>
      <c r="E6" s="108">
        <f>SUM('Encodage Es'!I6)</f>
        <v>0</v>
      </c>
      <c r="F6" s="85">
        <f t="shared" si="3"/>
        <v>0</v>
      </c>
      <c r="G6" s="82"/>
      <c r="H6" s="108">
        <f>SUM('Encodage Es'!AJ6:AK6)</f>
        <v>0</v>
      </c>
      <c r="I6" s="85">
        <f t="shared" si="4"/>
        <v>0</v>
      </c>
      <c r="J6" s="109"/>
      <c r="K6" s="108">
        <f>SUM('Encodage Es'!AB6:AD6)</f>
        <v>0</v>
      </c>
      <c r="L6" s="85">
        <f t="shared" si="5"/>
        <v>0</v>
      </c>
      <c r="M6" s="109"/>
      <c r="N6" s="108">
        <f>SUM('Encodage Es'!N6,'Encodage Es'!V6:X6)</f>
        <v>0</v>
      </c>
      <c r="O6" s="85">
        <f t="shared" si="6"/>
        <v>0</v>
      </c>
      <c r="P6" s="79"/>
      <c r="Q6" s="108">
        <f>SUM('Encodage Es'!Y6:Z6)</f>
        <v>0</v>
      </c>
      <c r="R6" s="85">
        <f t="shared" si="7"/>
        <v>0</v>
      </c>
      <c r="S6" s="82"/>
      <c r="T6" s="108">
        <f>SUM('Encodage Es'!AE6:AF6)</f>
        <v>0</v>
      </c>
      <c r="U6" s="85">
        <f t="shared" si="8"/>
        <v>0</v>
      </c>
      <c r="V6" s="109"/>
      <c r="W6" s="108">
        <f>SUM('Encodage Es'!H6,'Encodage Es'!J6,'Encodage Es'!AL6:AM6)</f>
        <v>0</v>
      </c>
      <c r="X6" s="85">
        <f t="shared" si="9"/>
        <v>0</v>
      </c>
      <c r="Y6" s="109"/>
      <c r="Z6" s="108">
        <f>SUM('Encodage Es'!O6:Q6)</f>
        <v>0</v>
      </c>
      <c r="AA6" s="85">
        <f t="shared" si="10"/>
        <v>0</v>
      </c>
      <c r="AB6" s="82"/>
      <c r="AC6" s="108">
        <f>SUM('Encodage Es'!S6:U6)</f>
        <v>0</v>
      </c>
      <c r="AD6" s="85">
        <f t="shared" si="11"/>
        <v>0</v>
      </c>
      <c r="AE6" s="82"/>
      <c r="AF6" s="108">
        <f>SUM('Encodage Es'!AN6:AO6)</f>
        <v>0</v>
      </c>
      <c r="AG6" s="85">
        <f t="shared" si="12"/>
        <v>0</v>
      </c>
      <c r="AH6" s="82"/>
      <c r="AI6" s="108">
        <f>SUM('Encodage Es'!M6,'Encodage Es'!R6,'Encodage Es'!AA6)</f>
        <v>0</v>
      </c>
      <c r="AJ6" s="85">
        <f t="shared" si="13"/>
        <v>0</v>
      </c>
      <c r="AK6" s="82"/>
      <c r="AL6" s="108">
        <f>SUM('Encodage Es'!L6,'Encodage Es'!AG6:AI6)</f>
        <v>0</v>
      </c>
      <c r="AM6" s="85">
        <f t="shared" si="14"/>
        <v>0</v>
      </c>
      <c r="AN6" s="133"/>
      <c r="AO6" s="108">
        <f>SUM('Encodage Es'!D6:E6,'Encodage Es'!K6)</f>
        <v>2</v>
      </c>
      <c r="AP6" s="85">
        <f t="shared" si="15"/>
        <v>0.22222222222222221</v>
      </c>
      <c r="AQ6" s="133"/>
      <c r="AR6" s="108">
        <f>SUM('Encodage Es'!F6:G6)</f>
        <v>0</v>
      </c>
      <c r="AS6" s="85">
        <f t="shared" si="16"/>
        <v>0</v>
      </c>
    </row>
    <row r="7" spans="1:45" ht="15" customHeight="1">
      <c r="A7" s="180"/>
      <c r="B7" s="15">
        <v>4</v>
      </c>
      <c r="C7" s="16" t="str">
        <f>'Encodage Es'!C7</f>
        <v>D</v>
      </c>
      <c r="D7" s="182"/>
      <c r="E7" s="108">
        <f>SUM('Encodage Es'!I7)</f>
        <v>0</v>
      </c>
      <c r="F7" s="85">
        <f t="shared" si="3"/>
        <v>0</v>
      </c>
      <c r="G7" s="82"/>
      <c r="H7" s="108">
        <f>SUM('Encodage Es'!AJ7:AK7)</f>
        <v>0</v>
      </c>
      <c r="I7" s="85">
        <f t="shared" si="4"/>
        <v>0</v>
      </c>
      <c r="J7" s="109"/>
      <c r="K7" s="108">
        <f>SUM('Encodage Es'!AB7:AD7)</f>
        <v>0</v>
      </c>
      <c r="L7" s="85">
        <f t="shared" si="5"/>
        <v>0</v>
      </c>
      <c r="M7" s="109"/>
      <c r="N7" s="108">
        <f>SUM('Encodage Es'!N7,'Encodage Es'!V7:X7)</f>
        <v>0</v>
      </c>
      <c r="O7" s="85">
        <f t="shared" si="6"/>
        <v>0</v>
      </c>
      <c r="P7" s="79"/>
      <c r="Q7" s="108">
        <f>SUM('Encodage Es'!Y7:Z7)</f>
        <v>0</v>
      </c>
      <c r="R7" s="85">
        <f t="shared" si="7"/>
        <v>0</v>
      </c>
      <c r="S7" s="82"/>
      <c r="T7" s="108">
        <f>SUM('Encodage Es'!AE7:AF7)</f>
        <v>0</v>
      </c>
      <c r="U7" s="85">
        <f t="shared" si="8"/>
        <v>0</v>
      </c>
      <c r="V7" s="109"/>
      <c r="W7" s="108">
        <f>SUM('Encodage Es'!H7,'Encodage Es'!J7,'Encodage Es'!AL7:AM7)</f>
        <v>0</v>
      </c>
      <c r="X7" s="85">
        <f t="shared" si="9"/>
        <v>0</v>
      </c>
      <c r="Y7" s="109"/>
      <c r="Z7" s="108">
        <f>SUM('Encodage Es'!O7:Q7)</f>
        <v>0</v>
      </c>
      <c r="AA7" s="85">
        <f t="shared" si="10"/>
        <v>0</v>
      </c>
      <c r="AB7" s="82"/>
      <c r="AC7" s="108">
        <f>SUM('Encodage Es'!S7:U7)</f>
        <v>0</v>
      </c>
      <c r="AD7" s="85">
        <f t="shared" si="11"/>
        <v>0</v>
      </c>
      <c r="AE7" s="82"/>
      <c r="AF7" s="108">
        <f>SUM('Encodage Es'!AN7:AO7)</f>
        <v>0</v>
      </c>
      <c r="AG7" s="85">
        <f t="shared" si="12"/>
        <v>0</v>
      </c>
      <c r="AH7" s="82"/>
      <c r="AI7" s="108">
        <f>SUM('Encodage Es'!M7,'Encodage Es'!R7,'Encodage Es'!AA7)</f>
        <v>0</v>
      </c>
      <c r="AJ7" s="85">
        <f t="shared" si="13"/>
        <v>0</v>
      </c>
      <c r="AK7" s="82"/>
      <c r="AL7" s="108">
        <f>SUM('Encodage Es'!L7,'Encodage Es'!AG7:AI7)</f>
        <v>0</v>
      </c>
      <c r="AM7" s="85">
        <f t="shared" si="14"/>
        <v>0</v>
      </c>
      <c r="AN7" s="133"/>
      <c r="AO7" s="108">
        <f>SUM('Encodage Es'!D7:E7,'Encodage Es'!K7)</f>
        <v>0</v>
      </c>
      <c r="AP7" s="85">
        <f t="shared" si="15"/>
        <v>0</v>
      </c>
      <c r="AQ7" s="133"/>
      <c r="AR7" s="108">
        <f>SUM('Encodage Es'!F7:G7)</f>
        <v>0</v>
      </c>
      <c r="AS7" s="85">
        <f t="shared" si="16"/>
        <v>0</v>
      </c>
    </row>
    <row r="8" spans="1:45" ht="15" customHeight="1">
      <c r="A8" s="180"/>
      <c r="B8" s="15">
        <v>5</v>
      </c>
      <c r="C8" s="16" t="str">
        <f>'Encodage Es'!C8</f>
        <v>E</v>
      </c>
      <c r="D8" s="182"/>
      <c r="E8" s="108">
        <f>SUM('Encodage Es'!I8)</f>
        <v>0</v>
      </c>
      <c r="F8" s="85">
        <f t="shared" si="3"/>
        <v>0</v>
      </c>
      <c r="G8" s="82"/>
      <c r="H8" s="108">
        <f>SUM('Encodage Es'!AJ8:AK8)</f>
        <v>0</v>
      </c>
      <c r="I8" s="85">
        <f t="shared" si="4"/>
        <v>0</v>
      </c>
      <c r="J8" s="109"/>
      <c r="K8" s="108">
        <f>SUM('Encodage Es'!AB8:AD8)</f>
        <v>0</v>
      </c>
      <c r="L8" s="85">
        <f t="shared" si="5"/>
        <v>0</v>
      </c>
      <c r="M8" s="109"/>
      <c r="N8" s="108">
        <f>SUM('Encodage Es'!N8,'Encodage Es'!V8:X8)</f>
        <v>0</v>
      </c>
      <c r="O8" s="85">
        <f t="shared" si="6"/>
        <v>0</v>
      </c>
      <c r="P8" s="79"/>
      <c r="Q8" s="108">
        <f>SUM('Encodage Es'!Y8:Z8)</f>
        <v>0</v>
      </c>
      <c r="R8" s="85">
        <f t="shared" si="7"/>
        <v>0</v>
      </c>
      <c r="S8" s="82"/>
      <c r="T8" s="108">
        <f>SUM('Encodage Es'!AE8:AF8)</f>
        <v>0</v>
      </c>
      <c r="U8" s="85">
        <f t="shared" si="8"/>
        <v>0</v>
      </c>
      <c r="V8" s="109"/>
      <c r="W8" s="108">
        <f>SUM('Encodage Es'!H8,'Encodage Es'!J8,'Encodage Es'!AL8:AM8)</f>
        <v>0</v>
      </c>
      <c r="X8" s="85">
        <f t="shared" si="9"/>
        <v>0</v>
      </c>
      <c r="Y8" s="109"/>
      <c r="Z8" s="108">
        <f>SUM('Encodage Es'!O8:Q8)</f>
        <v>0</v>
      </c>
      <c r="AA8" s="85">
        <f t="shared" si="10"/>
        <v>0</v>
      </c>
      <c r="AB8" s="82"/>
      <c r="AC8" s="108">
        <f>SUM('Encodage Es'!S8:U8)</f>
        <v>0</v>
      </c>
      <c r="AD8" s="85">
        <f t="shared" si="11"/>
        <v>0</v>
      </c>
      <c r="AE8" s="82"/>
      <c r="AF8" s="108">
        <f>SUM('Encodage Es'!AN8:AO8)</f>
        <v>0</v>
      </c>
      <c r="AG8" s="85">
        <f t="shared" si="12"/>
        <v>0</v>
      </c>
      <c r="AH8" s="82"/>
      <c r="AI8" s="108">
        <f>SUM('Encodage Es'!M8,'Encodage Es'!R8,'Encodage Es'!AA8)</f>
        <v>0</v>
      </c>
      <c r="AJ8" s="85">
        <f t="shared" si="13"/>
        <v>0</v>
      </c>
      <c r="AK8" s="82"/>
      <c r="AL8" s="108">
        <f>SUM('Encodage Es'!L8,'Encodage Es'!AG8:AI8)</f>
        <v>0</v>
      </c>
      <c r="AM8" s="85">
        <f t="shared" si="14"/>
        <v>0</v>
      </c>
      <c r="AN8" s="133"/>
      <c r="AO8" s="108">
        <f>SUM('Encodage Es'!D8:E8,'Encodage Es'!K8)</f>
        <v>0</v>
      </c>
      <c r="AP8" s="85">
        <f t="shared" si="15"/>
        <v>0</v>
      </c>
      <c r="AQ8" s="133"/>
      <c r="AR8" s="108">
        <f>SUM('Encodage Es'!F8:G8)</f>
        <v>0</v>
      </c>
      <c r="AS8" s="85">
        <f t="shared" si="16"/>
        <v>0</v>
      </c>
    </row>
    <row r="9" spans="1:45" ht="15" customHeight="1">
      <c r="A9" s="180"/>
      <c r="B9" s="15">
        <v>6</v>
      </c>
      <c r="C9" s="16" t="str">
        <f>'Encodage Es'!C9</f>
        <v>F</v>
      </c>
      <c r="D9" s="182"/>
      <c r="E9" s="108">
        <f>SUM('Encodage Es'!I9)</f>
        <v>0</v>
      </c>
      <c r="F9" s="85">
        <f t="shared" si="3"/>
        <v>0</v>
      </c>
      <c r="G9" s="82"/>
      <c r="H9" s="108">
        <f>SUM('Encodage Es'!AJ9:AK9)</f>
        <v>0</v>
      </c>
      <c r="I9" s="85">
        <f t="shared" si="4"/>
        <v>0</v>
      </c>
      <c r="J9" s="109"/>
      <c r="K9" s="108">
        <f>SUM('Encodage Es'!AB9:AD9)</f>
        <v>0</v>
      </c>
      <c r="L9" s="85">
        <f t="shared" si="5"/>
        <v>0</v>
      </c>
      <c r="M9" s="109"/>
      <c r="N9" s="108">
        <f>SUM('Encodage Es'!N9,'Encodage Es'!V9:X9)</f>
        <v>0</v>
      </c>
      <c r="O9" s="85">
        <f t="shared" si="6"/>
        <v>0</v>
      </c>
      <c r="P9" s="79"/>
      <c r="Q9" s="108">
        <f>SUM('Encodage Es'!Y9:Z9)</f>
        <v>0</v>
      </c>
      <c r="R9" s="85">
        <f t="shared" si="7"/>
        <v>0</v>
      </c>
      <c r="S9" s="82"/>
      <c r="T9" s="108">
        <f>SUM('Encodage Es'!AE9:AF9)</f>
        <v>0</v>
      </c>
      <c r="U9" s="85">
        <f t="shared" si="8"/>
        <v>0</v>
      </c>
      <c r="V9" s="109"/>
      <c r="W9" s="108">
        <f>SUM('Encodage Es'!H9,'Encodage Es'!J9,'Encodage Es'!AL9:AM9)</f>
        <v>0</v>
      </c>
      <c r="X9" s="85">
        <f t="shared" si="9"/>
        <v>0</v>
      </c>
      <c r="Y9" s="109"/>
      <c r="Z9" s="108">
        <f>SUM('Encodage Es'!O9:Q9)</f>
        <v>0</v>
      </c>
      <c r="AA9" s="85">
        <f t="shared" si="10"/>
        <v>0</v>
      </c>
      <c r="AB9" s="82"/>
      <c r="AC9" s="108">
        <f>SUM('Encodage Es'!S9:U9)</f>
        <v>0</v>
      </c>
      <c r="AD9" s="85">
        <f t="shared" si="11"/>
        <v>0</v>
      </c>
      <c r="AE9" s="82"/>
      <c r="AF9" s="108">
        <f>SUM('Encodage Es'!AN9:AO9)</f>
        <v>0</v>
      </c>
      <c r="AG9" s="85">
        <f t="shared" si="12"/>
        <v>0</v>
      </c>
      <c r="AH9" s="82"/>
      <c r="AI9" s="108">
        <f>SUM('Encodage Es'!M9,'Encodage Es'!R9,'Encodage Es'!AA9)</f>
        <v>0</v>
      </c>
      <c r="AJ9" s="85">
        <f t="shared" si="13"/>
        <v>0</v>
      </c>
      <c r="AK9" s="82"/>
      <c r="AL9" s="108">
        <f>SUM('Encodage Es'!L9,'Encodage Es'!AG9:AI9)</f>
        <v>0</v>
      </c>
      <c r="AM9" s="85">
        <f t="shared" si="14"/>
        <v>0</v>
      </c>
      <c r="AN9" s="133"/>
      <c r="AO9" s="108">
        <f>SUM('Encodage Es'!D9:E9,'Encodage Es'!K9)</f>
        <v>0</v>
      </c>
      <c r="AP9" s="85">
        <f t="shared" si="15"/>
        <v>0</v>
      </c>
      <c r="AQ9" s="133"/>
      <c r="AR9" s="108">
        <f>SUM('Encodage Es'!F9:G9)</f>
        <v>0</v>
      </c>
      <c r="AS9" s="85">
        <f t="shared" si="16"/>
        <v>0</v>
      </c>
    </row>
    <row r="10" spans="1:45" ht="15" customHeight="1">
      <c r="A10" s="180"/>
      <c r="B10" s="15">
        <v>7</v>
      </c>
      <c r="C10" s="16" t="str">
        <f>'Encodage Es'!C10</f>
        <v>G</v>
      </c>
      <c r="D10" s="182"/>
      <c r="E10" s="108">
        <f>SUM('Encodage Es'!I10)</f>
        <v>0</v>
      </c>
      <c r="F10" s="85">
        <f t="shared" si="3"/>
        <v>0</v>
      </c>
      <c r="G10" s="82"/>
      <c r="H10" s="108">
        <f>SUM('Encodage Es'!AJ10:AK10)</f>
        <v>0</v>
      </c>
      <c r="I10" s="85">
        <f t="shared" si="4"/>
        <v>0</v>
      </c>
      <c r="J10" s="109"/>
      <c r="K10" s="108">
        <f>SUM('Encodage Es'!AB10:AD10)</f>
        <v>0</v>
      </c>
      <c r="L10" s="85">
        <f t="shared" si="5"/>
        <v>0</v>
      </c>
      <c r="M10" s="109"/>
      <c r="N10" s="108">
        <f>SUM('Encodage Es'!N10,'Encodage Es'!V10:X10)</f>
        <v>0</v>
      </c>
      <c r="O10" s="85">
        <f t="shared" si="6"/>
        <v>0</v>
      </c>
      <c r="P10" s="79"/>
      <c r="Q10" s="108">
        <f>SUM('Encodage Es'!Y10:Z10)</f>
        <v>0</v>
      </c>
      <c r="R10" s="85">
        <f t="shared" si="7"/>
        <v>0</v>
      </c>
      <c r="S10" s="82"/>
      <c r="T10" s="108">
        <f>SUM('Encodage Es'!AE10:AF10)</f>
        <v>0</v>
      </c>
      <c r="U10" s="85">
        <f t="shared" si="8"/>
        <v>0</v>
      </c>
      <c r="V10" s="109"/>
      <c r="W10" s="108">
        <f>SUM('Encodage Es'!H10,'Encodage Es'!J10,'Encodage Es'!AL10:AM10)</f>
        <v>0</v>
      </c>
      <c r="X10" s="85">
        <f t="shared" si="9"/>
        <v>0</v>
      </c>
      <c r="Y10" s="109"/>
      <c r="Z10" s="108">
        <f>SUM('Encodage Es'!O10:Q10)</f>
        <v>0</v>
      </c>
      <c r="AA10" s="85">
        <f t="shared" si="10"/>
        <v>0</v>
      </c>
      <c r="AB10" s="82"/>
      <c r="AC10" s="108">
        <f>SUM('Encodage Es'!S10:U10)</f>
        <v>0</v>
      </c>
      <c r="AD10" s="85">
        <f t="shared" si="11"/>
        <v>0</v>
      </c>
      <c r="AE10" s="82"/>
      <c r="AF10" s="108">
        <f>SUM('Encodage Es'!AN10:AO10)</f>
        <v>0</v>
      </c>
      <c r="AG10" s="85">
        <f t="shared" si="12"/>
        <v>0</v>
      </c>
      <c r="AH10" s="82"/>
      <c r="AI10" s="108">
        <f>SUM('Encodage Es'!M10,'Encodage Es'!R10,'Encodage Es'!AA10)</f>
        <v>0</v>
      </c>
      <c r="AJ10" s="85">
        <f t="shared" si="13"/>
        <v>0</v>
      </c>
      <c r="AK10" s="82"/>
      <c r="AL10" s="108">
        <f>SUM('Encodage Es'!L10,'Encodage Es'!AG10:AI10)</f>
        <v>0</v>
      </c>
      <c r="AM10" s="85">
        <f t="shared" si="14"/>
        <v>0</v>
      </c>
      <c r="AN10" s="133"/>
      <c r="AO10" s="108">
        <f>SUM('Encodage Es'!D10:E10,'Encodage Es'!K10)</f>
        <v>0</v>
      </c>
      <c r="AP10" s="85">
        <f t="shared" si="15"/>
        <v>0</v>
      </c>
      <c r="AQ10" s="133"/>
      <c r="AR10" s="108">
        <f>SUM('Encodage Es'!F10:G10)</f>
        <v>0</v>
      </c>
      <c r="AS10" s="85">
        <f t="shared" si="16"/>
        <v>0</v>
      </c>
    </row>
    <row r="11" spans="1:45" ht="15" customHeight="1">
      <c r="A11" s="180"/>
      <c r="B11" s="15">
        <v>8</v>
      </c>
      <c r="C11" s="16" t="str">
        <f>'Encodage Es'!C11</f>
        <v>H</v>
      </c>
      <c r="D11" s="182"/>
      <c r="E11" s="108">
        <f>SUM('Encodage Es'!I11)</f>
        <v>0</v>
      </c>
      <c r="F11" s="85">
        <f t="shared" si="3"/>
        <v>0</v>
      </c>
      <c r="G11" s="82"/>
      <c r="H11" s="108">
        <f>SUM('Encodage Es'!AJ11:AK11)</f>
        <v>0</v>
      </c>
      <c r="I11" s="85">
        <f t="shared" si="4"/>
        <v>0</v>
      </c>
      <c r="J11" s="109"/>
      <c r="K11" s="108">
        <f>SUM('Encodage Es'!AB11:AD11)</f>
        <v>0</v>
      </c>
      <c r="L11" s="85">
        <f t="shared" si="5"/>
        <v>0</v>
      </c>
      <c r="M11" s="109"/>
      <c r="N11" s="108">
        <f>SUM('Encodage Es'!N11,'Encodage Es'!V11:X11)</f>
        <v>0</v>
      </c>
      <c r="O11" s="85">
        <f t="shared" si="6"/>
        <v>0</v>
      </c>
      <c r="P11" s="79"/>
      <c r="Q11" s="108">
        <f>SUM('Encodage Es'!Y11:Z11)</f>
        <v>0</v>
      </c>
      <c r="R11" s="85">
        <f t="shared" si="7"/>
        <v>0</v>
      </c>
      <c r="S11" s="82"/>
      <c r="T11" s="108">
        <f>SUM('Encodage Es'!AE11:AF11)</f>
        <v>0</v>
      </c>
      <c r="U11" s="85">
        <f t="shared" si="8"/>
        <v>0</v>
      </c>
      <c r="V11" s="109"/>
      <c r="W11" s="108">
        <f>SUM('Encodage Es'!H11,'Encodage Es'!J11,'Encodage Es'!AL11:AM11)</f>
        <v>0</v>
      </c>
      <c r="X11" s="85">
        <f t="shared" si="9"/>
        <v>0</v>
      </c>
      <c r="Y11" s="109"/>
      <c r="Z11" s="108">
        <f>SUM('Encodage Es'!O11:Q11)</f>
        <v>0</v>
      </c>
      <c r="AA11" s="85">
        <f t="shared" si="10"/>
        <v>0</v>
      </c>
      <c r="AB11" s="82"/>
      <c r="AC11" s="108">
        <f>SUM('Encodage Es'!S11:U11)</f>
        <v>0</v>
      </c>
      <c r="AD11" s="85">
        <f t="shared" si="11"/>
        <v>0</v>
      </c>
      <c r="AE11" s="82"/>
      <c r="AF11" s="108">
        <f>SUM('Encodage Es'!AN11:AO11)</f>
        <v>0</v>
      </c>
      <c r="AG11" s="85">
        <f t="shared" si="12"/>
        <v>0</v>
      </c>
      <c r="AH11" s="82"/>
      <c r="AI11" s="108">
        <f>SUM('Encodage Es'!M11,'Encodage Es'!R11,'Encodage Es'!AA11)</f>
        <v>0</v>
      </c>
      <c r="AJ11" s="85">
        <f t="shared" si="13"/>
        <v>0</v>
      </c>
      <c r="AK11" s="82"/>
      <c r="AL11" s="108">
        <f>SUM('Encodage Es'!L11,'Encodage Es'!AG11:AI11)</f>
        <v>0</v>
      </c>
      <c r="AM11" s="85">
        <f t="shared" si="14"/>
        <v>0</v>
      </c>
      <c r="AN11" s="133"/>
      <c r="AO11" s="108">
        <f>SUM('Encodage Es'!D11:E11,'Encodage Es'!K11)</f>
        <v>0</v>
      </c>
      <c r="AP11" s="85">
        <f t="shared" si="15"/>
        <v>0</v>
      </c>
      <c r="AQ11" s="133"/>
      <c r="AR11" s="108">
        <f>SUM('Encodage Es'!F11:G11)</f>
        <v>0</v>
      </c>
      <c r="AS11" s="85">
        <f t="shared" si="16"/>
        <v>0</v>
      </c>
    </row>
    <row r="12" spans="1:45" ht="15" customHeight="1">
      <c r="A12" s="180"/>
      <c r="B12" s="15">
        <v>9</v>
      </c>
      <c r="C12" s="16" t="str">
        <f>'Encodage Es'!C12</f>
        <v>I</v>
      </c>
      <c r="D12" s="182"/>
      <c r="E12" s="108">
        <f>SUM('Encodage Es'!I12)</f>
        <v>0</v>
      </c>
      <c r="F12" s="85">
        <f t="shared" si="3"/>
        <v>0</v>
      </c>
      <c r="G12" s="82"/>
      <c r="H12" s="108">
        <f>SUM('Encodage Es'!AJ12:AK12)</f>
        <v>0</v>
      </c>
      <c r="I12" s="85">
        <f t="shared" si="4"/>
        <v>0</v>
      </c>
      <c r="J12" s="109"/>
      <c r="K12" s="108">
        <f>SUM('Encodage Es'!AB12:AD12)</f>
        <v>0</v>
      </c>
      <c r="L12" s="85">
        <f t="shared" si="5"/>
        <v>0</v>
      </c>
      <c r="M12" s="109"/>
      <c r="N12" s="108">
        <f>SUM('Encodage Es'!N12,'Encodage Es'!V12:X12)</f>
        <v>0</v>
      </c>
      <c r="O12" s="85">
        <f t="shared" si="6"/>
        <v>0</v>
      </c>
      <c r="P12" s="79"/>
      <c r="Q12" s="108">
        <f>SUM('Encodage Es'!Y12:Z12)</f>
        <v>0</v>
      </c>
      <c r="R12" s="85">
        <f t="shared" si="7"/>
        <v>0</v>
      </c>
      <c r="S12" s="82"/>
      <c r="T12" s="108">
        <f>SUM('Encodage Es'!AE12:AF12)</f>
        <v>0</v>
      </c>
      <c r="U12" s="85">
        <f t="shared" si="8"/>
        <v>0</v>
      </c>
      <c r="V12" s="109"/>
      <c r="W12" s="108">
        <f>SUM('Encodage Es'!H12,'Encodage Es'!J12,'Encodage Es'!AL12:AM12)</f>
        <v>0</v>
      </c>
      <c r="X12" s="85">
        <f t="shared" si="9"/>
        <v>0</v>
      </c>
      <c r="Y12" s="109"/>
      <c r="Z12" s="108">
        <f>SUM('Encodage Es'!O12:Q12)</f>
        <v>0</v>
      </c>
      <c r="AA12" s="85">
        <f t="shared" si="10"/>
        <v>0</v>
      </c>
      <c r="AB12" s="82"/>
      <c r="AC12" s="108">
        <f>SUM('Encodage Es'!S12:U12)</f>
        <v>0</v>
      </c>
      <c r="AD12" s="85">
        <f t="shared" si="11"/>
        <v>0</v>
      </c>
      <c r="AE12" s="82"/>
      <c r="AF12" s="108">
        <f>SUM('Encodage Es'!AN12:AO12)</f>
        <v>0</v>
      </c>
      <c r="AG12" s="85">
        <f t="shared" si="12"/>
        <v>0</v>
      </c>
      <c r="AH12" s="82"/>
      <c r="AI12" s="108">
        <f>SUM('Encodage Es'!M12,'Encodage Es'!R12,'Encodage Es'!AA12)</f>
        <v>0</v>
      </c>
      <c r="AJ12" s="85">
        <f t="shared" si="13"/>
        <v>0</v>
      </c>
      <c r="AK12" s="82"/>
      <c r="AL12" s="108">
        <f>SUM('Encodage Es'!L12,'Encodage Es'!AG12:AI12)</f>
        <v>0</v>
      </c>
      <c r="AM12" s="85">
        <f t="shared" si="14"/>
        <v>0</v>
      </c>
      <c r="AN12" s="133"/>
      <c r="AO12" s="108">
        <f>SUM('Encodage Es'!D12:E12,'Encodage Es'!K12)</f>
        <v>0</v>
      </c>
      <c r="AP12" s="85">
        <f t="shared" si="15"/>
        <v>0</v>
      </c>
      <c r="AQ12" s="133"/>
      <c r="AR12" s="108">
        <f>SUM('Encodage Es'!F12:G12)</f>
        <v>0</v>
      </c>
      <c r="AS12" s="85">
        <f t="shared" si="16"/>
        <v>0</v>
      </c>
    </row>
    <row r="13" spans="1:45" ht="15" customHeight="1">
      <c r="A13" s="180"/>
      <c r="B13" s="15">
        <v>10</v>
      </c>
      <c r="C13" s="16" t="str">
        <f>'Encodage Es'!C13</f>
        <v>J</v>
      </c>
      <c r="D13" s="182"/>
      <c r="E13" s="108">
        <f>SUM('Encodage Es'!I13)</f>
        <v>0</v>
      </c>
      <c r="F13" s="85">
        <f t="shared" si="3"/>
        <v>0</v>
      </c>
      <c r="G13" s="82"/>
      <c r="H13" s="108">
        <f>SUM('Encodage Es'!AJ13:AK13)</f>
        <v>0</v>
      </c>
      <c r="I13" s="85">
        <f t="shared" si="4"/>
        <v>0</v>
      </c>
      <c r="J13" s="109"/>
      <c r="K13" s="108">
        <f>SUM('Encodage Es'!AB13:AD13)</f>
        <v>0</v>
      </c>
      <c r="L13" s="85">
        <f t="shared" si="5"/>
        <v>0</v>
      </c>
      <c r="M13" s="109"/>
      <c r="N13" s="108">
        <f>SUM('Encodage Es'!N13,'Encodage Es'!V13:X13)</f>
        <v>0</v>
      </c>
      <c r="O13" s="85">
        <f t="shared" si="6"/>
        <v>0</v>
      </c>
      <c r="P13" s="79"/>
      <c r="Q13" s="108">
        <f>SUM('Encodage Es'!Y13:Z13)</f>
        <v>0</v>
      </c>
      <c r="R13" s="85">
        <f t="shared" si="7"/>
        <v>0</v>
      </c>
      <c r="S13" s="82"/>
      <c r="T13" s="108">
        <f>SUM('Encodage Es'!AE13:AF13)</f>
        <v>0</v>
      </c>
      <c r="U13" s="85">
        <f t="shared" si="8"/>
        <v>0</v>
      </c>
      <c r="V13" s="109"/>
      <c r="W13" s="108">
        <f>SUM('Encodage Es'!H13,'Encodage Es'!J13,'Encodage Es'!AL13:AM13)</f>
        <v>0</v>
      </c>
      <c r="X13" s="85">
        <f t="shared" si="9"/>
        <v>0</v>
      </c>
      <c r="Y13" s="109"/>
      <c r="Z13" s="108">
        <f>SUM('Encodage Es'!O13:Q13)</f>
        <v>0</v>
      </c>
      <c r="AA13" s="85">
        <f t="shared" si="10"/>
        <v>0</v>
      </c>
      <c r="AB13" s="82"/>
      <c r="AC13" s="108">
        <f>SUM('Encodage Es'!S13:U13)</f>
        <v>0</v>
      </c>
      <c r="AD13" s="85">
        <f t="shared" si="11"/>
        <v>0</v>
      </c>
      <c r="AE13" s="82"/>
      <c r="AF13" s="108">
        <f>SUM('Encodage Es'!AN13:AO13)</f>
        <v>0</v>
      </c>
      <c r="AG13" s="85">
        <f t="shared" si="12"/>
        <v>0</v>
      </c>
      <c r="AH13" s="82"/>
      <c r="AI13" s="108">
        <f>SUM('Encodage Es'!M13,'Encodage Es'!R13,'Encodage Es'!AA13)</f>
        <v>0</v>
      </c>
      <c r="AJ13" s="85">
        <f t="shared" si="13"/>
        <v>0</v>
      </c>
      <c r="AK13" s="82"/>
      <c r="AL13" s="108">
        <f>SUM('Encodage Es'!L13,'Encodage Es'!AG13:AI13)</f>
        <v>0</v>
      </c>
      <c r="AM13" s="85">
        <f t="shared" si="14"/>
        <v>0</v>
      </c>
      <c r="AN13" s="133"/>
      <c r="AO13" s="108">
        <f>SUM('Encodage Es'!D13:E13,'Encodage Es'!K13)</f>
        <v>0</v>
      </c>
      <c r="AP13" s="85">
        <f t="shared" si="15"/>
        <v>0</v>
      </c>
      <c r="AQ13" s="133"/>
      <c r="AR13" s="108">
        <f>SUM('Encodage Es'!F13:G13)</f>
        <v>0</v>
      </c>
      <c r="AS13" s="85">
        <f t="shared" si="16"/>
        <v>0</v>
      </c>
    </row>
    <row r="14" spans="1:45" ht="15" customHeight="1">
      <c r="A14" s="180"/>
      <c r="B14" s="15">
        <v>11</v>
      </c>
      <c r="C14" s="16" t="str">
        <f>'Encodage Es'!C14</f>
        <v>K</v>
      </c>
      <c r="D14" s="182"/>
      <c r="E14" s="108">
        <f>SUM('Encodage Es'!I14)</f>
        <v>0</v>
      </c>
      <c r="F14" s="85">
        <f t="shared" si="3"/>
        <v>0</v>
      </c>
      <c r="G14" s="82"/>
      <c r="H14" s="108">
        <f>SUM('Encodage Es'!AJ14:AK14)</f>
        <v>0</v>
      </c>
      <c r="I14" s="85">
        <f t="shared" si="4"/>
        <v>0</v>
      </c>
      <c r="J14" s="109"/>
      <c r="K14" s="108">
        <f>SUM('Encodage Es'!AB14:AD14)</f>
        <v>0</v>
      </c>
      <c r="L14" s="85">
        <f t="shared" si="5"/>
        <v>0</v>
      </c>
      <c r="M14" s="109"/>
      <c r="N14" s="108">
        <f>SUM('Encodage Es'!N14,'Encodage Es'!V14:X14)</f>
        <v>0</v>
      </c>
      <c r="O14" s="85">
        <f t="shared" si="6"/>
        <v>0</v>
      </c>
      <c r="P14" s="79"/>
      <c r="Q14" s="108">
        <f>SUM('Encodage Es'!Y14:Z14)</f>
        <v>0</v>
      </c>
      <c r="R14" s="85">
        <f t="shared" si="7"/>
        <v>0</v>
      </c>
      <c r="S14" s="82"/>
      <c r="T14" s="108">
        <f>SUM('Encodage Es'!AE14:AF14)</f>
        <v>0</v>
      </c>
      <c r="U14" s="85">
        <f t="shared" si="8"/>
        <v>0</v>
      </c>
      <c r="V14" s="109"/>
      <c r="W14" s="108">
        <f>SUM('Encodage Es'!H14,'Encodage Es'!J14,'Encodage Es'!AL14:AM14)</f>
        <v>0</v>
      </c>
      <c r="X14" s="85">
        <f t="shared" si="9"/>
        <v>0</v>
      </c>
      <c r="Y14" s="109"/>
      <c r="Z14" s="108">
        <f>SUM('Encodage Es'!O14:Q14)</f>
        <v>0</v>
      </c>
      <c r="AA14" s="85">
        <f t="shared" si="10"/>
        <v>0</v>
      </c>
      <c r="AB14" s="82"/>
      <c r="AC14" s="108">
        <f>SUM('Encodage Es'!S14:U14)</f>
        <v>0</v>
      </c>
      <c r="AD14" s="85">
        <f t="shared" si="11"/>
        <v>0</v>
      </c>
      <c r="AE14" s="82"/>
      <c r="AF14" s="108">
        <f>SUM('Encodage Es'!AN14:AO14)</f>
        <v>0</v>
      </c>
      <c r="AG14" s="85">
        <f t="shared" si="12"/>
        <v>0</v>
      </c>
      <c r="AH14" s="82"/>
      <c r="AI14" s="108">
        <f>SUM('Encodage Es'!M14,'Encodage Es'!R14,'Encodage Es'!AA14)</f>
        <v>0</v>
      </c>
      <c r="AJ14" s="85">
        <f t="shared" si="13"/>
        <v>0</v>
      </c>
      <c r="AK14" s="82"/>
      <c r="AL14" s="108">
        <f>SUM('Encodage Es'!L14,'Encodage Es'!AG14:AI14)</f>
        <v>0</v>
      </c>
      <c r="AM14" s="85">
        <f t="shared" si="14"/>
        <v>0</v>
      </c>
      <c r="AN14" s="133"/>
      <c r="AO14" s="108">
        <f>SUM('Encodage Es'!D14:E14,'Encodage Es'!K14)</f>
        <v>0</v>
      </c>
      <c r="AP14" s="85">
        <f t="shared" si="15"/>
        <v>0</v>
      </c>
      <c r="AQ14" s="133"/>
      <c r="AR14" s="108">
        <f>SUM('Encodage Es'!F14:G14)</f>
        <v>0</v>
      </c>
      <c r="AS14" s="85">
        <f t="shared" si="16"/>
        <v>0</v>
      </c>
    </row>
    <row r="15" spans="1:45" ht="15" customHeight="1">
      <c r="A15" s="180"/>
      <c r="B15" s="15">
        <v>12</v>
      </c>
      <c r="C15" s="16" t="str">
        <f>'Encodage Es'!C15</f>
        <v>L</v>
      </c>
      <c r="D15" s="182"/>
      <c r="E15" s="108">
        <f>SUM('Encodage Es'!I15)</f>
        <v>0</v>
      </c>
      <c r="F15" s="85">
        <f t="shared" si="3"/>
        <v>0</v>
      </c>
      <c r="G15" s="82"/>
      <c r="H15" s="108">
        <f>SUM('Encodage Es'!AJ15:AK15)</f>
        <v>0</v>
      </c>
      <c r="I15" s="85">
        <f t="shared" si="4"/>
        <v>0</v>
      </c>
      <c r="J15" s="109"/>
      <c r="K15" s="108">
        <f>SUM('Encodage Es'!AB15:AD15)</f>
        <v>0</v>
      </c>
      <c r="L15" s="85">
        <f t="shared" si="5"/>
        <v>0</v>
      </c>
      <c r="M15" s="109"/>
      <c r="N15" s="108">
        <f>SUM('Encodage Es'!N15,'Encodage Es'!V15:X15)</f>
        <v>0</v>
      </c>
      <c r="O15" s="85">
        <f t="shared" si="6"/>
        <v>0</v>
      </c>
      <c r="P15" s="79"/>
      <c r="Q15" s="108">
        <f>SUM('Encodage Es'!Y15:Z15)</f>
        <v>0</v>
      </c>
      <c r="R15" s="85">
        <f t="shared" si="7"/>
        <v>0</v>
      </c>
      <c r="S15" s="82"/>
      <c r="T15" s="108">
        <f>SUM('Encodage Es'!AE15:AF15)</f>
        <v>0</v>
      </c>
      <c r="U15" s="85">
        <f t="shared" si="8"/>
        <v>0</v>
      </c>
      <c r="V15" s="109"/>
      <c r="W15" s="108">
        <f>SUM('Encodage Es'!H15,'Encodage Es'!J15,'Encodage Es'!AL15:AM15)</f>
        <v>0</v>
      </c>
      <c r="X15" s="85">
        <f t="shared" si="9"/>
        <v>0</v>
      </c>
      <c r="Y15" s="109"/>
      <c r="Z15" s="108">
        <f>SUM('Encodage Es'!O15:Q15)</f>
        <v>0</v>
      </c>
      <c r="AA15" s="85">
        <f t="shared" si="10"/>
        <v>0</v>
      </c>
      <c r="AB15" s="82"/>
      <c r="AC15" s="108">
        <f>SUM('Encodage Es'!S15:U15)</f>
        <v>0</v>
      </c>
      <c r="AD15" s="85">
        <f t="shared" si="11"/>
        <v>0</v>
      </c>
      <c r="AE15" s="82"/>
      <c r="AF15" s="108">
        <f>SUM('Encodage Es'!AN15:AO15)</f>
        <v>0</v>
      </c>
      <c r="AG15" s="85">
        <f t="shared" si="12"/>
        <v>0</v>
      </c>
      <c r="AH15" s="82"/>
      <c r="AI15" s="108">
        <f>SUM('Encodage Es'!M15,'Encodage Es'!R15,'Encodage Es'!AA15)</f>
        <v>0</v>
      </c>
      <c r="AJ15" s="85">
        <f t="shared" si="13"/>
        <v>0</v>
      </c>
      <c r="AK15" s="82"/>
      <c r="AL15" s="108">
        <f>SUM('Encodage Es'!L15,'Encodage Es'!AG15:AI15)</f>
        <v>0</v>
      </c>
      <c r="AM15" s="85">
        <f t="shared" si="14"/>
        <v>0</v>
      </c>
      <c r="AN15" s="133"/>
      <c r="AO15" s="108">
        <f>SUM('Encodage Es'!D15:E15,'Encodage Es'!K15)</f>
        <v>0</v>
      </c>
      <c r="AP15" s="85">
        <f t="shared" si="15"/>
        <v>0</v>
      </c>
      <c r="AQ15" s="133"/>
      <c r="AR15" s="108">
        <f>SUM('Encodage Es'!F15:G15)</f>
        <v>0</v>
      </c>
      <c r="AS15" s="85">
        <f t="shared" si="16"/>
        <v>0</v>
      </c>
    </row>
    <row r="16" spans="1:45" ht="15" customHeight="1">
      <c r="A16" s="180"/>
      <c r="B16" s="15">
        <v>13</v>
      </c>
      <c r="C16" s="16" t="str">
        <f>'Encodage Es'!C16</f>
        <v>M</v>
      </c>
      <c r="D16" s="182"/>
      <c r="E16" s="108">
        <f>SUM('Encodage Es'!I16)</f>
        <v>0</v>
      </c>
      <c r="F16" s="85">
        <f t="shared" si="3"/>
        <v>0</v>
      </c>
      <c r="G16" s="82"/>
      <c r="H16" s="108">
        <f>SUM('Encodage Es'!AJ16:AK16)</f>
        <v>0</v>
      </c>
      <c r="I16" s="85">
        <f t="shared" si="4"/>
        <v>0</v>
      </c>
      <c r="J16" s="109"/>
      <c r="K16" s="108">
        <f>SUM('Encodage Es'!AB16:AD16)</f>
        <v>0</v>
      </c>
      <c r="L16" s="85">
        <f t="shared" si="5"/>
        <v>0</v>
      </c>
      <c r="M16" s="109"/>
      <c r="N16" s="108">
        <f>SUM('Encodage Es'!N16,'Encodage Es'!V16:X16)</f>
        <v>0</v>
      </c>
      <c r="O16" s="85">
        <f t="shared" si="6"/>
        <v>0</v>
      </c>
      <c r="P16" s="79"/>
      <c r="Q16" s="108">
        <f>SUM('Encodage Es'!Y16:Z16)</f>
        <v>0</v>
      </c>
      <c r="R16" s="85">
        <f t="shared" si="7"/>
        <v>0</v>
      </c>
      <c r="S16" s="82"/>
      <c r="T16" s="108">
        <f>SUM('Encodage Es'!AE16:AF16)</f>
        <v>0</v>
      </c>
      <c r="U16" s="85">
        <f t="shared" si="8"/>
        <v>0</v>
      </c>
      <c r="V16" s="109"/>
      <c r="W16" s="108">
        <f>SUM('Encodage Es'!H16,'Encodage Es'!J16,'Encodage Es'!AL16:AM16)</f>
        <v>0</v>
      </c>
      <c r="X16" s="85">
        <f t="shared" si="9"/>
        <v>0</v>
      </c>
      <c r="Y16" s="109"/>
      <c r="Z16" s="108">
        <f>SUM('Encodage Es'!O16:Q16)</f>
        <v>0</v>
      </c>
      <c r="AA16" s="85">
        <f t="shared" si="10"/>
        <v>0</v>
      </c>
      <c r="AB16" s="82"/>
      <c r="AC16" s="108">
        <f>SUM('Encodage Es'!S16:U16)</f>
        <v>0</v>
      </c>
      <c r="AD16" s="85">
        <f t="shared" si="11"/>
        <v>0</v>
      </c>
      <c r="AE16" s="82"/>
      <c r="AF16" s="108">
        <f>SUM('Encodage Es'!AN16:AO16)</f>
        <v>0</v>
      </c>
      <c r="AG16" s="85">
        <f t="shared" si="12"/>
        <v>0</v>
      </c>
      <c r="AH16" s="82"/>
      <c r="AI16" s="108">
        <f>SUM('Encodage Es'!M16,'Encodage Es'!R16,'Encodage Es'!AA16)</f>
        <v>0</v>
      </c>
      <c r="AJ16" s="85">
        <f t="shared" si="13"/>
        <v>0</v>
      </c>
      <c r="AK16" s="82"/>
      <c r="AL16" s="108">
        <f>SUM('Encodage Es'!L16,'Encodage Es'!AG16:AI16)</f>
        <v>0</v>
      </c>
      <c r="AM16" s="85">
        <f t="shared" si="14"/>
        <v>0</v>
      </c>
      <c r="AN16" s="133"/>
      <c r="AO16" s="108">
        <f>SUM('Encodage Es'!D16:E16,'Encodage Es'!K16)</f>
        <v>0</v>
      </c>
      <c r="AP16" s="85">
        <f t="shared" si="15"/>
        <v>0</v>
      </c>
      <c r="AQ16" s="133"/>
      <c r="AR16" s="108">
        <f>SUM('Encodage Es'!F16:G16)</f>
        <v>0</v>
      </c>
      <c r="AS16" s="85">
        <f t="shared" si="16"/>
        <v>0</v>
      </c>
    </row>
    <row r="17" spans="1:45" ht="15" customHeight="1">
      <c r="A17" s="180"/>
      <c r="B17" s="15">
        <v>14</v>
      </c>
      <c r="C17" s="16" t="str">
        <f>'Encodage Es'!C17</f>
        <v>N</v>
      </c>
      <c r="D17" s="182"/>
      <c r="E17" s="108">
        <f>SUM('Encodage Es'!I17)</f>
        <v>0</v>
      </c>
      <c r="F17" s="85">
        <f t="shared" si="3"/>
        <v>0</v>
      </c>
      <c r="G17" s="82"/>
      <c r="H17" s="108">
        <f>SUM('Encodage Es'!AJ17:AK17)</f>
        <v>0</v>
      </c>
      <c r="I17" s="85">
        <f t="shared" si="4"/>
        <v>0</v>
      </c>
      <c r="J17" s="109"/>
      <c r="K17" s="108">
        <f>SUM('Encodage Es'!AB17:AD17)</f>
        <v>0</v>
      </c>
      <c r="L17" s="85">
        <f t="shared" si="5"/>
        <v>0</v>
      </c>
      <c r="M17" s="109"/>
      <c r="N17" s="108">
        <f>SUM('Encodage Es'!N17,'Encodage Es'!V17:X17)</f>
        <v>0</v>
      </c>
      <c r="O17" s="85">
        <f t="shared" si="6"/>
        <v>0</v>
      </c>
      <c r="P17" s="79"/>
      <c r="Q17" s="108">
        <f>SUM('Encodage Es'!Y17:Z17)</f>
        <v>0</v>
      </c>
      <c r="R17" s="85">
        <f t="shared" si="7"/>
        <v>0</v>
      </c>
      <c r="S17" s="82"/>
      <c r="T17" s="108">
        <f>SUM('Encodage Es'!AE17:AF17)</f>
        <v>0</v>
      </c>
      <c r="U17" s="85">
        <f t="shared" si="8"/>
        <v>0</v>
      </c>
      <c r="V17" s="109"/>
      <c r="W17" s="108">
        <f>SUM('Encodage Es'!H17,'Encodage Es'!J17,'Encodage Es'!AL17:AM17)</f>
        <v>0</v>
      </c>
      <c r="X17" s="85">
        <f t="shared" si="9"/>
        <v>0</v>
      </c>
      <c r="Y17" s="109"/>
      <c r="Z17" s="108">
        <f>SUM('Encodage Es'!O17:Q17)</f>
        <v>0</v>
      </c>
      <c r="AA17" s="85">
        <f t="shared" si="10"/>
        <v>0</v>
      </c>
      <c r="AB17" s="82"/>
      <c r="AC17" s="108">
        <f>SUM('Encodage Es'!S17:U17)</f>
        <v>0</v>
      </c>
      <c r="AD17" s="85">
        <f t="shared" si="11"/>
        <v>0</v>
      </c>
      <c r="AE17" s="82"/>
      <c r="AF17" s="108">
        <f>SUM('Encodage Es'!AN17:AO17)</f>
        <v>0</v>
      </c>
      <c r="AG17" s="85">
        <f t="shared" si="12"/>
        <v>0</v>
      </c>
      <c r="AH17" s="82"/>
      <c r="AI17" s="108">
        <f>SUM('Encodage Es'!M17,'Encodage Es'!R17,'Encodage Es'!AA17)</f>
        <v>0</v>
      </c>
      <c r="AJ17" s="85">
        <f t="shared" si="13"/>
        <v>0</v>
      </c>
      <c r="AK17" s="82"/>
      <c r="AL17" s="108">
        <f>SUM('Encodage Es'!L17,'Encodage Es'!AG17:AI17)</f>
        <v>0</v>
      </c>
      <c r="AM17" s="85">
        <f t="shared" si="14"/>
        <v>0</v>
      </c>
      <c r="AN17" s="133"/>
      <c r="AO17" s="108">
        <f>SUM('Encodage Es'!D17:E17,'Encodage Es'!K17)</f>
        <v>0</v>
      </c>
      <c r="AP17" s="85">
        <f t="shared" si="15"/>
        <v>0</v>
      </c>
      <c r="AQ17" s="133"/>
      <c r="AR17" s="108">
        <f>SUM('Encodage Es'!F17:G17)</f>
        <v>0</v>
      </c>
      <c r="AS17" s="85">
        <f t="shared" si="16"/>
        <v>0</v>
      </c>
    </row>
    <row r="18" spans="1:45" ht="15" customHeight="1">
      <c r="A18" s="180"/>
      <c r="B18" s="15">
        <v>15</v>
      </c>
      <c r="C18" s="16" t="str">
        <f>'Encodage Es'!C18</f>
        <v>O</v>
      </c>
      <c r="D18" s="182"/>
      <c r="E18" s="108">
        <f>SUM('Encodage Es'!I18)</f>
        <v>0</v>
      </c>
      <c r="F18" s="85">
        <f t="shared" si="3"/>
        <v>0</v>
      </c>
      <c r="G18" s="82"/>
      <c r="H18" s="108">
        <f>SUM('Encodage Es'!AJ18:AK18)</f>
        <v>0</v>
      </c>
      <c r="I18" s="85">
        <f t="shared" si="4"/>
        <v>0</v>
      </c>
      <c r="J18" s="109"/>
      <c r="K18" s="108">
        <f>SUM('Encodage Es'!AB18:AD18)</f>
        <v>0</v>
      </c>
      <c r="L18" s="85">
        <f t="shared" si="5"/>
        <v>0</v>
      </c>
      <c r="M18" s="109"/>
      <c r="N18" s="108">
        <f>SUM('Encodage Es'!N18,'Encodage Es'!V18:X18)</f>
        <v>0</v>
      </c>
      <c r="O18" s="85">
        <f t="shared" si="6"/>
        <v>0</v>
      </c>
      <c r="P18" s="79"/>
      <c r="Q18" s="108">
        <f>SUM('Encodage Es'!Y18:Z18)</f>
        <v>0</v>
      </c>
      <c r="R18" s="85">
        <f t="shared" si="7"/>
        <v>0</v>
      </c>
      <c r="S18" s="82"/>
      <c r="T18" s="108">
        <f>SUM('Encodage Es'!AE18:AF18)</f>
        <v>0</v>
      </c>
      <c r="U18" s="85">
        <f t="shared" si="8"/>
        <v>0</v>
      </c>
      <c r="V18" s="109"/>
      <c r="W18" s="108">
        <f>SUM('Encodage Es'!H18,'Encodage Es'!J18,'Encodage Es'!AL18:AM18)</f>
        <v>0</v>
      </c>
      <c r="X18" s="85">
        <f t="shared" si="9"/>
        <v>0</v>
      </c>
      <c r="Y18" s="109"/>
      <c r="Z18" s="108">
        <f>SUM('Encodage Es'!O18:Q18)</f>
        <v>0</v>
      </c>
      <c r="AA18" s="85">
        <f t="shared" si="10"/>
        <v>0</v>
      </c>
      <c r="AB18" s="82"/>
      <c r="AC18" s="108">
        <f>SUM('Encodage Es'!S18:U18)</f>
        <v>0</v>
      </c>
      <c r="AD18" s="85">
        <f t="shared" si="11"/>
        <v>0</v>
      </c>
      <c r="AE18" s="82"/>
      <c r="AF18" s="108">
        <f>SUM('Encodage Es'!AN18:AO18)</f>
        <v>0</v>
      </c>
      <c r="AG18" s="85">
        <f t="shared" si="12"/>
        <v>0</v>
      </c>
      <c r="AH18" s="82"/>
      <c r="AI18" s="108">
        <f>SUM('Encodage Es'!M18,'Encodage Es'!R18,'Encodage Es'!AA18)</f>
        <v>0</v>
      </c>
      <c r="AJ18" s="85">
        <f t="shared" si="13"/>
        <v>0</v>
      </c>
      <c r="AK18" s="82"/>
      <c r="AL18" s="108">
        <f>SUM('Encodage Es'!L18,'Encodage Es'!AG18:AI18)</f>
        <v>0</v>
      </c>
      <c r="AM18" s="85">
        <f t="shared" si="14"/>
        <v>0</v>
      </c>
      <c r="AN18" s="133"/>
      <c r="AO18" s="108">
        <f>SUM('Encodage Es'!D18:E18,'Encodage Es'!K18)</f>
        <v>0</v>
      </c>
      <c r="AP18" s="85">
        <f t="shared" si="15"/>
        <v>0</v>
      </c>
      <c r="AQ18" s="133"/>
      <c r="AR18" s="108">
        <f>SUM('Encodage Es'!F18:G18)</f>
        <v>0</v>
      </c>
      <c r="AS18" s="85">
        <f t="shared" si="16"/>
        <v>0</v>
      </c>
    </row>
    <row r="19" spans="1:45" ht="15" customHeight="1">
      <c r="A19" s="180"/>
      <c r="B19" s="15">
        <v>16</v>
      </c>
      <c r="C19" s="16" t="str">
        <f>'Encodage Es'!C19</f>
        <v>P</v>
      </c>
      <c r="D19" s="182"/>
      <c r="E19" s="108">
        <f>SUM('Encodage Es'!I19)</f>
        <v>0</v>
      </c>
      <c r="F19" s="85">
        <f t="shared" si="3"/>
        <v>0</v>
      </c>
      <c r="G19" s="82"/>
      <c r="H19" s="108">
        <f>SUM('Encodage Es'!AJ19:AK19)</f>
        <v>0</v>
      </c>
      <c r="I19" s="85">
        <f t="shared" si="4"/>
        <v>0</v>
      </c>
      <c r="J19" s="109"/>
      <c r="K19" s="108">
        <f>SUM('Encodage Es'!AB19:AD19)</f>
        <v>0</v>
      </c>
      <c r="L19" s="85">
        <f t="shared" si="5"/>
        <v>0</v>
      </c>
      <c r="M19" s="109"/>
      <c r="N19" s="108">
        <f>SUM('Encodage Es'!N19,'Encodage Es'!V19:X19)</f>
        <v>0</v>
      </c>
      <c r="O19" s="85">
        <f t="shared" si="6"/>
        <v>0</v>
      </c>
      <c r="P19" s="79"/>
      <c r="Q19" s="108">
        <f>SUM('Encodage Es'!Y19:Z19)</f>
        <v>0</v>
      </c>
      <c r="R19" s="85">
        <f t="shared" si="7"/>
        <v>0</v>
      </c>
      <c r="S19" s="82"/>
      <c r="T19" s="108">
        <f>SUM('Encodage Es'!AE19:AF19)</f>
        <v>0</v>
      </c>
      <c r="U19" s="85">
        <f t="shared" si="8"/>
        <v>0</v>
      </c>
      <c r="V19" s="109"/>
      <c r="W19" s="108">
        <f>SUM('Encodage Es'!H19,'Encodage Es'!J19,'Encodage Es'!AL19:AM19)</f>
        <v>0</v>
      </c>
      <c r="X19" s="85">
        <f t="shared" si="9"/>
        <v>0</v>
      </c>
      <c r="Y19" s="109"/>
      <c r="Z19" s="108">
        <f>SUM('Encodage Es'!O19:Q19)</f>
        <v>0</v>
      </c>
      <c r="AA19" s="85">
        <f t="shared" si="10"/>
        <v>0</v>
      </c>
      <c r="AB19" s="82"/>
      <c r="AC19" s="108">
        <f>SUM('Encodage Es'!S19:U19)</f>
        <v>0</v>
      </c>
      <c r="AD19" s="85">
        <f t="shared" si="11"/>
        <v>0</v>
      </c>
      <c r="AE19" s="82"/>
      <c r="AF19" s="108">
        <f>SUM('Encodage Es'!AN19:AO19)</f>
        <v>0</v>
      </c>
      <c r="AG19" s="85">
        <f t="shared" si="12"/>
        <v>0</v>
      </c>
      <c r="AH19" s="82"/>
      <c r="AI19" s="108">
        <f>SUM('Encodage Es'!M19,'Encodage Es'!R19,'Encodage Es'!AA19)</f>
        <v>0</v>
      </c>
      <c r="AJ19" s="85">
        <f t="shared" si="13"/>
        <v>0</v>
      </c>
      <c r="AK19" s="82"/>
      <c r="AL19" s="108">
        <f>SUM('Encodage Es'!L19,'Encodage Es'!AG19:AI19)</f>
        <v>0</v>
      </c>
      <c r="AM19" s="85">
        <f t="shared" si="14"/>
        <v>0</v>
      </c>
      <c r="AN19" s="133"/>
      <c r="AO19" s="108">
        <f>SUM('Encodage Es'!D19:E19,'Encodage Es'!K19)</f>
        <v>0</v>
      </c>
      <c r="AP19" s="85">
        <f t="shared" si="15"/>
        <v>0</v>
      </c>
      <c r="AQ19" s="133"/>
      <c r="AR19" s="108">
        <f>SUM('Encodage Es'!F19:G19)</f>
        <v>0</v>
      </c>
      <c r="AS19" s="85">
        <f t="shared" si="16"/>
        <v>0</v>
      </c>
    </row>
    <row r="20" spans="1:45" ht="15" customHeight="1">
      <c r="A20" s="180"/>
      <c r="B20" s="15">
        <v>17</v>
      </c>
      <c r="C20" s="16" t="str">
        <f>'Encodage Es'!C20</f>
        <v>Q</v>
      </c>
      <c r="D20" s="182"/>
      <c r="E20" s="108">
        <f>SUM('Encodage Es'!I20)</f>
        <v>0</v>
      </c>
      <c r="F20" s="85">
        <f t="shared" si="3"/>
        <v>0</v>
      </c>
      <c r="G20" s="82"/>
      <c r="H20" s="108">
        <f>SUM('Encodage Es'!AJ20:AK20)</f>
        <v>0</v>
      </c>
      <c r="I20" s="85">
        <f t="shared" si="4"/>
        <v>0</v>
      </c>
      <c r="J20" s="109"/>
      <c r="K20" s="108">
        <f>SUM('Encodage Es'!AB20:AD20)</f>
        <v>0</v>
      </c>
      <c r="L20" s="85">
        <f t="shared" si="5"/>
        <v>0</v>
      </c>
      <c r="M20" s="109"/>
      <c r="N20" s="108">
        <f>SUM('Encodage Es'!N20,'Encodage Es'!V20:X20)</f>
        <v>0</v>
      </c>
      <c r="O20" s="85">
        <f t="shared" si="6"/>
        <v>0</v>
      </c>
      <c r="P20" s="79"/>
      <c r="Q20" s="108">
        <f>SUM('Encodage Es'!Y20:Z20)</f>
        <v>0</v>
      </c>
      <c r="R20" s="85">
        <f t="shared" si="7"/>
        <v>0</v>
      </c>
      <c r="S20" s="82"/>
      <c r="T20" s="108">
        <f>SUM('Encodage Es'!AE20:AF20)</f>
        <v>0</v>
      </c>
      <c r="U20" s="85">
        <f t="shared" si="8"/>
        <v>0</v>
      </c>
      <c r="V20" s="109"/>
      <c r="W20" s="108">
        <f>SUM('Encodage Es'!H20,'Encodage Es'!J20,'Encodage Es'!AL20:AM20)</f>
        <v>0</v>
      </c>
      <c r="X20" s="85">
        <f t="shared" si="9"/>
        <v>0</v>
      </c>
      <c r="Y20" s="109"/>
      <c r="Z20" s="108">
        <f>SUM('Encodage Es'!O20:Q20)</f>
        <v>0</v>
      </c>
      <c r="AA20" s="85">
        <f t="shared" si="10"/>
        <v>0</v>
      </c>
      <c r="AB20" s="82"/>
      <c r="AC20" s="108">
        <f>SUM('Encodage Es'!S20:U20)</f>
        <v>0</v>
      </c>
      <c r="AD20" s="85">
        <f t="shared" si="11"/>
        <v>0</v>
      </c>
      <c r="AE20" s="82"/>
      <c r="AF20" s="108">
        <f>SUM('Encodage Es'!AN20:AO20)</f>
        <v>0</v>
      </c>
      <c r="AG20" s="85">
        <f t="shared" si="12"/>
        <v>0</v>
      </c>
      <c r="AH20" s="82"/>
      <c r="AI20" s="108">
        <f>SUM('Encodage Es'!M20,'Encodage Es'!R20,'Encodage Es'!AA20)</f>
        <v>0</v>
      </c>
      <c r="AJ20" s="85">
        <f t="shared" si="13"/>
        <v>0</v>
      </c>
      <c r="AK20" s="82"/>
      <c r="AL20" s="108">
        <f>SUM('Encodage Es'!L20,'Encodage Es'!AG20:AI20)</f>
        <v>0</v>
      </c>
      <c r="AM20" s="85">
        <f t="shared" si="14"/>
        <v>0</v>
      </c>
      <c r="AN20" s="133"/>
      <c r="AO20" s="108">
        <f>SUM('Encodage Es'!D20:E20,'Encodage Es'!K20)</f>
        <v>0</v>
      </c>
      <c r="AP20" s="85">
        <f t="shared" si="15"/>
        <v>0</v>
      </c>
      <c r="AQ20" s="133"/>
      <c r="AR20" s="108">
        <f>SUM('Encodage Es'!F20:G20)</f>
        <v>0</v>
      </c>
      <c r="AS20" s="85">
        <f t="shared" si="16"/>
        <v>0</v>
      </c>
    </row>
    <row r="21" spans="1:45" ht="15" customHeight="1">
      <c r="A21" s="180"/>
      <c r="B21" s="15">
        <v>18</v>
      </c>
      <c r="C21" s="16" t="str">
        <f>'Encodage Es'!C21</f>
        <v>R</v>
      </c>
      <c r="D21" s="182"/>
      <c r="E21" s="108">
        <f>SUM('Encodage Es'!I21)</f>
        <v>0</v>
      </c>
      <c r="F21" s="85">
        <f t="shared" si="3"/>
        <v>0</v>
      </c>
      <c r="G21" s="82"/>
      <c r="H21" s="108">
        <f>SUM('Encodage Es'!AJ21:AK21)</f>
        <v>0</v>
      </c>
      <c r="I21" s="85">
        <f t="shared" si="4"/>
        <v>0</v>
      </c>
      <c r="J21" s="109"/>
      <c r="K21" s="108">
        <f>SUM('Encodage Es'!AB21:AD21)</f>
        <v>0</v>
      </c>
      <c r="L21" s="85">
        <f t="shared" si="5"/>
        <v>0</v>
      </c>
      <c r="M21" s="109"/>
      <c r="N21" s="108">
        <f>SUM('Encodage Es'!N21,'Encodage Es'!V21:X21)</f>
        <v>0</v>
      </c>
      <c r="O21" s="85">
        <f t="shared" si="6"/>
        <v>0</v>
      </c>
      <c r="P21" s="79"/>
      <c r="Q21" s="108">
        <f>SUM('Encodage Es'!Y21:Z21)</f>
        <v>0</v>
      </c>
      <c r="R21" s="85">
        <f t="shared" si="7"/>
        <v>0</v>
      </c>
      <c r="S21" s="82"/>
      <c r="T21" s="108">
        <f>SUM('Encodage Es'!AE21:AF21)</f>
        <v>0</v>
      </c>
      <c r="U21" s="85">
        <f t="shared" si="8"/>
        <v>0</v>
      </c>
      <c r="V21" s="109"/>
      <c r="W21" s="108">
        <f>SUM('Encodage Es'!H21,'Encodage Es'!J21,'Encodage Es'!AL21:AM21)</f>
        <v>0</v>
      </c>
      <c r="X21" s="85">
        <f t="shared" si="9"/>
        <v>0</v>
      </c>
      <c r="Y21" s="109"/>
      <c r="Z21" s="108">
        <f>SUM('Encodage Es'!O21:Q21)</f>
        <v>0</v>
      </c>
      <c r="AA21" s="85">
        <f t="shared" si="10"/>
        <v>0</v>
      </c>
      <c r="AB21" s="82"/>
      <c r="AC21" s="108">
        <f>SUM('Encodage Es'!S21:U21)</f>
        <v>0</v>
      </c>
      <c r="AD21" s="85">
        <f t="shared" si="11"/>
        <v>0</v>
      </c>
      <c r="AE21" s="82"/>
      <c r="AF21" s="108">
        <f>SUM('Encodage Es'!AN21:AO21)</f>
        <v>0</v>
      </c>
      <c r="AG21" s="85">
        <f t="shared" si="12"/>
        <v>0</v>
      </c>
      <c r="AH21" s="82"/>
      <c r="AI21" s="108">
        <f>SUM('Encodage Es'!M21,'Encodage Es'!R21,'Encodage Es'!AA21)</f>
        <v>0</v>
      </c>
      <c r="AJ21" s="85">
        <f t="shared" si="13"/>
        <v>0</v>
      </c>
      <c r="AK21" s="82"/>
      <c r="AL21" s="108">
        <f>SUM('Encodage Es'!L21,'Encodage Es'!AG21:AI21)</f>
        <v>0</v>
      </c>
      <c r="AM21" s="85">
        <f t="shared" si="14"/>
        <v>0</v>
      </c>
      <c r="AN21" s="133"/>
      <c r="AO21" s="108">
        <f>SUM('Encodage Es'!D21:E21,'Encodage Es'!K21)</f>
        <v>0</v>
      </c>
      <c r="AP21" s="85">
        <f t="shared" si="15"/>
        <v>0</v>
      </c>
      <c r="AQ21" s="133"/>
      <c r="AR21" s="108">
        <f>SUM('Encodage Es'!F21:G21)</f>
        <v>0</v>
      </c>
      <c r="AS21" s="85">
        <f t="shared" si="16"/>
        <v>0</v>
      </c>
    </row>
    <row r="22" spans="1:45" ht="15" customHeight="1">
      <c r="A22" s="180"/>
      <c r="B22" s="15">
        <v>19</v>
      </c>
      <c r="C22" s="16" t="str">
        <f>'Encodage Es'!C22</f>
        <v>S</v>
      </c>
      <c r="D22" s="182"/>
      <c r="E22" s="108">
        <f>SUM('Encodage Es'!I22)</f>
        <v>0</v>
      </c>
      <c r="F22" s="85">
        <f t="shared" si="3"/>
        <v>0</v>
      </c>
      <c r="G22" s="82"/>
      <c r="H22" s="108">
        <f>SUM('Encodage Es'!AJ22:AK22)</f>
        <v>0</v>
      </c>
      <c r="I22" s="85">
        <f t="shared" si="4"/>
        <v>0</v>
      </c>
      <c r="J22" s="109"/>
      <c r="K22" s="108">
        <f>SUM('Encodage Es'!AB22:AD22)</f>
        <v>0</v>
      </c>
      <c r="L22" s="85">
        <f t="shared" si="5"/>
        <v>0</v>
      </c>
      <c r="M22" s="109"/>
      <c r="N22" s="108">
        <f>SUM('Encodage Es'!N22,'Encodage Es'!V22:X22)</f>
        <v>0</v>
      </c>
      <c r="O22" s="85">
        <f t="shared" si="6"/>
        <v>0</v>
      </c>
      <c r="P22" s="79"/>
      <c r="Q22" s="108">
        <f>SUM('Encodage Es'!Y22:Z22)</f>
        <v>0</v>
      </c>
      <c r="R22" s="85">
        <f t="shared" si="7"/>
        <v>0</v>
      </c>
      <c r="S22" s="82"/>
      <c r="T22" s="108">
        <f>SUM('Encodage Es'!AE22:AF22)</f>
        <v>0</v>
      </c>
      <c r="U22" s="85">
        <f t="shared" si="8"/>
        <v>0</v>
      </c>
      <c r="V22" s="109"/>
      <c r="W22" s="108">
        <f>SUM('Encodage Es'!H22,'Encodage Es'!J22,'Encodage Es'!AL22:AM22)</f>
        <v>0</v>
      </c>
      <c r="X22" s="85">
        <f t="shared" si="9"/>
        <v>0</v>
      </c>
      <c r="Y22" s="109"/>
      <c r="Z22" s="108">
        <f>SUM('Encodage Es'!O22:Q22)</f>
        <v>0</v>
      </c>
      <c r="AA22" s="85">
        <f t="shared" si="10"/>
        <v>0</v>
      </c>
      <c r="AB22" s="82"/>
      <c r="AC22" s="108">
        <f>SUM('Encodage Es'!S22:U22)</f>
        <v>0</v>
      </c>
      <c r="AD22" s="85">
        <f t="shared" si="11"/>
        <v>0</v>
      </c>
      <c r="AE22" s="82"/>
      <c r="AF22" s="108">
        <f>SUM('Encodage Es'!AN22:AO22)</f>
        <v>0</v>
      </c>
      <c r="AG22" s="85">
        <f t="shared" si="12"/>
        <v>0</v>
      </c>
      <c r="AH22" s="82"/>
      <c r="AI22" s="108">
        <f>SUM('Encodage Es'!M22,'Encodage Es'!R22,'Encodage Es'!AA22)</f>
        <v>0</v>
      </c>
      <c r="AJ22" s="85">
        <f t="shared" si="13"/>
        <v>0</v>
      </c>
      <c r="AK22" s="82"/>
      <c r="AL22" s="108">
        <f>SUM('Encodage Es'!L22,'Encodage Es'!AG22:AI22)</f>
        <v>0</v>
      </c>
      <c r="AM22" s="85">
        <f t="shared" si="14"/>
        <v>0</v>
      </c>
      <c r="AN22" s="133"/>
      <c r="AO22" s="108">
        <f>SUM('Encodage Es'!D22:E22,'Encodage Es'!K22)</f>
        <v>0</v>
      </c>
      <c r="AP22" s="85">
        <f t="shared" si="15"/>
        <v>0</v>
      </c>
      <c r="AQ22" s="133"/>
      <c r="AR22" s="108">
        <f>SUM('Encodage Es'!F22:G22)</f>
        <v>0</v>
      </c>
      <c r="AS22" s="85">
        <f t="shared" si="16"/>
        <v>0</v>
      </c>
    </row>
    <row r="23" spans="1:45" ht="15" customHeight="1">
      <c r="A23" s="180"/>
      <c r="B23" s="15">
        <v>20</v>
      </c>
      <c r="C23" s="16" t="str">
        <f>'Encodage Es'!C23</f>
        <v>T</v>
      </c>
      <c r="D23" s="182"/>
      <c r="E23" s="108">
        <f>SUM('Encodage Es'!I23)</f>
        <v>0</v>
      </c>
      <c r="F23" s="85">
        <f t="shared" si="3"/>
        <v>0</v>
      </c>
      <c r="G23" s="82"/>
      <c r="H23" s="108">
        <f>SUM('Encodage Es'!AJ23:AK23)</f>
        <v>0</v>
      </c>
      <c r="I23" s="85">
        <f t="shared" si="4"/>
        <v>0</v>
      </c>
      <c r="J23" s="109"/>
      <c r="K23" s="108">
        <f>SUM('Encodage Es'!AB23:AD23)</f>
        <v>0</v>
      </c>
      <c r="L23" s="85">
        <f t="shared" si="5"/>
        <v>0</v>
      </c>
      <c r="M23" s="109"/>
      <c r="N23" s="108">
        <f>SUM('Encodage Es'!N23,'Encodage Es'!V23:X23)</f>
        <v>0</v>
      </c>
      <c r="O23" s="85">
        <f t="shared" si="6"/>
        <v>0</v>
      </c>
      <c r="P23" s="79"/>
      <c r="Q23" s="108">
        <f>SUM('Encodage Es'!Y23:Z23)</f>
        <v>0</v>
      </c>
      <c r="R23" s="85">
        <f t="shared" si="7"/>
        <v>0</v>
      </c>
      <c r="S23" s="82"/>
      <c r="T23" s="108">
        <f>SUM('Encodage Es'!AE23:AF23)</f>
        <v>0</v>
      </c>
      <c r="U23" s="85">
        <f t="shared" si="8"/>
        <v>0</v>
      </c>
      <c r="V23" s="109"/>
      <c r="W23" s="108">
        <f>SUM('Encodage Es'!H23,'Encodage Es'!J23,'Encodage Es'!AL23:AM23)</f>
        <v>0</v>
      </c>
      <c r="X23" s="85">
        <f t="shared" si="9"/>
        <v>0</v>
      </c>
      <c r="Y23" s="109"/>
      <c r="Z23" s="108">
        <f>SUM('Encodage Es'!O23:Q23)</f>
        <v>0</v>
      </c>
      <c r="AA23" s="85">
        <f t="shared" si="10"/>
        <v>0</v>
      </c>
      <c r="AB23" s="82"/>
      <c r="AC23" s="108">
        <f>SUM('Encodage Es'!S23:U23)</f>
        <v>0</v>
      </c>
      <c r="AD23" s="85">
        <f t="shared" si="11"/>
        <v>0</v>
      </c>
      <c r="AE23" s="82"/>
      <c r="AF23" s="108">
        <f>SUM('Encodage Es'!AN23:AO23)</f>
        <v>0</v>
      </c>
      <c r="AG23" s="85">
        <f t="shared" si="12"/>
        <v>0</v>
      </c>
      <c r="AH23" s="82"/>
      <c r="AI23" s="108">
        <f>SUM('Encodage Es'!M23,'Encodage Es'!R23,'Encodage Es'!AA23)</f>
        <v>0</v>
      </c>
      <c r="AJ23" s="85">
        <f t="shared" si="13"/>
        <v>0</v>
      </c>
      <c r="AK23" s="82"/>
      <c r="AL23" s="108">
        <f>SUM('Encodage Es'!L23,'Encodage Es'!AG23:AI23)</f>
        <v>0</v>
      </c>
      <c r="AM23" s="85">
        <f t="shared" si="14"/>
        <v>0</v>
      </c>
      <c r="AN23" s="133"/>
      <c r="AO23" s="108">
        <f>SUM('Encodage Es'!D23:E23,'Encodage Es'!K23)</f>
        <v>0</v>
      </c>
      <c r="AP23" s="85">
        <f t="shared" si="15"/>
        <v>0</v>
      </c>
      <c r="AQ23" s="133"/>
      <c r="AR23" s="108">
        <f>SUM('Encodage Es'!F23:G23)</f>
        <v>0</v>
      </c>
      <c r="AS23" s="85">
        <f t="shared" si="16"/>
        <v>0</v>
      </c>
    </row>
    <row r="24" spans="1:45" ht="15" customHeight="1">
      <c r="A24" s="180"/>
      <c r="B24" s="15">
        <v>21</v>
      </c>
      <c r="C24" s="16" t="str">
        <f>'Encodage Es'!C24</f>
        <v>U</v>
      </c>
      <c r="D24" s="182"/>
      <c r="E24" s="108">
        <f>SUM('Encodage Es'!I24)</f>
        <v>0</v>
      </c>
      <c r="F24" s="85">
        <f t="shared" si="3"/>
        <v>0</v>
      </c>
      <c r="G24" s="82"/>
      <c r="H24" s="108">
        <f>SUM('Encodage Es'!AJ24:AK24)</f>
        <v>0</v>
      </c>
      <c r="I24" s="85">
        <f t="shared" si="4"/>
        <v>0</v>
      </c>
      <c r="J24" s="109"/>
      <c r="K24" s="108">
        <f>SUM('Encodage Es'!AB24:AD24)</f>
        <v>0</v>
      </c>
      <c r="L24" s="85">
        <f t="shared" si="5"/>
        <v>0</v>
      </c>
      <c r="M24" s="109"/>
      <c r="N24" s="108">
        <f>SUM('Encodage Es'!N24,'Encodage Es'!V24:X24)</f>
        <v>0</v>
      </c>
      <c r="O24" s="85">
        <f t="shared" si="6"/>
        <v>0</v>
      </c>
      <c r="P24" s="79"/>
      <c r="Q24" s="108">
        <f>SUM('Encodage Es'!Y24:Z24)</f>
        <v>0</v>
      </c>
      <c r="R24" s="85">
        <f t="shared" si="7"/>
        <v>0</v>
      </c>
      <c r="S24" s="82"/>
      <c r="T24" s="108">
        <f>SUM('Encodage Es'!AE24:AF24)</f>
        <v>0</v>
      </c>
      <c r="U24" s="85">
        <f t="shared" si="8"/>
        <v>0</v>
      </c>
      <c r="V24" s="109"/>
      <c r="W24" s="108">
        <f>SUM('Encodage Es'!H24,'Encodage Es'!J24,'Encodage Es'!AL24:AM24)</f>
        <v>0</v>
      </c>
      <c r="X24" s="85">
        <f t="shared" si="9"/>
        <v>0</v>
      </c>
      <c r="Y24" s="109"/>
      <c r="Z24" s="108">
        <f>SUM('Encodage Es'!O24:Q24)</f>
        <v>0</v>
      </c>
      <c r="AA24" s="85">
        <f t="shared" si="10"/>
        <v>0</v>
      </c>
      <c r="AB24" s="82"/>
      <c r="AC24" s="108">
        <f>SUM('Encodage Es'!S24:U24)</f>
        <v>0</v>
      </c>
      <c r="AD24" s="85">
        <f t="shared" si="11"/>
        <v>0</v>
      </c>
      <c r="AE24" s="82"/>
      <c r="AF24" s="108">
        <f>SUM('Encodage Es'!AN24:AO24)</f>
        <v>0</v>
      </c>
      <c r="AG24" s="85">
        <f t="shared" si="12"/>
        <v>0</v>
      </c>
      <c r="AH24" s="82"/>
      <c r="AI24" s="108">
        <f>SUM('Encodage Es'!M24,'Encodage Es'!R24,'Encodage Es'!AA24)</f>
        <v>0</v>
      </c>
      <c r="AJ24" s="85">
        <f t="shared" si="13"/>
        <v>0</v>
      </c>
      <c r="AK24" s="82"/>
      <c r="AL24" s="108">
        <f>SUM('Encodage Es'!L24,'Encodage Es'!AG24:AI24)</f>
        <v>0</v>
      </c>
      <c r="AM24" s="85">
        <f t="shared" si="14"/>
        <v>0</v>
      </c>
      <c r="AN24" s="133"/>
      <c r="AO24" s="108">
        <f>SUM('Encodage Es'!D24:E24,'Encodage Es'!K24)</f>
        <v>0</v>
      </c>
      <c r="AP24" s="85">
        <f t="shared" si="15"/>
        <v>0</v>
      </c>
      <c r="AQ24" s="133"/>
      <c r="AR24" s="108">
        <f>SUM('Encodage Es'!F24:G24)</f>
        <v>0</v>
      </c>
      <c r="AS24" s="85">
        <f t="shared" si="16"/>
        <v>0</v>
      </c>
    </row>
    <row r="25" spans="1:45" ht="15" customHeight="1">
      <c r="A25" s="180"/>
      <c r="B25" s="15">
        <v>22</v>
      </c>
      <c r="C25" s="16" t="str">
        <f>'Encodage Es'!C25</f>
        <v>V</v>
      </c>
      <c r="D25" s="182"/>
      <c r="E25" s="108">
        <f>SUM('Encodage Es'!I25)</f>
        <v>0</v>
      </c>
      <c r="F25" s="85">
        <f t="shared" si="3"/>
        <v>0</v>
      </c>
      <c r="G25" s="82"/>
      <c r="H25" s="108">
        <f>SUM('Encodage Es'!AJ25:AK25)</f>
        <v>0</v>
      </c>
      <c r="I25" s="85">
        <f t="shared" si="4"/>
        <v>0</v>
      </c>
      <c r="J25" s="109"/>
      <c r="K25" s="108">
        <f>SUM('Encodage Es'!AB25:AD25)</f>
        <v>0</v>
      </c>
      <c r="L25" s="85">
        <f t="shared" si="5"/>
        <v>0</v>
      </c>
      <c r="M25" s="109"/>
      <c r="N25" s="108">
        <f>SUM('Encodage Es'!N25,'Encodage Es'!V25:X25)</f>
        <v>0</v>
      </c>
      <c r="O25" s="85">
        <f t="shared" si="6"/>
        <v>0</v>
      </c>
      <c r="P25" s="79"/>
      <c r="Q25" s="108">
        <f>SUM('Encodage Es'!Y25:Z25)</f>
        <v>0</v>
      </c>
      <c r="R25" s="85">
        <f t="shared" si="7"/>
        <v>0</v>
      </c>
      <c r="S25" s="82"/>
      <c r="T25" s="108">
        <f>SUM('Encodage Es'!AE25:AF25)</f>
        <v>0</v>
      </c>
      <c r="U25" s="85">
        <f t="shared" si="8"/>
        <v>0</v>
      </c>
      <c r="V25" s="109"/>
      <c r="W25" s="108">
        <f>SUM('Encodage Es'!H25,'Encodage Es'!J25,'Encodage Es'!AL25:AM25)</f>
        <v>0</v>
      </c>
      <c r="X25" s="85">
        <f t="shared" si="9"/>
        <v>0</v>
      </c>
      <c r="Y25" s="109"/>
      <c r="Z25" s="108">
        <f>SUM('Encodage Es'!O25:Q25)</f>
        <v>0</v>
      </c>
      <c r="AA25" s="85">
        <f t="shared" si="10"/>
        <v>0</v>
      </c>
      <c r="AB25" s="82"/>
      <c r="AC25" s="108">
        <f>SUM('Encodage Es'!S25:U25)</f>
        <v>0</v>
      </c>
      <c r="AD25" s="85">
        <f t="shared" si="11"/>
        <v>0</v>
      </c>
      <c r="AE25" s="82"/>
      <c r="AF25" s="108">
        <f>SUM('Encodage Es'!AN25:AO25)</f>
        <v>0</v>
      </c>
      <c r="AG25" s="85">
        <f t="shared" si="12"/>
        <v>0</v>
      </c>
      <c r="AH25" s="82"/>
      <c r="AI25" s="108">
        <f>SUM('Encodage Es'!M25,'Encodage Es'!R25,'Encodage Es'!AA25)</f>
        <v>0</v>
      </c>
      <c r="AJ25" s="85">
        <f t="shared" si="13"/>
        <v>0</v>
      </c>
      <c r="AK25" s="82"/>
      <c r="AL25" s="108">
        <f>SUM('Encodage Es'!L25,'Encodage Es'!AG25:AI25)</f>
        <v>0</v>
      </c>
      <c r="AM25" s="85">
        <f t="shared" si="14"/>
        <v>0</v>
      </c>
      <c r="AN25" s="133"/>
      <c r="AO25" s="108">
        <f>SUM('Encodage Es'!D25:E25,'Encodage Es'!K25)</f>
        <v>0</v>
      </c>
      <c r="AP25" s="85">
        <f t="shared" si="15"/>
        <v>0</v>
      </c>
      <c r="AQ25" s="133"/>
      <c r="AR25" s="108">
        <f>SUM('Encodage Es'!F25:G25)</f>
        <v>0</v>
      </c>
      <c r="AS25" s="85">
        <f t="shared" si="16"/>
        <v>0</v>
      </c>
    </row>
    <row r="26" spans="1:45" ht="15" customHeight="1">
      <c r="A26" s="180"/>
      <c r="B26" s="15">
        <v>23</v>
      </c>
      <c r="C26" s="16" t="str">
        <f>'Encodage Es'!C26</f>
        <v>W</v>
      </c>
      <c r="D26" s="182"/>
      <c r="E26" s="108">
        <f>SUM('Encodage Es'!I26)</f>
        <v>0</v>
      </c>
      <c r="F26" s="85">
        <f t="shared" si="3"/>
        <v>0</v>
      </c>
      <c r="G26" s="82"/>
      <c r="H26" s="108">
        <f>SUM('Encodage Es'!AJ26:AK26)</f>
        <v>0</v>
      </c>
      <c r="I26" s="85">
        <f t="shared" si="4"/>
        <v>0</v>
      </c>
      <c r="J26" s="109"/>
      <c r="K26" s="108">
        <f>SUM('Encodage Es'!AB26:AD26)</f>
        <v>0</v>
      </c>
      <c r="L26" s="85">
        <f t="shared" si="5"/>
        <v>0</v>
      </c>
      <c r="M26" s="109"/>
      <c r="N26" s="108">
        <f>SUM('Encodage Es'!N26,'Encodage Es'!V26:X26)</f>
        <v>0</v>
      </c>
      <c r="O26" s="85">
        <f t="shared" si="6"/>
        <v>0</v>
      </c>
      <c r="P26" s="79"/>
      <c r="Q26" s="108">
        <f>SUM('Encodage Es'!Y26:Z26)</f>
        <v>0</v>
      </c>
      <c r="R26" s="85">
        <f t="shared" si="7"/>
        <v>0</v>
      </c>
      <c r="S26" s="82"/>
      <c r="T26" s="108">
        <f>SUM('Encodage Es'!AE26:AF26)</f>
        <v>0</v>
      </c>
      <c r="U26" s="85">
        <f t="shared" si="8"/>
        <v>0</v>
      </c>
      <c r="V26" s="109"/>
      <c r="W26" s="108">
        <f>SUM('Encodage Es'!H26,'Encodage Es'!J26,'Encodage Es'!AL26:AM26)</f>
        <v>0</v>
      </c>
      <c r="X26" s="85">
        <f t="shared" si="9"/>
        <v>0</v>
      </c>
      <c r="Y26" s="109"/>
      <c r="Z26" s="108">
        <f>SUM('Encodage Es'!O26:Q26)</f>
        <v>0</v>
      </c>
      <c r="AA26" s="85">
        <f t="shared" si="10"/>
        <v>0</v>
      </c>
      <c r="AB26" s="82"/>
      <c r="AC26" s="108">
        <f>SUM('Encodage Es'!S26:U26)</f>
        <v>0</v>
      </c>
      <c r="AD26" s="85">
        <f t="shared" si="11"/>
        <v>0</v>
      </c>
      <c r="AE26" s="82"/>
      <c r="AF26" s="108">
        <f>SUM('Encodage Es'!AN26:AO26)</f>
        <v>0</v>
      </c>
      <c r="AG26" s="85">
        <f t="shared" si="12"/>
        <v>0</v>
      </c>
      <c r="AH26" s="82"/>
      <c r="AI26" s="108">
        <f>SUM('Encodage Es'!M26,'Encodage Es'!R26,'Encodage Es'!AA26)</f>
        <v>0</v>
      </c>
      <c r="AJ26" s="85">
        <f t="shared" si="13"/>
        <v>0</v>
      </c>
      <c r="AK26" s="82"/>
      <c r="AL26" s="108">
        <f>SUM('Encodage Es'!L26,'Encodage Es'!AG26:AI26)</f>
        <v>0</v>
      </c>
      <c r="AM26" s="85">
        <f t="shared" si="14"/>
        <v>0</v>
      </c>
      <c r="AN26" s="133"/>
      <c r="AO26" s="108">
        <f>SUM('Encodage Es'!D26:E26,'Encodage Es'!K26)</f>
        <v>0</v>
      </c>
      <c r="AP26" s="85">
        <f t="shared" si="15"/>
        <v>0</v>
      </c>
      <c r="AQ26" s="133"/>
      <c r="AR26" s="108">
        <f>SUM('Encodage Es'!F26:G26)</f>
        <v>0</v>
      </c>
      <c r="AS26" s="85">
        <f t="shared" si="16"/>
        <v>0</v>
      </c>
    </row>
    <row r="27" spans="1:45" ht="15" customHeight="1">
      <c r="A27" s="180"/>
      <c r="B27" s="15">
        <v>24</v>
      </c>
      <c r="C27" s="16" t="str">
        <f>'Encodage Es'!C27</f>
        <v>X</v>
      </c>
      <c r="D27" s="182"/>
      <c r="E27" s="108">
        <f>SUM('Encodage Es'!I27)</f>
        <v>0</v>
      </c>
      <c r="F27" s="85">
        <f t="shared" si="3"/>
        <v>0</v>
      </c>
      <c r="G27" s="82"/>
      <c r="H27" s="108">
        <f>SUM('Encodage Es'!AJ27:AK27)</f>
        <v>0</v>
      </c>
      <c r="I27" s="85">
        <f t="shared" si="4"/>
        <v>0</v>
      </c>
      <c r="J27" s="109"/>
      <c r="K27" s="108">
        <f>SUM('Encodage Es'!AB27:AD27)</f>
        <v>0</v>
      </c>
      <c r="L27" s="85">
        <f t="shared" si="5"/>
        <v>0</v>
      </c>
      <c r="M27" s="109"/>
      <c r="N27" s="108">
        <f>SUM('Encodage Es'!N27,'Encodage Es'!V27:X27)</f>
        <v>0</v>
      </c>
      <c r="O27" s="85">
        <f t="shared" si="6"/>
        <v>0</v>
      </c>
      <c r="P27" s="79"/>
      <c r="Q27" s="108">
        <f>SUM('Encodage Es'!Y27:Z27)</f>
        <v>0</v>
      </c>
      <c r="R27" s="85">
        <f t="shared" si="7"/>
        <v>0</v>
      </c>
      <c r="S27" s="82"/>
      <c r="T27" s="108">
        <f>SUM('Encodage Es'!AE27:AF27)</f>
        <v>0</v>
      </c>
      <c r="U27" s="85">
        <f t="shared" si="8"/>
        <v>0</v>
      </c>
      <c r="V27" s="109"/>
      <c r="W27" s="108">
        <f>SUM('Encodage Es'!H27,'Encodage Es'!J27,'Encodage Es'!AL27:AM27)</f>
        <v>0</v>
      </c>
      <c r="X27" s="85">
        <f t="shared" si="9"/>
        <v>0</v>
      </c>
      <c r="Y27" s="109"/>
      <c r="Z27" s="108">
        <f>SUM('Encodage Es'!O27:Q27)</f>
        <v>0</v>
      </c>
      <c r="AA27" s="85">
        <f t="shared" si="10"/>
        <v>0</v>
      </c>
      <c r="AB27" s="82"/>
      <c r="AC27" s="108">
        <f>SUM('Encodage Es'!S27:U27)</f>
        <v>0</v>
      </c>
      <c r="AD27" s="85">
        <f t="shared" si="11"/>
        <v>0</v>
      </c>
      <c r="AE27" s="82"/>
      <c r="AF27" s="108">
        <f>SUM('Encodage Es'!AN27:AO27)</f>
        <v>0</v>
      </c>
      <c r="AG27" s="85">
        <f t="shared" si="12"/>
        <v>0</v>
      </c>
      <c r="AH27" s="82"/>
      <c r="AI27" s="108">
        <f>SUM('Encodage Es'!M27,'Encodage Es'!R27,'Encodage Es'!AA27)</f>
        <v>0</v>
      </c>
      <c r="AJ27" s="85">
        <f t="shared" si="13"/>
        <v>0</v>
      </c>
      <c r="AK27" s="82"/>
      <c r="AL27" s="108">
        <f>SUM('Encodage Es'!L27,'Encodage Es'!AG27:AI27)</f>
        <v>0</v>
      </c>
      <c r="AM27" s="85">
        <f t="shared" si="14"/>
        <v>0</v>
      </c>
      <c r="AN27" s="133"/>
      <c r="AO27" s="108">
        <f>SUM('Encodage Es'!D27:E27,'Encodage Es'!K27)</f>
        <v>0</v>
      </c>
      <c r="AP27" s="85">
        <f t="shared" si="15"/>
        <v>0</v>
      </c>
      <c r="AQ27" s="133"/>
      <c r="AR27" s="108">
        <f>SUM('Encodage Es'!F27:G27)</f>
        <v>0</v>
      </c>
      <c r="AS27" s="85">
        <f t="shared" si="16"/>
        <v>0</v>
      </c>
    </row>
    <row r="28" spans="1:45" ht="15" customHeight="1">
      <c r="A28" s="180"/>
      <c r="B28" s="15">
        <v>25</v>
      </c>
      <c r="C28" s="16" t="str">
        <f>'Encodage Es'!C28</f>
        <v>Y</v>
      </c>
      <c r="D28" s="182"/>
      <c r="E28" s="108">
        <f>SUM('Encodage Es'!I28)</f>
        <v>0</v>
      </c>
      <c r="F28" s="85">
        <f t="shared" si="3"/>
        <v>0</v>
      </c>
      <c r="G28" s="82"/>
      <c r="H28" s="108">
        <f>SUM('Encodage Es'!AJ28:AK28)</f>
        <v>0</v>
      </c>
      <c r="I28" s="85">
        <f t="shared" si="4"/>
        <v>0</v>
      </c>
      <c r="J28" s="109"/>
      <c r="K28" s="108">
        <f>SUM('Encodage Es'!AB28:AD28)</f>
        <v>0</v>
      </c>
      <c r="L28" s="85">
        <f t="shared" si="5"/>
        <v>0</v>
      </c>
      <c r="M28" s="109"/>
      <c r="N28" s="108">
        <f>SUM('Encodage Es'!N28,'Encodage Es'!V28:X28)</f>
        <v>0</v>
      </c>
      <c r="O28" s="85">
        <f t="shared" si="6"/>
        <v>0</v>
      </c>
      <c r="P28" s="79"/>
      <c r="Q28" s="108">
        <f>SUM('Encodage Es'!Y28:Z28)</f>
        <v>0</v>
      </c>
      <c r="R28" s="85">
        <f t="shared" si="7"/>
        <v>0</v>
      </c>
      <c r="S28" s="82"/>
      <c r="T28" s="108">
        <f>SUM('Encodage Es'!AE28:AF28)</f>
        <v>0</v>
      </c>
      <c r="U28" s="85">
        <f t="shared" si="8"/>
        <v>0</v>
      </c>
      <c r="V28" s="109"/>
      <c r="W28" s="108">
        <f>SUM('Encodage Es'!H28,'Encodage Es'!J28,'Encodage Es'!AL28:AM28)</f>
        <v>0</v>
      </c>
      <c r="X28" s="85">
        <f t="shared" si="9"/>
        <v>0</v>
      </c>
      <c r="Y28" s="109"/>
      <c r="Z28" s="108">
        <f>SUM('Encodage Es'!O28:Q28)</f>
        <v>0</v>
      </c>
      <c r="AA28" s="85">
        <f t="shared" si="10"/>
        <v>0</v>
      </c>
      <c r="AB28" s="82"/>
      <c r="AC28" s="108">
        <f>SUM('Encodage Es'!S28:U28)</f>
        <v>0</v>
      </c>
      <c r="AD28" s="85">
        <f t="shared" si="11"/>
        <v>0</v>
      </c>
      <c r="AE28" s="82"/>
      <c r="AF28" s="108">
        <f>SUM('Encodage Es'!AN28:AO28)</f>
        <v>0</v>
      </c>
      <c r="AG28" s="85">
        <f t="shared" si="12"/>
        <v>0</v>
      </c>
      <c r="AH28" s="82"/>
      <c r="AI28" s="108">
        <f>SUM('Encodage Es'!M28,'Encodage Es'!R28,'Encodage Es'!AA28)</f>
        <v>0</v>
      </c>
      <c r="AJ28" s="85">
        <f t="shared" si="13"/>
        <v>0</v>
      </c>
      <c r="AK28" s="82"/>
      <c r="AL28" s="108">
        <f>SUM('Encodage Es'!L28,'Encodage Es'!AG28:AI28)</f>
        <v>0</v>
      </c>
      <c r="AM28" s="85">
        <f t="shared" si="14"/>
        <v>0</v>
      </c>
      <c r="AN28" s="133"/>
      <c r="AO28" s="108">
        <f>SUM('Encodage Es'!D28:E28,'Encodage Es'!K28)</f>
        <v>0</v>
      </c>
      <c r="AP28" s="85">
        <f t="shared" si="15"/>
        <v>0</v>
      </c>
      <c r="AQ28" s="133"/>
      <c r="AR28" s="108">
        <f>SUM('Encodage Es'!F28:G28)</f>
        <v>0</v>
      </c>
      <c r="AS28" s="85">
        <f t="shared" si="16"/>
        <v>0</v>
      </c>
    </row>
    <row r="29" spans="1:45" ht="15" customHeight="1">
      <c r="A29" s="180"/>
      <c r="B29" s="15">
        <v>26</v>
      </c>
      <c r="C29" s="16" t="str">
        <f>'Encodage Es'!C29</f>
        <v>Z</v>
      </c>
      <c r="D29" s="182"/>
      <c r="E29" s="108">
        <f>SUM('Encodage Es'!I29)</f>
        <v>0</v>
      </c>
      <c r="F29" s="85">
        <f t="shared" si="3"/>
        <v>0</v>
      </c>
      <c r="G29" s="82"/>
      <c r="H29" s="108">
        <f>SUM('Encodage Es'!AJ29:AK29)</f>
        <v>0</v>
      </c>
      <c r="I29" s="85">
        <f t="shared" si="4"/>
        <v>0</v>
      </c>
      <c r="J29" s="109"/>
      <c r="K29" s="108">
        <f>SUM('Encodage Es'!AB29:AD29)</f>
        <v>0</v>
      </c>
      <c r="L29" s="85">
        <f t="shared" si="5"/>
        <v>0</v>
      </c>
      <c r="M29" s="109"/>
      <c r="N29" s="108">
        <f>SUM('Encodage Es'!N29,'Encodage Es'!V29:X29)</f>
        <v>0</v>
      </c>
      <c r="O29" s="85">
        <f t="shared" si="6"/>
        <v>0</v>
      </c>
      <c r="P29" s="79"/>
      <c r="Q29" s="108">
        <f>SUM('Encodage Es'!Y29:Z29)</f>
        <v>0</v>
      </c>
      <c r="R29" s="85">
        <f t="shared" si="7"/>
        <v>0</v>
      </c>
      <c r="S29" s="82"/>
      <c r="T29" s="108">
        <f>SUM('Encodage Es'!AE29:AF29)</f>
        <v>0</v>
      </c>
      <c r="U29" s="85">
        <f t="shared" si="8"/>
        <v>0</v>
      </c>
      <c r="V29" s="109"/>
      <c r="W29" s="108">
        <f>SUM('Encodage Es'!H29,'Encodage Es'!J29,'Encodage Es'!AL29:AM29)</f>
        <v>0</v>
      </c>
      <c r="X29" s="85">
        <f t="shared" si="9"/>
        <v>0</v>
      </c>
      <c r="Y29" s="109"/>
      <c r="Z29" s="108">
        <f>SUM('Encodage Es'!O29:Q29)</f>
        <v>0</v>
      </c>
      <c r="AA29" s="85">
        <f t="shared" si="10"/>
        <v>0</v>
      </c>
      <c r="AB29" s="82"/>
      <c r="AC29" s="108">
        <f>SUM('Encodage Es'!S29:U29)</f>
        <v>0</v>
      </c>
      <c r="AD29" s="85">
        <f t="shared" si="11"/>
        <v>0</v>
      </c>
      <c r="AE29" s="82"/>
      <c r="AF29" s="108">
        <f>SUM('Encodage Es'!AN29:AO29)</f>
        <v>0</v>
      </c>
      <c r="AG29" s="85">
        <f t="shared" si="12"/>
        <v>0</v>
      </c>
      <c r="AH29" s="82"/>
      <c r="AI29" s="108">
        <f>SUM('Encodage Es'!M29,'Encodage Es'!R29,'Encodage Es'!AA29)</f>
        <v>0</v>
      </c>
      <c r="AJ29" s="85">
        <f t="shared" si="13"/>
        <v>0</v>
      </c>
      <c r="AK29" s="82"/>
      <c r="AL29" s="108">
        <f>SUM('Encodage Es'!L29,'Encodage Es'!AG29:AI29)</f>
        <v>0</v>
      </c>
      <c r="AM29" s="85">
        <f t="shared" si="14"/>
        <v>0</v>
      </c>
      <c r="AN29" s="133"/>
      <c r="AO29" s="108">
        <f>SUM('Encodage Es'!D29:E29,'Encodage Es'!K29)</f>
        <v>0</v>
      </c>
      <c r="AP29" s="85">
        <f t="shared" si="15"/>
        <v>0</v>
      </c>
      <c r="AQ29" s="133"/>
      <c r="AR29" s="108">
        <f>SUM('Encodage Es'!F29:G29)</f>
        <v>0</v>
      </c>
      <c r="AS29" s="85">
        <f t="shared" si="16"/>
        <v>0</v>
      </c>
    </row>
    <row r="30" spans="1:45" ht="15" customHeight="1">
      <c r="A30" s="180"/>
      <c r="B30" s="15">
        <v>27</v>
      </c>
      <c r="C30" s="16" t="str">
        <f>'Encodage Es'!C30</f>
        <v>AA</v>
      </c>
      <c r="D30" s="182"/>
      <c r="E30" s="108">
        <f>SUM('Encodage Es'!I30)</f>
        <v>0</v>
      </c>
      <c r="F30" s="85">
        <f t="shared" si="3"/>
        <v>0</v>
      </c>
      <c r="G30" s="82"/>
      <c r="H30" s="108">
        <f>SUM('Encodage Es'!AJ30:AK30)</f>
        <v>0</v>
      </c>
      <c r="I30" s="85">
        <f t="shared" si="4"/>
        <v>0</v>
      </c>
      <c r="J30" s="109"/>
      <c r="K30" s="108">
        <f>SUM('Encodage Es'!AB30:AD30)</f>
        <v>0</v>
      </c>
      <c r="L30" s="85">
        <f t="shared" si="5"/>
        <v>0</v>
      </c>
      <c r="M30" s="109"/>
      <c r="N30" s="108">
        <f>SUM('Encodage Es'!N30,'Encodage Es'!V30:X30)</f>
        <v>0</v>
      </c>
      <c r="O30" s="85">
        <f t="shared" si="6"/>
        <v>0</v>
      </c>
      <c r="P30" s="79"/>
      <c r="Q30" s="108">
        <f>SUM('Encodage Es'!Y30:Z30)</f>
        <v>0</v>
      </c>
      <c r="R30" s="85">
        <f t="shared" si="7"/>
        <v>0</v>
      </c>
      <c r="S30" s="82"/>
      <c r="T30" s="108">
        <f>SUM('Encodage Es'!AE30:AF30)</f>
        <v>0</v>
      </c>
      <c r="U30" s="85">
        <f t="shared" si="8"/>
        <v>0</v>
      </c>
      <c r="V30" s="109"/>
      <c r="W30" s="108">
        <f>SUM('Encodage Es'!H30,'Encodage Es'!J30,'Encodage Es'!AL30:AM30)</f>
        <v>0</v>
      </c>
      <c r="X30" s="85">
        <f t="shared" si="9"/>
        <v>0</v>
      </c>
      <c r="Y30" s="109"/>
      <c r="Z30" s="108">
        <f>SUM('Encodage Es'!O30:Q30)</f>
        <v>0</v>
      </c>
      <c r="AA30" s="85">
        <f t="shared" si="10"/>
        <v>0</v>
      </c>
      <c r="AB30" s="82"/>
      <c r="AC30" s="108">
        <f>SUM('Encodage Es'!S30:U30)</f>
        <v>0</v>
      </c>
      <c r="AD30" s="85">
        <f t="shared" si="11"/>
        <v>0</v>
      </c>
      <c r="AE30" s="82"/>
      <c r="AF30" s="108">
        <f>SUM('Encodage Es'!AN30:AO30)</f>
        <v>0</v>
      </c>
      <c r="AG30" s="85">
        <f t="shared" si="12"/>
        <v>0</v>
      </c>
      <c r="AH30" s="82"/>
      <c r="AI30" s="108">
        <f>SUM('Encodage Es'!M30,'Encodage Es'!R30,'Encodage Es'!AA30)</f>
        <v>0</v>
      </c>
      <c r="AJ30" s="85">
        <f t="shared" si="13"/>
        <v>0</v>
      </c>
      <c r="AK30" s="82"/>
      <c r="AL30" s="108">
        <f>SUM('Encodage Es'!L30,'Encodage Es'!AG30:AI30)</f>
        <v>0</v>
      </c>
      <c r="AM30" s="85">
        <f t="shared" si="14"/>
        <v>0</v>
      </c>
      <c r="AN30" s="133"/>
      <c r="AO30" s="108">
        <f>SUM('Encodage Es'!D30:E30,'Encodage Es'!K30)</f>
        <v>0</v>
      </c>
      <c r="AP30" s="85">
        <f t="shared" si="15"/>
        <v>0</v>
      </c>
      <c r="AQ30" s="133"/>
      <c r="AR30" s="108">
        <f>SUM('Encodage Es'!F30:G30)</f>
        <v>0</v>
      </c>
      <c r="AS30" s="85">
        <f t="shared" si="16"/>
        <v>0</v>
      </c>
    </row>
    <row r="31" spans="1:45" ht="15" customHeight="1">
      <c r="A31" s="180"/>
      <c r="B31" s="15">
        <v>28</v>
      </c>
      <c r="C31" s="16" t="str">
        <f>'Encodage Es'!C31</f>
        <v>AB</v>
      </c>
      <c r="D31" s="182"/>
      <c r="E31" s="108">
        <f>SUM('Encodage Es'!I31)</f>
        <v>0</v>
      </c>
      <c r="F31" s="85">
        <f t="shared" si="3"/>
        <v>0</v>
      </c>
      <c r="G31" s="82"/>
      <c r="H31" s="108">
        <f>SUM('Encodage Es'!AJ31:AK31)</f>
        <v>0</v>
      </c>
      <c r="I31" s="85">
        <f t="shared" si="4"/>
        <v>0</v>
      </c>
      <c r="J31" s="109"/>
      <c r="K31" s="108">
        <f>SUM('Encodage Es'!AB31:AD31)</f>
        <v>0</v>
      </c>
      <c r="L31" s="85">
        <f t="shared" si="5"/>
        <v>0</v>
      </c>
      <c r="M31" s="109"/>
      <c r="N31" s="108">
        <f>SUM('Encodage Es'!N31,'Encodage Es'!V31:X31)</f>
        <v>0</v>
      </c>
      <c r="O31" s="85">
        <f t="shared" si="6"/>
        <v>0</v>
      </c>
      <c r="P31" s="79"/>
      <c r="Q31" s="108">
        <f>SUM('Encodage Es'!Y31:Z31)</f>
        <v>0</v>
      </c>
      <c r="R31" s="85">
        <f t="shared" si="7"/>
        <v>0</v>
      </c>
      <c r="S31" s="82"/>
      <c r="T31" s="108">
        <f>SUM('Encodage Es'!AE31:AF31)</f>
        <v>0</v>
      </c>
      <c r="U31" s="85">
        <f t="shared" si="8"/>
        <v>0</v>
      </c>
      <c r="V31" s="109"/>
      <c r="W31" s="108">
        <f>SUM('Encodage Es'!H31,'Encodage Es'!J31,'Encodage Es'!AL31:AM31)</f>
        <v>0</v>
      </c>
      <c r="X31" s="85">
        <f t="shared" si="9"/>
        <v>0</v>
      </c>
      <c r="Y31" s="109"/>
      <c r="Z31" s="108">
        <f>SUM('Encodage Es'!O31:Q31)</f>
        <v>0</v>
      </c>
      <c r="AA31" s="85">
        <f t="shared" si="10"/>
        <v>0</v>
      </c>
      <c r="AB31" s="82"/>
      <c r="AC31" s="108">
        <f>SUM('Encodage Es'!S31:U31)</f>
        <v>0</v>
      </c>
      <c r="AD31" s="85">
        <f t="shared" si="11"/>
        <v>0</v>
      </c>
      <c r="AE31" s="82"/>
      <c r="AF31" s="108">
        <f>SUM('Encodage Es'!AN31:AO31)</f>
        <v>0</v>
      </c>
      <c r="AG31" s="85">
        <f t="shared" si="12"/>
        <v>0</v>
      </c>
      <c r="AH31" s="82"/>
      <c r="AI31" s="108">
        <f>SUM('Encodage Es'!M31,'Encodage Es'!R31,'Encodage Es'!AA31)</f>
        <v>0</v>
      </c>
      <c r="AJ31" s="85">
        <f t="shared" si="13"/>
        <v>0</v>
      </c>
      <c r="AK31" s="82"/>
      <c r="AL31" s="108">
        <f>SUM('Encodage Es'!L31,'Encodage Es'!AG31:AI31)</f>
        <v>0</v>
      </c>
      <c r="AM31" s="85">
        <f t="shared" si="14"/>
        <v>0</v>
      </c>
      <c r="AN31" s="133"/>
      <c r="AO31" s="108">
        <f>SUM('Encodage Es'!D31:E31,'Encodage Es'!K31)</f>
        <v>0</v>
      </c>
      <c r="AP31" s="85">
        <f t="shared" si="15"/>
        <v>0</v>
      </c>
      <c r="AQ31" s="133"/>
      <c r="AR31" s="108">
        <f>SUM('Encodage Es'!F31:G31)</f>
        <v>0</v>
      </c>
      <c r="AS31" s="85">
        <f t="shared" si="16"/>
        <v>0</v>
      </c>
    </row>
    <row r="32" spans="1:45" ht="15" customHeight="1">
      <c r="A32" s="180"/>
      <c r="B32" s="15">
        <v>29</v>
      </c>
      <c r="C32" s="16" t="str">
        <f>'Encodage Es'!C32</f>
        <v>AC</v>
      </c>
      <c r="D32" s="182"/>
      <c r="E32" s="108">
        <f>SUM('Encodage Es'!I32)</f>
        <v>0</v>
      </c>
      <c r="F32" s="85">
        <f t="shared" si="3"/>
        <v>0</v>
      </c>
      <c r="G32" s="82"/>
      <c r="H32" s="108">
        <f>SUM('Encodage Es'!AJ32:AK32)</f>
        <v>0</v>
      </c>
      <c r="I32" s="85">
        <f t="shared" si="4"/>
        <v>0</v>
      </c>
      <c r="J32" s="109"/>
      <c r="K32" s="108">
        <f>SUM('Encodage Es'!AB32:AD32)</f>
        <v>0</v>
      </c>
      <c r="L32" s="85">
        <f t="shared" si="5"/>
        <v>0</v>
      </c>
      <c r="M32" s="109"/>
      <c r="N32" s="108">
        <f>SUM('Encodage Es'!N32,'Encodage Es'!V32:X32)</f>
        <v>0</v>
      </c>
      <c r="O32" s="85">
        <f t="shared" si="6"/>
        <v>0</v>
      </c>
      <c r="P32" s="79"/>
      <c r="Q32" s="108">
        <f>SUM('Encodage Es'!Y32:Z32)</f>
        <v>0</v>
      </c>
      <c r="R32" s="85">
        <f t="shared" si="7"/>
        <v>0</v>
      </c>
      <c r="S32" s="82"/>
      <c r="T32" s="108">
        <f>SUM('Encodage Es'!AE32:AF32)</f>
        <v>0</v>
      </c>
      <c r="U32" s="85">
        <f t="shared" si="8"/>
        <v>0</v>
      </c>
      <c r="V32" s="109"/>
      <c r="W32" s="108">
        <f>SUM('Encodage Es'!H32,'Encodage Es'!J32,'Encodage Es'!AL32:AM32)</f>
        <v>0</v>
      </c>
      <c r="X32" s="85">
        <f t="shared" si="9"/>
        <v>0</v>
      </c>
      <c r="Y32" s="109"/>
      <c r="Z32" s="108">
        <f>SUM('Encodage Es'!O32:Q32)</f>
        <v>0</v>
      </c>
      <c r="AA32" s="85">
        <f t="shared" si="10"/>
        <v>0</v>
      </c>
      <c r="AB32" s="82"/>
      <c r="AC32" s="108">
        <f>SUM('Encodage Es'!S32:U32)</f>
        <v>0</v>
      </c>
      <c r="AD32" s="85">
        <f t="shared" si="11"/>
        <v>0</v>
      </c>
      <c r="AE32" s="82"/>
      <c r="AF32" s="108">
        <f>SUM('Encodage Es'!AN32:AO32)</f>
        <v>0</v>
      </c>
      <c r="AG32" s="85">
        <f t="shared" si="12"/>
        <v>0</v>
      </c>
      <c r="AH32" s="82"/>
      <c r="AI32" s="108">
        <f>SUM('Encodage Es'!M32,'Encodage Es'!R32,'Encodage Es'!AA32)</f>
        <v>0</v>
      </c>
      <c r="AJ32" s="85">
        <f t="shared" si="13"/>
        <v>0</v>
      </c>
      <c r="AK32" s="82"/>
      <c r="AL32" s="108">
        <f>SUM('Encodage Es'!L32,'Encodage Es'!AG32:AI32)</f>
        <v>0</v>
      </c>
      <c r="AM32" s="85">
        <f t="shared" si="14"/>
        <v>0</v>
      </c>
      <c r="AN32" s="133"/>
      <c r="AO32" s="108">
        <f>SUM('Encodage Es'!D32:E32,'Encodage Es'!K32)</f>
        <v>0</v>
      </c>
      <c r="AP32" s="85">
        <f t="shared" si="15"/>
        <v>0</v>
      </c>
      <c r="AQ32" s="133"/>
      <c r="AR32" s="108">
        <f>SUM('Encodage Es'!F32:G32)</f>
        <v>0</v>
      </c>
      <c r="AS32" s="85">
        <f t="shared" si="16"/>
        <v>0</v>
      </c>
    </row>
    <row r="33" spans="1:45" ht="15" customHeight="1">
      <c r="A33" s="181"/>
      <c r="B33" s="15">
        <v>30</v>
      </c>
      <c r="C33" s="16" t="str">
        <f>'Encodage Es'!C33</f>
        <v>AD</v>
      </c>
      <c r="D33" s="182"/>
      <c r="E33" s="108">
        <f>SUM('Encodage Es'!I33)</f>
        <v>0</v>
      </c>
      <c r="F33" s="85">
        <f t="shared" si="3"/>
        <v>0</v>
      </c>
      <c r="G33" s="82"/>
      <c r="H33" s="108">
        <f>SUM('Encodage Es'!AJ33:AK33)</f>
        <v>0</v>
      </c>
      <c r="I33" s="85">
        <f t="shared" si="4"/>
        <v>0</v>
      </c>
      <c r="J33" s="109"/>
      <c r="K33" s="108">
        <f>SUM('Encodage Es'!AB33:AD33)</f>
        <v>0</v>
      </c>
      <c r="L33" s="85">
        <f t="shared" si="5"/>
        <v>0</v>
      </c>
      <c r="M33" s="109"/>
      <c r="N33" s="108">
        <f>SUM('Encodage Es'!N33,'Encodage Es'!V33:X33)</f>
        <v>0</v>
      </c>
      <c r="O33" s="85">
        <f t="shared" si="6"/>
        <v>0</v>
      </c>
      <c r="P33" s="79"/>
      <c r="Q33" s="108">
        <f>SUM('Encodage Es'!Y33:Z33)</f>
        <v>0</v>
      </c>
      <c r="R33" s="85">
        <f t="shared" si="7"/>
        <v>0</v>
      </c>
      <c r="S33" s="82"/>
      <c r="T33" s="108">
        <f>SUM('Encodage Es'!AE33:AF33)</f>
        <v>0</v>
      </c>
      <c r="U33" s="85">
        <f t="shared" si="8"/>
        <v>0</v>
      </c>
      <c r="V33" s="109"/>
      <c r="W33" s="108">
        <f>SUM('Encodage Es'!H33,'Encodage Es'!J33,'Encodage Es'!AL33:AM33)</f>
        <v>0</v>
      </c>
      <c r="X33" s="85">
        <f t="shared" si="9"/>
        <v>0</v>
      </c>
      <c r="Y33" s="109"/>
      <c r="Z33" s="108">
        <f>SUM('Encodage Es'!O33:Q33)</f>
        <v>0</v>
      </c>
      <c r="AA33" s="85">
        <f t="shared" si="10"/>
        <v>0</v>
      </c>
      <c r="AB33" s="82"/>
      <c r="AC33" s="108">
        <f>SUM('Encodage Es'!S33:U33)</f>
        <v>0</v>
      </c>
      <c r="AD33" s="85">
        <f t="shared" si="11"/>
        <v>0</v>
      </c>
      <c r="AE33" s="82"/>
      <c r="AF33" s="108">
        <f>SUM('Encodage Es'!AN33:AO33)</f>
        <v>0</v>
      </c>
      <c r="AG33" s="85">
        <f t="shared" si="12"/>
        <v>0</v>
      </c>
      <c r="AH33" s="82"/>
      <c r="AI33" s="108">
        <f>SUM('Encodage Es'!M33,'Encodage Es'!R33,'Encodage Es'!AA33)</f>
        <v>0</v>
      </c>
      <c r="AJ33" s="85">
        <f t="shared" si="13"/>
        <v>0</v>
      </c>
      <c r="AK33" s="82"/>
      <c r="AL33" s="108">
        <f>SUM('Encodage Es'!L33,'Encodage Es'!AG33:AI33)</f>
        <v>0</v>
      </c>
      <c r="AM33" s="85">
        <f t="shared" si="14"/>
        <v>0</v>
      </c>
      <c r="AN33" s="133"/>
      <c r="AO33" s="108">
        <f>SUM('Encodage Es'!D33:E33,'Encodage Es'!K33)</f>
        <v>0</v>
      </c>
      <c r="AP33" s="85">
        <f t="shared" si="15"/>
        <v>0</v>
      </c>
      <c r="AQ33" s="133"/>
      <c r="AR33" s="108">
        <f>SUM('Encodage Es'!F33:G33)</f>
        <v>0</v>
      </c>
      <c r="AS33" s="85">
        <f t="shared" si="16"/>
        <v>0</v>
      </c>
    </row>
    <row r="35" spans="1:45">
      <c r="B35" s="133"/>
      <c r="C35" s="133"/>
      <c r="D35" s="134"/>
      <c r="E35" s="82"/>
      <c r="F35" s="80"/>
      <c r="G35" s="82"/>
      <c r="H35" s="82"/>
      <c r="I35" s="80"/>
      <c r="J35" s="82"/>
      <c r="K35" s="82"/>
      <c r="L35" s="80"/>
      <c r="M35" s="82"/>
      <c r="N35" s="82"/>
      <c r="O35" s="80"/>
      <c r="P35" s="80"/>
      <c r="R35" s="80"/>
      <c r="S35" s="82"/>
      <c r="T35" s="82"/>
      <c r="U35" s="80"/>
      <c r="V35" s="82"/>
      <c r="W35" s="82"/>
      <c r="X35" s="80"/>
      <c r="Y35" s="82"/>
      <c r="Z35" s="82"/>
      <c r="AA35" s="80"/>
      <c r="AB35" s="82"/>
      <c r="AC35" s="82"/>
      <c r="AD35" s="80"/>
      <c r="AE35" s="82"/>
      <c r="AF35" s="82"/>
      <c r="AG35" s="80"/>
      <c r="AH35" s="82"/>
      <c r="AI35" s="82"/>
      <c r="AJ35" s="80"/>
      <c r="AK35" s="82"/>
      <c r="AL35" s="82"/>
      <c r="AM35" s="80"/>
      <c r="AN35" s="133"/>
      <c r="AO35" s="82"/>
      <c r="AP35" s="80"/>
      <c r="AQ35" s="133"/>
      <c r="AR35" s="82"/>
      <c r="AS35" s="80"/>
    </row>
    <row r="36" spans="1:45">
      <c r="B36" s="133"/>
      <c r="C36" s="133"/>
      <c r="D36" s="134"/>
      <c r="E36" s="82"/>
      <c r="F36" s="81"/>
      <c r="G36" s="82"/>
      <c r="H36" s="82"/>
      <c r="I36" s="81"/>
      <c r="J36" s="82"/>
      <c r="K36" s="82"/>
      <c r="L36" s="81"/>
      <c r="M36" s="82"/>
      <c r="N36" s="82"/>
      <c r="O36" s="81"/>
      <c r="P36" s="81"/>
      <c r="R36" s="81"/>
      <c r="S36" s="82"/>
      <c r="T36" s="82"/>
      <c r="U36" s="81"/>
      <c r="V36" s="82"/>
      <c r="W36" s="82"/>
      <c r="X36" s="81"/>
      <c r="Y36" s="82"/>
      <c r="Z36" s="82"/>
      <c r="AA36" s="81"/>
      <c r="AB36" s="82"/>
      <c r="AC36" s="82"/>
      <c r="AD36" s="81"/>
      <c r="AE36" s="82"/>
      <c r="AF36" s="82"/>
      <c r="AG36" s="81"/>
      <c r="AH36" s="82"/>
      <c r="AI36" s="82"/>
      <c r="AJ36" s="81"/>
      <c r="AK36" s="82"/>
      <c r="AL36" s="82"/>
      <c r="AM36" s="81"/>
      <c r="AN36" s="133"/>
      <c r="AO36" s="82"/>
      <c r="AP36" s="81"/>
      <c r="AQ36" s="133"/>
      <c r="AR36" s="82"/>
      <c r="AS36" s="81"/>
    </row>
    <row r="37" spans="1:45">
      <c r="B37" s="133"/>
      <c r="C37" s="133"/>
      <c r="D37" s="134"/>
      <c r="E37" s="82"/>
      <c r="F37" s="135"/>
      <c r="G37" s="82"/>
      <c r="H37" s="82"/>
      <c r="I37" s="136"/>
      <c r="J37" s="82"/>
      <c r="K37" s="82"/>
      <c r="L37" s="137"/>
      <c r="M37" s="82"/>
      <c r="N37" s="82"/>
      <c r="O37" s="137"/>
      <c r="R37" s="137"/>
      <c r="S37" s="82"/>
      <c r="T37" s="82"/>
      <c r="U37" s="137"/>
      <c r="V37" s="82"/>
      <c r="W37" s="82"/>
      <c r="X37" s="137"/>
      <c r="Y37" s="82"/>
      <c r="Z37" s="82"/>
      <c r="AA37" s="137"/>
      <c r="AB37" s="82"/>
      <c r="AC37" s="82"/>
      <c r="AD37" s="137"/>
      <c r="AE37" s="82"/>
      <c r="AF37" s="82"/>
      <c r="AG37" s="137"/>
      <c r="AH37" s="82"/>
      <c r="AI37" s="82"/>
      <c r="AJ37" s="137"/>
      <c r="AK37" s="82"/>
      <c r="AL37" s="82"/>
      <c r="AM37" s="137"/>
      <c r="AN37" s="133"/>
      <c r="AO37" s="82"/>
      <c r="AP37" s="137"/>
      <c r="AQ37" s="133"/>
      <c r="AR37" s="82"/>
      <c r="AS37" s="137"/>
    </row>
    <row r="38" spans="1:45">
      <c r="B38" s="133"/>
      <c r="C38" s="133"/>
      <c r="D38" s="134"/>
      <c r="E38" s="138"/>
      <c r="F38" s="83"/>
      <c r="G38" s="82"/>
      <c r="H38" s="138"/>
      <c r="I38" s="83"/>
      <c r="J38" s="82"/>
      <c r="K38" s="138"/>
      <c r="L38" s="83"/>
      <c r="M38" s="82"/>
      <c r="N38" s="138"/>
      <c r="O38" s="83"/>
      <c r="P38" s="83"/>
      <c r="Q38" s="138"/>
      <c r="R38" s="83"/>
      <c r="S38" s="82"/>
      <c r="T38" s="138"/>
      <c r="U38" s="83"/>
      <c r="V38" s="82"/>
      <c r="W38" s="138"/>
      <c r="X38" s="83"/>
      <c r="Y38" s="82"/>
      <c r="Z38" s="138"/>
      <c r="AA38" s="83"/>
      <c r="AB38" s="82"/>
      <c r="AC38" s="138"/>
      <c r="AD38" s="83"/>
      <c r="AE38" s="82"/>
      <c r="AF38" s="138"/>
      <c r="AG38" s="83"/>
      <c r="AH38" s="82"/>
      <c r="AI38" s="138"/>
      <c r="AJ38" s="83"/>
      <c r="AK38" s="82"/>
      <c r="AL38" s="138"/>
      <c r="AM38" s="83"/>
      <c r="AN38" s="133"/>
      <c r="AO38" s="138"/>
      <c r="AP38" s="83"/>
      <c r="AQ38" s="133"/>
      <c r="AR38" s="138"/>
      <c r="AS38" s="83"/>
    </row>
    <row r="39" spans="1:45">
      <c r="B39" s="133"/>
      <c r="C39" s="133"/>
      <c r="D39" s="134"/>
      <c r="E39" s="138"/>
      <c r="F39" s="84"/>
      <c r="G39" s="82"/>
      <c r="H39" s="138"/>
      <c r="I39" s="84"/>
      <c r="J39" s="82"/>
      <c r="K39" s="138"/>
      <c r="L39" s="84"/>
      <c r="M39" s="82"/>
      <c r="N39" s="138"/>
      <c r="O39" s="84"/>
      <c r="P39" s="84"/>
      <c r="Q39" s="138"/>
      <c r="R39" s="84"/>
      <c r="S39" s="82"/>
      <c r="T39" s="138"/>
      <c r="U39" s="84"/>
      <c r="V39" s="82"/>
      <c r="W39" s="138"/>
      <c r="X39" s="84"/>
      <c r="Y39" s="82"/>
      <c r="Z39" s="138"/>
      <c r="AA39" s="84"/>
      <c r="AB39" s="82"/>
      <c r="AC39" s="138"/>
      <c r="AD39" s="84"/>
      <c r="AE39" s="82"/>
      <c r="AF39" s="138"/>
      <c r="AG39" s="84"/>
      <c r="AH39" s="82"/>
      <c r="AI39" s="138"/>
      <c r="AJ39" s="84"/>
      <c r="AK39" s="82"/>
      <c r="AL39" s="138"/>
      <c r="AM39" s="84"/>
      <c r="AN39" s="133"/>
      <c r="AO39" s="138"/>
      <c r="AP39" s="84"/>
      <c r="AQ39" s="133"/>
      <c r="AR39" s="138"/>
      <c r="AS39" s="84"/>
    </row>
    <row r="40" spans="1:45">
      <c r="B40" s="133"/>
      <c r="C40" s="133"/>
      <c r="D40" s="134"/>
      <c r="E40" s="138"/>
      <c r="F40" s="84"/>
      <c r="G40" s="82"/>
      <c r="H40" s="138"/>
      <c r="I40" s="84"/>
      <c r="J40" s="82"/>
      <c r="K40" s="138"/>
      <c r="L40" s="84"/>
      <c r="M40" s="82"/>
      <c r="N40" s="138"/>
      <c r="O40" s="84"/>
      <c r="P40" s="84"/>
      <c r="Q40" s="138"/>
      <c r="R40" s="84"/>
      <c r="S40" s="82"/>
      <c r="T40" s="138"/>
      <c r="U40" s="84"/>
      <c r="V40" s="82"/>
      <c r="W40" s="138"/>
      <c r="X40" s="84"/>
      <c r="Y40" s="82"/>
      <c r="Z40" s="138"/>
      <c r="AA40" s="84"/>
      <c r="AB40" s="82"/>
      <c r="AC40" s="138"/>
      <c r="AD40" s="84"/>
      <c r="AE40" s="82"/>
      <c r="AF40" s="138"/>
      <c r="AG40" s="84"/>
      <c r="AH40" s="82"/>
      <c r="AI40" s="138"/>
      <c r="AJ40" s="84"/>
      <c r="AK40" s="82"/>
      <c r="AL40" s="138"/>
      <c r="AM40" s="84"/>
      <c r="AN40" s="133"/>
      <c r="AO40" s="138"/>
      <c r="AP40" s="84"/>
      <c r="AQ40" s="133"/>
      <c r="AR40" s="138"/>
      <c r="AS40" s="84"/>
    </row>
    <row r="41" spans="1:45">
      <c r="B41" s="133"/>
      <c r="C41" s="133"/>
      <c r="D41" s="134"/>
      <c r="E41" s="138"/>
      <c r="F41" s="84"/>
      <c r="G41" s="82"/>
      <c r="H41" s="138"/>
      <c r="I41" s="84"/>
      <c r="J41" s="82"/>
      <c r="K41" s="138"/>
      <c r="L41" s="84"/>
      <c r="M41" s="82"/>
      <c r="N41" s="138"/>
      <c r="O41" s="84"/>
      <c r="P41" s="84"/>
      <c r="Q41" s="138"/>
      <c r="R41" s="84"/>
      <c r="S41" s="82"/>
      <c r="T41" s="138"/>
      <c r="U41" s="84"/>
      <c r="V41" s="82"/>
      <c r="W41" s="138"/>
      <c r="X41" s="84"/>
      <c r="Y41" s="82"/>
      <c r="Z41" s="138"/>
      <c r="AA41" s="84"/>
      <c r="AB41" s="82"/>
      <c r="AC41" s="138"/>
      <c r="AD41" s="84"/>
      <c r="AE41" s="82"/>
      <c r="AF41" s="138"/>
      <c r="AG41" s="84"/>
      <c r="AH41" s="82"/>
      <c r="AI41" s="138"/>
      <c r="AJ41" s="84"/>
      <c r="AK41" s="82"/>
      <c r="AL41" s="138"/>
      <c r="AM41" s="84"/>
      <c r="AN41" s="133"/>
      <c r="AO41" s="138"/>
      <c r="AP41" s="84"/>
      <c r="AQ41" s="133"/>
      <c r="AR41" s="138"/>
      <c r="AS41" s="84"/>
    </row>
    <row r="42" spans="1:45">
      <c r="B42" s="133"/>
      <c r="C42" s="133"/>
      <c r="D42" s="134"/>
      <c r="E42" s="138"/>
      <c r="F42" s="84"/>
      <c r="G42" s="82"/>
      <c r="H42" s="138"/>
      <c r="I42" s="84"/>
      <c r="J42" s="82"/>
      <c r="K42" s="138"/>
      <c r="L42" s="84"/>
      <c r="M42" s="82"/>
      <c r="N42" s="138"/>
      <c r="O42" s="84"/>
      <c r="P42" s="84"/>
      <c r="Q42" s="138"/>
      <c r="R42" s="84"/>
      <c r="S42" s="82"/>
      <c r="T42" s="138"/>
      <c r="U42" s="84"/>
      <c r="V42" s="82"/>
      <c r="W42" s="138"/>
      <c r="X42" s="84"/>
      <c r="Y42" s="82"/>
      <c r="Z42" s="138"/>
      <c r="AA42" s="84"/>
      <c r="AB42" s="82"/>
      <c r="AC42" s="138"/>
      <c r="AD42" s="84"/>
      <c r="AE42" s="82"/>
      <c r="AF42" s="138"/>
      <c r="AG42" s="84"/>
      <c r="AH42" s="82"/>
      <c r="AI42" s="138"/>
      <c r="AJ42" s="84"/>
      <c r="AK42" s="82"/>
      <c r="AL42" s="138"/>
      <c r="AM42" s="84"/>
      <c r="AN42" s="133"/>
      <c r="AO42" s="138"/>
      <c r="AP42" s="84"/>
      <c r="AQ42" s="133"/>
      <c r="AR42" s="138"/>
      <c r="AS42" s="84"/>
    </row>
    <row r="43" spans="1:45">
      <c r="B43" s="133"/>
      <c r="C43" s="133"/>
      <c r="D43" s="134"/>
      <c r="E43" s="138"/>
      <c r="F43" s="84"/>
      <c r="G43" s="82"/>
      <c r="H43" s="138"/>
      <c r="I43" s="84"/>
      <c r="J43" s="82"/>
      <c r="K43" s="138"/>
      <c r="L43" s="84"/>
      <c r="M43" s="82"/>
      <c r="N43" s="138"/>
      <c r="O43" s="84"/>
      <c r="P43" s="84"/>
      <c r="Q43" s="138"/>
      <c r="R43" s="84"/>
      <c r="S43" s="82"/>
      <c r="T43" s="138"/>
      <c r="U43" s="84"/>
      <c r="V43" s="82"/>
      <c r="W43" s="138"/>
      <c r="X43" s="84"/>
      <c r="Y43" s="82"/>
      <c r="Z43" s="138"/>
      <c r="AA43" s="84"/>
      <c r="AB43" s="82"/>
      <c r="AC43" s="138"/>
      <c r="AD43" s="84"/>
      <c r="AE43" s="82"/>
      <c r="AF43" s="138"/>
      <c r="AG43" s="84"/>
      <c r="AH43" s="82"/>
      <c r="AI43" s="138"/>
      <c r="AJ43" s="84"/>
      <c r="AK43" s="82"/>
      <c r="AL43" s="138"/>
      <c r="AM43" s="84"/>
      <c r="AN43" s="133"/>
      <c r="AO43" s="138"/>
      <c r="AP43" s="84"/>
      <c r="AQ43" s="133"/>
      <c r="AR43" s="138"/>
      <c r="AS43" s="84"/>
    </row>
    <row r="44" spans="1:45">
      <c r="B44" s="133"/>
      <c r="C44" s="133"/>
      <c r="D44" s="134"/>
      <c r="E44" s="138"/>
      <c r="F44" s="84"/>
      <c r="G44" s="82"/>
      <c r="H44" s="138"/>
      <c r="I44" s="84"/>
      <c r="J44" s="82"/>
      <c r="K44" s="138"/>
      <c r="L44" s="84"/>
      <c r="M44" s="82"/>
      <c r="N44" s="138"/>
      <c r="O44" s="84"/>
      <c r="P44" s="84"/>
      <c r="Q44" s="138"/>
      <c r="R44" s="84"/>
      <c r="S44" s="82"/>
      <c r="T44" s="138"/>
      <c r="U44" s="84"/>
      <c r="V44" s="82"/>
      <c r="W44" s="138"/>
      <c r="X44" s="84"/>
      <c r="Y44" s="82"/>
      <c r="Z44" s="138"/>
      <c r="AA44" s="84"/>
      <c r="AB44" s="82"/>
      <c r="AC44" s="138"/>
      <c r="AD44" s="84"/>
      <c r="AE44" s="82"/>
      <c r="AF44" s="138"/>
      <c r="AG44" s="84"/>
      <c r="AH44" s="82"/>
      <c r="AI44" s="138"/>
      <c r="AJ44" s="84"/>
      <c r="AK44" s="82"/>
      <c r="AL44" s="138"/>
      <c r="AM44" s="84"/>
      <c r="AN44" s="133"/>
      <c r="AO44" s="138"/>
      <c r="AP44" s="84"/>
      <c r="AQ44" s="133"/>
      <c r="AR44" s="138"/>
      <c r="AS44" s="84"/>
    </row>
    <row r="45" spans="1:45">
      <c r="B45" s="133"/>
      <c r="C45" s="133"/>
      <c r="D45" s="134"/>
      <c r="E45" s="138"/>
      <c r="F45" s="84"/>
      <c r="G45" s="82"/>
      <c r="H45" s="138"/>
      <c r="I45" s="84"/>
      <c r="J45" s="82"/>
      <c r="K45" s="138"/>
      <c r="L45" s="84"/>
      <c r="M45" s="82"/>
      <c r="N45" s="138"/>
      <c r="O45" s="84"/>
      <c r="P45" s="84"/>
      <c r="Q45" s="138"/>
      <c r="R45" s="84"/>
      <c r="S45" s="82"/>
      <c r="T45" s="138"/>
      <c r="U45" s="84"/>
      <c r="V45" s="82"/>
      <c r="W45" s="138"/>
      <c r="X45" s="84"/>
      <c r="Y45" s="82"/>
      <c r="Z45" s="138"/>
      <c r="AA45" s="84"/>
      <c r="AB45" s="82"/>
      <c r="AC45" s="138"/>
      <c r="AD45" s="84"/>
      <c r="AE45" s="82"/>
      <c r="AF45" s="138"/>
      <c r="AG45" s="84"/>
      <c r="AH45" s="82"/>
      <c r="AI45" s="138"/>
      <c r="AJ45" s="84"/>
      <c r="AK45" s="82"/>
      <c r="AL45" s="138"/>
      <c r="AM45" s="84"/>
      <c r="AN45" s="133"/>
      <c r="AO45" s="138"/>
      <c r="AP45" s="84"/>
      <c r="AQ45" s="133"/>
      <c r="AR45" s="138"/>
      <c r="AS45" s="84"/>
    </row>
    <row r="46" spans="1:45">
      <c r="B46" s="133"/>
      <c r="C46" s="133"/>
      <c r="D46" s="134"/>
      <c r="E46" s="138"/>
      <c r="F46" s="84"/>
      <c r="G46" s="82"/>
      <c r="H46" s="138"/>
      <c r="I46" s="84"/>
      <c r="J46" s="82"/>
      <c r="K46" s="138"/>
      <c r="L46" s="84"/>
      <c r="M46" s="82"/>
      <c r="N46" s="138"/>
      <c r="O46" s="84"/>
      <c r="P46" s="84"/>
      <c r="Q46" s="138"/>
      <c r="R46" s="84"/>
      <c r="S46" s="82"/>
      <c r="T46" s="138"/>
      <c r="U46" s="84"/>
      <c r="V46" s="82"/>
      <c r="W46" s="138"/>
      <c r="X46" s="84"/>
      <c r="Y46" s="82"/>
      <c r="Z46" s="138"/>
      <c r="AA46" s="84"/>
      <c r="AB46" s="82"/>
      <c r="AC46" s="138"/>
      <c r="AD46" s="84"/>
      <c r="AE46" s="82"/>
      <c r="AF46" s="138"/>
      <c r="AG46" s="84"/>
      <c r="AH46" s="82"/>
      <c r="AI46" s="138"/>
      <c r="AJ46" s="84"/>
      <c r="AK46" s="82"/>
      <c r="AL46" s="138"/>
      <c r="AM46" s="84"/>
      <c r="AN46" s="133"/>
      <c r="AO46" s="138"/>
      <c r="AP46" s="84"/>
      <c r="AQ46" s="133"/>
      <c r="AR46" s="138"/>
      <c r="AS46" s="84"/>
    </row>
    <row r="47" spans="1:45">
      <c r="B47" s="133"/>
      <c r="C47" s="133"/>
      <c r="D47" s="134"/>
      <c r="E47" s="138"/>
      <c r="F47" s="84"/>
      <c r="G47" s="82"/>
      <c r="H47" s="138"/>
      <c r="I47" s="84"/>
      <c r="J47" s="82"/>
      <c r="K47" s="138"/>
      <c r="L47" s="84"/>
      <c r="M47" s="82"/>
      <c r="N47" s="138"/>
      <c r="O47" s="84"/>
      <c r="P47" s="84"/>
      <c r="Q47" s="138"/>
      <c r="R47" s="84"/>
      <c r="S47" s="82"/>
      <c r="T47" s="138"/>
      <c r="U47" s="84"/>
      <c r="V47" s="82"/>
      <c r="W47" s="138"/>
      <c r="X47" s="84"/>
      <c r="Y47" s="82"/>
      <c r="Z47" s="138"/>
      <c r="AA47" s="84"/>
      <c r="AB47" s="82"/>
      <c r="AC47" s="138"/>
      <c r="AD47" s="84"/>
      <c r="AE47" s="82"/>
      <c r="AF47" s="138"/>
      <c r="AG47" s="84"/>
      <c r="AH47" s="82"/>
      <c r="AI47" s="138"/>
      <c r="AJ47" s="84"/>
      <c r="AK47" s="82"/>
      <c r="AL47" s="138"/>
      <c r="AM47" s="84"/>
      <c r="AN47" s="133"/>
      <c r="AO47" s="138"/>
      <c r="AP47" s="84"/>
      <c r="AQ47" s="133"/>
      <c r="AR47" s="138"/>
      <c r="AS47" s="84"/>
    </row>
    <row r="48" spans="1:45">
      <c r="B48" s="133"/>
      <c r="C48" s="133"/>
      <c r="D48" s="134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2"/>
      <c r="AE48" s="82"/>
      <c r="AF48" s="82"/>
      <c r="AG48" s="82"/>
      <c r="AH48" s="82"/>
      <c r="AI48" s="82"/>
      <c r="AJ48" s="82"/>
      <c r="AK48" s="82"/>
      <c r="AL48" s="82"/>
      <c r="AM48" s="82"/>
      <c r="AN48" s="133"/>
      <c r="AO48" s="82"/>
      <c r="AP48" s="82"/>
      <c r="AQ48" s="133"/>
      <c r="AR48" s="82"/>
      <c r="AS48" s="82"/>
    </row>
  </sheetData>
  <sheetProtection sheet="1" objects="1" scenarios="1" selectLockedCells="1"/>
  <mergeCells count="18">
    <mergeCell ref="A4:A33"/>
    <mergeCell ref="D4:D33"/>
    <mergeCell ref="A1:B1"/>
    <mergeCell ref="E1:F2"/>
    <mergeCell ref="H1:I2"/>
    <mergeCell ref="AR1:AS2"/>
    <mergeCell ref="T1:U2"/>
    <mergeCell ref="W1:X2"/>
    <mergeCell ref="Z1:AA2"/>
    <mergeCell ref="B2:C2"/>
    <mergeCell ref="K1:L2"/>
    <mergeCell ref="N1:O2"/>
    <mergeCell ref="Q1:R2"/>
    <mergeCell ref="AC1:AD2"/>
    <mergeCell ref="AF1:AG2"/>
    <mergeCell ref="AI1:AJ2"/>
    <mergeCell ref="AL1:AM2"/>
    <mergeCell ref="AO1:AP2"/>
  </mergeCells>
  <conditionalFormatting sqref="C4:C33">
    <cfRule type="expression" dxfId="0" priority="2">
      <formula>$F4&gt;50</formula>
    </cfRule>
  </conditionalFormatting>
  <conditionalFormatting sqref="C4:C33">
    <cfRule type="expression" priority="1">
      <formula>$F$4:$F$33&gt;50%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7" tint="-0.249977111117893"/>
  </sheetPr>
  <dimension ref="A1:L63"/>
  <sheetViews>
    <sheetView tabSelected="1" topLeftCell="A4" workbookViewId="0">
      <selection activeCell="D10" sqref="D10"/>
    </sheetView>
  </sheetViews>
  <sheetFormatPr baseColWidth="10" defaultRowHeight="15"/>
  <cols>
    <col min="4" max="4" width="19.42578125" customWidth="1"/>
    <col min="5" max="5" width="7.7109375" customWidth="1"/>
    <col min="6" max="6" width="2.28515625" customWidth="1"/>
    <col min="7" max="7" width="7.7109375" customWidth="1"/>
    <col min="8" max="8" width="2.28515625" customWidth="1"/>
    <col min="9" max="9" width="7.7109375" customWidth="1"/>
    <col min="10" max="10" width="2.28515625" customWidth="1"/>
    <col min="11" max="11" width="7.7109375" customWidth="1"/>
    <col min="12" max="12" width="4.28515625" customWidth="1"/>
  </cols>
  <sheetData>
    <row r="1" spans="1:12" ht="6" customHeight="1">
      <c r="A1" s="54"/>
      <c r="B1" s="54"/>
      <c r="C1" s="54"/>
      <c r="D1" s="54"/>
      <c r="E1" s="54"/>
      <c r="F1" s="8"/>
      <c r="G1" s="54"/>
      <c r="H1" s="8"/>
      <c r="I1" s="54"/>
      <c r="J1" s="7"/>
      <c r="K1" s="35"/>
      <c r="L1" s="54"/>
    </row>
    <row r="2" spans="1:12" ht="18.75">
      <c r="A2" s="193" t="s">
        <v>18</v>
      </c>
      <c r="B2" s="193"/>
      <c r="C2" s="193"/>
      <c r="D2" s="193"/>
      <c r="E2" s="193"/>
      <c r="F2" s="193"/>
      <c r="G2" s="193"/>
      <c r="H2" s="193"/>
      <c r="I2" s="193"/>
      <c r="J2" s="193"/>
      <c r="K2" s="193"/>
      <c r="L2" s="193"/>
    </row>
    <row r="3" spans="1:12" ht="8.1" customHeight="1">
      <c r="A3" s="201"/>
      <c r="B3" s="201"/>
      <c r="C3" s="201"/>
      <c r="D3" s="201"/>
      <c r="E3" s="201"/>
      <c r="F3" s="201"/>
      <c r="G3" s="201"/>
      <c r="H3" s="8"/>
      <c r="I3" s="54"/>
      <c r="J3" s="7"/>
      <c r="K3" s="35"/>
      <c r="L3" s="54"/>
    </row>
    <row r="4" spans="1:12" ht="15.75">
      <c r="A4" s="194" t="s">
        <v>19</v>
      </c>
      <c r="B4" s="194"/>
      <c r="C4" s="194"/>
      <c r="D4" s="194"/>
      <c r="E4" s="194"/>
      <c r="F4" s="194"/>
      <c r="G4" s="194"/>
      <c r="H4" s="194"/>
      <c r="I4" s="194"/>
      <c r="J4" s="194"/>
      <c r="K4" s="194"/>
      <c r="L4" s="194"/>
    </row>
    <row r="5" spans="1:12" ht="15.7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2" ht="18.75">
      <c r="A6" s="195" t="s">
        <v>133</v>
      </c>
      <c r="B6" s="195"/>
      <c r="C6" s="195"/>
      <c r="D6" s="195"/>
      <c r="E6" s="195"/>
      <c r="F6" s="195"/>
      <c r="G6" s="195"/>
      <c r="H6" s="195"/>
      <c r="I6" s="195"/>
      <c r="J6" s="195"/>
      <c r="K6" s="195"/>
      <c r="L6" s="195"/>
    </row>
    <row r="7" spans="1:12">
      <c r="A7" s="54"/>
      <c r="B7" s="54"/>
      <c r="C7" s="54"/>
      <c r="D7" s="54"/>
      <c r="E7" s="54"/>
      <c r="F7" s="8"/>
      <c r="G7" s="54"/>
      <c r="H7" s="8"/>
      <c r="I7" s="54"/>
      <c r="J7" s="7"/>
      <c r="K7" s="35"/>
      <c r="L7" s="54"/>
    </row>
    <row r="8" spans="1:12" ht="15.75">
      <c r="A8" s="4" t="s">
        <v>20</v>
      </c>
      <c r="B8" s="4" t="str">
        <f>'Encodage Es'!$A$3</f>
        <v xml:space="preserve">1m </v>
      </c>
      <c r="C8" s="3"/>
      <c r="D8" s="3"/>
      <c r="E8" s="3"/>
      <c r="F8" s="6"/>
      <c r="G8" s="3"/>
      <c r="H8" s="6"/>
      <c r="I8" s="3"/>
      <c r="J8" s="5"/>
      <c r="K8" s="4"/>
      <c r="L8" s="3"/>
    </row>
    <row r="9" spans="1:12" ht="9.9499999999999993" customHeight="1">
      <c r="A9" s="54"/>
      <c r="B9" s="55"/>
      <c r="C9" s="54"/>
      <c r="D9" s="54"/>
      <c r="E9" s="54"/>
      <c r="F9" s="8"/>
      <c r="G9" s="54"/>
      <c r="H9" s="8"/>
      <c r="I9" s="54"/>
      <c r="J9" s="7"/>
      <c r="K9" s="35"/>
      <c r="L9" s="54"/>
    </row>
    <row r="10" spans="1:12" ht="15.75">
      <c r="A10" s="4" t="s">
        <v>21</v>
      </c>
      <c r="B10" s="54"/>
      <c r="C10" s="54"/>
      <c r="D10" s="35" t="s">
        <v>137</v>
      </c>
      <c r="E10" s="35"/>
      <c r="F10" s="35"/>
      <c r="G10" s="35"/>
      <c r="H10" s="35"/>
      <c r="I10" s="35"/>
      <c r="J10" s="35"/>
      <c r="K10" s="35"/>
    </row>
    <row r="11" spans="1:12">
      <c r="A11" s="54"/>
      <c r="B11" s="54"/>
      <c r="C11" s="54"/>
      <c r="D11" s="54"/>
      <c r="E11" s="54"/>
      <c r="F11" s="8"/>
      <c r="G11" s="54"/>
      <c r="H11" s="8"/>
      <c r="I11" s="54"/>
      <c r="J11" s="7"/>
      <c r="K11" s="35"/>
      <c r="L11" s="54"/>
    </row>
    <row r="12" spans="1:12" ht="15.75">
      <c r="A12" s="4" t="s">
        <v>22</v>
      </c>
      <c r="B12" s="54"/>
      <c r="C12" s="54"/>
      <c r="D12" s="54"/>
      <c r="E12" s="54"/>
      <c r="F12" s="8"/>
      <c r="G12" s="54"/>
      <c r="H12" s="8"/>
      <c r="I12" s="3">
        <f>VLOOKUP(D10,Résultats!C4:AA33,3,FALSE)</f>
        <v>2</v>
      </c>
      <c r="J12" s="6" t="s">
        <v>23</v>
      </c>
      <c r="K12" s="57">
        <f>Résultats!E3</f>
        <v>148</v>
      </c>
      <c r="L12" s="54"/>
    </row>
    <row r="13" spans="1:12" ht="8.1" customHeight="1">
      <c r="A13" s="54"/>
      <c r="B13" s="54"/>
      <c r="C13" s="54"/>
      <c r="D13" s="54"/>
      <c r="E13" s="54"/>
      <c r="F13" s="8"/>
      <c r="G13" s="54"/>
      <c r="H13" s="8"/>
      <c r="I13" s="3"/>
      <c r="J13" s="5"/>
      <c r="K13" s="4"/>
      <c r="L13" s="54"/>
    </row>
    <row r="14" spans="1:12" ht="15.75">
      <c r="A14" s="3"/>
      <c r="B14" s="3"/>
      <c r="C14" s="3"/>
      <c r="D14" s="3"/>
      <c r="E14" s="3"/>
      <c r="F14" s="6"/>
      <c r="G14" s="3"/>
      <c r="H14" s="6"/>
      <c r="I14" s="196">
        <f>I12/K12</f>
        <v>1.3513513513513514E-2</v>
      </c>
      <c r="J14" s="196"/>
      <c r="K14" s="196"/>
      <c r="L14" s="3"/>
    </row>
    <row r="15" spans="1:12" ht="9.9499999999999993" customHeight="1">
      <c r="A15" s="54"/>
      <c r="B15" s="54"/>
      <c r="C15" s="54"/>
      <c r="D15" s="54"/>
      <c r="E15" s="54"/>
      <c r="F15" s="8"/>
      <c r="G15" s="54"/>
      <c r="H15" s="8"/>
      <c r="I15" s="54"/>
      <c r="J15" s="7"/>
      <c r="K15" s="35"/>
      <c r="L15" s="54"/>
    </row>
    <row r="16" spans="1:12" ht="9.9499999999999993" customHeight="1">
      <c r="A16" s="58"/>
      <c r="B16" s="58"/>
      <c r="C16" s="58"/>
      <c r="D16" s="58"/>
      <c r="E16" s="58"/>
      <c r="F16" s="62"/>
      <c r="G16" s="58"/>
      <c r="H16" s="62"/>
      <c r="I16" s="58"/>
      <c r="J16" s="59"/>
      <c r="K16" s="63"/>
      <c r="L16" s="58"/>
    </row>
    <row r="17" spans="1:12" ht="15.75">
      <c r="A17" s="4" t="s">
        <v>24</v>
      </c>
      <c r="B17" s="4"/>
      <c r="C17" s="3"/>
      <c r="D17" s="53"/>
      <c r="E17" s="3"/>
      <c r="F17" s="6"/>
      <c r="G17" s="3">
        <f>VLOOKUP(D10,Résultats!C4:AA33,6,FALSE)</f>
        <v>0</v>
      </c>
      <c r="H17" s="6" t="s">
        <v>23</v>
      </c>
      <c r="I17" s="57">
        <f>Résultats!H3</f>
        <v>50</v>
      </c>
      <c r="J17" s="5"/>
      <c r="K17" s="60">
        <f>G17/I17</f>
        <v>0</v>
      </c>
      <c r="L17" s="3"/>
    </row>
    <row r="18" spans="1:12" ht="8.1" customHeight="1">
      <c r="A18" s="54" t="s">
        <v>28</v>
      </c>
      <c r="B18" s="200"/>
      <c r="C18" s="200"/>
      <c r="D18" s="200"/>
      <c r="E18" s="54"/>
      <c r="F18" s="8"/>
      <c r="G18" s="54"/>
      <c r="H18" s="8"/>
      <c r="I18" s="54"/>
      <c r="J18" s="7"/>
      <c r="K18" s="35"/>
      <c r="L18" s="54"/>
    </row>
    <row r="19" spans="1:12">
      <c r="A19" s="35" t="s">
        <v>73</v>
      </c>
      <c r="B19" s="97"/>
      <c r="C19" s="97"/>
      <c r="D19" s="97"/>
      <c r="E19" s="54">
        <f>VLOOKUP(D10,'Résultats par compétence'!C4:AS33,3,FALSE)</f>
        <v>0</v>
      </c>
      <c r="F19" s="8" t="s">
        <v>23</v>
      </c>
      <c r="G19" s="99">
        <f>'Résultats par compétence'!E3</f>
        <v>4</v>
      </c>
      <c r="H19" s="8"/>
      <c r="I19" s="54"/>
      <c r="J19" s="98"/>
      <c r="K19" s="35"/>
      <c r="L19" s="54"/>
    </row>
    <row r="20" spans="1:12" ht="8.1" customHeight="1">
      <c r="A20" s="35"/>
      <c r="B20" s="127"/>
      <c r="C20" s="127"/>
      <c r="D20" s="127"/>
      <c r="E20" s="54"/>
      <c r="F20" s="8"/>
      <c r="G20" s="129"/>
      <c r="H20" s="8"/>
      <c r="I20" s="54"/>
      <c r="J20" s="128"/>
      <c r="K20" s="35"/>
      <c r="L20" s="54"/>
    </row>
    <row r="21" spans="1:12">
      <c r="A21" s="35" t="s">
        <v>74</v>
      </c>
      <c r="B21" s="35"/>
      <c r="C21" s="127"/>
      <c r="D21" s="127"/>
      <c r="E21" s="54">
        <f>VLOOKUP(D10,'Résultats par compétence'!C4:AS33,6,FALSE)</f>
        <v>0</v>
      </c>
      <c r="F21" s="8" t="s">
        <v>23</v>
      </c>
      <c r="G21" s="129">
        <f>'Résultats par compétence'!H3</f>
        <v>6</v>
      </c>
      <c r="H21" s="8"/>
      <c r="I21" s="54"/>
      <c r="J21" s="128"/>
      <c r="K21" s="35"/>
      <c r="L21" s="54"/>
    </row>
    <row r="22" spans="1:12" ht="8.1" customHeight="1">
      <c r="A22" s="54"/>
      <c r="B22" s="97"/>
      <c r="C22" s="97"/>
      <c r="D22" s="97"/>
      <c r="E22" s="54"/>
      <c r="F22" s="8"/>
      <c r="G22" s="54"/>
      <c r="H22" s="8"/>
      <c r="I22" s="54"/>
      <c r="J22" s="98"/>
      <c r="K22" s="35"/>
      <c r="L22" s="54"/>
    </row>
    <row r="23" spans="1:12">
      <c r="A23" s="35" t="s">
        <v>29</v>
      </c>
      <c r="B23" s="200"/>
      <c r="C23" s="200"/>
      <c r="D23" s="200"/>
      <c r="E23" s="54"/>
      <c r="F23" s="8"/>
      <c r="G23" s="54"/>
      <c r="H23" s="8"/>
      <c r="I23" s="54"/>
      <c r="J23" s="7"/>
      <c r="K23" s="35"/>
      <c r="L23" s="54"/>
    </row>
    <row r="24" spans="1:12">
      <c r="A24" s="54" t="s">
        <v>30</v>
      </c>
      <c r="B24" s="54"/>
      <c r="C24" s="54"/>
      <c r="D24" s="54"/>
      <c r="E24" s="54">
        <f>VLOOKUP(D10,'Résultats par compétence'!C4:AS33,9,FALSE)</f>
        <v>0</v>
      </c>
      <c r="F24" s="8" t="s">
        <v>23</v>
      </c>
      <c r="G24" s="56">
        <f>'Résultats par compétence'!K3</f>
        <v>8</v>
      </c>
      <c r="H24" s="8"/>
      <c r="I24" s="54"/>
      <c r="J24" s="7"/>
      <c r="K24" s="35"/>
      <c r="L24" s="54"/>
    </row>
    <row r="25" spans="1:12">
      <c r="A25" s="54" t="s">
        <v>31</v>
      </c>
      <c r="B25" s="54"/>
      <c r="C25" s="54"/>
      <c r="D25" s="54"/>
      <c r="E25" s="54">
        <f>VLOOKUP(D10,'Résultats par compétence'!C4:AS33,12,FALSE)</f>
        <v>0</v>
      </c>
      <c r="F25" s="8" t="s">
        <v>23</v>
      </c>
      <c r="G25" s="56">
        <f>'Résultats par compétence'!N3</f>
        <v>26</v>
      </c>
      <c r="H25" s="8"/>
      <c r="I25" s="54"/>
      <c r="J25" s="7"/>
      <c r="K25" s="35"/>
      <c r="L25" s="54"/>
    </row>
    <row r="26" spans="1:12">
      <c r="A26" s="199" t="s">
        <v>32</v>
      </c>
      <c r="B26" s="199"/>
      <c r="C26" s="54"/>
      <c r="D26" s="54"/>
      <c r="E26" s="54">
        <f>VLOOKUP(D10,'Résultats par compétence'!C4:AS33,15,FALSE)</f>
        <v>0</v>
      </c>
      <c r="F26" s="8" t="s">
        <v>23</v>
      </c>
      <c r="G26" s="56">
        <f>'Résultats par compétence'!Q3</f>
        <v>6</v>
      </c>
      <c r="H26" s="8"/>
      <c r="I26" s="54"/>
      <c r="J26" s="7"/>
      <c r="K26" s="35"/>
      <c r="L26" s="54"/>
    </row>
    <row r="27" spans="1:12" ht="9.9499999999999993" customHeight="1">
      <c r="A27" s="54"/>
      <c r="B27" s="54"/>
      <c r="C27" s="54"/>
      <c r="D27" s="54"/>
      <c r="E27" s="54"/>
      <c r="F27" s="8"/>
      <c r="G27" s="54"/>
      <c r="H27" s="8"/>
      <c r="I27" s="54"/>
      <c r="J27" s="7"/>
      <c r="K27" s="35"/>
      <c r="L27" s="54"/>
    </row>
    <row r="28" spans="1:12" ht="9.9499999999999993" customHeight="1">
      <c r="A28" s="58"/>
      <c r="B28" s="58"/>
      <c r="C28" s="58"/>
      <c r="D28" s="58"/>
      <c r="E28" s="58"/>
      <c r="F28" s="62"/>
      <c r="G28" s="58"/>
      <c r="H28" s="62"/>
      <c r="I28" s="58"/>
      <c r="J28" s="59"/>
      <c r="K28" s="63"/>
      <c r="L28" s="58"/>
    </row>
    <row r="29" spans="1:12" ht="15.75">
      <c r="A29" s="4" t="s">
        <v>33</v>
      </c>
      <c r="B29" s="3"/>
      <c r="C29" s="3"/>
      <c r="D29" s="3"/>
      <c r="E29" s="3"/>
      <c r="F29" s="6"/>
      <c r="G29" s="3">
        <f>VLOOKUP(D10,Résultats!C4:AA33,9,FALSE)</f>
        <v>0</v>
      </c>
      <c r="H29" s="6" t="s">
        <v>23</v>
      </c>
      <c r="I29" s="57">
        <f>Résultats!K3</f>
        <v>54.5</v>
      </c>
      <c r="J29" s="5"/>
      <c r="K29" s="60">
        <f>G29/I29</f>
        <v>0</v>
      </c>
      <c r="L29" s="3"/>
    </row>
    <row r="30" spans="1:12" ht="8.1" customHeight="1">
      <c r="A30" s="54"/>
      <c r="B30" s="54"/>
      <c r="C30" s="54"/>
      <c r="D30" s="54"/>
      <c r="E30" s="54"/>
      <c r="F30" s="8"/>
      <c r="G30" s="54"/>
      <c r="H30" s="8"/>
      <c r="I30" s="54"/>
      <c r="J30" s="7"/>
      <c r="K30" s="64"/>
      <c r="L30" s="54"/>
    </row>
    <row r="31" spans="1:12">
      <c r="A31" s="35" t="s">
        <v>25</v>
      </c>
      <c r="B31" s="54"/>
      <c r="C31" s="54"/>
      <c r="D31" s="54"/>
      <c r="E31" s="54">
        <f>VLOOKUP(D10,'Résultats par compétence'!C4:AS33,18,FALSE)</f>
        <v>0</v>
      </c>
      <c r="F31" s="8" t="s">
        <v>23</v>
      </c>
      <c r="G31" s="56">
        <f>'Résultats par compétence'!T3</f>
        <v>15</v>
      </c>
      <c r="H31" s="8"/>
      <c r="I31" s="54"/>
      <c r="J31" s="7"/>
      <c r="K31" s="35"/>
      <c r="L31" s="54"/>
    </row>
    <row r="32" spans="1:12" ht="8.1" customHeight="1">
      <c r="A32" s="54"/>
      <c r="B32" s="54"/>
      <c r="C32" s="54"/>
      <c r="D32" s="54"/>
      <c r="E32" s="54"/>
      <c r="F32" s="8"/>
      <c r="G32" s="56"/>
      <c r="H32" s="8"/>
      <c r="I32" s="54"/>
      <c r="J32" s="7"/>
      <c r="K32" s="35"/>
      <c r="L32" s="54"/>
    </row>
    <row r="33" spans="1:12">
      <c r="A33" s="35" t="s">
        <v>26</v>
      </c>
      <c r="B33" s="54"/>
      <c r="C33" s="54"/>
      <c r="D33" s="54"/>
      <c r="E33" s="54"/>
      <c r="F33" s="8"/>
      <c r="G33" s="56"/>
      <c r="H33" s="8"/>
      <c r="I33" s="54"/>
      <c r="J33" s="7"/>
      <c r="K33" s="35"/>
      <c r="L33" s="54"/>
    </row>
    <row r="34" spans="1:12">
      <c r="A34" s="54" t="s">
        <v>34</v>
      </c>
      <c r="B34" s="54"/>
      <c r="C34" s="54"/>
      <c r="D34" s="54"/>
      <c r="E34" s="54">
        <f>VLOOKUP(D10,'Résultats par compétence'!C4:AS33,21,FALSE)</f>
        <v>0</v>
      </c>
      <c r="F34" s="8" t="s">
        <v>23</v>
      </c>
      <c r="G34" s="56">
        <f>'Résultats par compétence'!W3</f>
        <v>12</v>
      </c>
      <c r="H34" s="8"/>
      <c r="I34" s="54"/>
      <c r="J34" s="7"/>
      <c r="K34" s="35"/>
      <c r="L34" s="54"/>
    </row>
    <row r="35" spans="1:12">
      <c r="A35" s="54" t="s">
        <v>35</v>
      </c>
      <c r="B35" s="54"/>
      <c r="C35" s="54"/>
      <c r="D35" s="54"/>
      <c r="E35" s="54">
        <f>VLOOKUP(D10,'Résultats par compétence'!C4:AS33,24,FALSE)</f>
        <v>0</v>
      </c>
      <c r="F35" s="8" t="s">
        <v>23</v>
      </c>
      <c r="G35" s="56">
        <f>'Résultats par compétence'!Z3</f>
        <v>10.5</v>
      </c>
      <c r="H35" s="8"/>
      <c r="I35" s="54"/>
      <c r="J35" s="7"/>
      <c r="K35" s="35"/>
      <c r="L35" s="54"/>
    </row>
    <row r="36" spans="1:12" ht="8.1" customHeight="1">
      <c r="A36" s="54"/>
      <c r="B36" s="54"/>
      <c r="C36" s="54"/>
      <c r="D36" s="54"/>
      <c r="E36" s="54"/>
      <c r="F36" s="8"/>
      <c r="G36" s="56"/>
      <c r="H36" s="8"/>
      <c r="I36" s="54"/>
      <c r="J36" s="7"/>
      <c r="K36" s="35"/>
      <c r="L36" s="54"/>
    </row>
    <row r="37" spans="1:12">
      <c r="A37" s="35" t="s">
        <v>36</v>
      </c>
      <c r="B37" s="54"/>
      <c r="C37" s="54"/>
      <c r="D37" s="54"/>
      <c r="E37" s="54"/>
      <c r="F37" s="8"/>
      <c r="G37" s="56"/>
      <c r="H37" s="8"/>
      <c r="I37" s="54"/>
      <c r="J37" s="7"/>
      <c r="K37" s="35"/>
      <c r="L37" s="54"/>
    </row>
    <row r="38" spans="1:12">
      <c r="A38" s="54" t="s">
        <v>37</v>
      </c>
      <c r="B38" s="54"/>
      <c r="C38" s="54"/>
      <c r="D38" s="54"/>
      <c r="E38" s="54">
        <f>VLOOKUP(D10,'Résultats par compétence'!C4:AS33,27,FALSE)</f>
        <v>0</v>
      </c>
      <c r="F38" s="8" t="s">
        <v>23</v>
      </c>
      <c r="G38" s="56">
        <f>'Résultats par compétence'!AC3</f>
        <v>13</v>
      </c>
      <c r="H38" s="8"/>
      <c r="I38" s="54"/>
      <c r="J38" s="7"/>
      <c r="K38" s="35"/>
      <c r="L38" s="54"/>
    </row>
    <row r="39" spans="1:12">
      <c r="A39" s="54" t="s">
        <v>122</v>
      </c>
      <c r="B39" s="54"/>
      <c r="C39" s="54"/>
      <c r="D39" s="54"/>
      <c r="E39" s="54">
        <f>VLOOKUP(D10,'Résultats par compétence'!C4:AS33,30,FALSE)</f>
        <v>0</v>
      </c>
      <c r="F39" s="8" t="s">
        <v>23</v>
      </c>
      <c r="G39" s="129">
        <f>'Résultats par compétence'!AF3</f>
        <v>4</v>
      </c>
      <c r="H39" s="8"/>
      <c r="I39" s="54"/>
      <c r="J39" s="128"/>
      <c r="K39" s="35"/>
      <c r="L39" s="54"/>
    </row>
    <row r="40" spans="1:12" ht="9.9499999999999993" customHeight="1">
      <c r="A40" s="54"/>
      <c r="B40" s="54"/>
      <c r="C40" s="54"/>
      <c r="D40" s="54"/>
      <c r="E40" s="54"/>
      <c r="F40" s="8"/>
      <c r="G40" s="54"/>
      <c r="H40" s="8"/>
      <c r="I40" s="54"/>
      <c r="J40" s="7"/>
      <c r="K40" s="35"/>
      <c r="L40" s="54"/>
    </row>
    <row r="41" spans="1:12" ht="9.9499999999999993" customHeight="1">
      <c r="A41" s="58"/>
      <c r="B41" s="58"/>
      <c r="C41" s="58"/>
      <c r="D41" s="58"/>
      <c r="E41" s="58"/>
      <c r="F41" s="62"/>
      <c r="G41" s="58"/>
      <c r="H41" s="62"/>
      <c r="I41" s="58"/>
      <c r="J41" s="59"/>
      <c r="K41" s="63"/>
      <c r="L41" s="58"/>
    </row>
    <row r="42" spans="1:12" ht="15.75">
      <c r="A42" s="76" t="s">
        <v>38</v>
      </c>
      <c r="B42" s="54"/>
      <c r="C42" s="54"/>
      <c r="D42" s="54"/>
      <c r="E42" s="54"/>
      <c r="F42" s="8"/>
      <c r="G42" s="54">
        <f>VLOOKUP(D10,Résultats!C4:AA33,12,FALSE)</f>
        <v>2</v>
      </c>
      <c r="H42" s="8" t="s">
        <v>23</v>
      </c>
      <c r="I42" s="56">
        <f>Résultats!N3</f>
        <v>31.5</v>
      </c>
      <c r="J42" s="7"/>
      <c r="K42" s="65">
        <f>G42/I42</f>
        <v>6.3492063492063489E-2</v>
      </c>
      <c r="L42" s="54"/>
    </row>
    <row r="43" spans="1:12" ht="8.1" customHeight="1">
      <c r="A43" s="54"/>
      <c r="B43" s="54"/>
      <c r="C43" s="54"/>
      <c r="D43" s="54"/>
      <c r="E43" s="54"/>
      <c r="F43" s="8"/>
      <c r="G43" s="54"/>
      <c r="H43" s="8"/>
      <c r="I43" s="54"/>
      <c r="J43" s="7"/>
      <c r="K43" s="35"/>
      <c r="L43" s="54"/>
    </row>
    <row r="44" spans="1:12">
      <c r="A44" s="35" t="s">
        <v>39</v>
      </c>
      <c r="B44" s="54"/>
      <c r="C44" s="54"/>
      <c r="D44" s="54"/>
      <c r="E44" s="54"/>
      <c r="F44" s="8"/>
      <c r="G44" s="54"/>
      <c r="H44" s="8"/>
      <c r="I44" s="54"/>
      <c r="J44" s="7"/>
      <c r="K44" s="35"/>
      <c r="L44" s="54"/>
    </row>
    <row r="45" spans="1:12">
      <c r="A45" s="54" t="s">
        <v>40</v>
      </c>
      <c r="B45" s="54"/>
      <c r="C45" s="54"/>
      <c r="D45" s="54"/>
      <c r="E45" s="54">
        <f>VLOOKUP(D10,'Résultats par compétence'!C4:AS33,33,FALSE)</f>
        <v>0</v>
      </c>
      <c r="F45" s="8" t="s">
        <v>23</v>
      </c>
      <c r="G45" s="56">
        <f>'Résultats par compétence'!AI3</f>
        <v>13.5</v>
      </c>
      <c r="H45" s="8"/>
      <c r="I45" s="54"/>
      <c r="J45" s="7"/>
      <c r="K45" s="35"/>
      <c r="L45" s="54"/>
    </row>
    <row r="46" spans="1:12" ht="8.1" customHeight="1">
      <c r="A46" s="54"/>
      <c r="B46" s="54"/>
      <c r="C46" s="54"/>
      <c r="D46" s="54"/>
      <c r="E46" s="54"/>
      <c r="F46" s="8"/>
      <c r="G46" s="56"/>
      <c r="H46" s="8"/>
      <c r="I46" s="54"/>
      <c r="J46" s="7"/>
      <c r="K46" s="35"/>
      <c r="L46" s="54"/>
    </row>
    <row r="47" spans="1:12">
      <c r="A47" s="35" t="s">
        <v>27</v>
      </c>
      <c r="B47" s="54"/>
      <c r="C47" s="54"/>
      <c r="D47" s="54"/>
      <c r="E47" s="54"/>
      <c r="F47" s="8"/>
      <c r="G47" s="56"/>
      <c r="H47" s="8"/>
      <c r="I47" s="54"/>
      <c r="J47" s="7"/>
      <c r="K47" s="35"/>
      <c r="L47" s="54"/>
    </row>
    <row r="48" spans="1:12">
      <c r="A48" s="54" t="s">
        <v>41</v>
      </c>
      <c r="B48" s="54"/>
      <c r="C48" s="54"/>
      <c r="D48" s="54"/>
      <c r="E48" s="54">
        <f>VLOOKUP(D10,'Résultats par compétence'!C4:AS33,36,FALSE)</f>
        <v>0</v>
      </c>
      <c r="F48" s="8" t="s">
        <v>23</v>
      </c>
      <c r="G48" s="56">
        <f>'Résultats par compétence'!AL3</f>
        <v>9</v>
      </c>
      <c r="H48" s="8"/>
      <c r="I48" s="54"/>
      <c r="J48" s="7"/>
      <c r="K48" s="35"/>
      <c r="L48" s="54"/>
    </row>
    <row r="49" spans="1:12">
      <c r="A49" s="54" t="s">
        <v>42</v>
      </c>
      <c r="B49" s="54"/>
      <c r="C49" s="54"/>
      <c r="D49" s="54"/>
      <c r="E49" s="54">
        <f>VLOOKUP(D10,'Résultats par compétence'!C4:AS33,39,FALSE)</f>
        <v>2</v>
      </c>
      <c r="F49" s="8" t="s">
        <v>23</v>
      </c>
      <c r="G49" s="56">
        <f>'Résultats par compétence'!AO3</f>
        <v>9</v>
      </c>
      <c r="H49" s="8"/>
      <c r="I49" s="54"/>
      <c r="J49" s="7"/>
      <c r="K49" s="35"/>
      <c r="L49" s="54"/>
    </row>
    <row r="50" spans="1:12" ht="9.9499999999999993" customHeight="1">
      <c r="A50" s="54"/>
      <c r="B50" s="54"/>
      <c r="C50" s="54"/>
      <c r="D50" s="54"/>
      <c r="E50" s="54"/>
      <c r="F50" s="8"/>
      <c r="G50" s="54"/>
      <c r="H50" s="8"/>
      <c r="I50" s="54"/>
      <c r="J50" s="7"/>
      <c r="K50" s="35"/>
      <c r="L50" s="54"/>
    </row>
    <row r="51" spans="1:12" ht="9.9499999999999993" customHeight="1">
      <c r="A51" s="58"/>
      <c r="B51" s="58"/>
      <c r="C51" s="58"/>
      <c r="D51" s="58"/>
      <c r="E51" s="58"/>
      <c r="F51" s="62"/>
      <c r="G51" s="58"/>
      <c r="H51" s="62"/>
      <c r="I51" s="58"/>
      <c r="J51" s="59"/>
      <c r="K51" s="63"/>
      <c r="L51" s="58"/>
    </row>
    <row r="52" spans="1:12">
      <c r="A52" s="111" t="s">
        <v>106</v>
      </c>
      <c r="B52" s="61"/>
      <c r="C52" s="111"/>
      <c r="D52" s="61"/>
      <c r="E52" s="61"/>
      <c r="F52" s="27"/>
      <c r="G52" s="61">
        <f>VLOOKUP(D10,Résultats!C4:AA33,15,FALSE)</f>
        <v>0</v>
      </c>
      <c r="H52" s="27" t="s">
        <v>23</v>
      </c>
      <c r="I52" s="114">
        <f>Résultats!Q3</f>
        <v>12</v>
      </c>
      <c r="J52" s="110"/>
      <c r="K52" s="115">
        <f>G52/I52</f>
        <v>0</v>
      </c>
      <c r="L52" s="61"/>
    </row>
    <row r="53" spans="1:12" ht="8.1" customHeight="1">
      <c r="A53" s="61"/>
      <c r="B53" s="61"/>
      <c r="C53" s="61"/>
      <c r="D53" s="61"/>
      <c r="E53" s="61"/>
      <c r="F53" s="27"/>
      <c r="G53" s="61"/>
      <c r="H53" s="27"/>
      <c r="I53" s="61"/>
      <c r="J53" s="110"/>
      <c r="K53" s="111"/>
      <c r="L53" s="61"/>
    </row>
    <row r="54" spans="1:12">
      <c r="A54" s="197" t="s">
        <v>107</v>
      </c>
      <c r="B54" s="198"/>
      <c r="C54" s="198"/>
      <c r="D54" s="198"/>
      <c r="E54" s="61">
        <f>VLOOKUP(D10,'Résultats par compétence'!C4:AS33,42,FALSE)</f>
        <v>0</v>
      </c>
      <c r="F54" s="27" t="s">
        <v>23</v>
      </c>
      <c r="G54" s="114">
        <f>'Résultats par compétence'!AR3</f>
        <v>12</v>
      </c>
      <c r="H54" s="27"/>
      <c r="I54" s="61"/>
      <c r="J54" s="110"/>
      <c r="K54" s="111"/>
      <c r="L54" s="61"/>
    </row>
    <row r="55" spans="1:12" ht="27.75" customHeight="1">
      <c r="A55" s="197"/>
      <c r="B55" s="198"/>
      <c r="C55" s="198"/>
      <c r="D55" s="198"/>
      <c r="E55" s="61"/>
      <c r="F55" s="27"/>
      <c r="G55" s="61"/>
      <c r="H55" s="27"/>
      <c r="I55" s="61"/>
      <c r="J55" s="110"/>
      <c r="K55" s="111"/>
      <c r="L55" s="61"/>
    </row>
    <row r="56" spans="1:12" ht="9.9499999999999993" customHeight="1">
      <c r="A56" s="112"/>
      <c r="B56" s="112"/>
      <c r="C56" s="112"/>
      <c r="D56" s="112"/>
      <c r="E56" s="61"/>
      <c r="F56" s="27"/>
      <c r="G56" s="61"/>
      <c r="H56" s="27"/>
      <c r="I56" s="61"/>
      <c r="J56" s="110"/>
      <c r="K56" s="111"/>
      <c r="L56" s="61"/>
    </row>
    <row r="57" spans="1:12" ht="9.9499999999999993" customHeight="1">
      <c r="A57" s="113"/>
      <c r="B57" s="113"/>
      <c r="C57" s="113"/>
      <c r="D57" s="113"/>
      <c r="E57" s="58"/>
      <c r="F57" s="62"/>
      <c r="G57" s="58"/>
      <c r="H57" s="62"/>
      <c r="I57" s="58"/>
      <c r="J57" s="59"/>
      <c r="K57" s="63"/>
      <c r="L57" s="58"/>
    </row>
    <row r="58" spans="1:12">
      <c r="A58" s="35" t="s">
        <v>43</v>
      </c>
      <c r="B58" s="54"/>
      <c r="C58" s="54"/>
      <c r="D58" s="54"/>
      <c r="E58" s="54"/>
      <c r="F58" s="8"/>
      <c r="G58" s="54">
        <f>VLOOKUP(D10,Résultats!C4:AA33,18,FALSE)</f>
        <v>2</v>
      </c>
      <c r="H58" s="8" t="s">
        <v>23</v>
      </c>
      <c r="I58" s="56">
        <f>Résultats!T3</f>
        <v>80.5</v>
      </c>
      <c r="J58" s="7"/>
      <c r="K58" s="65">
        <f>G58/I58</f>
        <v>2.4844720496894408E-2</v>
      </c>
      <c r="L58" s="54"/>
    </row>
    <row r="59" spans="1:12">
      <c r="A59" s="35"/>
      <c r="B59" s="54"/>
      <c r="C59" s="54"/>
      <c r="D59" s="54"/>
      <c r="E59" s="54"/>
      <c r="F59" s="8"/>
      <c r="G59" s="54"/>
      <c r="H59" s="8"/>
      <c r="I59" s="56"/>
      <c r="J59" s="7"/>
      <c r="K59" s="35"/>
      <c r="L59" s="54"/>
    </row>
    <row r="60" spans="1:12">
      <c r="A60" s="35" t="s">
        <v>44</v>
      </c>
      <c r="B60" s="54"/>
      <c r="C60" s="54"/>
      <c r="D60" s="54"/>
      <c r="E60" s="54"/>
      <c r="F60" s="8"/>
      <c r="G60" s="54">
        <f>VLOOKUP(D10,Résultats!C4:AA33,21,FALSE)</f>
        <v>0</v>
      </c>
      <c r="H60" s="8" t="s">
        <v>23</v>
      </c>
      <c r="I60" s="56">
        <f>Résultats!W3</f>
        <v>48.5</v>
      </c>
      <c r="J60" s="7"/>
      <c r="K60" s="65">
        <f>G60/I60</f>
        <v>0</v>
      </c>
      <c r="L60" s="54"/>
    </row>
    <row r="61" spans="1:12">
      <c r="A61" s="35"/>
      <c r="B61" s="54"/>
      <c r="C61" s="54"/>
      <c r="D61" s="54"/>
      <c r="E61" s="54"/>
      <c r="F61" s="8"/>
      <c r="G61" s="54"/>
      <c r="H61" s="8"/>
      <c r="I61" s="56"/>
      <c r="J61" s="7"/>
      <c r="K61" s="35"/>
      <c r="L61" s="54"/>
    </row>
    <row r="62" spans="1:12">
      <c r="A62" s="35" t="s">
        <v>45</v>
      </c>
      <c r="B62" s="54"/>
      <c r="C62" s="54"/>
      <c r="D62" s="54"/>
      <c r="E62" s="54"/>
      <c r="F62" s="8"/>
      <c r="G62" s="54">
        <f>VLOOKUP(D10,Résultats!C4:AA33,24,FALSE)</f>
        <v>0</v>
      </c>
      <c r="H62" s="8" t="s">
        <v>23</v>
      </c>
      <c r="I62" s="56">
        <f>Résultats!Z3</f>
        <v>19</v>
      </c>
      <c r="J62" s="7"/>
      <c r="K62" s="65">
        <f>G62/I62</f>
        <v>0</v>
      </c>
      <c r="L62" s="54"/>
    </row>
    <row r="63" spans="1:12">
      <c r="A63" s="54"/>
      <c r="B63" s="54"/>
      <c r="C63" s="54"/>
      <c r="D63" s="54"/>
      <c r="E63" s="54"/>
      <c r="F63" s="8"/>
      <c r="G63" s="54"/>
      <c r="H63" s="8"/>
      <c r="I63" s="54"/>
      <c r="J63" s="7"/>
      <c r="K63" s="35"/>
      <c r="L63" s="54"/>
    </row>
  </sheetData>
  <mergeCells count="9">
    <mergeCell ref="A2:L2"/>
    <mergeCell ref="A4:L4"/>
    <mergeCell ref="A6:L6"/>
    <mergeCell ref="I14:K14"/>
    <mergeCell ref="A54:D55"/>
    <mergeCell ref="A26:B26"/>
    <mergeCell ref="B23:D23"/>
    <mergeCell ref="B18:D18"/>
    <mergeCell ref="A3:G3"/>
  </mergeCells>
  <dataValidations count="1">
    <dataValidation type="list" showInputMessage="1" showErrorMessage="1" sqref="D10">
      <formula1>Elèves</formula1>
    </dataValidation>
  </dataValidations>
  <printOptions horizontalCentered="1" verticalCentered="1" gridLines="1"/>
  <pageMargins left="0.23622047244094491" right="0.23622047244094491" top="0.19685039370078741" bottom="0.19685039370078741" header="0" footer="0.31496062992125984"/>
  <pageSetup paperSize="9" orientation="portrait" horizontalDpi="4294967295" verticalDpi="4294967295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8" tint="0.39997558519241921"/>
  </sheetPr>
  <dimension ref="A1:H21"/>
  <sheetViews>
    <sheetView zoomScale="80" zoomScaleNormal="80" workbookViewId="0">
      <selection activeCell="H4" sqref="H4"/>
    </sheetView>
  </sheetViews>
  <sheetFormatPr baseColWidth="10" defaultRowHeight="15"/>
  <cols>
    <col min="1" max="1" width="18.28515625" style="93" customWidth="1"/>
    <col min="2" max="2" width="6.5703125" style="93" customWidth="1"/>
    <col min="3" max="3" width="12.28515625" style="93" customWidth="1"/>
    <col min="4" max="4" width="48" style="93" customWidth="1"/>
    <col min="5" max="7" width="15.7109375" style="93" customWidth="1"/>
    <col min="8" max="8" width="9.28515625" style="93" customWidth="1"/>
    <col min="9" max="16384" width="11.42578125" style="93"/>
  </cols>
  <sheetData>
    <row r="1" spans="1:8" s="92" customFormat="1" ht="19.5" customHeight="1">
      <c r="A1" s="220" t="s">
        <v>58</v>
      </c>
      <c r="B1" s="221"/>
      <c r="C1" s="220" t="s">
        <v>59</v>
      </c>
      <c r="D1" s="221"/>
      <c r="E1" s="217" t="s">
        <v>5</v>
      </c>
      <c r="F1" s="218"/>
      <c r="G1" s="219"/>
      <c r="H1" s="224" t="s">
        <v>60</v>
      </c>
    </row>
    <row r="2" spans="1:8" ht="30" customHeight="1">
      <c r="A2" s="222"/>
      <c r="B2" s="223"/>
      <c r="C2" s="222"/>
      <c r="D2" s="223"/>
      <c r="E2" s="90" t="s">
        <v>61</v>
      </c>
      <c r="F2" s="90" t="s">
        <v>62</v>
      </c>
      <c r="G2" s="91" t="s">
        <v>63</v>
      </c>
      <c r="H2" s="225"/>
    </row>
    <row r="3" spans="1:8" ht="23.1" customHeight="1">
      <c r="A3" s="205" t="s">
        <v>118</v>
      </c>
      <c r="B3" s="87" t="s">
        <v>64</v>
      </c>
      <c r="C3" s="208" t="s">
        <v>73</v>
      </c>
      <c r="D3" s="209"/>
      <c r="E3" s="87"/>
      <c r="F3" s="87" t="s">
        <v>90</v>
      </c>
      <c r="G3" s="87"/>
      <c r="H3" s="87">
        <v>4</v>
      </c>
    </row>
    <row r="4" spans="1:8" ht="23.1" customHeight="1">
      <c r="A4" s="206"/>
      <c r="B4" s="87" t="s">
        <v>65</v>
      </c>
      <c r="C4" s="208" t="s">
        <v>74</v>
      </c>
      <c r="D4" s="209"/>
      <c r="E4" s="131"/>
      <c r="F4" s="131" t="s">
        <v>110</v>
      </c>
      <c r="G4" s="131" t="s">
        <v>111</v>
      </c>
      <c r="H4" s="131">
        <v>6</v>
      </c>
    </row>
    <row r="5" spans="1:8" ht="23.1" customHeight="1">
      <c r="A5" s="206"/>
      <c r="B5" s="216" t="s">
        <v>66</v>
      </c>
      <c r="C5" s="210" t="s">
        <v>29</v>
      </c>
      <c r="D5" s="94" t="s">
        <v>75</v>
      </c>
      <c r="E5" s="87" t="s">
        <v>101</v>
      </c>
      <c r="F5" s="87"/>
      <c r="G5" s="87"/>
      <c r="H5" s="87">
        <v>8</v>
      </c>
    </row>
    <row r="6" spans="1:8" ht="23.1" customHeight="1">
      <c r="A6" s="206"/>
      <c r="B6" s="216"/>
      <c r="C6" s="211"/>
      <c r="D6" s="94" t="s">
        <v>76</v>
      </c>
      <c r="E6" s="96" t="s">
        <v>98</v>
      </c>
      <c r="F6" s="87"/>
      <c r="G6" s="87" t="s">
        <v>95</v>
      </c>
      <c r="H6" s="87">
        <v>26</v>
      </c>
    </row>
    <row r="7" spans="1:8" ht="23.1" customHeight="1">
      <c r="A7" s="207"/>
      <c r="B7" s="216"/>
      <c r="C7" s="212"/>
      <c r="D7" s="94" t="s">
        <v>77</v>
      </c>
      <c r="E7" s="87" t="s">
        <v>99</v>
      </c>
      <c r="F7" s="87"/>
      <c r="G7" s="87"/>
      <c r="H7" s="87">
        <f>3+3</f>
        <v>6</v>
      </c>
    </row>
    <row r="8" spans="1:8" ht="23.1" customHeight="1">
      <c r="A8" s="205" t="s">
        <v>121</v>
      </c>
      <c r="B8" s="87" t="s">
        <v>67</v>
      </c>
      <c r="C8" s="208" t="s">
        <v>25</v>
      </c>
      <c r="D8" s="209"/>
      <c r="E8" s="87" t="s">
        <v>91</v>
      </c>
      <c r="F8" s="87" t="s">
        <v>102</v>
      </c>
      <c r="G8" s="87"/>
      <c r="H8" s="87">
        <v>15</v>
      </c>
    </row>
    <row r="9" spans="1:8" ht="23.1" customHeight="1">
      <c r="A9" s="206"/>
      <c r="B9" s="216" t="s">
        <v>68</v>
      </c>
      <c r="C9" s="213" t="s">
        <v>26</v>
      </c>
      <c r="D9" s="94" t="s">
        <v>78</v>
      </c>
      <c r="E9" s="87" t="s">
        <v>112</v>
      </c>
      <c r="F9" s="87"/>
      <c r="G9" s="87"/>
      <c r="H9" s="87">
        <v>12</v>
      </c>
    </row>
    <row r="10" spans="1:8" ht="23.1" customHeight="1">
      <c r="A10" s="206"/>
      <c r="B10" s="216"/>
      <c r="C10" s="214"/>
      <c r="D10" s="94" t="s">
        <v>79</v>
      </c>
      <c r="E10" s="95"/>
      <c r="F10" s="95"/>
      <c r="G10" s="95"/>
      <c r="H10" s="95"/>
    </row>
    <row r="11" spans="1:8" ht="23.1" customHeight="1">
      <c r="A11" s="206"/>
      <c r="B11" s="216"/>
      <c r="C11" s="215"/>
      <c r="D11" s="94" t="s">
        <v>80</v>
      </c>
      <c r="E11" s="100" t="s">
        <v>105</v>
      </c>
      <c r="F11" s="87"/>
      <c r="G11" s="87" t="s">
        <v>92</v>
      </c>
      <c r="H11" s="87">
        <v>10.5</v>
      </c>
    </row>
    <row r="12" spans="1:8" ht="23.1" customHeight="1">
      <c r="A12" s="206"/>
      <c r="B12" s="216" t="s">
        <v>69</v>
      </c>
      <c r="C12" s="213" t="s">
        <v>36</v>
      </c>
      <c r="D12" s="94" t="s">
        <v>81</v>
      </c>
      <c r="E12" s="87" t="s">
        <v>96</v>
      </c>
      <c r="F12" s="87"/>
      <c r="G12" s="89" t="s">
        <v>97</v>
      </c>
      <c r="H12" s="87">
        <f>5+6+2</f>
        <v>13</v>
      </c>
    </row>
    <row r="13" spans="1:8" ht="23.1" customHeight="1">
      <c r="A13" s="206"/>
      <c r="B13" s="216"/>
      <c r="C13" s="214"/>
      <c r="D13" s="94" t="s">
        <v>82</v>
      </c>
      <c r="E13" s="95"/>
      <c r="F13" s="95"/>
      <c r="G13" s="95"/>
      <c r="H13" s="95"/>
    </row>
    <row r="14" spans="1:8" ht="23.1" customHeight="1">
      <c r="A14" s="207"/>
      <c r="B14" s="216"/>
      <c r="C14" s="215"/>
      <c r="D14" s="94" t="s">
        <v>83</v>
      </c>
      <c r="E14" s="131" t="s">
        <v>113</v>
      </c>
      <c r="F14" s="131" t="s">
        <v>114</v>
      </c>
      <c r="G14" s="131"/>
      <c r="H14" s="131">
        <v>4</v>
      </c>
    </row>
    <row r="15" spans="1:8" ht="23.1" customHeight="1">
      <c r="A15" s="205" t="s">
        <v>120</v>
      </c>
      <c r="B15" s="216" t="s">
        <v>71</v>
      </c>
      <c r="C15" s="213" t="s">
        <v>39</v>
      </c>
      <c r="D15" s="94" t="s">
        <v>84</v>
      </c>
      <c r="E15" s="88"/>
      <c r="F15" s="87" t="s">
        <v>100</v>
      </c>
      <c r="G15" s="87"/>
      <c r="H15" s="87">
        <v>13.5</v>
      </c>
    </row>
    <row r="16" spans="1:8" ht="23.1" customHeight="1">
      <c r="A16" s="206"/>
      <c r="B16" s="216"/>
      <c r="C16" s="215"/>
      <c r="D16" s="94" t="s">
        <v>85</v>
      </c>
      <c r="E16" s="95"/>
      <c r="F16" s="95"/>
      <c r="G16" s="95"/>
      <c r="H16" s="95"/>
    </row>
    <row r="17" spans="1:8" ht="23.1" customHeight="1">
      <c r="A17" s="206"/>
      <c r="B17" s="216" t="s">
        <v>72</v>
      </c>
      <c r="C17" s="213" t="s">
        <v>27</v>
      </c>
      <c r="D17" s="94" t="s">
        <v>86</v>
      </c>
      <c r="E17" s="87" t="s">
        <v>103</v>
      </c>
      <c r="F17" s="87"/>
      <c r="G17" s="87"/>
      <c r="H17" s="87">
        <f>2+1+3+3</f>
        <v>9</v>
      </c>
    </row>
    <row r="18" spans="1:8" ht="23.1" customHeight="1">
      <c r="A18" s="207"/>
      <c r="B18" s="216"/>
      <c r="C18" s="215"/>
      <c r="D18" s="94" t="s">
        <v>87</v>
      </c>
      <c r="E18" s="87" t="s">
        <v>93</v>
      </c>
      <c r="F18" s="87" t="s">
        <v>88</v>
      </c>
      <c r="G18" s="87"/>
      <c r="H18" s="87">
        <f>2+4+3</f>
        <v>9</v>
      </c>
    </row>
    <row r="19" spans="1:8" ht="23.1" customHeight="1">
      <c r="A19" s="205" t="s">
        <v>119</v>
      </c>
      <c r="B19" s="216" t="s">
        <v>70</v>
      </c>
      <c r="C19" s="228" t="s">
        <v>104</v>
      </c>
      <c r="D19" s="229"/>
      <c r="E19" s="226"/>
      <c r="F19" s="226" t="s">
        <v>94</v>
      </c>
      <c r="G19" s="226"/>
      <c r="H19" s="226">
        <f>6+6</f>
        <v>12</v>
      </c>
    </row>
    <row r="20" spans="1:8" ht="23.1" customHeight="1">
      <c r="A20" s="207"/>
      <c r="B20" s="216"/>
      <c r="C20" s="230"/>
      <c r="D20" s="231"/>
      <c r="E20" s="227"/>
      <c r="F20" s="227"/>
      <c r="G20" s="227"/>
      <c r="H20" s="227"/>
    </row>
    <row r="21" spans="1:8" ht="23.1" customHeight="1">
      <c r="A21" s="202" t="s">
        <v>89</v>
      </c>
      <c r="B21" s="203"/>
      <c r="C21" s="203"/>
      <c r="D21" s="204"/>
      <c r="E21" s="87" t="s">
        <v>115</v>
      </c>
      <c r="F21" s="87" t="s">
        <v>116</v>
      </c>
      <c r="G21" s="87" t="s">
        <v>117</v>
      </c>
      <c r="H21" s="87">
        <f>SUM(H3:H20)</f>
        <v>148</v>
      </c>
    </row>
  </sheetData>
  <sheetProtection sheet="1" objects="1" scenarios="1" selectLockedCells="1"/>
  <mergeCells count="28">
    <mergeCell ref="B19:B20"/>
    <mergeCell ref="E1:G1"/>
    <mergeCell ref="A1:B2"/>
    <mergeCell ref="C1:D2"/>
    <mergeCell ref="H1:H2"/>
    <mergeCell ref="E19:E20"/>
    <mergeCell ref="F19:F20"/>
    <mergeCell ref="G19:G20"/>
    <mergeCell ref="H19:H20"/>
    <mergeCell ref="C15:C16"/>
    <mergeCell ref="C17:C18"/>
    <mergeCell ref="C19:D20"/>
    <mergeCell ref="A21:D21"/>
    <mergeCell ref="A3:A7"/>
    <mergeCell ref="A8:A14"/>
    <mergeCell ref="A15:A18"/>
    <mergeCell ref="A19:A20"/>
    <mergeCell ref="C3:D3"/>
    <mergeCell ref="C4:D4"/>
    <mergeCell ref="C5:C7"/>
    <mergeCell ref="C9:C11"/>
    <mergeCell ref="C8:D8"/>
    <mergeCell ref="C12:C14"/>
    <mergeCell ref="B5:B7"/>
    <mergeCell ref="B9:B11"/>
    <mergeCell ref="B12:B14"/>
    <mergeCell ref="B15:B16"/>
    <mergeCell ref="B17:B18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>
    <oddHeader>&amp;R&amp;"-,Gras italique"&amp;12Juin 2016 - V1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Encodage Es</vt:lpstr>
      <vt:lpstr>Résultats</vt:lpstr>
      <vt:lpstr>Résultats par compétence</vt:lpstr>
      <vt:lpstr>Bilan</vt:lpstr>
      <vt:lpstr>Liste des compétences</vt:lpstr>
      <vt:lpstr>Elève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Renaud</dc:creator>
  <cp:lastModifiedBy>gmb</cp:lastModifiedBy>
  <cp:lastPrinted>2016-06-02T16:30:02Z</cp:lastPrinted>
  <dcterms:created xsi:type="dcterms:W3CDTF">2014-06-01T07:28:44Z</dcterms:created>
  <dcterms:modified xsi:type="dcterms:W3CDTF">2016-06-02T16:31:39Z</dcterms:modified>
</cp:coreProperties>
</file>