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date1904="1"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85" windowHeight="8100" activeTab="1"/>
  </bookViews>
  <sheets>
    <sheet name="NOVE" sheetId="12" r:id="rId1"/>
    <sheet name="Planning Semaine" sheetId="13" r:id="rId2"/>
  </sheets>
  <definedNames>
    <definedName name="datemois">NOVE!$B$7:$B$49</definedName>
    <definedName name="horaire1">NOVE!$D$7:$AB$13</definedName>
    <definedName name="semaine">NOVE!$A$7:$A$50</definedName>
    <definedName name="_xlnm.Print_Area" localSheetId="0">NOVE!$AD$2:$DQ$53</definedName>
    <definedName name="_xlnm.Print_Area" localSheetId="1">'Planning Semaine'!$A$1:$AC$48</definedName>
  </definedNames>
  <calcPr calcId="162913"/>
  <customWorkbookViews>
    <customWorkbookView name="THDAB - Affichage personnalisé" guid="{61E52EC2-4922-43FC-9E51-126F6393676D}" mergeInterval="0" personalView="1" maximized="1" windowWidth="1362" windowHeight="614" activeSheetId="2"/>
  </customWorkbookViews>
</workbook>
</file>

<file path=xl/calcChain.xml><?xml version="1.0" encoding="utf-8"?>
<calcChain xmlns="http://schemas.openxmlformats.org/spreadsheetml/2006/main">
  <c r="H7" i="12" l="1"/>
  <c r="AI6" i="13"/>
  <c r="AG12" i="13"/>
  <c r="AG11" i="13"/>
  <c r="AG10" i="13"/>
  <c r="AG9" i="13"/>
  <c r="AG8" i="13"/>
  <c r="AG7" i="13"/>
  <c r="AG6" i="13"/>
  <c r="Y3" i="13"/>
  <c r="A7" i="13"/>
  <c r="B1" i="13"/>
  <c r="M3" i="13" s="1"/>
  <c r="Q3" i="13" s="1"/>
  <c r="B47" i="13"/>
  <c r="B46" i="13"/>
  <c r="B45" i="13"/>
  <c r="B44" i="13"/>
  <c r="B43" i="13"/>
  <c r="B41" i="13"/>
  <c r="B40" i="13"/>
  <c r="B39" i="13"/>
  <c r="B38" i="13"/>
  <c r="B37" i="13"/>
  <c r="B35" i="13"/>
  <c r="B34" i="13"/>
  <c r="B33" i="13"/>
  <c r="B32" i="13"/>
  <c r="B31" i="13"/>
  <c r="B29" i="13"/>
  <c r="B28" i="13"/>
  <c r="B27" i="13"/>
  <c r="B26" i="13"/>
  <c r="B25" i="13"/>
  <c r="B23" i="13"/>
  <c r="B22" i="13"/>
  <c r="B21" i="13"/>
  <c r="B20" i="13"/>
  <c r="B19" i="13"/>
  <c r="B17" i="13"/>
  <c r="B16" i="13"/>
  <c r="B15" i="13"/>
  <c r="B14" i="13"/>
  <c r="B13" i="13"/>
  <c r="B11" i="13"/>
  <c r="B10" i="13"/>
  <c r="B9" i="13"/>
  <c r="B8" i="13"/>
  <c r="B7" i="13"/>
  <c r="A7" i="12"/>
  <c r="AD15" i="12"/>
  <c r="AB49" i="12"/>
  <c r="AB48" i="12"/>
  <c r="AB47" i="12"/>
  <c r="W49" i="12"/>
  <c r="W48" i="12"/>
  <c r="W47" i="12"/>
  <c r="R49" i="12"/>
  <c r="R48" i="12"/>
  <c r="R47" i="12"/>
  <c r="M49" i="12"/>
  <c r="M48" i="12"/>
  <c r="M47" i="12"/>
  <c r="AB45" i="12"/>
  <c r="AB44" i="12"/>
  <c r="AB43" i="12"/>
  <c r="AB42" i="12"/>
  <c r="AB41" i="12"/>
  <c r="AB40" i="12"/>
  <c r="AB39" i="12"/>
  <c r="W45" i="12"/>
  <c r="W44" i="12"/>
  <c r="W43" i="12"/>
  <c r="W42" i="12"/>
  <c r="W41" i="12"/>
  <c r="W40" i="12"/>
  <c r="W46" i="12" s="1"/>
  <c r="S46" i="12" s="1"/>
  <c r="W39" i="12"/>
  <c r="R45" i="12"/>
  <c r="R44" i="12"/>
  <c r="R43" i="12"/>
  <c r="R42" i="12"/>
  <c r="R41" i="12"/>
  <c r="R40" i="12"/>
  <c r="R39" i="12"/>
  <c r="M45" i="12"/>
  <c r="M44" i="12"/>
  <c r="M43" i="12"/>
  <c r="M42" i="12"/>
  <c r="M41" i="12"/>
  <c r="M40" i="12"/>
  <c r="M46" i="12" s="1"/>
  <c r="I46" i="12" s="1"/>
  <c r="M39" i="12"/>
  <c r="H49" i="12"/>
  <c r="H48" i="12"/>
  <c r="H47" i="12"/>
  <c r="H45" i="12"/>
  <c r="H44" i="12"/>
  <c r="H43" i="12"/>
  <c r="H42" i="12"/>
  <c r="H41" i="12"/>
  <c r="H40" i="12"/>
  <c r="H39" i="12"/>
  <c r="H37" i="12"/>
  <c r="H36" i="12"/>
  <c r="H35" i="12"/>
  <c r="H34" i="12"/>
  <c r="H33" i="12"/>
  <c r="H32" i="12"/>
  <c r="H31" i="12"/>
  <c r="M37" i="12"/>
  <c r="M36" i="12"/>
  <c r="M35" i="12"/>
  <c r="M34" i="12"/>
  <c r="M33" i="12"/>
  <c r="M32" i="12"/>
  <c r="M31" i="12"/>
  <c r="R37" i="12"/>
  <c r="R36" i="12"/>
  <c r="R35" i="12"/>
  <c r="R34" i="12"/>
  <c r="R33" i="12"/>
  <c r="R32" i="12"/>
  <c r="R31" i="12"/>
  <c r="W37" i="12"/>
  <c r="W36" i="12"/>
  <c r="W35" i="12"/>
  <c r="W34" i="12"/>
  <c r="W33" i="12"/>
  <c r="W32" i="12"/>
  <c r="W38" i="12" s="1"/>
  <c r="S38" i="12" s="1"/>
  <c r="W31" i="12"/>
  <c r="AB37" i="12"/>
  <c r="AB36" i="12"/>
  <c r="AB35" i="12"/>
  <c r="AB34" i="12"/>
  <c r="AB33" i="12"/>
  <c r="AB32" i="12"/>
  <c r="AB31" i="12"/>
  <c r="AB29" i="12"/>
  <c r="AB28" i="12"/>
  <c r="AB27" i="12"/>
  <c r="AB26" i="12"/>
  <c r="AB25" i="12"/>
  <c r="AB24" i="12"/>
  <c r="AB23" i="12"/>
  <c r="W29" i="12"/>
  <c r="W28" i="12"/>
  <c r="W27" i="12"/>
  <c r="W26" i="12"/>
  <c r="W25" i="12"/>
  <c r="W24" i="12"/>
  <c r="W23" i="12"/>
  <c r="W30" i="12" s="1"/>
  <c r="S30" i="12" s="1"/>
  <c r="R29" i="12"/>
  <c r="R28" i="12"/>
  <c r="R27" i="12"/>
  <c r="R26" i="12"/>
  <c r="R25" i="12"/>
  <c r="R24" i="12"/>
  <c r="R23" i="12"/>
  <c r="M29" i="12"/>
  <c r="M28" i="12"/>
  <c r="M27" i="12"/>
  <c r="M26" i="12"/>
  <c r="M25" i="12"/>
  <c r="M24" i="12"/>
  <c r="M23" i="12"/>
  <c r="M21" i="12"/>
  <c r="M20" i="12"/>
  <c r="M19" i="12"/>
  <c r="M18" i="12"/>
  <c r="M17" i="12"/>
  <c r="M16" i="12"/>
  <c r="M15" i="12"/>
  <c r="R21" i="12"/>
  <c r="R20" i="12"/>
  <c r="R19" i="12"/>
  <c r="R18" i="12"/>
  <c r="R17" i="12"/>
  <c r="R16" i="12"/>
  <c r="R15" i="12"/>
  <c r="W21" i="12"/>
  <c r="W20" i="12"/>
  <c r="W19" i="12"/>
  <c r="W18" i="12"/>
  <c r="W17" i="12"/>
  <c r="W16" i="12"/>
  <c r="W22" i="12" s="1"/>
  <c r="S22" i="12" s="1"/>
  <c r="W15" i="12"/>
  <c r="AB21" i="12"/>
  <c r="AB20" i="12"/>
  <c r="AB19" i="12"/>
  <c r="AB18" i="12"/>
  <c r="AB17" i="12"/>
  <c r="AB16" i="12"/>
  <c r="AB15" i="12"/>
  <c r="AB13" i="12"/>
  <c r="AB12" i="12"/>
  <c r="AB11" i="12"/>
  <c r="AB10" i="12"/>
  <c r="AB9" i="12"/>
  <c r="AB8" i="12"/>
  <c r="AB7" i="12"/>
  <c r="W13" i="12"/>
  <c r="W12" i="12"/>
  <c r="W11" i="12"/>
  <c r="W10" i="12"/>
  <c r="W9" i="12"/>
  <c r="W8" i="12"/>
  <c r="W7" i="12"/>
  <c r="R13" i="12"/>
  <c r="R12" i="12"/>
  <c r="R11" i="12"/>
  <c r="R10" i="12"/>
  <c r="R9" i="12"/>
  <c r="R8" i="12"/>
  <c r="R7" i="12"/>
  <c r="M13" i="12"/>
  <c r="M12" i="12"/>
  <c r="M11" i="12"/>
  <c r="M10" i="12"/>
  <c r="M9" i="12"/>
  <c r="M8" i="12"/>
  <c r="M7" i="12"/>
  <c r="H29" i="12"/>
  <c r="H28" i="12"/>
  <c r="H27" i="12"/>
  <c r="H26" i="12"/>
  <c r="H25" i="12"/>
  <c r="H24" i="12"/>
  <c r="H23" i="12"/>
  <c r="H21" i="12"/>
  <c r="H20" i="12"/>
  <c r="H19" i="12"/>
  <c r="H18" i="12"/>
  <c r="H17" i="12"/>
  <c r="H16" i="12"/>
  <c r="H15" i="12"/>
  <c r="H13" i="12"/>
  <c r="H12" i="12"/>
  <c r="H11" i="12"/>
  <c r="H10" i="12"/>
  <c r="H9" i="12"/>
  <c r="H8" i="12"/>
  <c r="R30" i="12"/>
  <c r="N30" i="12" s="1"/>
  <c r="D4" i="12"/>
  <c r="K55" i="12"/>
  <c r="C4" i="12"/>
  <c r="D60" i="12" s="1"/>
  <c r="B54" i="12"/>
  <c r="F55" i="12"/>
  <c r="D55" i="12"/>
  <c r="AD51" i="12"/>
  <c r="AD50" i="12"/>
  <c r="AD49" i="12"/>
  <c r="AD48" i="12"/>
  <c r="AD47" i="12"/>
  <c r="M38" i="12"/>
  <c r="I38" i="12" s="1"/>
  <c r="AB46" i="12"/>
  <c r="X46" i="12" s="1"/>
  <c r="AB38" i="12"/>
  <c r="X38" i="12" s="1"/>
  <c r="AB22" i="12"/>
  <c r="X22" i="12" s="1"/>
  <c r="R46" i="12"/>
  <c r="N46" i="12" s="1"/>
  <c r="H46" i="12"/>
  <c r="D46" i="12" s="1"/>
  <c r="D3" i="12"/>
  <c r="AE2" i="12"/>
  <c r="AD43" i="12"/>
  <c r="AD42" i="12"/>
  <c r="AD41" i="12"/>
  <c r="AD40" i="12"/>
  <c r="AD39" i="12"/>
  <c r="AD35" i="12"/>
  <c r="AD34" i="12"/>
  <c r="AD33" i="12"/>
  <c r="AD32" i="12"/>
  <c r="AD31" i="12"/>
  <c r="AD27" i="12"/>
  <c r="AD26" i="12"/>
  <c r="AD25" i="12"/>
  <c r="AD24" i="12"/>
  <c r="AD23" i="12"/>
  <c r="AD19" i="12"/>
  <c r="AD18" i="12"/>
  <c r="AD17" i="12"/>
  <c r="AD16" i="12"/>
  <c r="AD7" i="12"/>
  <c r="AD11" i="12"/>
  <c r="AD10" i="12"/>
  <c r="AD9" i="12"/>
  <c r="AD8" i="12"/>
  <c r="M30" i="12" l="1"/>
  <c r="I30" i="12" s="1"/>
  <c r="B7" i="12"/>
  <c r="B8" i="12" s="1"/>
  <c r="AD9" i="13"/>
  <c r="AD15" i="13" s="1"/>
  <c r="AD21" i="13" s="1"/>
  <c r="AD27" i="13" s="1"/>
  <c r="AD33" i="13" s="1"/>
  <c r="AD39" i="13" s="1"/>
  <c r="AD45" i="13" s="1"/>
  <c r="D57" i="12"/>
  <c r="D59" i="12"/>
  <c r="D62" i="12"/>
  <c r="F57" i="12"/>
  <c r="B9" i="12"/>
  <c r="D58" i="12"/>
  <c r="D61" i="12"/>
  <c r="D63" i="12"/>
  <c r="R22" i="12"/>
  <c r="N22" i="12" s="1"/>
  <c r="AB50" i="12"/>
  <c r="X50" i="12" s="1"/>
  <c r="R14" i="12"/>
  <c r="N14" i="12" s="1"/>
  <c r="R38" i="12"/>
  <c r="N38" i="12" s="1"/>
  <c r="AB30" i="12"/>
  <c r="X30" i="12" s="1"/>
  <c r="AB14" i="12"/>
  <c r="X14" i="12" s="1"/>
  <c r="W14" i="12"/>
  <c r="S14" i="12" s="1"/>
  <c r="A15" i="12"/>
  <c r="A23" i="12" s="1"/>
  <c r="A31" i="12" s="1"/>
  <c r="H22" i="12"/>
  <c r="D22" i="12" s="1"/>
  <c r="H30" i="12"/>
  <c r="D30" i="12" s="1"/>
  <c r="H38" i="12"/>
  <c r="D38" i="12" s="1"/>
  <c r="M22" i="12"/>
  <c r="I22" i="12" s="1"/>
  <c r="M14" i="12"/>
  <c r="I14" i="12" s="1"/>
  <c r="A39" i="12" l="1"/>
  <c r="A47" i="12" s="1"/>
  <c r="AC21" i="12"/>
  <c r="B10" i="12"/>
  <c r="B11" i="12" s="1"/>
  <c r="B12" i="12" s="1"/>
  <c r="B13" i="12" s="1"/>
  <c r="B15" i="12" s="1"/>
  <c r="B16" i="12" s="1"/>
  <c r="B17" i="12" s="1"/>
  <c r="AB51" i="12"/>
  <c r="Y51" i="12" s="1"/>
  <c r="AE5" i="12"/>
  <c r="BE5" i="12"/>
  <c r="AR5" i="12"/>
  <c r="B18" i="12" l="1"/>
  <c r="B19" i="12" s="1"/>
  <c r="B20" i="12" s="1"/>
  <c r="B21" i="12" s="1"/>
  <c r="B23" i="12" s="1"/>
  <c r="B24" i="12" s="1"/>
  <c r="B25" i="12" s="1"/>
  <c r="B26" i="12" s="1"/>
  <c r="B27" i="12" s="1"/>
  <c r="B28" i="12" s="1"/>
  <c r="AC3" i="12"/>
  <c r="BR5" i="12"/>
  <c r="CE5" i="12"/>
  <c r="CR5" i="12"/>
  <c r="B29" i="12" l="1"/>
  <c r="B31" i="12" s="1"/>
  <c r="B32" i="12" s="1"/>
  <c r="B33" i="12" s="1"/>
  <c r="B34" i="12" s="1"/>
  <c r="B35" i="12" s="1"/>
  <c r="B36" i="12" s="1"/>
  <c r="B37" i="12" s="1"/>
  <c r="B39" i="12" s="1"/>
  <c r="B40" i="12" s="1"/>
  <c r="B41" i="12" s="1"/>
  <c r="B42" i="12" s="1"/>
  <c r="B43" i="12" s="1"/>
  <c r="B44" i="12" s="1"/>
  <c r="B45" i="12" s="1"/>
  <c r="B47" i="12" s="1"/>
  <c r="B48" i="12" s="1"/>
  <c r="B49" i="12" s="1"/>
  <c r="AH8" i="13"/>
  <c r="AH12" i="13"/>
  <c r="AH9" i="13"/>
  <c r="AH6" i="13"/>
  <c r="AH10" i="13"/>
  <c r="AH7" i="13"/>
  <c r="AH11" i="13"/>
  <c r="H50" i="12"/>
  <c r="M50" i="12"/>
  <c r="I50" i="12" s="1"/>
  <c r="R50" i="12"/>
  <c r="N50" i="12" s="1"/>
  <c r="W50" i="12"/>
  <c r="S50" i="12" s="1"/>
  <c r="DE5" i="12"/>
  <c r="H14" i="12"/>
  <c r="D14" i="12" s="1"/>
  <c r="W51" i="12" l="1"/>
  <c r="T51" i="12" s="1"/>
  <c r="R51" i="12"/>
  <c r="O51" i="12" s="1"/>
  <c r="M51" i="12"/>
  <c r="J51" i="12" s="1"/>
  <c r="H51" i="12"/>
  <c r="E51" i="12" s="1"/>
  <c r="AE13" i="12"/>
  <c r="AR13" i="12" l="1"/>
  <c r="BE13" i="12" l="1"/>
  <c r="BR13" i="12" l="1"/>
  <c r="CE13" i="12" l="1"/>
  <c r="CR13" i="12" l="1"/>
  <c r="DE13" i="12" l="1"/>
  <c r="AE21" i="12" l="1"/>
  <c r="AR21" i="12" l="1"/>
  <c r="BE21" i="12" l="1"/>
  <c r="BR21" i="12" l="1"/>
  <c r="CE21" i="12" l="1"/>
  <c r="CR21" i="12" l="1"/>
  <c r="DE21" i="12" l="1"/>
  <c r="AE29" i="12" l="1"/>
  <c r="AR29" i="12" l="1"/>
  <c r="BE29" i="12" l="1"/>
  <c r="BR29" i="12" l="1"/>
  <c r="CE29" i="12" l="1"/>
  <c r="CR29" i="12" l="1"/>
  <c r="DE29" i="12" l="1"/>
  <c r="AE37" i="12" l="1"/>
  <c r="AE45" i="12" l="1"/>
  <c r="AR37" i="12"/>
  <c r="BE45" i="12" l="1"/>
  <c r="AR45" i="12"/>
  <c r="BE37" i="12"/>
  <c r="BR37" i="12" l="1"/>
  <c r="CE37" i="12" l="1"/>
  <c r="CR37" i="12" l="1"/>
  <c r="DE37" i="12"/>
</calcChain>
</file>

<file path=xl/comments1.xml><?xml version="1.0" encoding="utf-8"?>
<comments xmlns="http://schemas.openxmlformats.org/spreadsheetml/2006/main">
  <authors>
    <author>PASCAL</author>
  </authors>
  <commentList>
    <comment ref="B4" authorId="0" shapeId="0">
      <text>
        <r>
          <rPr>
            <b/>
            <sz val="9"/>
            <color indexed="81"/>
            <rFont val="Tahoma"/>
            <charset val="1"/>
          </rPr>
          <t>PASCAL:</t>
        </r>
        <r>
          <rPr>
            <sz val="9"/>
            <color indexed="81"/>
            <rFont val="Tahoma"/>
            <charset val="1"/>
          </rPr>
          <t xml:space="preserve">
entrer le n° de semaine rechercher
</t>
        </r>
      </text>
    </comment>
  </commentList>
</comments>
</file>

<file path=xl/sharedStrings.xml><?xml version="1.0" encoding="utf-8"?>
<sst xmlns="http://schemas.openxmlformats.org/spreadsheetml/2006/main" count="191" uniqueCount="32">
  <si>
    <t>Total Sem</t>
  </si>
  <si>
    <t>TOTAL MOIS</t>
  </si>
  <si>
    <t>GUILLAUME</t>
  </si>
  <si>
    <t>VIRGINIE</t>
  </si>
  <si>
    <t>CORINNE</t>
  </si>
  <si>
    <t>CELINE</t>
  </si>
  <si>
    <t>HORAIRES DE</t>
  </si>
  <si>
    <t>Lundi</t>
  </si>
  <si>
    <t>Mardi</t>
  </si>
  <si>
    <t>Mercredi</t>
  </si>
  <si>
    <t>Jeudi</t>
  </si>
  <si>
    <t>Vendredi</t>
  </si>
  <si>
    <t>Samedi</t>
  </si>
  <si>
    <t>Dimanche</t>
  </si>
  <si>
    <t/>
  </si>
  <si>
    <t>V1,01</t>
  </si>
  <si>
    <t>---------</t>
  </si>
  <si>
    <t>----|----</t>
  </si>
  <si>
    <t>au:</t>
  </si>
  <si>
    <t xml:space="preserve">PLANNING DE </t>
  </si>
  <si>
    <t>Semaine du:</t>
  </si>
  <si>
    <t>S:</t>
  </si>
  <si>
    <t>N° Semaine:</t>
  </si>
  <si>
    <t>x</t>
  </si>
  <si>
    <t>LUN</t>
  </si>
  <si>
    <t>MAR</t>
  </si>
  <si>
    <t>MER</t>
  </si>
  <si>
    <t>JEU</t>
  </si>
  <si>
    <t>VEN</t>
  </si>
  <si>
    <t>SAM</t>
  </si>
  <si>
    <t>DIM</t>
  </si>
  <si>
    <t>https://forum.excel-pratique.com/viewtopic.php?f=2&amp;t=117089&amp;sid=b1087c3bc5032d3534bc6c82923e2776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</si>
</sst>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[hh]&quot;h&quot;mm"/>
    <numFmt numFmtId="165" formatCode="h"/>
    <numFmt numFmtId="166" formatCode="dd/mm/yy;@"/>
    <numFmt numFmtId="167" formatCode="d/m/yy;@"/>
    <numFmt numFmtId="168" formatCode="dddd\-dd"/>
    <numFmt numFmtId="169" formatCode="mmmm\-yyyy"/>
    <numFmt numFmtId="170" formatCode="dd"/>
    <numFmt numFmtId="171" formatCode="h:m"/>
    <numFmt numFmtId="172" formatCode="ddd"/>
  </numFmts>
  <fonts count="23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14"/>
      <name val="Arial"/>
      <family val="2"/>
    </font>
    <font>
      <sz val="10"/>
      <name val="Arial Unicode MS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36"/>
      <name val="Arial"/>
      <family val="2"/>
    </font>
    <font>
      <b/>
      <sz val="2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8"/>
      <color theme="0" tint="-0.249977111117893"/>
      <name val="Arial"/>
      <family val="2"/>
    </font>
    <font>
      <b/>
      <sz val="10"/>
      <color theme="0" tint="-0.249977111117893"/>
      <name val="Arial"/>
      <family val="2"/>
    </font>
    <font>
      <sz val="10"/>
      <color theme="0" tint="-0.249977111117893"/>
      <name val="Arial"/>
      <family val="2"/>
    </font>
    <font>
      <b/>
      <sz val="9"/>
      <color rgb="FFFF000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0"/>
      <color theme="1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BA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21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6" fillId="0" borderId="0" xfId="0" applyFont="1"/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20" fontId="0" fillId="5" borderId="5" xfId="0" applyNumberFormat="1" applyFill="1" applyBorder="1" applyAlignment="1" applyProtection="1">
      <alignment horizontal="center"/>
      <protection locked="0"/>
    </xf>
    <xf numFmtId="20" fontId="0" fillId="5" borderId="1" xfId="0" applyNumberFormat="1" applyFill="1" applyBorder="1" applyAlignment="1" applyProtection="1">
      <alignment horizontal="center"/>
      <protection locked="0"/>
    </xf>
    <xf numFmtId="20" fontId="0" fillId="5" borderId="10" xfId="0" applyNumberFormat="1" applyFill="1" applyBorder="1" applyAlignment="1" applyProtection="1">
      <alignment horizontal="center"/>
      <protection locked="0"/>
    </xf>
    <xf numFmtId="20" fontId="2" fillId="3" borderId="5" xfId="0" applyNumberFormat="1" applyFont="1" applyFill="1" applyBorder="1" applyAlignment="1" applyProtection="1">
      <alignment horizontal="center"/>
      <protection locked="0"/>
    </xf>
    <xf numFmtId="20" fontId="0" fillId="3" borderId="1" xfId="0" applyNumberFormat="1" applyFill="1" applyBorder="1" applyAlignment="1" applyProtection="1">
      <alignment horizontal="center"/>
      <protection locked="0"/>
    </xf>
    <xf numFmtId="20" fontId="0" fillId="3" borderId="5" xfId="0" applyNumberFormat="1" applyFill="1" applyBorder="1" applyAlignment="1" applyProtection="1">
      <alignment horizontal="center"/>
      <protection locked="0"/>
    </xf>
    <xf numFmtId="20" fontId="0" fillId="3" borderId="29" xfId="0" applyNumberFormat="1" applyFill="1" applyBorder="1" applyAlignment="1" applyProtection="1">
      <alignment horizontal="center"/>
      <protection locked="0"/>
    </xf>
    <xf numFmtId="20" fontId="0" fillId="3" borderId="11" xfId="0" applyNumberFormat="1" applyFill="1" applyBorder="1" applyAlignment="1" applyProtection="1">
      <alignment horizontal="center"/>
      <protection locked="0"/>
    </xf>
    <xf numFmtId="20" fontId="0" fillId="6" borderId="5" xfId="0" applyNumberFormat="1" applyFill="1" applyBorder="1" applyAlignment="1" applyProtection="1">
      <alignment horizontal="center"/>
      <protection locked="0"/>
    </xf>
    <xf numFmtId="20" fontId="0" fillId="6" borderId="1" xfId="0" applyNumberFormat="1" applyFill="1" applyBorder="1" applyAlignment="1" applyProtection="1">
      <alignment horizontal="center"/>
      <protection locked="0"/>
    </xf>
    <xf numFmtId="20" fontId="0" fillId="6" borderId="10" xfId="0" applyNumberFormat="1" applyFill="1" applyBorder="1" applyAlignment="1" applyProtection="1">
      <alignment horizontal="center"/>
      <protection locked="0"/>
    </xf>
    <xf numFmtId="20" fontId="0" fillId="8" borderId="5" xfId="0" applyNumberFormat="1" applyFill="1" applyBorder="1" applyAlignment="1" applyProtection="1">
      <alignment horizontal="center"/>
      <protection locked="0"/>
    </xf>
    <xf numFmtId="20" fontId="0" fillId="8" borderId="1" xfId="0" applyNumberFormat="1" applyFill="1" applyBorder="1" applyAlignment="1" applyProtection="1">
      <alignment horizontal="center"/>
      <protection locked="0"/>
    </xf>
    <xf numFmtId="20" fontId="0" fillId="8" borderId="10" xfId="0" applyNumberFormat="1" applyFill="1" applyBorder="1" applyAlignment="1" applyProtection="1">
      <alignment horizontal="center"/>
      <protection locked="0"/>
    </xf>
    <xf numFmtId="20" fontId="0" fillId="3" borderId="33" xfId="0" applyNumberFormat="1" applyFill="1" applyBorder="1" applyAlignment="1" applyProtection="1">
      <alignment horizontal="center"/>
      <protection locked="0"/>
    </xf>
    <xf numFmtId="20" fontId="7" fillId="4" borderId="5" xfId="0" applyNumberFormat="1" applyFont="1" applyFill="1" applyBorder="1" applyAlignment="1" applyProtection="1">
      <alignment horizontal="center"/>
      <protection locked="0"/>
    </xf>
    <xf numFmtId="20" fontId="7" fillId="4" borderId="1" xfId="0" applyNumberFormat="1" applyFont="1" applyFill="1" applyBorder="1" applyAlignment="1" applyProtection="1">
      <alignment horizontal="center"/>
      <protection locked="0"/>
    </xf>
    <xf numFmtId="20" fontId="7" fillId="4" borderId="10" xfId="0" applyNumberFormat="1" applyFont="1" applyFill="1" applyBorder="1" applyAlignment="1" applyProtection="1">
      <alignment horizontal="center"/>
      <protection locked="0"/>
    </xf>
    <xf numFmtId="14" fontId="4" fillId="0" borderId="0" xfId="0" applyNumberFormat="1" applyFont="1" applyProtection="1">
      <protection hidden="1"/>
    </xf>
    <xf numFmtId="0" fontId="0" fillId="0" borderId="0" xfId="0" applyProtection="1">
      <protection hidden="1"/>
    </xf>
    <xf numFmtId="165" fontId="0" fillId="0" borderId="22" xfId="0" applyNumberFormat="1" applyBorder="1" applyProtection="1">
      <protection hidden="1"/>
    </xf>
    <xf numFmtId="165" fontId="0" fillId="0" borderId="12" xfId="0" applyNumberFormat="1" applyBorder="1" applyProtection="1">
      <protection hidden="1"/>
    </xf>
    <xf numFmtId="165" fontId="0" fillId="0" borderId="23" xfId="0" applyNumberFormat="1" applyBorder="1" applyProtection="1">
      <protection hidden="1"/>
    </xf>
    <xf numFmtId="0" fontId="1" fillId="0" borderId="27" xfId="0" applyFont="1" applyBorder="1" applyProtection="1">
      <protection hidden="1"/>
    </xf>
    <xf numFmtId="164" fontId="7" fillId="9" borderId="16" xfId="0" applyNumberFormat="1" applyFont="1" applyFill="1" applyBorder="1" applyAlignment="1" applyProtection="1">
      <alignment horizontal="center"/>
      <protection hidden="1"/>
    </xf>
    <xf numFmtId="164" fontId="7" fillId="9" borderId="17" xfId="0" applyNumberFormat="1" applyFont="1" applyFill="1" applyBorder="1" applyAlignment="1" applyProtection="1">
      <alignment horizontal="center"/>
      <protection hidden="1"/>
    </xf>
    <xf numFmtId="164" fontId="7" fillId="0" borderId="17" xfId="0" applyNumberFormat="1" applyFont="1" applyFill="1" applyBorder="1" applyAlignment="1" applyProtection="1">
      <alignment horizontal="center"/>
      <protection hidden="1"/>
    </xf>
    <xf numFmtId="164" fontId="7" fillId="0" borderId="18" xfId="0" applyNumberFormat="1" applyFont="1" applyFill="1" applyBorder="1" applyAlignment="1" applyProtection="1">
      <alignment horizontal="center"/>
      <protection hidden="1"/>
    </xf>
    <xf numFmtId="164" fontId="7" fillId="9" borderId="6" xfId="0" applyNumberFormat="1" applyFont="1" applyFill="1" applyBorder="1" applyAlignment="1" applyProtection="1">
      <alignment horizontal="center"/>
      <protection hidden="1"/>
    </xf>
    <xf numFmtId="164" fontId="7" fillId="9" borderId="0" xfId="0" applyNumberFormat="1" applyFont="1" applyFill="1" applyBorder="1" applyAlignment="1" applyProtection="1">
      <alignment horizontal="center"/>
      <protection hidden="1"/>
    </xf>
    <xf numFmtId="164" fontId="7" fillId="9" borderId="3" xfId="0" applyNumberFormat="1" applyFont="1" applyFill="1" applyBorder="1" applyAlignment="1" applyProtection="1">
      <alignment horizontal="center"/>
      <protection hidden="1"/>
    </xf>
    <xf numFmtId="164" fontId="7" fillId="9" borderId="18" xfId="0" applyNumberFormat="1" applyFont="1" applyFill="1" applyBorder="1" applyAlignment="1" applyProtection="1">
      <alignment horizontal="center"/>
      <protection hidden="1"/>
    </xf>
    <xf numFmtId="0" fontId="1" fillId="0" borderId="15" xfId="0" applyFont="1" applyBorder="1" applyProtection="1">
      <protection hidden="1"/>
    </xf>
    <xf numFmtId="164" fontId="7" fillId="0" borderId="6" xfId="0" applyNumberFormat="1" applyFont="1" applyFill="1" applyBorder="1" applyAlignment="1" applyProtection="1">
      <alignment horizontal="center"/>
      <protection hidden="1"/>
    </xf>
    <xf numFmtId="164" fontId="7" fillId="0" borderId="0" xfId="0" applyNumberFormat="1" applyFont="1" applyFill="1" applyBorder="1" applyAlignment="1" applyProtection="1">
      <alignment horizontal="center"/>
      <protection hidden="1"/>
    </xf>
    <xf numFmtId="164" fontId="7" fillId="0" borderId="3" xfId="0" applyNumberFormat="1" applyFont="1" applyFill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1" fillId="0" borderId="7" xfId="0" applyFont="1" applyBorder="1" applyProtection="1">
      <protection hidden="1"/>
    </xf>
    <xf numFmtId="0" fontId="1" fillId="0" borderId="8" xfId="0" applyFont="1" applyBorder="1" applyProtection="1">
      <protection hidden="1"/>
    </xf>
    <xf numFmtId="0" fontId="1" fillId="0" borderId="9" xfId="0" applyFont="1" applyBorder="1" applyProtection="1">
      <protection hidden="1"/>
    </xf>
    <xf numFmtId="0" fontId="0" fillId="0" borderId="0" xfId="0" applyBorder="1" applyProtection="1">
      <protection hidden="1"/>
    </xf>
    <xf numFmtId="0" fontId="1" fillId="0" borderId="0" xfId="0" applyFont="1" applyBorder="1" applyProtection="1">
      <protection hidden="1"/>
    </xf>
    <xf numFmtId="165" fontId="0" fillId="0" borderId="0" xfId="0" applyNumberFormat="1" applyBorder="1" applyProtection="1">
      <protection hidden="1"/>
    </xf>
    <xf numFmtId="14" fontId="14" fillId="0" borderId="0" xfId="0" applyNumberFormat="1" applyFont="1" applyProtection="1">
      <protection locked="0"/>
    </xf>
    <xf numFmtId="0" fontId="0" fillId="0" borderId="0" xfId="0" applyNumberFormat="1" applyAlignment="1" applyProtection="1">
      <alignment horizontal="left"/>
      <protection locked="0"/>
    </xf>
    <xf numFmtId="0" fontId="8" fillId="9" borderId="25" xfId="0" applyNumberFormat="1" applyFont="1" applyFill="1" applyBorder="1" applyAlignment="1" applyProtection="1">
      <alignment horizontal="center" vertical="center"/>
      <protection locked="0"/>
    </xf>
    <xf numFmtId="0" fontId="8" fillId="9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0" fillId="10" borderId="0" xfId="0" applyNumberFormat="1" applyFill="1" applyBorder="1" applyProtection="1">
      <protection hidden="1"/>
    </xf>
    <xf numFmtId="14" fontId="15" fillId="10" borderId="0" xfId="0" applyNumberFormat="1" applyFont="1" applyFill="1" applyBorder="1" applyAlignment="1" applyProtection="1">
      <alignment horizontal="center"/>
      <protection hidden="1"/>
    </xf>
    <xf numFmtId="14" fontId="16" fillId="10" borderId="0" xfId="0" applyNumberFormat="1" applyFont="1" applyFill="1" applyAlignment="1" applyProtection="1">
      <alignment horizontal="center"/>
      <protection hidden="1"/>
    </xf>
    <xf numFmtId="14" fontId="16" fillId="10" borderId="0" xfId="0" applyNumberFormat="1" applyFont="1" applyFill="1" applyBorder="1" applyAlignment="1" applyProtection="1">
      <alignment horizontal="center"/>
      <protection hidden="1"/>
    </xf>
    <xf numFmtId="0" fontId="17" fillId="10" borderId="0" xfId="0" applyNumberFormat="1" applyFont="1" applyFill="1" applyAlignment="1" applyProtection="1">
      <alignment horizontal="left"/>
      <protection hidden="1"/>
    </xf>
    <xf numFmtId="0" fontId="16" fillId="10" borderId="0" xfId="0" applyFont="1" applyFill="1" applyBorder="1" applyAlignment="1" applyProtection="1">
      <alignment horizontal="center"/>
      <protection hidden="1"/>
    </xf>
    <xf numFmtId="170" fontId="1" fillId="10" borderId="5" xfId="0" applyNumberFormat="1" applyFont="1" applyFill="1" applyBorder="1" applyAlignment="1" applyProtection="1">
      <alignment horizontal="center"/>
      <protection hidden="1"/>
    </xf>
    <xf numFmtId="0" fontId="2" fillId="2" borderId="2" xfId="0" applyNumberFormat="1" applyFont="1" applyFill="1" applyBorder="1" applyAlignment="1" applyProtection="1">
      <alignment horizontal="center"/>
      <protection hidden="1"/>
    </xf>
    <xf numFmtId="170" fontId="1" fillId="10" borderId="10" xfId="0" applyNumberFormat="1" applyFont="1" applyFill="1" applyBorder="1" applyAlignment="1" applyProtection="1">
      <alignment horizontal="center"/>
      <protection hidden="1"/>
    </xf>
    <xf numFmtId="0" fontId="1" fillId="0" borderId="0" xfId="0" applyNumberFormat="1" applyFont="1" applyProtection="1">
      <protection hidden="1"/>
    </xf>
    <xf numFmtId="166" fontId="1" fillId="2" borderId="1" xfId="0" applyNumberFormat="1" applyFont="1" applyFill="1" applyBorder="1" applyAlignment="1" applyProtection="1">
      <alignment horizontal="center"/>
      <protection hidden="1"/>
    </xf>
    <xf numFmtId="0" fontId="1" fillId="2" borderId="2" xfId="0" applyNumberFormat="1" applyFont="1" applyFill="1" applyBorder="1" applyAlignment="1" applyProtection="1">
      <alignment horizontal="left"/>
      <protection hidden="1"/>
    </xf>
    <xf numFmtId="170" fontId="1" fillId="10" borderId="1" xfId="0" applyNumberFormat="1" applyFont="1" applyFill="1" applyBorder="1" applyAlignment="1" applyProtection="1">
      <alignment horizontal="center"/>
      <protection hidden="1"/>
    </xf>
    <xf numFmtId="0" fontId="1" fillId="10" borderId="0" xfId="0" applyFont="1" applyFill="1" applyProtection="1">
      <protection hidden="1"/>
    </xf>
    <xf numFmtId="0" fontId="1" fillId="2" borderId="13" xfId="0" applyFont="1" applyFill="1" applyBorder="1" applyAlignment="1" applyProtection="1">
      <alignment horizontal="center"/>
      <protection hidden="1"/>
    </xf>
    <xf numFmtId="164" fontId="0" fillId="0" borderId="4" xfId="0" applyNumberFormat="1" applyBorder="1" applyAlignment="1" applyProtection="1">
      <alignment horizontal="center"/>
      <protection hidden="1"/>
    </xf>
    <xf numFmtId="164" fontId="1" fillId="2" borderId="3" xfId="0" applyNumberFormat="1" applyFont="1" applyFill="1" applyBorder="1" applyAlignment="1" applyProtection="1">
      <alignment horizontal="center"/>
      <protection hidden="1"/>
    </xf>
    <xf numFmtId="0" fontId="1" fillId="10" borderId="0" xfId="0" applyNumberFormat="1" applyFont="1" applyFill="1" applyProtection="1">
      <protection hidden="1"/>
    </xf>
    <xf numFmtId="0" fontId="1" fillId="10" borderId="0" xfId="0" applyFont="1" applyFill="1" applyBorder="1" applyAlignment="1" applyProtection="1">
      <alignment horizontal="center"/>
      <protection hidden="1"/>
    </xf>
    <xf numFmtId="0" fontId="1" fillId="0" borderId="34" xfId="0" applyFont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0" xfId="0" applyNumberFormat="1" applyFo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4" fillId="0" borderId="0" xfId="0" applyNumberFormat="1" applyFont="1" applyAlignment="1" applyProtection="1">
      <alignment horizontal="left"/>
      <protection hidden="1"/>
    </xf>
    <xf numFmtId="166" fontId="4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14" fontId="19" fillId="0" borderId="0" xfId="0" applyNumberFormat="1" applyFont="1" applyAlignment="1" applyProtection="1">
      <alignment horizontal="center"/>
      <protection hidden="1"/>
    </xf>
    <xf numFmtId="167" fontId="4" fillId="0" borderId="0" xfId="0" applyNumberFormat="1" applyFont="1" applyAlignment="1" applyProtection="1">
      <alignment horizontal="center"/>
      <protection hidden="1"/>
    </xf>
    <xf numFmtId="14" fontId="4" fillId="0" borderId="0" xfId="0" applyNumberFormat="1" applyFont="1" applyAlignment="1" applyProtection="1">
      <alignment horizontal="center"/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164" fontId="1" fillId="10" borderId="12" xfId="0" applyNumberFormat="1" applyFont="1" applyFill="1" applyBorder="1" applyAlignment="1" applyProtection="1">
      <alignment horizontal="center"/>
      <protection hidden="1"/>
    </xf>
    <xf numFmtId="20" fontId="4" fillId="0" borderId="0" xfId="0" applyNumberFormat="1" applyFont="1" applyAlignment="1" applyProtection="1">
      <alignment horizontal="center"/>
      <protection hidden="1"/>
    </xf>
    <xf numFmtId="164" fontId="1" fillId="2" borderId="2" xfId="0" applyNumberFormat="1" applyFont="1" applyFill="1" applyBorder="1" applyAlignment="1" applyProtection="1">
      <alignment horizontal="center"/>
      <protection hidden="1"/>
    </xf>
    <xf numFmtId="164" fontId="1" fillId="10" borderId="0" xfId="0" applyNumberFormat="1" applyFont="1" applyFill="1" applyAlignment="1" applyProtection="1">
      <alignment horizontal="center"/>
      <protection hidden="1"/>
    </xf>
    <xf numFmtId="164" fontId="18" fillId="10" borderId="0" xfId="0" applyNumberFormat="1" applyFont="1" applyFill="1" applyAlignment="1" applyProtection="1">
      <alignment horizontal="center"/>
      <protection hidden="1"/>
    </xf>
    <xf numFmtId="164" fontId="18" fillId="10" borderId="0" xfId="0" applyNumberFormat="1" applyFont="1" applyFill="1" applyBorder="1" applyAlignment="1" applyProtection="1">
      <alignment horizontal="center"/>
      <protection hidden="1"/>
    </xf>
    <xf numFmtId="164" fontId="1" fillId="10" borderId="0" xfId="0" applyNumberFormat="1" applyFont="1" applyFill="1" applyBorder="1" applyAlignment="1" applyProtection="1">
      <alignment horizontal="center"/>
      <protection hidden="1"/>
    </xf>
    <xf numFmtId="164" fontId="13" fillId="10" borderId="0" xfId="0" applyNumberFormat="1" applyFont="1" applyFill="1" applyAlignment="1" applyProtection="1">
      <alignment horizontal="center"/>
      <protection hidden="1"/>
    </xf>
    <xf numFmtId="0" fontId="8" fillId="10" borderId="0" xfId="0" applyFont="1" applyFill="1" applyBorder="1" applyAlignment="1" applyProtection="1">
      <alignment vertical="center"/>
      <protection hidden="1"/>
    </xf>
    <xf numFmtId="0" fontId="2" fillId="10" borderId="0" xfId="0" applyNumberFormat="1" applyFont="1" applyFill="1" applyBorder="1" applyProtection="1">
      <protection hidden="1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71" fontId="0" fillId="0" borderId="38" xfId="0" applyNumberFormat="1" applyBorder="1" applyAlignment="1">
      <alignment horizontal="center"/>
    </xf>
    <xf numFmtId="171" fontId="1" fillId="10" borderId="38" xfId="0" applyNumberFormat="1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9" fontId="8" fillId="7" borderId="8" xfId="0" applyNumberFormat="1" applyFont="1" applyFill="1" applyBorder="1" applyAlignment="1">
      <alignment vertical="center"/>
    </xf>
    <xf numFmtId="0" fontId="8" fillId="7" borderId="0" xfId="0" applyFont="1" applyFill="1" applyBorder="1" applyAlignment="1">
      <alignment horizontal="right"/>
    </xf>
    <xf numFmtId="169" fontId="8" fillId="7" borderId="0" xfId="0" applyNumberFormat="1" applyFont="1" applyFill="1" applyBorder="1" applyAlignment="1">
      <alignment horizontal="left"/>
    </xf>
    <xf numFmtId="169" fontId="8" fillId="7" borderId="3" xfId="0" applyNumberFormat="1" applyFont="1" applyFill="1" applyBorder="1" applyAlignment="1">
      <alignment horizontal="left"/>
    </xf>
    <xf numFmtId="0" fontId="2" fillId="0" borderId="40" xfId="0" quotePrefix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13" borderId="42" xfId="0" applyFont="1" applyFill="1" applyBorder="1" applyAlignment="1">
      <alignment horizontal="center"/>
    </xf>
    <xf numFmtId="0" fontId="1" fillId="13" borderId="43" xfId="0" applyFont="1" applyFill="1" applyBorder="1" applyAlignment="1">
      <alignment horizontal="center" vertical="center" textRotation="255"/>
    </xf>
    <xf numFmtId="0" fontId="1" fillId="13" borderId="44" xfId="0" applyFont="1" applyFill="1" applyBorder="1" applyAlignment="1">
      <alignment horizontal="center" vertical="center" textRotation="255"/>
    </xf>
    <xf numFmtId="0" fontId="0" fillId="13" borderId="22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24" xfId="0" applyFill="1" applyBorder="1"/>
    <xf numFmtId="0" fontId="0" fillId="13" borderId="42" xfId="0" applyFill="1" applyBorder="1"/>
    <xf numFmtId="0" fontId="0" fillId="13" borderId="24" xfId="0" applyFill="1" applyBorder="1" applyAlignment="1">
      <alignment horizontal="center"/>
    </xf>
    <xf numFmtId="169" fontId="8" fillId="7" borderId="42" xfId="0" applyNumberFormat="1" applyFont="1" applyFill="1" applyBorder="1" applyAlignment="1">
      <alignment horizontal="right" vertical="center"/>
    </xf>
    <xf numFmtId="0" fontId="8" fillId="12" borderId="44" xfId="0" applyNumberFormat="1" applyFont="1" applyFill="1" applyBorder="1" applyAlignment="1">
      <alignment vertical="center"/>
    </xf>
    <xf numFmtId="164" fontId="0" fillId="0" borderId="17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13" borderId="22" xfId="0" applyNumberFormat="1" applyFill="1" applyBorder="1" applyAlignment="1">
      <alignment horizontal="center"/>
    </xf>
    <xf numFmtId="164" fontId="0" fillId="13" borderId="23" xfId="0" applyNumberFormat="1" applyFill="1" applyBorder="1" applyAlignment="1">
      <alignment horizontal="center"/>
    </xf>
    <xf numFmtId="0" fontId="2" fillId="0" borderId="0" xfId="0" applyNumberFormat="1" applyFont="1"/>
    <xf numFmtId="0" fontId="1" fillId="11" borderId="22" xfId="0" applyNumberFormat="1" applyFont="1" applyFill="1" applyBorder="1" applyAlignment="1"/>
    <xf numFmtId="14" fontId="0" fillId="0" borderId="0" xfId="0" applyNumberFormat="1"/>
    <xf numFmtId="172" fontId="2" fillId="0" borderId="0" xfId="0" applyNumberFormat="1" applyFont="1"/>
    <xf numFmtId="0" fontId="8" fillId="7" borderId="30" xfId="0" applyNumberFormat="1" applyFont="1" applyFill="1" applyBorder="1" applyAlignment="1" applyProtection="1">
      <alignment vertical="center"/>
      <protection hidden="1"/>
    </xf>
    <xf numFmtId="0" fontId="8" fillId="7" borderId="31" xfId="0" applyNumberFormat="1" applyFont="1" applyFill="1" applyBorder="1" applyAlignment="1" applyProtection="1">
      <alignment vertical="center"/>
      <protection hidden="1"/>
    </xf>
    <xf numFmtId="0" fontId="8" fillId="7" borderId="32" xfId="0" applyNumberFormat="1" applyFont="1" applyFill="1" applyBorder="1" applyAlignment="1" applyProtection="1">
      <alignment vertical="center"/>
      <protection hidden="1"/>
    </xf>
    <xf numFmtId="164" fontId="0" fillId="0" borderId="16" xfId="0" applyNumberFormat="1" applyBorder="1" applyAlignment="1">
      <alignment horizontal="center"/>
    </xf>
    <xf numFmtId="164" fontId="13" fillId="2" borderId="15" xfId="0" applyNumberFormat="1" applyFont="1" applyFill="1" applyBorder="1" applyAlignment="1" applyProtection="1">
      <alignment horizontal="center"/>
    </xf>
    <xf numFmtId="164" fontId="13" fillId="2" borderId="14" xfId="0" applyNumberFormat="1" applyFont="1" applyFill="1" applyBorder="1" applyAlignment="1" applyProtection="1">
      <alignment horizontal="center"/>
    </xf>
    <xf numFmtId="164" fontId="18" fillId="11" borderId="0" xfId="0" applyNumberFormat="1" applyFont="1" applyFill="1" applyAlignment="1" applyProtection="1">
      <alignment horizontal="center"/>
      <protection hidden="1"/>
    </xf>
    <xf numFmtId="164" fontId="18" fillId="11" borderId="3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168" fontId="9" fillId="7" borderId="17" xfId="0" applyNumberFormat="1" applyFont="1" applyFill="1" applyBorder="1" applyAlignment="1" applyProtection="1">
      <alignment horizontal="center"/>
      <protection hidden="1"/>
    </xf>
    <xf numFmtId="168" fontId="9" fillId="7" borderId="16" xfId="0" applyNumberFormat="1" applyFont="1" applyFill="1" applyBorder="1" applyAlignment="1" applyProtection="1">
      <alignment horizontal="center"/>
      <protection hidden="1"/>
    </xf>
    <xf numFmtId="168" fontId="9" fillId="7" borderId="18" xfId="0" applyNumberFormat="1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169" fontId="11" fillId="7" borderId="16" xfId="0" applyNumberFormat="1" applyFont="1" applyFill="1" applyBorder="1" applyAlignment="1" applyProtection="1">
      <alignment horizontal="center"/>
      <protection hidden="1"/>
    </xf>
    <xf numFmtId="169" fontId="11" fillId="7" borderId="17" xfId="0" applyNumberFormat="1" applyFont="1" applyFill="1" applyBorder="1" applyAlignment="1" applyProtection="1">
      <alignment horizontal="center"/>
      <protection hidden="1"/>
    </xf>
    <xf numFmtId="169" fontId="11" fillId="7" borderId="18" xfId="0" applyNumberFormat="1" applyFont="1" applyFill="1" applyBorder="1" applyAlignment="1" applyProtection="1">
      <alignment horizontal="center"/>
      <protection hidden="1"/>
    </xf>
    <xf numFmtId="169" fontId="11" fillId="7" borderId="7" xfId="0" applyNumberFormat="1" applyFont="1" applyFill="1" applyBorder="1" applyAlignment="1" applyProtection="1">
      <alignment horizontal="center"/>
      <protection hidden="1"/>
    </xf>
    <xf numFmtId="169" fontId="11" fillId="7" borderId="8" xfId="0" applyNumberFormat="1" applyFont="1" applyFill="1" applyBorder="1" applyAlignment="1" applyProtection="1">
      <alignment horizontal="center"/>
      <protection hidden="1"/>
    </xf>
    <xf numFmtId="169" fontId="11" fillId="7" borderId="9" xfId="0" applyNumberFormat="1" applyFont="1" applyFill="1" applyBorder="1" applyAlignment="1" applyProtection="1">
      <alignment horizontal="center"/>
      <protection hidden="1"/>
    </xf>
    <xf numFmtId="0" fontId="10" fillId="7" borderId="16" xfId="0" applyFont="1" applyFill="1" applyBorder="1" applyAlignment="1" applyProtection="1">
      <alignment horizontal="center" vertical="center"/>
      <protection hidden="1"/>
    </xf>
    <xf numFmtId="0" fontId="10" fillId="7" borderId="17" xfId="0" applyFont="1" applyFill="1" applyBorder="1" applyAlignment="1" applyProtection="1">
      <alignment horizontal="center" vertical="center"/>
      <protection hidden="1"/>
    </xf>
    <xf numFmtId="0" fontId="10" fillId="7" borderId="18" xfId="0" applyFont="1" applyFill="1" applyBorder="1" applyAlignment="1" applyProtection="1">
      <alignment horizontal="center" vertical="center"/>
      <protection hidden="1"/>
    </xf>
    <xf numFmtId="169" fontId="12" fillId="7" borderId="7" xfId="0" applyNumberFormat="1" applyFont="1" applyFill="1" applyBorder="1" applyAlignment="1" applyProtection="1">
      <alignment horizontal="center" vertical="center"/>
      <protection hidden="1"/>
    </xf>
    <xf numFmtId="169" fontId="12" fillId="7" borderId="8" xfId="0" applyNumberFormat="1" applyFont="1" applyFill="1" applyBorder="1" applyAlignment="1" applyProtection="1">
      <alignment horizontal="center" vertical="center"/>
      <protection hidden="1"/>
    </xf>
    <xf numFmtId="169" fontId="12" fillId="7" borderId="9" xfId="0" applyNumberFormat="1" applyFont="1" applyFill="1" applyBorder="1" applyAlignment="1" applyProtection="1">
      <alignment horizontal="center" vertical="center"/>
      <protection hidden="1"/>
    </xf>
    <xf numFmtId="168" fontId="9" fillId="7" borderId="22" xfId="0" applyNumberFormat="1" applyFont="1" applyFill="1" applyBorder="1" applyAlignment="1" applyProtection="1">
      <alignment horizontal="center"/>
      <protection hidden="1"/>
    </xf>
    <xf numFmtId="168" fontId="9" fillId="7" borderId="23" xfId="0" applyNumberFormat="1" applyFont="1" applyFill="1" applyBorder="1" applyAlignment="1" applyProtection="1">
      <alignment horizontal="center"/>
      <protection hidden="1"/>
    </xf>
    <xf numFmtId="168" fontId="9" fillId="7" borderId="24" xfId="0" applyNumberFormat="1" applyFont="1" applyFill="1" applyBorder="1" applyAlignment="1" applyProtection="1">
      <alignment horizontal="center"/>
      <protection hidden="1"/>
    </xf>
    <xf numFmtId="0" fontId="5" fillId="7" borderId="16" xfId="0" applyFont="1" applyFill="1" applyBorder="1" applyAlignment="1" applyProtection="1">
      <alignment horizontal="center" vertical="center" shrinkToFit="1"/>
      <protection locked="0"/>
    </xf>
    <xf numFmtId="0" fontId="5" fillId="7" borderId="17" xfId="0" applyFont="1" applyFill="1" applyBorder="1" applyAlignment="1" applyProtection="1">
      <alignment horizontal="center" vertical="center" shrinkToFit="1"/>
      <protection locked="0"/>
    </xf>
    <xf numFmtId="0" fontId="5" fillId="7" borderId="18" xfId="0" applyFont="1" applyFill="1" applyBorder="1" applyAlignment="1" applyProtection="1">
      <alignment horizontal="center" vertical="center" shrinkToFit="1"/>
      <protection locked="0"/>
    </xf>
    <xf numFmtId="0" fontId="5" fillId="7" borderId="19" xfId="0" applyFont="1" applyFill="1" applyBorder="1" applyAlignment="1" applyProtection="1">
      <alignment horizontal="center" vertical="center" shrinkToFit="1"/>
      <protection locked="0"/>
    </xf>
    <xf numFmtId="0" fontId="5" fillId="7" borderId="20" xfId="0" applyFont="1" applyFill="1" applyBorder="1" applyAlignment="1" applyProtection="1">
      <alignment horizontal="center" vertical="center" shrinkToFit="1"/>
      <protection locked="0"/>
    </xf>
    <xf numFmtId="0" fontId="5" fillId="7" borderId="21" xfId="0" applyFont="1" applyFill="1" applyBorder="1" applyAlignment="1" applyProtection="1">
      <alignment horizontal="center" vertical="center" shrinkToFit="1"/>
      <protection locked="0"/>
    </xf>
    <xf numFmtId="0" fontId="1" fillId="10" borderId="13" xfId="0" applyFont="1" applyFill="1" applyBorder="1" applyAlignment="1" applyProtection="1">
      <alignment horizontal="center"/>
      <protection hidden="1"/>
    </xf>
    <xf numFmtId="164" fontId="13" fillId="2" borderId="14" xfId="0" applyNumberFormat="1" applyFont="1" applyFill="1" applyBorder="1" applyAlignment="1" applyProtection="1">
      <alignment horizontal="center"/>
      <protection hidden="1"/>
    </xf>
    <xf numFmtId="164" fontId="13" fillId="2" borderId="10" xfId="0" applyNumberFormat="1" applyFont="1" applyFill="1" applyBorder="1" applyAlignment="1" applyProtection="1">
      <alignment horizontal="center"/>
      <protection hidden="1"/>
    </xf>
    <xf numFmtId="0" fontId="1" fillId="7" borderId="40" xfId="0" applyFont="1" applyFill="1" applyBorder="1" applyAlignment="1">
      <alignment horizontal="center" vertical="center" textRotation="255"/>
    </xf>
    <xf numFmtId="0" fontId="1" fillId="7" borderId="45" xfId="0" applyFont="1" applyFill="1" applyBorder="1" applyAlignment="1">
      <alignment horizontal="center" vertical="center" textRotation="255"/>
    </xf>
    <xf numFmtId="0" fontId="1" fillId="7" borderId="46" xfId="0" applyFont="1" applyFill="1" applyBorder="1" applyAlignment="1">
      <alignment horizontal="center" vertical="center" textRotation="255"/>
    </xf>
    <xf numFmtId="0" fontId="8" fillId="7" borderId="30" xfId="0" applyFont="1" applyFill="1" applyBorder="1" applyAlignment="1">
      <alignment horizontal="center" vertical="center" textRotation="91"/>
    </xf>
    <xf numFmtId="0" fontId="8" fillId="7" borderId="31" xfId="0" applyFont="1" applyFill="1" applyBorder="1" applyAlignment="1">
      <alignment horizontal="center" vertical="center" textRotation="91"/>
    </xf>
    <xf numFmtId="0" fontId="8" fillId="7" borderId="32" xfId="0" applyFont="1" applyFill="1" applyBorder="1" applyAlignment="1">
      <alignment horizontal="center" vertical="center" textRotation="91"/>
    </xf>
    <xf numFmtId="0" fontId="8" fillId="7" borderId="6" xfId="0" applyFont="1" applyFill="1" applyBorder="1" applyAlignment="1">
      <alignment horizontal="right"/>
    </xf>
    <xf numFmtId="0" fontId="8" fillId="7" borderId="0" xfId="0" applyFont="1" applyFill="1" applyBorder="1" applyAlignment="1">
      <alignment horizontal="right"/>
    </xf>
    <xf numFmtId="169" fontId="8" fillId="7" borderId="17" xfId="0" applyNumberFormat="1" applyFont="1" applyFill="1" applyBorder="1" applyAlignment="1">
      <alignment horizontal="left"/>
    </xf>
    <xf numFmtId="169" fontId="8" fillId="7" borderId="18" xfId="0" applyNumberFormat="1" applyFont="1" applyFill="1" applyBorder="1" applyAlignment="1">
      <alignment horizontal="left"/>
    </xf>
    <xf numFmtId="0" fontId="1" fillId="7" borderId="36" xfId="0" applyFont="1" applyFill="1" applyBorder="1" applyAlignment="1">
      <alignment horizontal="center" vertical="center" textRotation="255"/>
    </xf>
    <xf numFmtId="0" fontId="1" fillId="7" borderId="37" xfId="0" applyFont="1" applyFill="1" applyBorder="1" applyAlignment="1">
      <alignment horizontal="center" vertical="center" textRotation="255"/>
    </xf>
    <xf numFmtId="0" fontId="1" fillId="7" borderId="41" xfId="0" applyFont="1" applyFill="1" applyBorder="1" applyAlignment="1">
      <alignment horizontal="center" vertical="center" textRotation="255"/>
    </xf>
    <xf numFmtId="0" fontId="1" fillId="7" borderId="4" xfId="0" applyFont="1" applyFill="1" applyBorder="1" applyAlignment="1">
      <alignment horizontal="center" vertical="center" textRotation="255"/>
    </xf>
    <xf numFmtId="0" fontId="1" fillId="7" borderId="39" xfId="0" applyFont="1" applyFill="1" applyBorder="1" applyAlignment="1">
      <alignment horizontal="center" vertical="center" textRotation="255"/>
    </xf>
    <xf numFmtId="0" fontId="1" fillId="7" borderId="40" xfId="0" applyNumberFormat="1" applyFont="1" applyFill="1" applyBorder="1" applyAlignment="1">
      <alignment horizontal="center" vertical="center" textRotation="255"/>
    </xf>
    <xf numFmtId="0" fontId="1" fillId="7" borderId="45" xfId="0" applyNumberFormat="1" applyFont="1" applyFill="1" applyBorder="1" applyAlignment="1">
      <alignment horizontal="center" vertical="center" textRotation="255"/>
    </xf>
    <xf numFmtId="0" fontId="1" fillId="7" borderId="46" xfId="0" applyNumberFormat="1" applyFont="1" applyFill="1" applyBorder="1" applyAlignment="1">
      <alignment horizontal="center" vertical="center" textRotation="255"/>
    </xf>
    <xf numFmtId="167" fontId="8" fillId="11" borderId="22" xfId="0" applyNumberFormat="1" applyFont="1" applyFill="1" applyBorder="1" applyAlignment="1">
      <alignment horizontal="center" vertical="center"/>
    </xf>
    <xf numFmtId="167" fontId="8" fillId="11" borderId="23" xfId="0" applyNumberFormat="1" applyFont="1" applyFill="1" applyBorder="1" applyAlignment="1">
      <alignment horizontal="center" vertical="center"/>
    </xf>
    <xf numFmtId="167" fontId="8" fillId="11" borderId="24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right"/>
    </xf>
    <xf numFmtId="0" fontId="5" fillId="7" borderId="0" xfId="0" applyFont="1" applyFill="1" applyBorder="1" applyAlignment="1">
      <alignment horizontal="right"/>
    </xf>
    <xf numFmtId="0" fontId="5" fillId="7" borderId="7" xfId="0" applyFont="1" applyFill="1" applyBorder="1" applyAlignment="1">
      <alignment horizontal="right"/>
    </xf>
    <xf numFmtId="0" fontId="5" fillId="7" borderId="8" xfId="0" applyFont="1" applyFill="1" applyBorder="1" applyAlignment="1">
      <alignment horizontal="right"/>
    </xf>
    <xf numFmtId="0" fontId="5" fillId="7" borderId="0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2" fillId="10" borderId="22" xfId="0" applyFont="1" applyFill="1" applyBorder="1" applyAlignment="1">
      <alignment horizontal="center"/>
    </xf>
    <xf numFmtId="0" fontId="2" fillId="10" borderId="24" xfId="0" applyFont="1" applyFill="1" applyBorder="1" applyAlignment="1">
      <alignment horizontal="center"/>
    </xf>
    <xf numFmtId="14" fontId="8" fillId="11" borderId="22" xfId="0" applyNumberFormat="1" applyFont="1" applyFill="1" applyBorder="1" applyAlignment="1">
      <alignment horizontal="center" vertical="center"/>
    </xf>
    <xf numFmtId="14" fontId="8" fillId="11" borderId="23" xfId="0" applyNumberFormat="1" applyFont="1" applyFill="1" applyBorder="1" applyAlignment="1">
      <alignment horizontal="center" vertical="center"/>
    </xf>
    <xf numFmtId="14" fontId="8" fillId="11" borderId="24" xfId="0" applyNumberFormat="1" applyFont="1" applyFill="1" applyBorder="1" applyAlignment="1">
      <alignment horizontal="center" vertical="center"/>
    </xf>
    <xf numFmtId="0" fontId="1" fillId="11" borderId="24" xfId="0" applyNumberFormat="1" applyFont="1" applyFill="1" applyBorder="1" applyAlignment="1">
      <alignment horizontal="center"/>
    </xf>
    <xf numFmtId="0" fontId="22" fillId="0" borderId="0" xfId="1"/>
  </cellXfs>
  <cellStyles count="2">
    <cellStyle name="Lien hypertexte" xfId="1" builtinId="8"/>
    <cellStyle name="Normal" xfId="0" builtinId="0"/>
  </cellStyles>
  <dxfs count="314">
    <dxf>
      <font>
        <color theme="1"/>
      </font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ndense val="0"/>
        <extend val="0"/>
        <color rgb="FF9C0006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9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/>
        <right/>
        <top/>
        <bottom/>
      </border>
    </dxf>
    <dxf>
      <font>
        <condense val="0"/>
        <extend val="0"/>
        <color indexed="22"/>
      </font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0FBAF"/>
      <color rgb="FFFFFF99"/>
      <color rgb="FFFFFF66"/>
      <color rgb="FFE3F7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7089&amp;sid=b1087c3bc5032d3534bc6c82923e2776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DR80"/>
  <sheetViews>
    <sheetView topLeftCell="A4" workbookViewId="0">
      <selection activeCell="I23" sqref="I23:J23"/>
    </sheetView>
  </sheetViews>
  <sheetFormatPr baseColWidth="10" defaultRowHeight="12.75"/>
  <cols>
    <col min="1" max="1" width="4" style="61" customWidth="1"/>
    <col min="2" max="2" width="4.42578125" style="3" customWidth="1"/>
    <col min="3" max="3" width="12.7109375" style="57" bestFit="1" customWidth="1"/>
    <col min="4" max="7" width="5.85546875" style="2" customWidth="1"/>
    <col min="8" max="8" width="6.85546875" style="2" customWidth="1"/>
    <col min="9" max="12" width="5.85546875" style="2" customWidth="1"/>
    <col min="13" max="13" width="8" style="2" customWidth="1"/>
    <col min="14" max="17" width="5.85546875" style="2" customWidth="1"/>
    <col min="18" max="18" width="7.140625" style="2" bestFit="1" customWidth="1"/>
    <col min="19" max="22" width="5.85546875" style="2" customWidth="1"/>
    <col min="23" max="23" width="7.140625" style="2" bestFit="1" customWidth="1"/>
    <col min="24" max="27" width="5.85546875" style="2" customWidth="1"/>
    <col min="28" max="28" width="7.140625" style="2" bestFit="1" customWidth="1"/>
    <col min="29" max="30" width="11.42578125" style="1"/>
    <col min="31" max="121" width="3" style="1" customWidth="1"/>
    <col min="122" max="122" width="13.7109375" style="1" customWidth="1"/>
    <col min="123" max="16384" width="11.42578125" style="1"/>
  </cols>
  <sheetData>
    <row r="1" spans="1:121" ht="9" customHeight="1" thickBot="1"/>
    <row r="2" spans="1:121" ht="21" customHeight="1">
      <c r="A2" s="102" t="s">
        <v>15</v>
      </c>
      <c r="B2" s="101"/>
      <c r="C2" s="58">
        <v>2018</v>
      </c>
      <c r="D2" s="161" t="s">
        <v>6</v>
      </c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3"/>
      <c r="AC2" s="56"/>
      <c r="AD2" s="28"/>
      <c r="AE2" s="155">
        <f>DATE(C2,C3,1)</f>
        <v>41943</v>
      </c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  <c r="BF2" s="156"/>
      <c r="BG2" s="156"/>
      <c r="BH2" s="156"/>
      <c r="BI2" s="156"/>
      <c r="BJ2" s="156"/>
      <c r="BK2" s="156"/>
      <c r="BL2" s="156"/>
      <c r="BM2" s="156"/>
      <c r="BN2" s="156"/>
      <c r="BO2" s="156"/>
      <c r="BP2" s="156"/>
      <c r="BQ2" s="156"/>
      <c r="BR2" s="156"/>
      <c r="BS2" s="156"/>
      <c r="BT2" s="156"/>
      <c r="BU2" s="156"/>
      <c r="BV2" s="156"/>
      <c r="BW2" s="156"/>
      <c r="BX2" s="156"/>
      <c r="BY2" s="156"/>
      <c r="BZ2" s="156"/>
      <c r="CA2" s="156"/>
      <c r="CB2" s="156"/>
      <c r="CC2" s="156"/>
      <c r="CD2" s="156"/>
      <c r="CE2" s="156"/>
      <c r="CF2" s="156"/>
      <c r="CG2" s="156"/>
      <c r="CH2" s="156"/>
      <c r="CI2" s="156"/>
      <c r="CJ2" s="156"/>
      <c r="CK2" s="156"/>
      <c r="CL2" s="156"/>
      <c r="CM2" s="156"/>
      <c r="CN2" s="156"/>
      <c r="CO2" s="156"/>
      <c r="CP2" s="156"/>
      <c r="CQ2" s="156"/>
      <c r="CR2" s="156"/>
      <c r="CS2" s="156"/>
      <c r="CT2" s="156"/>
      <c r="CU2" s="156"/>
      <c r="CV2" s="156"/>
      <c r="CW2" s="156"/>
      <c r="CX2" s="156"/>
      <c r="CY2" s="156"/>
      <c r="CZ2" s="156"/>
      <c r="DA2" s="156"/>
      <c r="DB2" s="156"/>
      <c r="DC2" s="156"/>
      <c r="DD2" s="156"/>
      <c r="DE2" s="156"/>
      <c r="DF2" s="156"/>
      <c r="DG2" s="156"/>
      <c r="DH2" s="156"/>
      <c r="DI2" s="156"/>
      <c r="DJ2" s="156"/>
      <c r="DK2" s="156"/>
      <c r="DL2" s="156"/>
      <c r="DM2" s="156"/>
      <c r="DN2" s="156"/>
      <c r="DO2" s="156"/>
      <c r="DP2" s="156"/>
      <c r="DQ2" s="157"/>
    </row>
    <row r="3" spans="1:121" ht="24" customHeight="1" thickBot="1">
      <c r="A3" s="62"/>
      <c r="B3" s="101"/>
      <c r="C3" s="59">
        <v>11</v>
      </c>
      <c r="D3" s="164">
        <f>(DATE(C2,C3,1))</f>
        <v>41943</v>
      </c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6"/>
      <c r="AC3" s="61">
        <f>INT(MOD(INT((B17-2)/7)+0.6,52+5/28))+1</f>
        <v>45</v>
      </c>
      <c r="AD3" s="29"/>
      <c r="AE3" s="158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59"/>
      <c r="CD3" s="159"/>
      <c r="CE3" s="159"/>
      <c r="CF3" s="159"/>
      <c r="CG3" s="159"/>
      <c r="CH3" s="159"/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59"/>
      <c r="DM3" s="159"/>
      <c r="DN3" s="159"/>
      <c r="DO3" s="159"/>
      <c r="DP3" s="159"/>
      <c r="DQ3" s="160"/>
    </row>
    <row r="4" spans="1:121" ht="13.5" thickBot="1">
      <c r="A4" s="62"/>
      <c r="B4" s="63"/>
      <c r="C4" s="64">
        <f>DATE(C2,C3,1)</f>
        <v>41943</v>
      </c>
      <c r="D4" s="90">
        <f ca="1">TODAY()</f>
        <v>41966</v>
      </c>
      <c r="E4" s="87"/>
      <c r="F4" s="87"/>
      <c r="G4" s="87"/>
      <c r="H4" s="94">
        <v>4.1666666666666664E-2</v>
      </c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D4" s="29"/>
      <c r="AE4" s="29">
        <v>7</v>
      </c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>
        <v>8</v>
      </c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>
        <v>9</v>
      </c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>
        <v>10</v>
      </c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>
        <v>11</v>
      </c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>
        <v>12</v>
      </c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>
        <v>13</v>
      </c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</row>
    <row r="5" spans="1:121" ht="13.5" customHeight="1" thickBot="1">
      <c r="A5" s="62"/>
      <c r="B5" s="65"/>
      <c r="C5" s="66"/>
      <c r="D5" s="170" t="s">
        <v>2</v>
      </c>
      <c r="E5" s="171"/>
      <c r="F5" s="171"/>
      <c r="G5" s="171"/>
      <c r="H5" s="172"/>
      <c r="I5" s="171" t="s">
        <v>3</v>
      </c>
      <c r="J5" s="171"/>
      <c r="K5" s="171"/>
      <c r="L5" s="171"/>
      <c r="M5" s="172"/>
      <c r="N5" s="170" t="s">
        <v>4</v>
      </c>
      <c r="O5" s="171"/>
      <c r="P5" s="171"/>
      <c r="Q5" s="171"/>
      <c r="R5" s="172"/>
      <c r="S5" s="170" t="s">
        <v>5</v>
      </c>
      <c r="T5" s="171"/>
      <c r="U5" s="171"/>
      <c r="V5" s="171"/>
      <c r="W5" s="172"/>
      <c r="X5" s="170"/>
      <c r="Y5" s="171"/>
      <c r="Z5" s="171"/>
      <c r="AA5" s="171"/>
      <c r="AB5" s="172"/>
      <c r="AD5" s="29"/>
      <c r="AE5" s="167" t="str">
        <f>B7</f>
        <v/>
      </c>
      <c r="AF5" s="168"/>
      <c r="AG5" s="168"/>
      <c r="AH5" s="168"/>
      <c r="AI5" s="168"/>
      <c r="AJ5" s="168"/>
      <c r="AK5" s="168"/>
      <c r="AL5" s="168"/>
      <c r="AM5" s="168"/>
      <c r="AN5" s="168"/>
      <c r="AO5" s="168"/>
      <c r="AP5" s="168"/>
      <c r="AQ5" s="169"/>
      <c r="AR5" s="152" t="str">
        <f>B8</f>
        <v/>
      </c>
      <c r="AS5" s="151"/>
      <c r="AT5" s="151"/>
      <c r="AU5" s="151"/>
      <c r="AV5" s="151"/>
      <c r="AW5" s="151"/>
      <c r="AX5" s="151"/>
      <c r="AY5" s="151"/>
      <c r="AZ5" s="151"/>
      <c r="BA5" s="151"/>
      <c r="BB5" s="151"/>
      <c r="BC5" s="151"/>
      <c r="BD5" s="153"/>
      <c r="BE5" s="167" t="str">
        <f>B9</f>
        <v/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168"/>
      <c r="BQ5" s="169"/>
      <c r="BR5" s="167">
        <f>B10</f>
        <v>41943</v>
      </c>
      <c r="BS5" s="168"/>
      <c r="BT5" s="168"/>
      <c r="BU5" s="168"/>
      <c r="BV5" s="168"/>
      <c r="BW5" s="168"/>
      <c r="BX5" s="168"/>
      <c r="BY5" s="168"/>
      <c r="BZ5" s="168"/>
      <c r="CA5" s="168"/>
      <c r="CB5" s="168"/>
      <c r="CC5" s="168"/>
      <c r="CD5" s="169"/>
      <c r="CE5" s="167">
        <f>B11</f>
        <v>41944</v>
      </c>
      <c r="CF5" s="168"/>
      <c r="CG5" s="168"/>
      <c r="CH5" s="168"/>
      <c r="CI5" s="168"/>
      <c r="CJ5" s="168"/>
      <c r="CK5" s="168"/>
      <c r="CL5" s="168"/>
      <c r="CM5" s="168"/>
      <c r="CN5" s="168"/>
      <c r="CO5" s="168"/>
      <c r="CP5" s="168"/>
      <c r="CQ5" s="169"/>
      <c r="CR5" s="167">
        <f>B12</f>
        <v>41945</v>
      </c>
      <c r="CS5" s="168"/>
      <c r="CT5" s="168"/>
      <c r="CU5" s="168"/>
      <c r="CV5" s="168"/>
      <c r="CW5" s="168"/>
      <c r="CX5" s="168"/>
      <c r="CY5" s="168"/>
      <c r="CZ5" s="168"/>
      <c r="DA5" s="168"/>
      <c r="DB5" s="168"/>
      <c r="DC5" s="168"/>
      <c r="DD5" s="169"/>
      <c r="DE5" s="167">
        <f>B13</f>
        <v>41946</v>
      </c>
      <c r="DF5" s="168"/>
      <c r="DG5" s="168"/>
      <c r="DH5" s="168"/>
      <c r="DI5" s="168"/>
      <c r="DJ5" s="168"/>
      <c r="DK5" s="168"/>
      <c r="DL5" s="168"/>
      <c r="DM5" s="168"/>
      <c r="DN5" s="168"/>
      <c r="DO5" s="168"/>
      <c r="DP5" s="168"/>
      <c r="DQ5" s="169"/>
    </row>
    <row r="6" spans="1:121" ht="15" customHeight="1" thickBot="1">
      <c r="A6" s="62"/>
      <c r="B6" s="67"/>
      <c r="C6" s="66"/>
      <c r="D6" s="173"/>
      <c r="E6" s="174"/>
      <c r="F6" s="174"/>
      <c r="G6" s="174"/>
      <c r="H6" s="175"/>
      <c r="I6" s="174"/>
      <c r="J6" s="174"/>
      <c r="K6" s="174"/>
      <c r="L6" s="174"/>
      <c r="M6" s="175"/>
      <c r="N6" s="173"/>
      <c r="O6" s="174"/>
      <c r="P6" s="174"/>
      <c r="Q6" s="174"/>
      <c r="R6" s="175"/>
      <c r="S6" s="173"/>
      <c r="T6" s="174"/>
      <c r="U6" s="174"/>
      <c r="V6" s="174"/>
      <c r="W6" s="175"/>
      <c r="X6" s="173"/>
      <c r="Y6" s="174"/>
      <c r="Z6" s="174"/>
      <c r="AA6" s="174"/>
      <c r="AB6" s="175"/>
      <c r="AD6" s="29"/>
      <c r="AE6" s="30">
        <v>0.33333333333333331</v>
      </c>
      <c r="AF6" s="30">
        <v>0.375</v>
      </c>
      <c r="AG6" s="30">
        <v>0.41666666666666702</v>
      </c>
      <c r="AH6" s="30">
        <v>0.45833333333333298</v>
      </c>
      <c r="AI6" s="30">
        <v>0.5</v>
      </c>
      <c r="AJ6" s="30">
        <v>0.54166666666666696</v>
      </c>
      <c r="AK6" s="30">
        <v>0.58333333333333304</v>
      </c>
      <c r="AL6" s="30">
        <v>0.625</v>
      </c>
      <c r="AM6" s="30">
        <v>0.66666666666666696</v>
      </c>
      <c r="AN6" s="30">
        <v>0.70833333333333304</v>
      </c>
      <c r="AO6" s="30">
        <v>0.75</v>
      </c>
      <c r="AP6" s="30">
        <v>0.79166666666666696</v>
      </c>
      <c r="AQ6" s="30">
        <v>0.83333333333333304</v>
      </c>
      <c r="AR6" s="31">
        <v>0.33333333333333331</v>
      </c>
      <c r="AS6" s="31">
        <v>0.375</v>
      </c>
      <c r="AT6" s="31">
        <v>0.41666666666666702</v>
      </c>
      <c r="AU6" s="31">
        <v>0.45833333333333298</v>
      </c>
      <c r="AV6" s="31">
        <v>0.5</v>
      </c>
      <c r="AW6" s="31">
        <v>0.54166666666666696</v>
      </c>
      <c r="AX6" s="31">
        <v>0.58333333333333304</v>
      </c>
      <c r="AY6" s="31">
        <v>0.625</v>
      </c>
      <c r="AZ6" s="31">
        <v>0.66666666666666696</v>
      </c>
      <c r="BA6" s="31">
        <v>0.70833333333333304</v>
      </c>
      <c r="BB6" s="31">
        <v>0.75</v>
      </c>
      <c r="BC6" s="31">
        <v>0.79166666666666696</v>
      </c>
      <c r="BD6" s="31">
        <v>0.83333333333333304</v>
      </c>
      <c r="BE6" s="32">
        <v>0.33333333333333331</v>
      </c>
      <c r="BF6" s="30">
        <v>0.375</v>
      </c>
      <c r="BG6" s="30">
        <v>0.41666666666666702</v>
      </c>
      <c r="BH6" s="30">
        <v>0.45833333333333298</v>
      </c>
      <c r="BI6" s="30">
        <v>0.5</v>
      </c>
      <c r="BJ6" s="30">
        <v>0.54166666666666696</v>
      </c>
      <c r="BK6" s="30">
        <v>0.58333333333333304</v>
      </c>
      <c r="BL6" s="30">
        <v>0.625</v>
      </c>
      <c r="BM6" s="30">
        <v>0.66666666666666696</v>
      </c>
      <c r="BN6" s="30">
        <v>0.70833333333333304</v>
      </c>
      <c r="BO6" s="30">
        <v>0.75</v>
      </c>
      <c r="BP6" s="30">
        <v>0.79166666666666696</v>
      </c>
      <c r="BQ6" s="30">
        <v>0.83333333333333304</v>
      </c>
      <c r="BR6" s="30">
        <v>0.33333333333333331</v>
      </c>
      <c r="BS6" s="30">
        <v>0.375</v>
      </c>
      <c r="BT6" s="30">
        <v>0.41666666666666702</v>
      </c>
      <c r="BU6" s="30">
        <v>0.45833333333333298</v>
      </c>
      <c r="BV6" s="30">
        <v>0.5</v>
      </c>
      <c r="BW6" s="30">
        <v>0.54166666666666696</v>
      </c>
      <c r="BX6" s="30">
        <v>0.58333333333333304</v>
      </c>
      <c r="BY6" s="30">
        <v>0.625</v>
      </c>
      <c r="BZ6" s="30">
        <v>0.66666666666666696</v>
      </c>
      <c r="CA6" s="30">
        <v>0.70833333333333304</v>
      </c>
      <c r="CB6" s="30">
        <v>0.75</v>
      </c>
      <c r="CC6" s="30">
        <v>0.79166666666666696</v>
      </c>
      <c r="CD6" s="30">
        <v>0.83333333333333304</v>
      </c>
      <c r="CE6" s="30">
        <v>0.33333333333333331</v>
      </c>
      <c r="CF6" s="30">
        <v>0.375</v>
      </c>
      <c r="CG6" s="30">
        <v>0.41666666666666702</v>
      </c>
      <c r="CH6" s="30">
        <v>0.45833333333333298</v>
      </c>
      <c r="CI6" s="30">
        <v>0.5</v>
      </c>
      <c r="CJ6" s="30">
        <v>0.54166666666666696</v>
      </c>
      <c r="CK6" s="30">
        <v>0.58333333333333304</v>
      </c>
      <c r="CL6" s="30">
        <v>0.625</v>
      </c>
      <c r="CM6" s="30">
        <v>0.66666666666666696</v>
      </c>
      <c r="CN6" s="30">
        <v>0.70833333333333304</v>
      </c>
      <c r="CO6" s="30">
        <v>0.75</v>
      </c>
      <c r="CP6" s="30">
        <v>0.79166666666666696</v>
      </c>
      <c r="CQ6" s="30">
        <v>0.83333333333333304</v>
      </c>
      <c r="CR6" s="30">
        <v>0.33333333333333331</v>
      </c>
      <c r="CS6" s="30">
        <v>0.375</v>
      </c>
      <c r="CT6" s="30">
        <v>0.41666666666666702</v>
      </c>
      <c r="CU6" s="30">
        <v>0.45833333333333298</v>
      </c>
      <c r="CV6" s="30">
        <v>0.5</v>
      </c>
      <c r="CW6" s="30">
        <v>0.54166666666666696</v>
      </c>
      <c r="CX6" s="30">
        <v>0.58333333333333304</v>
      </c>
      <c r="CY6" s="30">
        <v>0.625</v>
      </c>
      <c r="CZ6" s="30">
        <v>0.66666666666666696</v>
      </c>
      <c r="DA6" s="30">
        <v>0.70833333333333304</v>
      </c>
      <c r="DB6" s="30">
        <v>0.75</v>
      </c>
      <c r="DC6" s="30">
        <v>0.79166666666666696</v>
      </c>
      <c r="DD6" s="30">
        <v>0.83333333333333304</v>
      </c>
      <c r="DE6" s="30">
        <v>0.33333333333333331</v>
      </c>
      <c r="DF6" s="30">
        <v>0.375</v>
      </c>
      <c r="DG6" s="30">
        <v>0.41666666666666702</v>
      </c>
      <c r="DH6" s="30">
        <v>0.45833333333333298</v>
      </c>
      <c r="DI6" s="30">
        <v>0.5</v>
      </c>
      <c r="DJ6" s="30">
        <v>0.54166666666666696</v>
      </c>
      <c r="DK6" s="30">
        <v>0.58333333333333304</v>
      </c>
      <c r="DL6" s="30">
        <v>0.625</v>
      </c>
      <c r="DM6" s="30">
        <v>0.66666666666666696</v>
      </c>
      <c r="DN6" s="30">
        <v>0.70833333333333304</v>
      </c>
      <c r="DO6" s="30">
        <v>0.75</v>
      </c>
      <c r="DP6" s="30">
        <v>0.79166666666666696</v>
      </c>
      <c r="DQ6" s="30">
        <v>0.83333333333333304</v>
      </c>
    </row>
    <row r="7" spans="1:121" ht="12.75" customHeight="1" thickTop="1">
      <c r="A7" s="142">
        <f>WEEKNUM(DATE($C$2,$C$3,2))-1</f>
        <v>43</v>
      </c>
      <c r="B7" s="68" t="str">
        <f>IF(C7=(CHOOSE(WEEKDAY($C$4,2),"lundi","mardi","mercredi","jeudi","vendredi","samedi","dimanche")),DATE($C$2,$C$3,1),"")</f>
        <v/>
      </c>
      <c r="C7" s="69" t="s">
        <v>7</v>
      </c>
      <c r="D7" s="13">
        <v>0.33333333333333331</v>
      </c>
      <c r="E7" s="14">
        <v>0.60416666666666663</v>
      </c>
      <c r="F7" s="14">
        <v>0.6875</v>
      </c>
      <c r="G7" s="14">
        <v>0.83333333333333337</v>
      </c>
      <c r="H7" s="77">
        <f>IF(D7="","",(E7-D7)+(G7-F7)-$H$4)</f>
        <v>0.375</v>
      </c>
      <c r="I7" s="25">
        <v>0.54166666666666663</v>
      </c>
      <c r="J7" s="26">
        <v>0.83333333333333337</v>
      </c>
      <c r="K7" s="26"/>
      <c r="L7" s="26"/>
      <c r="M7" s="77">
        <f t="shared" ref="M7:M13" si="0">IF(I7="","",(J7-I7)+(L7-K7)-$H$4)</f>
        <v>0.25000000000000006</v>
      </c>
      <c r="N7" s="10">
        <v>0.41666666666666669</v>
      </c>
      <c r="O7" s="11">
        <v>0.52083333333333337</v>
      </c>
      <c r="P7" s="11">
        <v>0.75</v>
      </c>
      <c r="Q7" s="11">
        <v>0.8125</v>
      </c>
      <c r="R7" s="77">
        <f t="shared" ref="R7:R13" si="1">IF(N7="","",(O7-N7)+(Q7-P7)-$H$4)</f>
        <v>0.12500000000000003</v>
      </c>
      <c r="S7" s="18">
        <v>0.4375</v>
      </c>
      <c r="T7" s="19">
        <v>0.625</v>
      </c>
      <c r="U7" s="19"/>
      <c r="V7" s="19"/>
      <c r="W7" s="77">
        <f t="shared" ref="W7:W13" si="2">IF(S7="","",(T7-S7)+(V7-U7)-$H$4)</f>
        <v>0.14583333333333334</v>
      </c>
      <c r="X7" s="21"/>
      <c r="Y7" s="22"/>
      <c r="Z7" s="22"/>
      <c r="AA7" s="22"/>
      <c r="AB7" s="77" t="str">
        <f t="shared" ref="AB7:AB13" si="3">IF(X7="","",(Y7-X7)+(AA7-Z7)-$H$4)</f>
        <v/>
      </c>
      <c r="AC7" s="2"/>
      <c r="AD7" s="33" t="str">
        <f>IF($D$5="","",$D$5)</f>
        <v>GUILLAUME</v>
      </c>
      <c r="AE7" s="34"/>
      <c r="AF7" s="35"/>
      <c r="AG7" s="35"/>
      <c r="AH7" s="36"/>
      <c r="AI7" s="36"/>
      <c r="AJ7" s="35"/>
      <c r="AK7" s="35"/>
      <c r="AL7" s="36"/>
      <c r="AM7" s="36"/>
      <c r="AN7" s="36"/>
      <c r="AO7" s="36"/>
      <c r="AP7" s="36"/>
      <c r="AQ7" s="37"/>
      <c r="AR7" s="38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40"/>
      <c r="BE7" s="34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41"/>
      <c r="BR7" s="34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41"/>
      <c r="CE7" s="34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41"/>
      <c r="CR7" s="34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41"/>
      <c r="DE7" s="34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41"/>
    </row>
    <row r="8" spans="1:121" ht="12.75" customHeight="1">
      <c r="A8" s="143"/>
      <c r="B8" s="70" t="str">
        <f>IF(B7&lt;&gt;"",B7+1,IF(C8=(CHOOSE(WEEKDAY($C$4,2),"lundi","mardi","mercredi","jeudi","vendredi","samedi","dimanche")),DATE($C$2,$C$3,1),""))</f>
        <v/>
      </c>
      <c r="C8" s="69" t="s">
        <v>8</v>
      </c>
      <c r="D8" s="13">
        <v>0.375</v>
      </c>
      <c r="E8" s="14">
        <v>0.60416666666666663</v>
      </c>
      <c r="F8" s="14">
        <v>0.66666666666666663</v>
      </c>
      <c r="G8" s="14">
        <v>0.83333333333333337</v>
      </c>
      <c r="H8" s="77">
        <f t="shared" ref="H8:H13" si="4">IF(D8="","",(E8-D8)+(G8-F8)-$H$4)</f>
        <v>0.35416666666666669</v>
      </c>
      <c r="I8" s="25">
        <v>0.5625</v>
      </c>
      <c r="J8" s="26">
        <v>0.83333333333333337</v>
      </c>
      <c r="K8" s="26"/>
      <c r="L8" s="26"/>
      <c r="M8" s="77">
        <f t="shared" si="0"/>
        <v>0.22916666666666671</v>
      </c>
      <c r="N8" s="10">
        <v>0.45833333333333331</v>
      </c>
      <c r="O8" s="11">
        <v>0.5625</v>
      </c>
      <c r="P8" s="11">
        <v>0.75</v>
      </c>
      <c r="Q8" s="11">
        <v>0.8125</v>
      </c>
      <c r="R8" s="77">
        <f t="shared" si="1"/>
        <v>0.12500000000000003</v>
      </c>
      <c r="S8" s="18"/>
      <c r="T8" s="19"/>
      <c r="U8" s="19"/>
      <c r="V8" s="19"/>
      <c r="W8" s="77" t="str">
        <f t="shared" si="2"/>
        <v/>
      </c>
      <c r="X8" s="21"/>
      <c r="Y8" s="22"/>
      <c r="Z8" s="22"/>
      <c r="AA8" s="22"/>
      <c r="AB8" s="77" t="str">
        <f t="shared" si="3"/>
        <v/>
      </c>
      <c r="AC8" s="2"/>
      <c r="AD8" s="42" t="str">
        <f>IF($I$5="","",$I$5)</f>
        <v>VIRGINIE</v>
      </c>
      <c r="AE8" s="43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5"/>
      <c r="AR8" s="43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5"/>
      <c r="BE8" s="43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5"/>
      <c r="BR8" s="43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5"/>
      <c r="CE8" s="43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5"/>
      <c r="CR8" s="43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5"/>
      <c r="DE8" s="43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5"/>
    </row>
    <row r="9" spans="1:121" ht="12.75" customHeight="1">
      <c r="A9" s="143"/>
      <c r="B9" s="70" t="str">
        <f t="shared" ref="B9:B21" si="5">IF(B8&lt;&gt;"",B8+1,IF(C9=(CHOOSE(WEEKDAY($C$4,2),"lundi","mardi","mercredi","jeudi","vendredi","samedi","dimanche")),DATE($C$2,$C$3,1),""))</f>
        <v/>
      </c>
      <c r="C9" s="69" t="s">
        <v>9</v>
      </c>
      <c r="D9" s="13">
        <v>0.41666666666666669</v>
      </c>
      <c r="E9" s="14">
        <v>0.60416666666666663</v>
      </c>
      <c r="F9" s="14">
        <v>0.64583333333333337</v>
      </c>
      <c r="G9" s="14">
        <v>0.83333333333333337</v>
      </c>
      <c r="H9" s="77">
        <f t="shared" si="4"/>
        <v>0.33333333333333326</v>
      </c>
      <c r="I9" s="25">
        <v>0.58333333333333304</v>
      </c>
      <c r="J9" s="26">
        <v>0.83333333333333304</v>
      </c>
      <c r="K9" s="26"/>
      <c r="L9" s="26"/>
      <c r="M9" s="77">
        <f t="shared" si="0"/>
        <v>0.20833333333333334</v>
      </c>
      <c r="N9" s="10">
        <v>0.5</v>
      </c>
      <c r="O9" s="11">
        <v>0.60416666666666696</v>
      </c>
      <c r="P9" s="11">
        <v>0.75</v>
      </c>
      <c r="Q9" s="11">
        <v>0.83333333333333337</v>
      </c>
      <c r="R9" s="77">
        <f t="shared" si="1"/>
        <v>0.14583333333333368</v>
      </c>
      <c r="S9" s="18"/>
      <c r="T9" s="19"/>
      <c r="U9" s="19"/>
      <c r="V9" s="19"/>
      <c r="W9" s="77" t="str">
        <f t="shared" si="2"/>
        <v/>
      </c>
      <c r="X9" s="21"/>
      <c r="Y9" s="22"/>
      <c r="Z9" s="22"/>
      <c r="AA9" s="22"/>
      <c r="AB9" s="77" t="str">
        <f t="shared" si="3"/>
        <v/>
      </c>
      <c r="AC9" s="2"/>
      <c r="AD9" s="42" t="str">
        <f>IF($N$5="","",$N$5)</f>
        <v>CORINNE</v>
      </c>
      <c r="AE9" s="43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5"/>
      <c r="AR9" s="43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5"/>
      <c r="BE9" s="43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  <c r="CE9" s="43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5"/>
      <c r="CR9" s="43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5"/>
      <c r="DE9" s="43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5"/>
    </row>
    <row r="10" spans="1:121" ht="12.75" customHeight="1">
      <c r="A10" s="143"/>
      <c r="B10" s="70">
        <f>IF(B9&lt;&gt;"",B9+1,IF(C10=(CHOOSE(WEEKDAY($C$4,2),"lundi","mardi","mercredi","jeudi","vendredi","samedi","dimanche")),DATE($C$2,$C$3,1),""))</f>
        <v>41943</v>
      </c>
      <c r="C10" s="69" t="s">
        <v>10</v>
      </c>
      <c r="D10" s="13">
        <v>0.33333333333333331</v>
      </c>
      <c r="E10" s="14">
        <v>0.60416666666666663</v>
      </c>
      <c r="F10" s="14">
        <v>0.64583333333333337</v>
      </c>
      <c r="G10" s="14">
        <v>0.83333333333333337</v>
      </c>
      <c r="H10" s="77">
        <f t="shared" si="4"/>
        <v>0.41666666666666663</v>
      </c>
      <c r="I10" s="25">
        <v>0.60416666666666696</v>
      </c>
      <c r="J10" s="26">
        <v>0.83333333333333304</v>
      </c>
      <c r="K10" s="26"/>
      <c r="L10" s="26"/>
      <c r="M10" s="77">
        <f t="shared" si="0"/>
        <v>0.18749999999999942</v>
      </c>
      <c r="N10" s="10">
        <v>0.54166666666666696</v>
      </c>
      <c r="O10" s="11">
        <v>0.64583333333333304</v>
      </c>
      <c r="P10" s="11">
        <v>0.75</v>
      </c>
      <c r="Q10" s="11">
        <v>0.83333333333333337</v>
      </c>
      <c r="R10" s="77">
        <f t="shared" si="1"/>
        <v>0.14583333333333279</v>
      </c>
      <c r="S10" s="18"/>
      <c r="T10" s="19"/>
      <c r="U10" s="19"/>
      <c r="V10" s="19"/>
      <c r="W10" s="77" t="str">
        <f t="shared" si="2"/>
        <v/>
      </c>
      <c r="X10" s="21"/>
      <c r="Y10" s="22"/>
      <c r="Z10" s="22"/>
      <c r="AA10" s="22"/>
      <c r="AB10" s="77" t="str">
        <f t="shared" si="3"/>
        <v/>
      </c>
      <c r="AC10" s="9"/>
      <c r="AD10" s="42" t="str">
        <f>IF($S$5="","",$S$5)</f>
        <v>CELINE</v>
      </c>
      <c r="AE10" s="43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5"/>
      <c r="AR10" s="43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5"/>
      <c r="BE10" s="43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5"/>
      <c r="BR10" s="43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5"/>
      <c r="CE10" s="43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5"/>
      <c r="CR10" s="43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5"/>
      <c r="DE10" s="43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5"/>
    </row>
    <row r="11" spans="1:121" ht="12.75" customHeight="1">
      <c r="A11" s="143"/>
      <c r="B11" s="70">
        <f t="shared" si="5"/>
        <v>41944</v>
      </c>
      <c r="C11" s="69" t="s">
        <v>11</v>
      </c>
      <c r="D11" s="13">
        <v>0.375</v>
      </c>
      <c r="E11" s="14">
        <v>0.60416666666666663</v>
      </c>
      <c r="F11" s="14">
        <v>0.64583333333333337</v>
      </c>
      <c r="G11" s="14">
        <v>0.83333333333333337</v>
      </c>
      <c r="H11" s="77">
        <f t="shared" si="4"/>
        <v>0.37499999999999994</v>
      </c>
      <c r="I11" s="25">
        <v>0.625</v>
      </c>
      <c r="J11" s="26">
        <v>0.83333333333333304</v>
      </c>
      <c r="K11" s="26"/>
      <c r="L11" s="26"/>
      <c r="M11" s="77">
        <f t="shared" si="0"/>
        <v>0.16666666666666638</v>
      </c>
      <c r="N11" s="10">
        <v>0.58333333333333404</v>
      </c>
      <c r="O11" s="11">
        <v>0.6875</v>
      </c>
      <c r="P11" s="11">
        <v>0.75</v>
      </c>
      <c r="Q11" s="11">
        <v>0.83333333333333337</v>
      </c>
      <c r="R11" s="77">
        <f t="shared" si="1"/>
        <v>0.14583333333333268</v>
      </c>
      <c r="S11" s="18"/>
      <c r="T11" s="19"/>
      <c r="U11" s="19"/>
      <c r="V11" s="19"/>
      <c r="W11" s="77" t="str">
        <f t="shared" si="2"/>
        <v/>
      </c>
      <c r="X11" s="21"/>
      <c r="Y11" s="22"/>
      <c r="Z11" s="22"/>
      <c r="AA11" s="22"/>
      <c r="AB11" s="77" t="str">
        <f t="shared" si="3"/>
        <v/>
      </c>
      <c r="AC11" s="9"/>
      <c r="AD11" s="42" t="str">
        <f>IF($X$5="","",$X$5)</f>
        <v/>
      </c>
      <c r="AE11" s="43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5"/>
      <c r="AR11" s="43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5"/>
      <c r="BE11" s="43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5"/>
      <c r="BR11" s="43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5"/>
      <c r="CE11" s="43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5"/>
      <c r="CR11" s="43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5"/>
      <c r="DE11" s="43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5"/>
    </row>
    <row r="12" spans="1:121" ht="13.5" customHeight="1" thickBot="1">
      <c r="A12" s="143"/>
      <c r="B12" s="70">
        <f t="shared" si="5"/>
        <v>41945</v>
      </c>
      <c r="C12" s="69" t="s">
        <v>12</v>
      </c>
      <c r="D12" s="13"/>
      <c r="E12" s="14"/>
      <c r="F12" s="14"/>
      <c r="G12" s="14"/>
      <c r="H12" s="77" t="str">
        <f t="shared" si="4"/>
        <v/>
      </c>
      <c r="I12" s="25"/>
      <c r="J12" s="26"/>
      <c r="K12" s="26"/>
      <c r="L12" s="26"/>
      <c r="M12" s="77" t="str">
        <f t="shared" si="0"/>
        <v/>
      </c>
      <c r="N12" s="10"/>
      <c r="O12" s="11"/>
      <c r="P12" s="11"/>
      <c r="Q12" s="11"/>
      <c r="R12" s="77" t="str">
        <f t="shared" si="1"/>
        <v/>
      </c>
      <c r="S12" s="18"/>
      <c r="T12" s="19"/>
      <c r="U12" s="19"/>
      <c r="V12" s="19"/>
      <c r="W12" s="77" t="str">
        <f t="shared" si="2"/>
        <v/>
      </c>
      <c r="X12" s="21"/>
      <c r="Y12" s="22"/>
      <c r="Z12" s="22"/>
      <c r="AA12" s="22"/>
      <c r="AB12" s="77" t="str">
        <f t="shared" si="3"/>
        <v/>
      </c>
      <c r="AC12" s="9"/>
      <c r="AD12" s="46"/>
      <c r="AE12" s="43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5"/>
      <c r="AR12" s="47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9"/>
      <c r="BE12" s="47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9"/>
      <c r="BR12" s="47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50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2"/>
      <c r="CR12" s="50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2"/>
      <c r="DE12" s="50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2"/>
    </row>
    <row r="13" spans="1:121" ht="13.5" customHeight="1" thickBot="1">
      <c r="A13" s="144"/>
      <c r="B13" s="70">
        <f t="shared" si="5"/>
        <v>41946</v>
      </c>
      <c r="C13" s="69" t="s">
        <v>13</v>
      </c>
      <c r="D13" s="13"/>
      <c r="E13" s="14"/>
      <c r="F13" s="14"/>
      <c r="G13" s="14"/>
      <c r="H13" s="77" t="str">
        <f t="shared" si="4"/>
        <v/>
      </c>
      <c r="I13" s="25"/>
      <c r="J13" s="26"/>
      <c r="K13" s="26"/>
      <c r="L13" s="26"/>
      <c r="M13" s="77" t="str">
        <f t="shared" si="0"/>
        <v/>
      </c>
      <c r="N13" s="10"/>
      <c r="O13" s="11"/>
      <c r="P13" s="11"/>
      <c r="Q13" s="11"/>
      <c r="R13" s="77" t="str">
        <f t="shared" si="1"/>
        <v/>
      </c>
      <c r="S13" s="18"/>
      <c r="T13" s="19"/>
      <c r="U13" s="19"/>
      <c r="V13" s="19"/>
      <c r="W13" s="77" t="str">
        <f t="shared" si="2"/>
        <v/>
      </c>
      <c r="X13" s="21"/>
      <c r="Y13" s="22"/>
      <c r="Z13" s="22"/>
      <c r="AA13" s="22"/>
      <c r="AB13" s="77" t="str">
        <f t="shared" si="3"/>
        <v/>
      </c>
      <c r="AC13" s="9"/>
      <c r="AD13" s="29"/>
      <c r="AE13" s="167">
        <f>B15</f>
        <v>41947</v>
      </c>
      <c r="AF13" s="168"/>
      <c r="AG13" s="168"/>
      <c r="AH13" s="168"/>
      <c r="AI13" s="168"/>
      <c r="AJ13" s="168"/>
      <c r="AK13" s="168"/>
      <c r="AL13" s="168"/>
      <c r="AM13" s="168"/>
      <c r="AN13" s="168"/>
      <c r="AO13" s="168"/>
      <c r="AP13" s="168"/>
      <c r="AQ13" s="169"/>
      <c r="AR13" s="167">
        <f>B16</f>
        <v>41948</v>
      </c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9"/>
      <c r="BE13" s="167">
        <f>B17</f>
        <v>41949</v>
      </c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9"/>
      <c r="BR13" s="167">
        <f>B18</f>
        <v>41950</v>
      </c>
      <c r="BS13" s="168"/>
      <c r="BT13" s="168"/>
      <c r="BU13" s="168"/>
      <c r="BV13" s="168"/>
      <c r="BW13" s="168"/>
      <c r="BX13" s="168"/>
      <c r="BY13" s="168"/>
      <c r="BZ13" s="168"/>
      <c r="CA13" s="168"/>
      <c r="CB13" s="168"/>
      <c r="CC13" s="168"/>
      <c r="CD13" s="169"/>
      <c r="CE13" s="167">
        <f>B19</f>
        <v>41951</v>
      </c>
      <c r="CF13" s="168"/>
      <c r="CG13" s="168"/>
      <c r="CH13" s="168"/>
      <c r="CI13" s="168"/>
      <c r="CJ13" s="168"/>
      <c r="CK13" s="168"/>
      <c r="CL13" s="168"/>
      <c r="CM13" s="168"/>
      <c r="CN13" s="168"/>
      <c r="CO13" s="168"/>
      <c r="CP13" s="168"/>
      <c r="CQ13" s="169"/>
      <c r="CR13" s="167">
        <f>B20</f>
        <v>41952</v>
      </c>
      <c r="CS13" s="168"/>
      <c r="CT13" s="168"/>
      <c r="CU13" s="168"/>
      <c r="CV13" s="168"/>
      <c r="CW13" s="168"/>
      <c r="CX13" s="168"/>
      <c r="CY13" s="168"/>
      <c r="CZ13" s="168"/>
      <c r="DA13" s="168"/>
      <c r="DB13" s="168"/>
      <c r="DC13" s="168"/>
      <c r="DD13" s="169"/>
      <c r="DE13" s="167">
        <f>B21</f>
        <v>41953</v>
      </c>
      <c r="DF13" s="168"/>
      <c r="DG13" s="168"/>
      <c r="DH13" s="168"/>
      <c r="DI13" s="168"/>
      <c r="DJ13" s="168"/>
      <c r="DK13" s="168"/>
      <c r="DL13" s="168"/>
      <c r="DM13" s="168"/>
      <c r="DN13" s="168"/>
      <c r="DO13" s="168"/>
      <c r="DP13" s="168"/>
      <c r="DQ13" s="169"/>
    </row>
    <row r="14" spans="1:121" s="4" customFormat="1" ht="13.5" thickBot="1">
      <c r="A14" s="71"/>
      <c r="B14" s="72"/>
      <c r="C14" s="73" t="s">
        <v>0</v>
      </c>
      <c r="D14" s="146">
        <f>IF(H14=0,"",H14-"35:00")</f>
        <v>0.39583333333333326</v>
      </c>
      <c r="E14" s="147"/>
      <c r="F14" s="147"/>
      <c r="G14" s="147"/>
      <c r="H14" s="78">
        <f>SUM(H7:H13)</f>
        <v>1.8541666666666665</v>
      </c>
      <c r="I14" s="146">
        <f>IF(M14=0,"",M14-"35:00")</f>
        <v>-0.41666666666666741</v>
      </c>
      <c r="J14" s="147"/>
      <c r="K14" s="147"/>
      <c r="L14" s="147"/>
      <c r="M14" s="78">
        <f>SUM(M7:M13)</f>
        <v>1.0416666666666659</v>
      </c>
      <c r="N14" s="146">
        <f>IF(R14=0,"",R14-"35:00")</f>
        <v>-0.77083333333333404</v>
      </c>
      <c r="O14" s="147"/>
      <c r="P14" s="147"/>
      <c r="Q14" s="147"/>
      <c r="R14" s="78">
        <f>SUM(R7:R13)</f>
        <v>0.68749999999999922</v>
      </c>
      <c r="S14" s="146">
        <f>IF(W14=0,"",W14-"35:00")</f>
        <v>-1.3125</v>
      </c>
      <c r="T14" s="147"/>
      <c r="U14" s="147"/>
      <c r="V14" s="147"/>
      <c r="W14" s="78">
        <f>SUM(W7:W13)</f>
        <v>0.14583333333333334</v>
      </c>
      <c r="X14" s="146" t="str">
        <f>IF(AB14=0,"",AB14-"35:00")</f>
        <v/>
      </c>
      <c r="Y14" s="147"/>
      <c r="Z14" s="147"/>
      <c r="AA14" s="147"/>
      <c r="AB14" s="78">
        <f>SUM(AB7:AB13)</f>
        <v>0</v>
      </c>
      <c r="AC14" s="6"/>
      <c r="AD14" s="29"/>
      <c r="AE14" s="30">
        <v>0.33333333333333331</v>
      </c>
      <c r="AF14" s="30">
        <v>0.375</v>
      </c>
      <c r="AG14" s="30">
        <v>0.41666666666666702</v>
      </c>
      <c r="AH14" s="30">
        <v>0.45833333333333298</v>
      </c>
      <c r="AI14" s="30">
        <v>0.5</v>
      </c>
      <c r="AJ14" s="30">
        <v>0.54166666666666696</v>
      </c>
      <c r="AK14" s="30">
        <v>0.58333333333333304</v>
      </c>
      <c r="AL14" s="30">
        <v>0.625</v>
      </c>
      <c r="AM14" s="30">
        <v>0.66666666666666696</v>
      </c>
      <c r="AN14" s="30">
        <v>0.70833333333333304</v>
      </c>
      <c r="AO14" s="30">
        <v>0.75</v>
      </c>
      <c r="AP14" s="30">
        <v>0.79166666666666696</v>
      </c>
      <c r="AQ14" s="30">
        <v>0.83333333333333304</v>
      </c>
      <c r="AR14" s="30">
        <v>0.33333333333333331</v>
      </c>
      <c r="AS14" s="30">
        <v>0.375</v>
      </c>
      <c r="AT14" s="30">
        <v>0.41666666666666702</v>
      </c>
      <c r="AU14" s="30">
        <v>0.45833333333333298</v>
      </c>
      <c r="AV14" s="30">
        <v>0.5</v>
      </c>
      <c r="AW14" s="30">
        <v>0.54166666666666696</v>
      </c>
      <c r="AX14" s="30">
        <v>0.58333333333333304</v>
      </c>
      <c r="AY14" s="30">
        <v>0.625</v>
      </c>
      <c r="AZ14" s="30">
        <v>0.66666666666666696</v>
      </c>
      <c r="BA14" s="30">
        <v>0.70833333333333304</v>
      </c>
      <c r="BB14" s="30">
        <v>0.75</v>
      </c>
      <c r="BC14" s="30">
        <v>0.79166666666666696</v>
      </c>
      <c r="BD14" s="30">
        <v>0.83333333333333304</v>
      </c>
      <c r="BE14" s="30">
        <v>0.33333333333333331</v>
      </c>
      <c r="BF14" s="30">
        <v>0.375</v>
      </c>
      <c r="BG14" s="30">
        <v>0.41666666666666702</v>
      </c>
      <c r="BH14" s="30">
        <v>0.45833333333333298</v>
      </c>
      <c r="BI14" s="30">
        <v>0.5</v>
      </c>
      <c r="BJ14" s="30">
        <v>0.54166666666666696</v>
      </c>
      <c r="BK14" s="30">
        <v>0.58333333333333304</v>
      </c>
      <c r="BL14" s="30">
        <v>0.625</v>
      </c>
      <c r="BM14" s="30">
        <v>0.66666666666666696</v>
      </c>
      <c r="BN14" s="30">
        <v>0.70833333333333304</v>
      </c>
      <c r="BO14" s="30">
        <v>0.75</v>
      </c>
      <c r="BP14" s="30">
        <v>0.79166666666666696</v>
      </c>
      <c r="BQ14" s="30">
        <v>0.83333333333333304</v>
      </c>
      <c r="BR14" s="30">
        <v>0.33333333333333331</v>
      </c>
      <c r="BS14" s="30">
        <v>0.375</v>
      </c>
      <c r="BT14" s="30">
        <v>0.41666666666666702</v>
      </c>
      <c r="BU14" s="30">
        <v>0.45833333333333298</v>
      </c>
      <c r="BV14" s="30">
        <v>0.5</v>
      </c>
      <c r="BW14" s="30">
        <v>0.54166666666666696</v>
      </c>
      <c r="BX14" s="30">
        <v>0.58333333333333304</v>
      </c>
      <c r="BY14" s="30">
        <v>0.625</v>
      </c>
      <c r="BZ14" s="30">
        <v>0.66666666666666696</v>
      </c>
      <c r="CA14" s="30">
        <v>0.70833333333333304</v>
      </c>
      <c r="CB14" s="30">
        <v>0.75</v>
      </c>
      <c r="CC14" s="30">
        <v>0.79166666666666696</v>
      </c>
      <c r="CD14" s="30">
        <v>0.83333333333333304</v>
      </c>
      <c r="CE14" s="30">
        <v>0.33333333333333331</v>
      </c>
      <c r="CF14" s="30">
        <v>0.375</v>
      </c>
      <c r="CG14" s="30">
        <v>0.41666666666666702</v>
      </c>
      <c r="CH14" s="30">
        <v>0.45833333333333298</v>
      </c>
      <c r="CI14" s="30">
        <v>0.5</v>
      </c>
      <c r="CJ14" s="30">
        <v>0.54166666666666696</v>
      </c>
      <c r="CK14" s="30">
        <v>0.58333333333333304</v>
      </c>
      <c r="CL14" s="30">
        <v>0.625</v>
      </c>
      <c r="CM14" s="30">
        <v>0.66666666666666696</v>
      </c>
      <c r="CN14" s="30">
        <v>0.70833333333333304</v>
      </c>
      <c r="CO14" s="30">
        <v>0.75</v>
      </c>
      <c r="CP14" s="30">
        <v>0.79166666666666696</v>
      </c>
      <c r="CQ14" s="30">
        <v>0.83333333333333304</v>
      </c>
      <c r="CR14" s="30">
        <v>0.33333333333333331</v>
      </c>
      <c r="CS14" s="30">
        <v>0.375</v>
      </c>
      <c r="CT14" s="30">
        <v>0.41666666666666702</v>
      </c>
      <c r="CU14" s="30">
        <v>0.45833333333333298</v>
      </c>
      <c r="CV14" s="30">
        <v>0.5</v>
      </c>
      <c r="CW14" s="30">
        <v>0.54166666666666696</v>
      </c>
      <c r="CX14" s="30">
        <v>0.58333333333333304</v>
      </c>
      <c r="CY14" s="30">
        <v>0.625</v>
      </c>
      <c r="CZ14" s="30">
        <v>0.66666666666666696</v>
      </c>
      <c r="DA14" s="30">
        <v>0.70833333333333304</v>
      </c>
      <c r="DB14" s="30">
        <v>0.75</v>
      </c>
      <c r="DC14" s="30">
        <v>0.79166666666666696</v>
      </c>
      <c r="DD14" s="30">
        <v>0.83333333333333304</v>
      </c>
      <c r="DE14" s="30">
        <v>0.33333333333333331</v>
      </c>
      <c r="DF14" s="30">
        <v>0.375</v>
      </c>
      <c r="DG14" s="30">
        <v>0.41666666666666702</v>
      </c>
      <c r="DH14" s="30">
        <v>0.45833333333333298</v>
      </c>
      <c r="DI14" s="30">
        <v>0.5</v>
      </c>
      <c r="DJ14" s="30">
        <v>0.54166666666666696</v>
      </c>
      <c r="DK14" s="30">
        <v>0.58333333333333304</v>
      </c>
      <c r="DL14" s="30">
        <v>0.625</v>
      </c>
      <c r="DM14" s="30">
        <v>0.66666666666666696</v>
      </c>
      <c r="DN14" s="30">
        <v>0.70833333333333304</v>
      </c>
      <c r="DO14" s="30">
        <v>0.75</v>
      </c>
      <c r="DP14" s="30">
        <v>0.79166666666666696</v>
      </c>
      <c r="DQ14" s="30">
        <v>0.83333333333333304</v>
      </c>
    </row>
    <row r="15" spans="1:121" ht="12.75" customHeight="1">
      <c r="A15" s="142">
        <f>A7+1</f>
        <v>44</v>
      </c>
      <c r="B15" s="74">
        <f>IF(B13&lt;&gt;"",B13+1,IF(C15=(CHOOSE(WEEKDAY($C$4,2),"lundi","mardi","mercredi","jeudi","vendredi","samedi","dimanche")),DATE($C$2,$C$3,1),""))</f>
        <v>41947</v>
      </c>
      <c r="C15" s="69" t="s">
        <v>7</v>
      </c>
      <c r="D15" s="13">
        <v>0.54166666666666663</v>
      </c>
      <c r="E15" s="14">
        <v>0.83333333333333337</v>
      </c>
      <c r="F15" s="14"/>
      <c r="G15" s="14"/>
      <c r="H15" s="77">
        <f t="shared" ref="H15:H21" si="6">IF(D15="","",(E15-D15)+(G15-F15)-$H$4)</f>
        <v>0.25000000000000006</v>
      </c>
      <c r="I15" s="25">
        <v>0.33333333333333331</v>
      </c>
      <c r="J15" s="26">
        <v>0.60416666666666663</v>
      </c>
      <c r="K15" s="26">
        <v>0.6875</v>
      </c>
      <c r="L15" s="26">
        <v>0.83333333333333337</v>
      </c>
      <c r="M15" s="77">
        <f t="shared" ref="M15:M21" si="7">IF(I15="","",(J15-I15)+(L15-K15)-$H$4)</f>
        <v>0.375</v>
      </c>
      <c r="N15" s="10">
        <v>0.54166666666666663</v>
      </c>
      <c r="O15" s="11">
        <v>0.83333333333333337</v>
      </c>
      <c r="P15" s="11"/>
      <c r="Q15" s="11"/>
      <c r="R15" s="77">
        <f t="shared" ref="R15:R21" si="8">IF(N15="","",(O15-N15)+(Q15-P15)-$H$4)</f>
        <v>0.25000000000000006</v>
      </c>
      <c r="S15" s="18"/>
      <c r="T15" s="19"/>
      <c r="U15" s="19"/>
      <c r="V15" s="19"/>
      <c r="W15" s="77" t="str">
        <f t="shared" ref="W15:W21" si="9">IF(S15="","",(T15-S15)+(V15-U15)-$H$4)</f>
        <v/>
      </c>
      <c r="X15" s="21"/>
      <c r="Y15" s="22"/>
      <c r="Z15" s="22"/>
      <c r="AA15" s="22"/>
      <c r="AB15" s="77" t="str">
        <f t="shared" ref="AB15:AB21" si="10">IF(X15="","",(Y15-X15)+(AA15-Z15)-$H$4)</f>
        <v/>
      </c>
      <c r="AC15" s="5"/>
      <c r="AD15" s="33" t="str">
        <f>IF($D$5="","",$D$5)</f>
        <v>GUILLAUME</v>
      </c>
      <c r="AE15" s="34"/>
      <c r="AF15" s="35"/>
      <c r="AG15" s="35"/>
      <c r="AH15" s="36"/>
      <c r="AI15" s="36"/>
      <c r="AJ15" s="35"/>
      <c r="AK15" s="35"/>
      <c r="AL15" s="36"/>
      <c r="AM15" s="36"/>
      <c r="AN15" s="36"/>
      <c r="AO15" s="36"/>
      <c r="AP15" s="36"/>
      <c r="AQ15" s="37"/>
      <c r="AR15" s="34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41"/>
      <c r="BE15" s="34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41"/>
      <c r="BR15" s="34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41"/>
      <c r="CE15" s="34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41"/>
      <c r="CR15" s="34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41"/>
      <c r="DE15" s="34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41"/>
    </row>
    <row r="16" spans="1:121" ht="12.75" customHeight="1">
      <c r="A16" s="143"/>
      <c r="B16" s="74">
        <f t="shared" si="5"/>
        <v>41948</v>
      </c>
      <c r="C16" s="69" t="s">
        <v>8</v>
      </c>
      <c r="D16" s="15">
        <v>0.5625</v>
      </c>
      <c r="E16" s="14">
        <v>0.83333333333333337</v>
      </c>
      <c r="F16" s="14"/>
      <c r="G16" s="14"/>
      <c r="H16" s="77">
        <f t="shared" si="6"/>
        <v>0.22916666666666671</v>
      </c>
      <c r="I16" s="25">
        <v>0.375</v>
      </c>
      <c r="J16" s="26">
        <v>0.60416666666666663</v>
      </c>
      <c r="K16" s="26">
        <v>0.66666666666666663</v>
      </c>
      <c r="L16" s="26">
        <v>0.83333333333333337</v>
      </c>
      <c r="M16" s="77">
        <f t="shared" si="7"/>
        <v>0.35416666666666669</v>
      </c>
      <c r="N16" s="10">
        <v>0.5625</v>
      </c>
      <c r="O16" s="11">
        <v>0.83333333333333337</v>
      </c>
      <c r="P16" s="11"/>
      <c r="Q16" s="11"/>
      <c r="R16" s="77">
        <f t="shared" si="8"/>
        <v>0.22916666666666671</v>
      </c>
      <c r="S16" s="18"/>
      <c r="T16" s="19"/>
      <c r="U16" s="19"/>
      <c r="V16" s="19"/>
      <c r="W16" s="77" t="str">
        <f t="shared" si="9"/>
        <v/>
      </c>
      <c r="X16" s="21"/>
      <c r="Y16" s="22"/>
      <c r="Z16" s="22"/>
      <c r="AA16" s="22"/>
      <c r="AB16" s="77" t="str">
        <f t="shared" si="10"/>
        <v/>
      </c>
      <c r="AD16" s="42" t="str">
        <f>IF($I$5="","",$I$5)</f>
        <v>VIRGINIE</v>
      </c>
      <c r="AE16" s="43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5"/>
      <c r="AR16" s="43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5"/>
      <c r="BE16" s="43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5"/>
      <c r="BR16" s="43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5"/>
      <c r="CE16" s="43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5"/>
      <c r="CR16" s="43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5"/>
      <c r="DE16" s="43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5"/>
    </row>
    <row r="17" spans="1:122" ht="12.75" customHeight="1">
      <c r="A17" s="143"/>
      <c r="B17" s="74">
        <f t="shared" si="5"/>
        <v>41949</v>
      </c>
      <c r="C17" s="69" t="s">
        <v>9</v>
      </c>
      <c r="D17" s="15">
        <v>0.58333333333333304</v>
      </c>
      <c r="E17" s="14">
        <v>0.83333333333333304</v>
      </c>
      <c r="F17" s="14"/>
      <c r="G17" s="14"/>
      <c r="H17" s="77">
        <f t="shared" si="6"/>
        <v>0.20833333333333334</v>
      </c>
      <c r="I17" s="25">
        <v>0.41666666666666669</v>
      </c>
      <c r="J17" s="26">
        <v>0.60416666666666663</v>
      </c>
      <c r="K17" s="26">
        <v>0.64583333333333337</v>
      </c>
      <c r="L17" s="26">
        <v>0.83333333333333337</v>
      </c>
      <c r="M17" s="77">
        <f t="shared" si="7"/>
        <v>0.33333333333333326</v>
      </c>
      <c r="N17" s="10">
        <v>0.58333333333333304</v>
      </c>
      <c r="O17" s="11">
        <v>0.83333333333333304</v>
      </c>
      <c r="P17" s="11"/>
      <c r="Q17" s="11"/>
      <c r="R17" s="77">
        <f t="shared" si="8"/>
        <v>0.20833333333333334</v>
      </c>
      <c r="S17" s="18"/>
      <c r="T17" s="19"/>
      <c r="U17" s="19"/>
      <c r="V17" s="19"/>
      <c r="W17" s="77" t="str">
        <f t="shared" si="9"/>
        <v/>
      </c>
      <c r="X17" s="21"/>
      <c r="Y17" s="22"/>
      <c r="Z17" s="22"/>
      <c r="AA17" s="22"/>
      <c r="AB17" s="77" t="str">
        <f t="shared" si="10"/>
        <v/>
      </c>
      <c r="AD17" s="42" t="str">
        <f>IF($N$5="","",$N$5)</f>
        <v>CORINNE</v>
      </c>
      <c r="AE17" s="43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5"/>
      <c r="AR17" s="43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5"/>
      <c r="BE17" s="43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5"/>
      <c r="BR17" s="43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5"/>
      <c r="CE17" s="43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5"/>
      <c r="CR17" s="43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5"/>
      <c r="DE17" s="43"/>
      <c r="DF17" s="44"/>
      <c r="DG17" s="44"/>
      <c r="DH17" s="44"/>
      <c r="DI17" s="44"/>
      <c r="DJ17" s="44"/>
      <c r="DK17" s="44"/>
      <c r="DL17" s="44"/>
      <c r="DM17" s="44"/>
      <c r="DN17" s="44"/>
      <c r="DO17" s="44"/>
      <c r="DP17" s="44"/>
      <c r="DQ17" s="45"/>
    </row>
    <row r="18" spans="1:122" ht="12.75" customHeight="1">
      <c r="A18" s="143"/>
      <c r="B18" s="74">
        <f t="shared" si="5"/>
        <v>41950</v>
      </c>
      <c r="C18" s="69" t="s">
        <v>10</v>
      </c>
      <c r="D18" s="13">
        <v>0.60416666666666696</v>
      </c>
      <c r="E18" s="14">
        <v>0.83333333333333304</v>
      </c>
      <c r="F18" s="14"/>
      <c r="G18" s="14"/>
      <c r="H18" s="77">
        <f t="shared" si="6"/>
        <v>0.18749999999999942</v>
      </c>
      <c r="I18" s="25">
        <v>0.33333333333333331</v>
      </c>
      <c r="J18" s="26">
        <v>0.60416666666666663</v>
      </c>
      <c r="K18" s="26">
        <v>0.64583333333333337</v>
      </c>
      <c r="L18" s="26">
        <v>0.83333333333333337</v>
      </c>
      <c r="M18" s="77">
        <f t="shared" si="7"/>
        <v>0.41666666666666663</v>
      </c>
      <c r="N18" s="10">
        <v>0.60416666666666696</v>
      </c>
      <c r="O18" s="11">
        <v>0.83333333333333304</v>
      </c>
      <c r="P18" s="11"/>
      <c r="Q18" s="11"/>
      <c r="R18" s="77">
        <f t="shared" si="8"/>
        <v>0.18749999999999942</v>
      </c>
      <c r="S18" s="18"/>
      <c r="T18" s="19"/>
      <c r="U18" s="19"/>
      <c r="V18" s="19"/>
      <c r="W18" s="77" t="str">
        <f t="shared" si="9"/>
        <v/>
      </c>
      <c r="X18" s="21"/>
      <c r="Y18" s="22"/>
      <c r="Z18" s="22"/>
      <c r="AA18" s="22"/>
      <c r="AB18" s="77" t="str">
        <f t="shared" si="10"/>
        <v/>
      </c>
      <c r="AD18" s="42" t="str">
        <f>IF($S$5="","",$S$5)</f>
        <v>CELINE</v>
      </c>
      <c r="AE18" s="43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  <c r="AR18" s="43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5"/>
      <c r="BE18" s="43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5"/>
      <c r="BR18" s="43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5"/>
      <c r="CE18" s="43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5"/>
      <c r="CR18" s="43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5"/>
      <c r="DE18" s="43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5"/>
    </row>
    <row r="19" spans="1:122" ht="12.75" customHeight="1">
      <c r="A19" s="143"/>
      <c r="B19" s="74">
        <f t="shared" si="5"/>
        <v>41951</v>
      </c>
      <c r="C19" s="69" t="s">
        <v>11</v>
      </c>
      <c r="D19" s="15">
        <v>0.625</v>
      </c>
      <c r="E19" s="14">
        <v>0.83333333333333304</v>
      </c>
      <c r="F19" s="14"/>
      <c r="G19" s="14"/>
      <c r="H19" s="77">
        <f t="shared" si="6"/>
        <v>0.16666666666666638</v>
      </c>
      <c r="I19" s="25">
        <v>0.375</v>
      </c>
      <c r="J19" s="26">
        <v>0.60416666666666663</v>
      </c>
      <c r="K19" s="26">
        <v>0.64583333333333337</v>
      </c>
      <c r="L19" s="26">
        <v>0.83333333333333337</v>
      </c>
      <c r="M19" s="77">
        <f t="shared" si="7"/>
        <v>0.37499999999999994</v>
      </c>
      <c r="N19" s="10">
        <v>0.625</v>
      </c>
      <c r="O19" s="11">
        <v>0.83333333333333304</v>
      </c>
      <c r="P19" s="11"/>
      <c r="Q19" s="11"/>
      <c r="R19" s="77">
        <f t="shared" si="8"/>
        <v>0.16666666666666638</v>
      </c>
      <c r="S19" s="18"/>
      <c r="T19" s="19"/>
      <c r="U19" s="19"/>
      <c r="V19" s="19"/>
      <c r="W19" s="77" t="str">
        <f t="shared" si="9"/>
        <v/>
      </c>
      <c r="X19" s="21"/>
      <c r="Y19" s="22"/>
      <c r="Z19" s="22"/>
      <c r="AA19" s="22"/>
      <c r="AB19" s="77" t="str">
        <f t="shared" si="10"/>
        <v/>
      </c>
      <c r="AD19" s="42" t="str">
        <f>IF($X$5="","",$X$5)</f>
        <v/>
      </c>
      <c r="AE19" s="43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5"/>
      <c r="AR19" s="43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5"/>
      <c r="BE19" s="43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5"/>
      <c r="BR19" s="43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5"/>
      <c r="CE19" s="43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5"/>
      <c r="CR19" s="43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5"/>
      <c r="DE19" s="43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5"/>
    </row>
    <row r="20" spans="1:122" ht="13.5" customHeight="1" thickBot="1">
      <c r="A20" s="143"/>
      <c r="B20" s="74">
        <f t="shared" si="5"/>
        <v>41952</v>
      </c>
      <c r="C20" s="69" t="s">
        <v>12</v>
      </c>
      <c r="D20" s="14"/>
      <c r="E20" s="14"/>
      <c r="F20" s="14"/>
      <c r="G20" s="14"/>
      <c r="H20" s="77" t="str">
        <f t="shared" si="6"/>
        <v/>
      </c>
      <c r="I20" s="27"/>
      <c r="J20" s="26"/>
      <c r="K20" s="26"/>
      <c r="L20" s="26"/>
      <c r="M20" s="77" t="str">
        <f t="shared" si="7"/>
        <v/>
      </c>
      <c r="N20" s="12"/>
      <c r="O20" s="11"/>
      <c r="P20" s="11"/>
      <c r="Q20" s="11"/>
      <c r="R20" s="77" t="str">
        <f t="shared" si="8"/>
        <v/>
      </c>
      <c r="S20" s="20"/>
      <c r="T20" s="19"/>
      <c r="U20" s="19"/>
      <c r="V20" s="19"/>
      <c r="W20" s="77" t="str">
        <f t="shared" si="9"/>
        <v/>
      </c>
      <c r="X20" s="23"/>
      <c r="Y20" s="22"/>
      <c r="Z20" s="22"/>
      <c r="AA20" s="22"/>
      <c r="AB20" s="77" t="str">
        <f t="shared" si="10"/>
        <v/>
      </c>
      <c r="AD20" s="46"/>
      <c r="AE20" s="43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5"/>
      <c r="AR20" s="47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9"/>
      <c r="BE20" s="47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9"/>
      <c r="BR20" s="47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50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2"/>
      <c r="CR20" s="50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2"/>
      <c r="DE20" s="50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2"/>
      <c r="DR20" s="4"/>
    </row>
    <row r="21" spans="1:122" ht="13.5" customHeight="1" thickBot="1">
      <c r="A21" s="144"/>
      <c r="B21" s="74">
        <f t="shared" si="5"/>
        <v>41953</v>
      </c>
      <c r="C21" s="69" t="s">
        <v>13</v>
      </c>
      <c r="D21" s="14"/>
      <c r="E21" s="14"/>
      <c r="F21" s="14"/>
      <c r="G21" s="14"/>
      <c r="H21" s="77" t="str">
        <f t="shared" si="6"/>
        <v/>
      </c>
      <c r="I21" s="27"/>
      <c r="J21" s="26"/>
      <c r="K21" s="26"/>
      <c r="L21" s="26"/>
      <c r="M21" s="77" t="str">
        <f t="shared" si="7"/>
        <v/>
      </c>
      <c r="N21" s="12"/>
      <c r="O21" s="11"/>
      <c r="P21" s="11"/>
      <c r="Q21" s="11"/>
      <c r="R21" s="77" t="str">
        <f t="shared" si="8"/>
        <v/>
      </c>
      <c r="S21" s="20"/>
      <c r="T21" s="19"/>
      <c r="U21" s="19"/>
      <c r="V21" s="19"/>
      <c r="W21" s="77" t="str">
        <f t="shared" si="9"/>
        <v/>
      </c>
      <c r="X21" s="23"/>
      <c r="Y21" s="22"/>
      <c r="Z21" s="22"/>
      <c r="AA21" s="22"/>
      <c r="AB21" s="77" t="str">
        <f t="shared" si="10"/>
        <v/>
      </c>
      <c r="AC21" s="1">
        <f>VLOOKUP('Planning Semaine'!B4,semaine,1)</f>
        <v>45</v>
      </c>
      <c r="AD21" s="29"/>
      <c r="AE21" s="167">
        <f>B23</f>
        <v>41954</v>
      </c>
      <c r="AF21" s="168"/>
      <c r="AG21" s="168"/>
      <c r="AH21" s="168"/>
      <c r="AI21" s="168"/>
      <c r="AJ21" s="168"/>
      <c r="AK21" s="168"/>
      <c r="AL21" s="168"/>
      <c r="AM21" s="168"/>
      <c r="AN21" s="168"/>
      <c r="AO21" s="168"/>
      <c r="AP21" s="168"/>
      <c r="AQ21" s="169"/>
      <c r="AR21" s="167">
        <f>B24</f>
        <v>41955</v>
      </c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9"/>
      <c r="BE21" s="167">
        <f>B25</f>
        <v>41956</v>
      </c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9"/>
      <c r="BR21" s="167">
        <f>B26</f>
        <v>41957</v>
      </c>
      <c r="BS21" s="168"/>
      <c r="BT21" s="168"/>
      <c r="BU21" s="168"/>
      <c r="BV21" s="168"/>
      <c r="BW21" s="168"/>
      <c r="BX21" s="168"/>
      <c r="BY21" s="168"/>
      <c r="BZ21" s="168"/>
      <c r="CA21" s="168"/>
      <c r="CB21" s="168"/>
      <c r="CC21" s="168"/>
      <c r="CD21" s="169"/>
      <c r="CE21" s="167">
        <f>B27</f>
        <v>41958</v>
      </c>
      <c r="CF21" s="168"/>
      <c r="CG21" s="168"/>
      <c r="CH21" s="168"/>
      <c r="CI21" s="168"/>
      <c r="CJ21" s="168"/>
      <c r="CK21" s="168"/>
      <c r="CL21" s="168"/>
      <c r="CM21" s="168"/>
      <c r="CN21" s="168"/>
      <c r="CO21" s="168"/>
      <c r="CP21" s="168"/>
      <c r="CQ21" s="169"/>
      <c r="CR21" s="167">
        <f>B28</f>
        <v>41959</v>
      </c>
      <c r="CS21" s="168"/>
      <c r="CT21" s="168"/>
      <c r="CU21" s="168"/>
      <c r="CV21" s="168"/>
      <c r="CW21" s="168"/>
      <c r="CX21" s="168"/>
      <c r="CY21" s="168"/>
      <c r="CZ21" s="168"/>
      <c r="DA21" s="168"/>
      <c r="DB21" s="168"/>
      <c r="DC21" s="168"/>
      <c r="DD21" s="169"/>
      <c r="DE21" s="167">
        <f>B29</f>
        <v>41960</v>
      </c>
      <c r="DF21" s="168"/>
      <c r="DG21" s="168"/>
      <c r="DH21" s="168"/>
      <c r="DI21" s="168"/>
      <c r="DJ21" s="168"/>
      <c r="DK21" s="168"/>
      <c r="DL21" s="168"/>
      <c r="DM21" s="168"/>
      <c r="DN21" s="168"/>
      <c r="DO21" s="168"/>
      <c r="DP21" s="168"/>
      <c r="DQ21" s="169"/>
    </row>
    <row r="22" spans="1:122" s="4" customFormat="1" ht="13.5" thickBot="1">
      <c r="A22" s="71"/>
      <c r="B22" s="72"/>
      <c r="C22" s="73" t="s">
        <v>0</v>
      </c>
      <c r="D22" s="146">
        <f>IF(H22=0,"",H22-"35:00")</f>
        <v>-0.41666666666666741</v>
      </c>
      <c r="E22" s="147"/>
      <c r="F22" s="147"/>
      <c r="G22" s="147"/>
      <c r="H22" s="78">
        <f>SUM(H15:H21)</f>
        <v>1.0416666666666659</v>
      </c>
      <c r="I22" s="146">
        <f>IF(M22=0,"",M22-"35:00")</f>
        <v>0.39583333333333326</v>
      </c>
      <c r="J22" s="147"/>
      <c r="K22" s="147"/>
      <c r="L22" s="147"/>
      <c r="M22" s="78">
        <f>SUM(M15:M21)</f>
        <v>1.8541666666666665</v>
      </c>
      <c r="N22" s="146">
        <f>IF(R22=0,"",R22-"35:00")</f>
        <v>-0.41666666666666741</v>
      </c>
      <c r="O22" s="147"/>
      <c r="P22" s="147"/>
      <c r="Q22" s="147"/>
      <c r="R22" s="78">
        <f>SUM(R15:R21)</f>
        <v>1.0416666666666659</v>
      </c>
      <c r="S22" s="146" t="str">
        <f>IF(W22=0,"",W22-"35:00")</f>
        <v/>
      </c>
      <c r="T22" s="147"/>
      <c r="U22" s="147"/>
      <c r="V22" s="147"/>
      <c r="W22" s="78">
        <f>SUM(W15:W21)</f>
        <v>0</v>
      </c>
      <c r="X22" s="146" t="str">
        <f>IF(AB22=0,"",AB22-"35:00")</f>
        <v/>
      </c>
      <c r="Y22" s="147"/>
      <c r="Z22" s="147"/>
      <c r="AA22" s="147"/>
      <c r="AB22" s="78">
        <f>SUM(AB15:AB21)</f>
        <v>0</v>
      </c>
      <c r="AD22" s="29"/>
      <c r="AE22" s="30">
        <v>0.33333333333333331</v>
      </c>
      <c r="AF22" s="30">
        <v>0.375</v>
      </c>
      <c r="AG22" s="30">
        <v>0.41666666666666702</v>
      </c>
      <c r="AH22" s="30">
        <v>0.45833333333333298</v>
      </c>
      <c r="AI22" s="30">
        <v>0.5</v>
      </c>
      <c r="AJ22" s="30">
        <v>0.54166666666666696</v>
      </c>
      <c r="AK22" s="30">
        <v>0.58333333333333304</v>
      </c>
      <c r="AL22" s="30">
        <v>0.625</v>
      </c>
      <c r="AM22" s="30">
        <v>0.66666666666666696</v>
      </c>
      <c r="AN22" s="30">
        <v>0.70833333333333304</v>
      </c>
      <c r="AO22" s="30">
        <v>0.75</v>
      </c>
      <c r="AP22" s="30">
        <v>0.79166666666666696</v>
      </c>
      <c r="AQ22" s="30">
        <v>0.83333333333333304</v>
      </c>
      <c r="AR22" s="30">
        <v>0.33333333333333331</v>
      </c>
      <c r="AS22" s="30">
        <v>0.375</v>
      </c>
      <c r="AT22" s="30">
        <v>0.41666666666666702</v>
      </c>
      <c r="AU22" s="30">
        <v>0.45833333333333298</v>
      </c>
      <c r="AV22" s="30">
        <v>0.5</v>
      </c>
      <c r="AW22" s="30">
        <v>0.54166666666666696</v>
      </c>
      <c r="AX22" s="30">
        <v>0.58333333333333304</v>
      </c>
      <c r="AY22" s="30">
        <v>0.625</v>
      </c>
      <c r="AZ22" s="30">
        <v>0.66666666666666696</v>
      </c>
      <c r="BA22" s="30">
        <v>0.70833333333333304</v>
      </c>
      <c r="BB22" s="30">
        <v>0.75</v>
      </c>
      <c r="BC22" s="30">
        <v>0.79166666666666696</v>
      </c>
      <c r="BD22" s="30">
        <v>0.83333333333333304</v>
      </c>
      <c r="BE22" s="30">
        <v>0.33333333333333331</v>
      </c>
      <c r="BF22" s="30">
        <v>0.375</v>
      </c>
      <c r="BG22" s="30">
        <v>0.41666666666666702</v>
      </c>
      <c r="BH22" s="30">
        <v>0.45833333333333298</v>
      </c>
      <c r="BI22" s="30">
        <v>0.5</v>
      </c>
      <c r="BJ22" s="30">
        <v>0.54166666666666696</v>
      </c>
      <c r="BK22" s="30">
        <v>0.58333333333333304</v>
      </c>
      <c r="BL22" s="30">
        <v>0.625</v>
      </c>
      <c r="BM22" s="30">
        <v>0.66666666666666696</v>
      </c>
      <c r="BN22" s="30">
        <v>0.70833333333333304</v>
      </c>
      <c r="BO22" s="30">
        <v>0.75</v>
      </c>
      <c r="BP22" s="30">
        <v>0.79166666666666696</v>
      </c>
      <c r="BQ22" s="30">
        <v>0.83333333333333304</v>
      </c>
      <c r="BR22" s="30">
        <v>0.33333333333333331</v>
      </c>
      <c r="BS22" s="30">
        <v>0.375</v>
      </c>
      <c r="BT22" s="30">
        <v>0.41666666666666702</v>
      </c>
      <c r="BU22" s="30">
        <v>0.45833333333333298</v>
      </c>
      <c r="BV22" s="30">
        <v>0.5</v>
      </c>
      <c r="BW22" s="30">
        <v>0.54166666666666696</v>
      </c>
      <c r="BX22" s="30">
        <v>0.58333333333333304</v>
      </c>
      <c r="BY22" s="30">
        <v>0.625</v>
      </c>
      <c r="BZ22" s="30">
        <v>0.66666666666666696</v>
      </c>
      <c r="CA22" s="30">
        <v>0.70833333333333304</v>
      </c>
      <c r="CB22" s="30">
        <v>0.75</v>
      </c>
      <c r="CC22" s="30">
        <v>0.79166666666666696</v>
      </c>
      <c r="CD22" s="30">
        <v>0.83333333333333304</v>
      </c>
      <c r="CE22" s="30">
        <v>0.33333333333333331</v>
      </c>
      <c r="CF22" s="30">
        <v>0.375</v>
      </c>
      <c r="CG22" s="30">
        <v>0.41666666666666702</v>
      </c>
      <c r="CH22" s="30">
        <v>0.45833333333333298</v>
      </c>
      <c r="CI22" s="30">
        <v>0.5</v>
      </c>
      <c r="CJ22" s="30">
        <v>0.54166666666666696</v>
      </c>
      <c r="CK22" s="30">
        <v>0.58333333333333304</v>
      </c>
      <c r="CL22" s="30">
        <v>0.625</v>
      </c>
      <c r="CM22" s="30">
        <v>0.66666666666666696</v>
      </c>
      <c r="CN22" s="30">
        <v>0.70833333333333304</v>
      </c>
      <c r="CO22" s="30">
        <v>0.75</v>
      </c>
      <c r="CP22" s="30">
        <v>0.79166666666666696</v>
      </c>
      <c r="CQ22" s="30">
        <v>0.83333333333333304</v>
      </c>
      <c r="CR22" s="30">
        <v>0.33333333333333331</v>
      </c>
      <c r="CS22" s="30">
        <v>0.375</v>
      </c>
      <c r="CT22" s="30">
        <v>0.41666666666666702</v>
      </c>
      <c r="CU22" s="30">
        <v>0.45833333333333298</v>
      </c>
      <c r="CV22" s="30">
        <v>0.5</v>
      </c>
      <c r="CW22" s="30">
        <v>0.54166666666666696</v>
      </c>
      <c r="CX22" s="30">
        <v>0.58333333333333304</v>
      </c>
      <c r="CY22" s="30">
        <v>0.625</v>
      </c>
      <c r="CZ22" s="30">
        <v>0.66666666666666696</v>
      </c>
      <c r="DA22" s="30">
        <v>0.70833333333333304</v>
      </c>
      <c r="DB22" s="30">
        <v>0.75</v>
      </c>
      <c r="DC22" s="30">
        <v>0.79166666666666696</v>
      </c>
      <c r="DD22" s="30">
        <v>0.83333333333333304</v>
      </c>
      <c r="DE22" s="30">
        <v>0.33333333333333331</v>
      </c>
      <c r="DF22" s="30">
        <v>0.375</v>
      </c>
      <c r="DG22" s="30">
        <v>0.41666666666666702</v>
      </c>
      <c r="DH22" s="30">
        <v>0.45833333333333298</v>
      </c>
      <c r="DI22" s="30">
        <v>0.5</v>
      </c>
      <c r="DJ22" s="30">
        <v>0.54166666666666696</v>
      </c>
      <c r="DK22" s="30">
        <v>0.58333333333333304</v>
      </c>
      <c r="DL22" s="30">
        <v>0.625</v>
      </c>
      <c r="DM22" s="30">
        <v>0.66666666666666696</v>
      </c>
      <c r="DN22" s="30">
        <v>0.70833333333333304</v>
      </c>
      <c r="DO22" s="30">
        <v>0.75</v>
      </c>
      <c r="DP22" s="30">
        <v>0.79166666666666696</v>
      </c>
      <c r="DQ22" s="30">
        <v>0.83333333333333304</v>
      </c>
      <c r="DR22" s="1"/>
    </row>
    <row r="23" spans="1:122" ht="12.75" customHeight="1">
      <c r="A23" s="142">
        <f>A15+1</f>
        <v>45</v>
      </c>
      <c r="B23" s="74">
        <f>IF(B21&lt;&gt;"",B21+1,IF(C23=(CHOOSE(WEEKDAY($C$4,2),"lundi","mardi","mercredi","jeudi","vendredi","samedi","dimanche")),DATE($C$2,$C$3,1),""))</f>
        <v>41954</v>
      </c>
      <c r="C23" s="69" t="s">
        <v>7</v>
      </c>
      <c r="D23" s="13"/>
      <c r="E23" s="14"/>
      <c r="F23" s="14"/>
      <c r="G23" s="14"/>
      <c r="H23" s="77" t="str">
        <f t="shared" ref="H23:H29" si="11">IF(D23="","",(E23-D23)+(G23-F23)-$H$4)</f>
        <v/>
      </c>
      <c r="I23" s="25">
        <v>0.54166666666666663</v>
      </c>
      <c r="J23" s="26">
        <v>0.83333333333333337</v>
      </c>
      <c r="K23" s="26"/>
      <c r="L23" s="26"/>
      <c r="M23" s="77">
        <f t="shared" ref="M23:M29" si="12">IF(I23="","",(J23-I23)+(L23-K23)-$H$4)</f>
        <v>0.25000000000000006</v>
      </c>
      <c r="N23" s="10">
        <v>0.41666666666666669</v>
      </c>
      <c r="O23" s="11">
        <v>0.52083333333333337</v>
      </c>
      <c r="P23" s="11">
        <v>0.75</v>
      </c>
      <c r="Q23" s="11">
        <v>0.8125</v>
      </c>
      <c r="R23" s="77">
        <f t="shared" ref="R23:R29" si="13">IF(N23="","",(O23-N23)+(Q23-P23)-$H$4)</f>
        <v>0.12500000000000003</v>
      </c>
      <c r="S23" s="18"/>
      <c r="T23" s="19"/>
      <c r="U23" s="19"/>
      <c r="V23" s="19"/>
      <c r="W23" s="77" t="str">
        <f t="shared" ref="W23:W29" si="14">IF(S23="","",(T23-S23)+(V23-U23)-$H$4)</f>
        <v/>
      </c>
      <c r="X23" s="21"/>
      <c r="Y23" s="22"/>
      <c r="Z23" s="22"/>
      <c r="AA23" s="22"/>
      <c r="AB23" s="77" t="str">
        <f t="shared" ref="AB23:AB29" si="15">IF(X23="","",(Y23-X23)+(AA23-Z23)-$H$4)</f>
        <v/>
      </c>
      <c r="AD23" s="33" t="str">
        <f>IF($D$5="","",$D$5)</f>
        <v>GUILLAUME</v>
      </c>
      <c r="AE23" s="34"/>
      <c r="AF23" s="35"/>
      <c r="AG23" s="35"/>
      <c r="AH23" s="36"/>
      <c r="AI23" s="36"/>
      <c r="AJ23" s="35"/>
      <c r="AK23" s="35"/>
      <c r="AL23" s="36"/>
      <c r="AM23" s="36"/>
      <c r="AN23" s="36"/>
      <c r="AO23" s="36"/>
      <c r="AP23" s="36"/>
      <c r="AQ23" s="37"/>
      <c r="AR23" s="34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41"/>
      <c r="BE23" s="34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41"/>
      <c r="BR23" s="34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41"/>
      <c r="CE23" s="34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41"/>
      <c r="CR23" s="34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41"/>
      <c r="DE23" s="34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41"/>
    </row>
    <row r="24" spans="1:122" ht="12.75" customHeight="1">
      <c r="A24" s="143"/>
      <c r="B24" s="74">
        <f t="shared" ref="B24:B29" si="16">IF(B23&lt;&gt;"",B23+1,IF(C24=(CHOOSE(WEEKDAY($C$4,2),"lundi","mardi","mercredi","jeudi","vendredi","samedi","dimanche")),DATE($C$2,$C$3,1),""))</f>
        <v>41955</v>
      </c>
      <c r="C24" s="69" t="s">
        <v>8</v>
      </c>
      <c r="D24" s="15"/>
      <c r="E24" s="14"/>
      <c r="F24" s="14"/>
      <c r="G24" s="14"/>
      <c r="H24" s="77" t="str">
        <f t="shared" si="11"/>
        <v/>
      </c>
      <c r="I24" s="25">
        <v>0.5625</v>
      </c>
      <c r="J24" s="26">
        <v>0.83333333333333337</v>
      </c>
      <c r="K24" s="26"/>
      <c r="L24" s="26"/>
      <c r="M24" s="77">
        <f t="shared" si="12"/>
        <v>0.22916666666666671</v>
      </c>
      <c r="N24" s="10">
        <v>0.45833333333333331</v>
      </c>
      <c r="O24" s="11">
        <v>0.5625</v>
      </c>
      <c r="P24" s="11">
        <v>0.75</v>
      </c>
      <c r="Q24" s="11">
        <v>0.8125</v>
      </c>
      <c r="R24" s="77">
        <f t="shared" si="13"/>
        <v>0.12500000000000003</v>
      </c>
      <c r="S24" s="18"/>
      <c r="T24" s="19"/>
      <c r="U24" s="19"/>
      <c r="V24" s="19"/>
      <c r="W24" s="77" t="str">
        <f t="shared" si="14"/>
        <v/>
      </c>
      <c r="X24" s="21"/>
      <c r="Y24" s="22"/>
      <c r="Z24" s="22"/>
      <c r="AA24" s="22"/>
      <c r="AB24" s="77" t="str">
        <f t="shared" si="15"/>
        <v/>
      </c>
      <c r="AD24" s="42" t="str">
        <f>IF($I$5="","",$I$5)</f>
        <v>VIRGINIE</v>
      </c>
      <c r="AE24" s="43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5"/>
      <c r="AR24" s="43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5"/>
      <c r="BE24" s="43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5"/>
      <c r="BR24" s="43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5"/>
      <c r="CE24" s="43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5"/>
      <c r="CR24" s="43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5"/>
      <c r="DE24" s="43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5"/>
    </row>
    <row r="25" spans="1:122" ht="12.75" customHeight="1">
      <c r="A25" s="143"/>
      <c r="B25" s="74">
        <f t="shared" si="16"/>
        <v>41956</v>
      </c>
      <c r="C25" s="69" t="s">
        <v>9</v>
      </c>
      <c r="D25" s="15"/>
      <c r="E25" s="14"/>
      <c r="F25" s="14"/>
      <c r="G25" s="14"/>
      <c r="H25" s="77" t="str">
        <f t="shared" si="11"/>
        <v/>
      </c>
      <c r="I25" s="25">
        <v>0.58333333333333304</v>
      </c>
      <c r="J25" s="26">
        <v>0.83333333333333304</v>
      </c>
      <c r="K25" s="26"/>
      <c r="L25" s="26"/>
      <c r="M25" s="77">
        <f t="shared" si="12"/>
        <v>0.20833333333333334</v>
      </c>
      <c r="N25" s="10">
        <v>0.5</v>
      </c>
      <c r="O25" s="11">
        <v>0.60416666666666696</v>
      </c>
      <c r="P25" s="11">
        <v>0.75</v>
      </c>
      <c r="Q25" s="11">
        <v>0.83333333333333337</v>
      </c>
      <c r="R25" s="77">
        <f t="shared" si="13"/>
        <v>0.14583333333333368</v>
      </c>
      <c r="S25" s="18"/>
      <c r="T25" s="19"/>
      <c r="U25" s="19"/>
      <c r="V25" s="19"/>
      <c r="W25" s="77" t="str">
        <f t="shared" si="14"/>
        <v/>
      </c>
      <c r="X25" s="21"/>
      <c r="Y25" s="22"/>
      <c r="Z25" s="22"/>
      <c r="AA25" s="22"/>
      <c r="AB25" s="77" t="str">
        <f t="shared" si="15"/>
        <v/>
      </c>
      <c r="AD25" s="42" t="str">
        <f>IF($N$5="","",$N$5)</f>
        <v>CORINNE</v>
      </c>
      <c r="AE25" s="43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5"/>
      <c r="AR25" s="43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5"/>
      <c r="BE25" s="43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5"/>
      <c r="BR25" s="43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5"/>
      <c r="CE25" s="43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5"/>
      <c r="CR25" s="43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5"/>
      <c r="DE25" s="43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5"/>
    </row>
    <row r="26" spans="1:122" ht="12.75" customHeight="1">
      <c r="A26" s="143"/>
      <c r="B26" s="74">
        <f t="shared" si="16"/>
        <v>41957</v>
      </c>
      <c r="C26" s="69" t="s">
        <v>10</v>
      </c>
      <c r="D26" s="13"/>
      <c r="E26" s="14"/>
      <c r="F26" s="14"/>
      <c r="G26" s="14"/>
      <c r="H26" s="77" t="str">
        <f t="shared" si="11"/>
        <v/>
      </c>
      <c r="I26" s="25">
        <v>0.60416666666666696</v>
      </c>
      <c r="J26" s="26">
        <v>0.83333333333333304</v>
      </c>
      <c r="K26" s="26"/>
      <c r="L26" s="26"/>
      <c r="M26" s="77">
        <f t="shared" si="12"/>
        <v>0.18749999999999942</v>
      </c>
      <c r="N26" s="10">
        <v>0.54166666666666696</v>
      </c>
      <c r="O26" s="11">
        <v>0.64583333333333304</v>
      </c>
      <c r="P26" s="11">
        <v>0.75</v>
      </c>
      <c r="Q26" s="11">
        <v>0.83333333333333337</v>
      </c>
      <c r="R26" s="77">
        <f t="shared" si="13"/>
        <v>0.14583333333333279</v>
      </c>
      <c r="S26" s="18"/>
      <c r="T26" s="19"/>
      <c r="U26" s="19"/>
      <c r="V26" s="19"/>
      <c r="W26" s="77" t="str">
        <f t="shared" si="14"/>
        <v/>
      </c>
      <c r="X26" s="21"/>
      <c r="Y26" s="22"/>
      <c r="Z26" s="22"/>
      <c r="AA26" s="22"/>
      <c r="AB26" s="77" t="str">
        <f t="shared" si="15"/>
        <v/>
      </c>
      <c r="AD26" s="42" t="str">
        <f>IF($S$5="","",$S$5)</f>
        <v>CELINE</v>
      </c>
      <c r="AE26" s="43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  <c r="AR26" s="43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5"/>
      <c r="BE26" s="43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5"/>
      <c r="BR26" s="43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5"/>
      <c r="CE26" s="43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5"/>
      <c r="CR26" s="43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5"/>
      <c r="DE26" s="43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5"/>
    </row>
    <row r="27" spans="1:122" ht="12.75" customHeight="1">
      <c r="A27" s="143"/>
      <c r="B27" s="74">
        <f t="shared" si="16"/>
        <v>41958</v>
      </c>
      <c r="C27" s="69" t="s">
        <v>11</v>
      </c>
      <c r="D27" s="15"/>
      <c r="E27" s="14"/>
      <c r="F27" s="14"/>
      <c r="G27" s="14"/>
      <c r="H27" s="77" t="str">
        <f t="shared" si="11"/>
        <v/>
      </c>
      <c r="I27" s="25">
        <v>0.625</v>
      </c>
      <c r="J27" s="26">
        <v>0.83333333333333304</v>
      </c>
      <c r="K27" s="26"/>
      <c r="L27" s="26"/>
      <c r="M27" s="77">
        <f t="shared" si="12"/>
        <v>0.16666666666666638</v>
      </c>
      <c r="N27" s="10">
        <v>0.58333333333333404</v>
      </c>
      <c r="O27" s="11">
        <v>0.6875</v>
      </c>
      <c r="P27" s="11">
        <v>0.75</v>
      </c>
      <c r="Q27" s="11">
        <v>0.83333333333333337</v>
      </c>
      <c r="R27" s="77">
        <f t="shared" si="13"/>
        <v>0.14583333333333268</v>
      </c>
      <c r="S27" s="18"/>
      <c r="T27" s="19"/>
      <c r="U27" s="19"/>
      <c r="V27" s="19"/>
      <c r="W27" s="77" t="str">
        <f t="shared" si="14"/>
        <v/>
      </c>
      <c r="X27" s="21"/>
      <c r="Y27" s="22"/>
      <c r="Z27" s="22"/>
      <c r="AA27" s="22"/>
      <c r="AB27" s="77" t="str">
        <f t="shared" si="15"/>
        <v/>
      </c>
      <c r="AD27" s="42" t="str">
        <f>IF($X$5="","",$X$5)</f>
        <v/>
      </c>
      <c r="AE27" s="43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5"/>
      <c r="AR27" s="43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5"/>
      <c r="BE27" s="43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5"/>
      <c r="BR27" s="43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5"/>
      <c r="CE27" s="43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5"/>
      <c r="CR27" s="43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5"/>
      <c r="DE27" s="43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5"/>
    </row>
    <row r="28" spans="1:122" ht="13.5" customHeight="1" thickBot="1">
      <c r="A28" s="143"/>
      <c r="B28" s="74">
        <f t="shared" si="16"/>
        <v>41959</v>
      </c>
      <c r="C28" s="69" t="s">
        <v>12</v>
      </c>
      <c r="D28" s="16"/>
      <c r="E28" s="17"/>
      <c r="F28" s="17"/>
      <c r="G28" s="17"/>
      <c r="H28" s="77" t="str">
        <f t="shared" si="11"/>
        <v/>
      </c>
      <c r="I28" s="25"/>
      <c r="J28" s="26"/>
      <c r="K28" s="26"/>
      <c r="L28" s="26"/>
      <c r="M28" s="77" t="str">
        <f t="shared" si="12"/>
        <v/>
      </c>
      <c r="N28" s="10"/>
      <c r="O28" s="11"/>
      <c r="P28" s="11"/>
      <c r="Q28" s="11"/>
      <c r="R28" s="77" t="str">
        <f t="shared" si="13"/>
        <v/>
      </c>
      <c r="S28" s="18"/>
      <c r="T28" s="19"/>
      <c r="U28" s="19"/>
      <c r="V28" s="19"/>
      <c r="W28" s="77" t="str">
        <f t="shared" si="14"/>
        <v/>
      </c>
      <c r="X28" s="21"/>
      <c r="Y28" s="22"/>
      <c r="Z28" s="22"/>
      <c r="AA28" s="22"/>
      <c r="AB28" s="77" t="str">
        <f t="shared" si="15"/>
        <v/>
      </c>
      <c r="AD28" s="46"/>
      <c r="AE28" s="47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9"/>
      <c r="AR28" s="47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9"/>
      <c r="BE28" s="47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9"/>
      <c r="BR28" s="47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50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2"/>
      <c r="CR28" s="50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2"/>
      <c r="DE28" s="50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2"/>
    </row>
    <row r="29" spans="1:122" ht="13.5" customHeight="1" thickBot="1">
      <c r="A29" s="144"/>
      <c r="B29" s="74">
        <f t="shared" si="16"/>
        <v>41960</v>
      </c>
      <c r="C29" s="69" t="s">
        <v>13</v>
      </c>
      <c r="D29" s="14"/>
      <c r="E29" s="14"/>
      <c r="F29" s="14"/>
      <c r="G29" s="14"/>
      <c r="H29" s="77" t="str">
        <f t="shared" si="11"/>
        <v/>
      </c>
      <c r="I29" s="27"/>
      <c r="J29" s="26"/>
      <c r="K29" s="26"/>
      <c r="L29" s="26"/>
      <c r="M29" s="77" t="str">
        <f t="shared" si="12"/>
        <v/>
      </c>
      <c r="N29" s="12"/>
      <c r="O29" s="11"/>
      <c r="P29" s="11"/>
      <c r="Q29" s="11"/>
      <c r="R29" s="77" t="str">
        <f t="shared" si="13"/>
        <v/>
      </c>
      <c r="S29" s="20"/>
      <c r="T29" s="19"/>
      <c r="U29" s="19"/>
      <c r="V29" s="19"/>
      <c r="W29" s="77" t="str">
        <f t="shared" si="14"/>
        <v/>
      </c>
      <c r="X29" s="23"/>
      <c r="Y29" s="22"/>
      <c r="Z29" s="22"/>
      <c r="AA29" s="22"/>
      <c r="AB29" s="77" t="str">
        <f t="shared" si="15"/>
        <v/>
      </c>
      <c r="AD29" s="29"/>
      <c r="AE29" s="167">
        <f>B31</f>
        <v>41961</v>
      </c>
      <c r="AF29" s="168"/>
      <c r="AG29" s="168"/>
      <c r="AH29" s="168"/>
      <c r="AI29" s="168"/>
      <c r="AJ29" s="168"/>
      <c r="AK29" s="168"/>
      <c r="AL29" s="168"/>
      <c r="AM29" s="168"/>
      <c r="AN29" s="168"/>
      <c r="AO29" s="168"/>
      <c r="AP29" s="168"/>
      <c r="AQ29" s="169"/>
      <c r="AR29" s="167">
        <f>B32</f>
        <v>41962</v>
      </c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9"/>
      <c r="BE29" s="167">
        <f>B33</f>
        <v>41963</v>
      </c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9"/>
      <c r="BR29" s="167">
        <f>B34</f>
        <v>41964</v>
      </c>
      <c r="BS29" s="168"/>
      <c r="BT29" s="168"/>
      <c r="BU29" s="168"/>
      <c r="BV29" s="168"/>
      <c r="BW29" s="168"/>
      <c r="BX29" s="168"/>
      <c r="BY29" s="168"/>
      <c r="BZ29" s="168"/>
      <c r="CA29" s="168"/>
      <c r="CB29" s="168"/>
      <c r="CC29" s="168"/>
      <c r="CD29" s="169"/>
      <c r="CE29" s="167">
        <f>B35</f>
        <v>41965</v>
      </c>
      <c r="CF29" s="168"/>
      <c r="CG29" s="168"/>
      <c r="CH29" s="168"/>
      <c r="CI29" s="168"/>
      <c r="CJ29" s="168"/>
      <c r="CK29" s="168"/>
      <c r="CL29" s="168"/>
      <c r="CM29" s="168"/>
      <c r="CN29" s="168"/>
      <c r="CO29" s="168"/>
      <c r="CP29" s="168"/>
      <c r="CQ29" s="169"/>
      <c r="CR29" s="167">
        <f>B36</f>
        <v>41966</v>
      </c>
      <c r="CS29" s="168"/>
      <c r="CT29" s="168"/>
      <c r="CU29" s="168"/>
      <c r="CV29" s="168"/>
      <c r="CW29" s="168"/>
      <c r="CX29" s="168"/>
      <c r="CY29" s="168"/>
      <c r="CZ29" s="168"/>
      <c r="DA29" s="168"/>
      <c r="DB29" s="168"/>
      <c r="DC29" s="168"/>
      <c r="DD29" s="169"/>
      <c r="DE29" s="167">
        <f>B37</f>
        <v>41967</v>
      </c>
      <c r="DF29" s="168"/>
      <c r="DG29" s="168"/>
      <c r="DH29" s="168"/>
      <c r="DI29" s="168"/>
      <c r="DJ29" s="168"/>
      <c r="DK29" s="168"/>
      <c r="DL29" s="168"/>
      <c r="DM29" s="168"/>
      <c r="DN29" s="168"/>
      <c r="DO29" s="168"/>
      <c r="DP29" s="168"/>
      <c r="DQ29" s="169"/>
    </row>
    <row r="30" spans="1:122" s="4" customFormat="1" ht="13.5" thickBot="1">
      <c r="A30" s="71"/>
      <c r="B30" s="72"/>
      <c r="C30" s="73" t="s">
        <v>0</v>
      </c>
      <c r="D30" s="146" t="str">
        <f>IF(H30=0,"",H30-"35:00")</f>
        <v/>
      </c>
      <c r="E30" s="147"/>
      <c r="F30" s="147"/>
      <c r="G30" s="147"/>
      <c r="H30" s="78">
        <f>SUM(H23:H29)</f>
        <v>0</v>
      </c>
      <c r="I30" s="146">
        <f>IF(M30=0,"",M30-"35:00")</f>
        <v>-0.41666666666666741</v>
      </c>
      <c r="J30" s="147"/>
      <c r="K30" s="147"/>
      <c r="L30" s="147"/>
      <c r="M30" s="78">
        <f>SUM(M23:M29)</f>
        <v>1.0416666666666659</v>
      </c>
      <c r="N30" s="146">
        <f>IF(R30=0,"",R30-"35:00")</f>
        <v>-0.77083333333333404</v>
      </c>
      <c r="O30" s="147"/>
      <c r="P30" s="147"/>
      <c r="Q30" s="147"/>
      <c r="R30" s="78">
        <f>SUM(R23:R29)</f>
        <v>0.68749999999999922</v>
      </c>
      <c r="S30" s="146" t="str">
        <f>IF(W30=0,"",W30-"35:00")</f>
        <v/>
      </c>
      <c r="T30" s="147"/>
      <c r="U30" s="147"/>
      <c r="V30" s="147"/>
      <c r="W30" s="78">
        <f>SUM(W23:W29)</f>
        <v>0</v>
      </c>
      <c r="X30" s="146" t="str">
        <f>IF(AB30=0,"",AB30-"35:00")</f>
        <v/>
      </c>
      <c r="Y30" s="147"/>
      <c r="Z30" s="147"/>
      <c r="AA30" s="147"/>
      <c r="AB30" s="78">
        <f>SUM(AB23:AB29)</f>
        <v>0</v>
      </c>
      <c r="AD30" s="29"/>
      <c r="AE30" s="30">
        <v>0.33333333333333331</v>
      </c>
      <c r="AF30" s="30">
        <v>0.375</v>
      </c>
      <c r="AG30" s="30">
        <v>0.41666666666666702</v>
      </c>
      <c r="AH30" s="30">
        <v>0.45833333333333298</v>
      </c>
      <c r="AI30" s="30">
        <v>0.5</v>
      </c>
      <c r="AJ30" s="30">
        <v>0.54166666666666696</v>
      </c>
      <c r="AK30" s="30">
        <v>0.58333333333333304</v>
      </c>
      <c r="AL30" s="30">
        <v>0.625</v>
      </c>
      <c r="AM30" s="30">
        <v>0.66666666666666696</v>
      </c>
      <c r="AN30" s="30">
        <v>0.70833333333333304</v>
      </c>
      <c r="AO30" s="30">
        <v>0.75</v>
      </c>
      <c r="AP30" s="30">
        <v>0.79166666666666696</v>
      </c>
      <c r="AQ30" s="30">
        <v>0.83333333333333304</v>
      </c>
      <c r="AR30" s="30">
        <v>0.33333333333333331</v>
      </c>
      <c r="AS30" s="30">
        <v>0.375</v>
      </c>
      <c r="AT30" s="30">
        <v>0.41666666666666702</v>
      </c>
      <c r="AU30" s="30">
        <v>0.45833333333333298</v>
      </c>
      <c r="AV30" s="30">
        <v>0.5</v>
      </c>
      <c r="AW30" s="30">
        <v>0.54166666666666696</v>
      </c>
      <c r="AX30" s="30">
        <v>0.58333333333333304</v>
      </c>
      <c r="AY30" s="30">
        <v>0.625</v>
      </c>
      <c r="AZ30" s="30">
        <v>0.66666666666666696</v>
      </c>
      <c r="BA30" s="30">
        <v>0.70833333333333304</v>
      </c>
      <c r="BB30" s="30">
        <v>0.75</v>
      </c>
      <c r="BC30" s="30">
        <v>0.79166666666666696</v>
      </c>
      <c r="BD30" s="30">
        <v>0.83333333333333304</v>
      </c>
      <c r="BE30" s="30">
        <v>0.33333333333333331</v>
      </c>
      <c r="BF30" s="30">
        <v>0.375</v>
      </c>
      <c r="BG30" s="30">
        <v>0.41666666666666702</v>
      </c>
      <c r="BH30" s="30">
        <v>0.45833333333333298</v>
      </c>
      <c r="BI30" s="30">
        <v>0.5</v>
      </c>
      <c r="BJ30" s="30">
        <v>0.54166666666666696</v>
      </c>
      <c r="BK30" s="30">
        <v>0.58333333333333304</v>
      </c>
      <c r="BL30" s="30">
        <v>0.625</v>
      </c>
      <c r="BM30" s="30">
        <v>0.66666666666666696</v>
      </c>
      <c r="BN30" s="30">
        <v>0.70833333333333304</v>
      </c>
      <c r="BO30" s="30">
        <v>0.75</v>
      </c>
      <c r="BP30" s="30">
        <v>0.79166666666666696</v>
      </c>
      <c r="BQ30" s="30">
        <v>0.83333333333333304</v>
      </c>
      <c r="BR30" s="30">
        <v>0.33333333333333331</v>
      </c>
      <c r="BS30" s="30">
        <v>0.375</v>
      </c>
      <c r="BT30" s="30">
        <v>0.41666666666666702</v>
      </c>
      <c r="BU30" s="30">
        <v>0.45833333333333298</v>
      </c>
      <c r="BV30" s="30">
        <v>0.5</v>
      </c>
      <c r="BW30" s="30">
        <v>0.54166666666666696</v>
      </c>
      <c r="BX30" s="30">
        <v>0.58333333333333304</v>
      </c>
      <c r="BY30" s="30">
        <v>0.625</v>
      </c>
      <c r="BZ30" s="30">
        <v>0.66666666666666696</v>
      </c>
      <c r="CA30" s="30">
        <v>0.70833333333333304</v>
      </c>
      <c r="CB30" s="30">
        <v>0.75</v>
      </c>
      <c r="CC30" s="30">
        <v>0.79166666666666696</v>
      </c>
      <c r="CD30" s="30">
        <v>0.83333333333333304</v>
      </c>
      <c r="CE30" s="30">
        <v>0.33333333333333331</v>
      </c>
      <c r="CF30" s="30">
        <v>0.375</v>
      </c>
      <c r="CG30" s="30">
        <v>0.41666666666666702</v>
      </c>
      <c r="CH30" s="30">
        <v>0.45833333333333298</v>
      </c>
      <c r="CI30" s="30">
        <v>0.5</v>
      </c>
      <c r="CJ30" s="30">
        <v>0.54166666666666696</v>
      </c>
      <c r="CK30" s="30">
        <v>0.58333333333333304</v>
      </c>
      <c r="CL30" s="30">
        <v>0.625</v>
      </c>
      <c r="CM30" s="30">
        <v>0.66666666666666696</v>
      </c>
      <c r="CN30" s="30">
        <v>0.70833333333333304</v>
      </c>
      <c r="CO30" s="30">
        <v>0.75</v>
      </c>
      <c r="CP30" s="30">
        <v>0.79166666666666696</v>
      </c>
      <c r="CQ30" s="30">
        <v>0.83333333333333304</v>
      </c>
      <c r="CR30" s="30">
        <v>0.33333333333333331</v>
      </c>
      <c r="CS30" s="30">
        <v>0.375</v>
      </c>
      <c r="CT30" s="30">
        <v>0.41666666666666702</v>
      </c>
      <c r="CU30" s="30">
        <v>0.45833333333333298</v>
      </c>
      <c r="CV30" s="30">
        <v>0.5</v>
      </c>
      <c r="CW30" s="30">
        <v>0.54166666666666696</v>
      </c>
      <c r="CX30" s="30">
        <v>0.58333333333333304</v>
      </c>
      <c r="CY30" s="30">
        <v>0.625</v>
      </c>
      <c r="CZ30" s="30">
        <v>0.66666666666666696</v>
      </c>
      <c r="DA30" s="30">
        <v>0.70833333333333304</v>
      </c>
      <c r="DB30" s="30">
        <v>0.75</v>
      </c>
      <c r="DC30" s="30">
        <v>0.79166666666666696</v>
      </c>
      <c r="DD30" s="30">
        <v>0.83333333333333304</v>
      </c>
      <c r="DE30" s="30">
        <v>0.33333333333333331</v>
      </c>
      <c r="DF30" s="30">
        <v>0.375</v>
      </c>
      <c r="DG30" s="30">
        <v>0.41666666666666702</v>
      </c>
      <c r="DH30" s="30">
        <v>0.45833333333333298</v>
      </c>
      <c r="DI30" s="30">
        <v>0.5</v>
      </c>
      <c r="DJ30" s="30">
        <v>0.54166666666666696</v>
      </c>
      <c r="DK30" s="30">
        <v>0.58333333333333304</v>
      </c>
      <c r="DL30" s="30">
        <v>0.625</v>
      </c>
      <c r="DM30" s="30">
        <v>0.66666666666666696</v>
      </c>
      <c r="DN30" s="30">
        <v>0.70833333333333304</v>
      </c>
      <c r="DO30" s="30">
        <v>0.75</v>
      </c>
      <c r="DP30" s="30">
        <v>0.79166666666666696</v>
      </c>
      <c r="DQ30" s="30">
        <v>0.83333333333333304</v>
      </c>
    </row>
    <row r="31" spans="1:122" ht="12.75" customHeight="1">
      <c r="A31" s="142">
        <f>A23+1</f>
        <v>46</v>
      </c>
      <c r="B31" s="74">
        <f>IF(B29&lt;&gt;"",B29+1,IF(C31=(CHOOSE(WEEKDAY($C$4,2),"lundi","mardi","mercredi","jeudi","vendredi","samedi","dimanche")),DATE($C$2,$C$3,1),""))</f>
        <v>41961</v>
      </c>
      <c r="C31" s="69" t="s">
        <v>7</v>
      </c>
      <c r="D31" s="13"/>
      <c r="E31" s="14"/>
      <c r="F31" s="14"/>
      <c r="G31" s="14"/>
      <c r="H31" s="77" t="str">
        <f t="shared" ref="H31:H37" si="17">IF(D31="","",(E31-D31)+(G31-F31)-$H$4)</f>
        <v/>
      </c>
      <c r="I31" s="25"/>
      <c r="J31" s="26"/>
      <c r="K31" s="26"/>
      <c r="L31" s="26"/>
      <c r="M31" s="77" t="str">
        <f t="shared" ref="M31:M37" si="18">IF(I31="","",(J31-I31)+(L31-K31)-$H$4)</f>
        <v/>
      </c>
      <c r="N31" s="10"/>
      <c r="O31" s="11"/>
      <c r="P31" s="11"/>
      <c r="Q31" s="11"/>
      <c r="R31" s="77" t="str">
        <f t="shared" ref="R31:R37" si="19">IF(N31="","",(O31-N31)+(Q31-P31)-$H$4)</f>
        <v/>
      </c>
      <c r="S31" s="18"/>
      <c r="T31" s="19"/>
      <c r="U31" s="19"/>
      <c r="V31" s="19"/>
      <c r="W31" s="77" t="str">
        <f t="shared" ref="W31:W37" si="20">IF(S31="","",(T31-S31)+(V31-U31)-$H$4)</f>
        <v/>
      </c>
      <c r="X31" s="21"/>
      <c r="Y31" s="22"/>
      <c r="Z31" s="22"/>
      <c r="AA31" s="22"/>
      <c r="AB31" s="77" t="str">
        <f t="shared" ref="AB31:AB37" si="21">IF(X31="","",(Y31-X31)+(AA31-Z31)-$H$4)</f>
        <v/>
      </c>
      <c r="AD31" s="33" t="str">
        <f>IF($D$5="","",$D$5)</f>
        <v>GUILLAUME</v>
      </c>
      <c r="AE31" s="34"/>
      <c r="AF31" s="35"/>
      <c r="AG31" s="35"/>
      <c r="AH31" s="36"/>
      <c r="AI31" s="36"/>
      <c r="AJ31" s="35"/>
      <c r="AK31" s="35"/>
      <c r="AL31" s="36"/>
      <c r="AM31" s="36"/>
      <c r="AN31" s="36"/>
      <c r="AO31" s="36"/>
      <c r="AP31" s="36"/>
      <c r="AQ31" s="37"/>
      <c r="AR31" s="34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41"/>
      <c r="BE31" s="34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41"/>
      <c r="BR31" s="34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41"/>
      <c r="CE31" s="34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41"/>
      <c r="CR31" s="34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41"/>
      <c r="DE31" s="34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41"/>
    </row>
    <row r="32" spans="1:122" ht="12.75" customHeight="1">
      <c r="A32" s="143"/>
      <c r="B32" s="74">
        <f t="shared" ref="B32:B37" si="22">IF(B31&lt;&gt;"",B31+1,IF(C32=(CHOOSE(WEEKDAY($C$4,2),"lundi","mardi","mercredi","jeudi","vendredi","samedi","dimanche")),DATE($C$2,$C$3,1),""))</f>
        <v>41962</v>
      </c>
      <c r="C32" s="69" t="s">
        <v>8</v>
      </c>
      <c r="D32" s="15"/>
      <c r="E32" s="14"/>
      <c r="F32" s="14"/>
      <c r="G32" s="14"/>
      <c r="H32" s="77" t="str">
        <f t="shared" si="17"/>
        <v/>
      </c>
      <c r="I32" s="25"/>
      <c r="J32" s="26"/>
      <c r="K32" s="26"/>
      <c r="L32" s="26"/>
      <c r="M32" s="77" t="str">
        <f t="shared" si="18"/>
        <v/>
      </c>
      <c r="N32" s="10"/>
      <c r="O32" s="11"/>
      <c r="P32" s="11"/>
      <c r="Q32" s="11"/>
      <c r="R32" s="77" t="str">
        <f t="shared" si="19"/>
        <v/>
      </c>
      <c r="S32" s="18"/>
      <c r="T32" s="19"/>
      <c r="U32" s="19"/>
      <c r="V32" s="19"/>
      <c r="W32" s="77" t="str">
        <f t="shared" si="20"/>
        <v/>
      </c>
      <c r="X32" s="21"/>
      <c r="Y32" s="22"/>
      <c r="Z32" s="22"/>
      <c r="AA32" s="22"/>
      <c r="AB32" s="77" t="str">
        <f t="shared" si="21"/>
        <v/>
      </c>
      <c r="AD32" s="42" t="str">
        <f>IF($I$5="","",$I$5)</f>
        <v>VIRGINIE</v>
      </c>
      <c r="AE32" s="43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5"/>
      <c r="AR32" s="43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5"/>
      <c r="BE32" s="43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5"/>
      <c r="BR32" s="43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5"/>
      <c r="CE32" s="43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5"/>
      <c r="CR32" s="43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5"/>
      <c r="DE32" s="43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5"/>
    </row>
    <row r="33" spans="1:121" ht="12.75" customHeight="1">
      <c r="A33" s="143"/>
      <c r="B33" s="74">
        <f t="shared" si="22"/>
        <v>41963</v>
      </c>
      <c r="C33" s="69" t="s">
        <v>9</v>
      </c>
      <c r="D33" s="15"/>
      <c r="E33" s="14"/>
      <c r="F33" s="14"/>
      <c r="G33" s="14"/>
      <c r="H33" s="77" t="str">
        <f t="shared" si="17"/>
        <v/>
      </c>
      <c r="I33" s="25"/>
      <c r="J33" s="26"/>
      <c r="K33" s="26"/>
      <c r="L33" s="26"/>
      <c r="M33" s="77" t="str">
        <f t="shared" si="18"/>
        <v/>
      </c>
      <c r="N33" s="10"/>
      <c r="O33" s="11"/>
      <c r="P33" s="11"/>
      <c r="Q33" s="11"/>
      <c r="R33" s="77" t="str">
        <f t="shared" si="19"/>
        <v/>
      </c>
      <c r="S33" s="18"/>
      <c r="T33" s="19"/>
      <c r="U33" s="19"/>
      <c r="V33" s="19"/>
      <c r="W33" s="77" t="str">
        <f t="shared" si="20"/>
        <v/>
      </c>
      <c r="X33" s="21"/>
      <c r="Y33" s="22"/>
      <c r="Z33" s="22"/>
      <c r="AA33" s="22"/>
      <c r="AB33" s="77" t="str">
        <f t="shared" si="21"/>
        <v/>
      </c>
      <c r="AD33" s="42" t="str">
        <f>IF($N$5="","",$N$5)</f>
        <v>CORINNE</v>
      </c>
      <c r="AE33" s="43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5"/>
      <c r="AR33" s="43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5"/>
      <c r="BE33" s="43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5"/>
      <c r="BR33" s="43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5"/>
      <c r="CE33" s="43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5"/>
      <c r="CR33" s="43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5"/>
      <c r="DE33" s="43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5"/>
    </row>
    <row r="34" spans="1:121" ht="12.75" customHeight="1">
      <c r="A34" s="143"/>
      <c r="B34" s="74">
        <f t="shared" si="22"/>
        <v>41964</v>
      </c>
      <c r="C34" s="69" t="s">
        <v>10</v>
      </c>
      <c r="D34" s="13"/>
      <c r="E34" s="14"/>
      <c r="F34" s="14"/>
      <c r="G34" s="14"/>
      <c r="H34" s="77" t="str">
        <f t="shared" si="17"/>
        <v/>
      </c>
      <c r="I34" s="25"/>
      <c r="J34" s="26"/>
      <c r="K34" s="26"/>
      <c r="L34" s="26"/>
      <c r="M34" s="77" t="str">
        <f t="shared" si="18"/>
        <v/>
      </c>
      <c r="N34" s="10"/>
      <c r="O34" s="11"/>
      <c r="P34" s="11"/>
      <c r="Q34" s="11"/>
      <c r="R34" s="77" t="str">
        <f t="shared" si="19"/>
        <v/>
      </c>
      <c r="S34" s="18"/>
      <c r="T34" s="19"/>
      <c r="U34" s="19"/>
      <c r="V34" s="19"/>
      <c r="W34" s="77" t="str">
        <f t="shared" si="20"/>
        <v/>
      </c>
      <c r="X34" s="21"/>
      <c r="Y34" s="22"/>
      <c r="Z34" s="22"/>
      <c r="AA34" s="22"/>
      <c r="AB34" s="77" t="str">
        <f t="shared" si="21"/>
        <v/>
      </c>
      <c r="AD34" s="42" t="str">
        <f>IF($S$5="","",$S$5)</f>
        <v>CELINE</v>
      </c>
      <c r="AE34" s="43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5"/>
      <c r="AR34" s="43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5"/>
      <c r="BE34" s="43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5"/>
      <c r="BR34" s="43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5"/>
      <c r="CE34" s="43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5"/>
      <c r="CR34" s="43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5"/>
      <c r="DE34" s="43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5"/>
    </row>
    <row r="35" spans="1:121" ht="12.75" customHeight="1">
      <c r="A35" s="143"/>
      <c r="B35" s="74">
        <f t="shared" si="22"/>
        <v>41965</v>
      </c>
      <c r="C35" s="69" t="s">
        <v>11</v>
      </c>
      <c r="D35" s="15"/>
      <c r="E35" s="14"/>
      <c r="F35" s="14"/>
      <c r="G35" s="14"/>
      <c r="H35" s="77" t="str">
        <f t="shared" si="17"/>
        <v/>
      </c>
      <c r="I35" s="25"/>
      <c r="J35" s="26"/>
      <c r="K35" s="26"/>
      <c r="L35" s="26"/>
      <c r="M35" s="77" t="str">
        <f t="shared" si="18"/>
        <v/>
      </c>
      <c r="N35" s="10"/>
      <c r="O35" s="11"/>
      <c r="P35" s="11"/>
      <c r="Q35" s="11"/>
      <c r="R35" s="77" t="str">
        <f t="shared" si="19"/>
        <v/>
      </c>
      <c r="S35" s="18"/>
      <c r="T35" s="19"/>
      <c r="U35" s="19"/>
      <c r="V35" s="19"/>
      <c r="W35" s="77" t="str">
        <f t="shared" si="20"/>
        <v/>
      </c>
      <c r="X35" s="21"/>
      <c r="Y35" s="22"/>
      <c r="Z35" s="22"/>
      <c r="AA35" s="22"/>
      <c r="AB35" s="77" t="str">
        <f t="shared" si="21"/>
        <v/>
      </c>
      <c r="AD35" s="42" t="str">
        <f>IF($X$5="","",$X$5)</f>
        <v/>
      </c>
      <c r="AE35" s="43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5"/>
      <c r="AR35" s="43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5"/>
      <c r="BE35" s="43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5"/>
      <c r="BR35" s="43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5"/>
      <c r="CE35" s="43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5"/>
      <c r="CR35" s="43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5"/>
      <c r="DE35" s="43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5"/>
    </row>
    <row r="36" spans="1:121" ht="13.5" customHeight="1" thickBot="1">
      <c r="A36" s="143"/>
      <c r="B36" s="74">
        <f t="shared" si="22"/>
        <v>41966</v>
      </c>
      <c r="C36" s="69" t="s">
        <v>12</v>
      </c>
      <c r="D36" s="16"/>
      <c r="E36" s="17"/>
      <c r="F36" s="17"/>
      <c r="G36" s="17"/>
      <c r="H36" s="77" t="str">
        <f t="shared" si="17"/>
        <v/>
      </c>
      <c r="I36" s="25"/>
      <c r="J36" s="26"/>
      <c r="K36" s="26"/>
      <c r="L36" s="26"/>
      <c r="M36" s="77" t="str">
        <f t="shared" si="18"/>
        <v/>
      </c>
      <c r="N36" s="10"/>
      <c r="O36" s="11"/>
      <c r="P36" s="11"/>
      <c r="Q36" s="11"/>
      <c r="R36" s="77" t="str">
        <f t="shared" si="19"/>
        <v/>
      </c>
      <c r="S36" s="18"/>
      <c r="T36" s="19"/>
      <c r="U36" s="19"/>
      <c r="V36" s="19"/>
      <c r="W36" s="77" t="str">
        <f t="shared" si="20"/>
        <v/>
      </c>
      <c r="X36" s="21"/>
      <c r="Y36" s="22"/>
      <c r="Z36" s="22"/>
      <c r="AA36" s="22"/>
      <c r="AB36" s="77" t="str">
        <f t="shared" si="21"/>
        <v/>
      </c>
      <c r="AD36" s="46"/>
      <c r="AE36" s="47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9"/>
      <c r="AR36" s="47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9"/>
      <c r="BE36" s="47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9"/>
      <c r="BR36" s="47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50"/>
      <c r="CF36" s="51"/>
      <c r="CG36" s="51"/>
      <c r="CH36" s="51"/>
      <c r="CI36" s="51"/>
      <c r="CJ36" s="51"/>
      <c r="CK36" s="51"/>
      <c r="CL36" s="51"/>
      <c r="CM36" s="51"/>
      <c r="CN36" s="51"/>
      <c r="CO36" s="51"/>
      <c r="CP36" s="51"/>
      <c r="CQ36" s="52"/>
      <c r="CR36" s="50"/>
      <c r="CS36" s="51"/>
      <c r="CT36" s="51"/>
      <c r="CU36" s="51"/>
      <c r="CV36" s="51"/>
      <c r="CW36" s="51"/>
      <c r="CX36" s="51"/>
      <c r="CY36" s="51"/>
      <c r="CZ36" s="51"/>
      <c r="DA36" s="51"/>
      <c r="DB36" s="51"/>
      <c r="DC36" s="51"/>
      <c r="DD36" s="52"/>
      <c r="DE36" s="50"/>
      <c r="DF36" s="51"/>
      <c r="DG36" s="51"/>
      <c r="DH36" s="51"/>
      <c r="DI36" s="51"/>
      <c r="DJ36" s="51"/>
      <c r="DK36" s="51"/>
      <c r="DL36" s="51"/>
      <c r="DM36" s="51"/>
      <c r="DN36" s="51"/>
      <c r="DO36" s="51"/>
      <c r="DP36" s="51"/>
      <c r="DQ36" s="52"/>
    </row>
    <row r="37" spans="1:121" ht="13.5" customHeight="1" thickBot="1">
      <c r="A37" s="144"/>
      <c r="B37" s="74">
        <f t="shared" si="22"/>
        <v>41967</v>
      </c>
      <c r="C37" s="69" t="s">
        <v>13</v>
      </c>
      <c r="D37" s="14"/>
      <c r="E37" s="14"/>
      <c r="F37" s="14"/>
      <c r="G37" s="14"/>
      <c r="H37" s="77" t="str">
        <f t="shared" si="17"/>
        <v/>
      </c>
      <c r="I37" s="27"/>
      <c r="J37" s="26"/>
      <c r="K37" s="26"/>
      <c r="L37" s="26"/>
      <c r="M37" s="77" t="str">
        <f t="shared" si="18"/>
        <v/>
      </c>
      <c r="N37" s="12"/>
      <c r="O37" s="11"/>
      <c r="P37" s="11"/>
      <c r="Q37" s="11"/>
      <c r="R37" s="77" t="str">
        <f t="shared" si="19"/>
        <v/>
      </c>
      <c r="S37" s="20"/>
      <c r="T37" s="19"/>
      <c r="U37" s="19"/>
      <c r="V37" s="19"/>
      <c r="W37" s="77" t="str">
        <f t="shared" si="20"/>
        <v/>
      </c>
      <c r="X37" s="23"/>
      <c r="Y37" s="22"/>
      <c r="Z37" s="22"/>
      <c r="AA37" s="22"/>
      <c r="AB37" s="77" t="str">
        <f t="shared" si="21"/>
        <v/>
      </c>
      <c r="AD37" s="29"/>
      <c r="AE37" s="167">
        <f>B39</f>
        <v>41968</v>
      </c>
      <c r="AF37" s="168"/>
      <c r="AG37" s="168"/>
      <c r="AH37" s="168"/>
      <c r="AI37" s="168"/>
      <c r="AJ37" s="168"/>
      <c r="AK37" s="168"/>
      <c r="AL37" s="168"/>
      <c r="AM37" s="168"/>
      <c r="AN37" s="168"/>
      <c r="AO37" s="168"/>
      <c r="AP37" s="168"/>
      <c r="AQ37" s="169"/>
      <c r="AR37" s="167">
        <f>B40</f>
        <v>41969</v>
      </c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9"/>
      <c r="BE37" s="167">
        <f>B41</f>
        <v>41970</v>
      </c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9"/>
      <c r="BR37" s="167">
        <f>B42</f>
        <v>41971</v>
      </c>
      <c r="BS37" s="168"/>
      <c r="BT37" s="168"/>
      <c r="BU37" s="168"/>
      <c r="BV37" s="168"/>
      <c r="BW37" s="168"/>
      <c r="BX37" s="168"/>
      <c r="BY37" s="168"/>
      <c r="BZ37" s="168"/>
      <c r="CA37" s="168"/>
      <c r="CB37" s="168"/>
      <c r="CC37" s="168"/>
      <c r="CD37" s="169"/>
      <c r="CE37" s="167">
        <f>B43</f>
        <v>41972</v>
      </c>
      <c r="CF37" s="168"/>
      <c r="CG37" s="168"/>
      <c r="CH37" s="168"/>
      <c r="CI37" s="168"/>
      <c r="CJ37" s="168"/>
      <c r="CK37" s="168"/>
      <c r="CL37" s="168"/>
      <c r="CM37" s="168"/>
      <c r="CN37" s="168"/>
      <c r="CO37" s="168"/>
      <c r="CP37" s="168"/>
      <c r="CQ37" s="169"/>
      <c r="CR37" s="167" t="str">
        <f>B44</f>
        <v/>
      </c>
      <c r="CS37" s="168"/>
      <c r="CT37" s="168"/>
      <c r="CU37" s="168"/>
      <c r="CV37" s="168"/>
      <c r="CW37" s="168"/>
      <c r="CX37" s="168"/>
      <c r="CY37" s="168"/>
      <c r="CZ37" s="168"/>
      <c r="DA37" s="168"/>
      <c r="DB37" s="168"/>
      <c r="DC37" s="168"/>
      <c r="DD37" s="169"/>
      <c r="DE37" s="167" t="str">
        <f>B45</f>
        <v/>
      </c>
      <c r="DF37" s="168"/>
      <c r="DG37" s="168"/>
      <c r="DH37" s="168"/>
      <c r="DI37" s="168"/>
      <c r="DJ37" s="168"/>
      <c r="DK37" s="168"/>
      <c r="DL37" s="168"/>
      <c r="DM37" s="168"/>
      <c r="DN37" s="168"/>
      <c r="DO37" s="168"/>
      <c r="DP37" s="168"/>
      <c r="DQ37" s="169"/>
    </row>
    <row r="38" spans="1:121" s="4" customFormat="1" ht="13.5" thickBot="1">
      <c r="A38" s="71"/>
      <c r="B38" s="72"/>
      <c r="C38" s="73" t="s">
        <v>0</v>
      </c>
      <c r="D38" s="146" t="str">
        <f>IF(H38=0,"",H38-"35:00")</f>
        <v/>
      </c>
      <c r="E38" s="147"/>
      <c r="F38" s="147"/>
      <c r="G38" s="147"/>
      <c r="H38" s="78">
        <f>SUM(H31:H37)</f>
        <v>0</v>
      </c>
      <c r="I38" s="146" t="str">
        <f>IF(M38=0,"",M38-"35:00")</f>
        <v/>
      </c>
      <c r="J38" s="147"/>
      <c r="K38" s="147"/>
      <c r="L38" s="147"/>
      <c r="M38" s="78">
        <f>SUM(M31:M37)</f>
        <v>0</v>
      </c>
      <c r="N38" s="146" t="str">
        <f>IF(R38=0,"",R38-"35:00")</f>
        <v/>
      </c>
      <c r="O38" s="147"/>
      <c r="P38" s="147"/>
      <c r="Q38" s="147"/>
      <c r="R38" s="78">
        <f>SUM(R31:R37)</f>
        <v>0</v>
      </c>
      <c r="S38" s="146" t="str">
        <f>IF(W38=0,"",W38-"35:00")</f>
        <v/>
      </c>
      <c r="T38" s="147"/>
      <c r="U38" s="147"/>
      <c r="V38" s="147"/>
      <c r="W38" s="78">
        <f>SUM(W31:W37)</f>
        <v>0</v>
      </c>
      <c r="X38" s="146" t="str">
        <f>IF(AB38=0,"",AB38-"35:00")</f>
        <v/>
      </c>
      <c r="Y38" s="147"/>
      <c r="Z38" s="147"/>
      <c r="AA38" s="147"/>
      <c r="AB38" s="78">
        <f>SUM(AB31:AB37)</f>
        <v>0</v>
      </c>
      <c r="AD38" s="29"/>
      <c r="AE38" s="30">
        <v>0.33333333333333331</v>
      </c>
      <c r="AF38" s="30">
        <v>0.375</v>
      </c>
      <c r="AG38" s="30">
        <v>0.41666666666666702</v>
      </c>
      <c r="AH38" s="30">
        <v>0.45833333333333298</v>
      </c>
      <c r="AI38" s="30">
        <v>0.5</v>
      </c>
      <c r="AJ38" s="30">
        <v>0.54166666666666696</v>
      </c>
      <c r="AK38" s="30">
        <v>0.58333333333333304</v>
      </c>
      <c r="AL38" s="30">
        <v>0.625</v>
      </c>
      <c r="AM38" s="30">
        <v>0.66666666666666696</v>
      </c>
      <c r="AN38" s="30">
        <v>0.70833333333333304</v>
      </c>
      <c r="AO38" s="30">
        <v>0.75</v>
      </c>
      <c r="AP38" s="30">
        <v>0.79166666666666696</v>
      </c>
      <c r="AQ38" s="30">
        <v>0.83333333333333304</v>
      </c>
      <c r="AR38" s="30">
        <v>0.33333333333333331</v>
      </c>
      <c r="AS38" s="30">
        <v>0.375</v>
      </c>
      <c r="AT38" s="30">
        <v>0.41666666666666702</v>
      </c>
      <c r="AU38" s="30">
        <v>0.45833333333333298</v>
      </c>
      <c r="AV38" s="30">
        <v>0.5</v>
      </c>
      <c r="AW38" s="30">
        <v>0.54166666666666696</v>
      </c>
      <c r="AX38" s="30">
        <v>0.58333333333333304</v>
      </c>
      <c r="AY38" s="30">
        <v>0.625</v>
      </c>
      <c r="AZ38" s="30">
        <v>0.66666666666666696</v>
      </c>
      <c r="BA38" s="30">
        <v>0.70833333333333304</v>
      </c>
      <c r="BB38" s="30">
        <v>0.75</v>
      </c>
      <c r="BC38" s="30">
        <v>0.79166666666666696</v>
      </c>
      <c r="BD38" s="30">
        <v>0.83333333333333304</v>
      </c>
      <c r="BE38" s="30">
        <v>0.33333333333333331</v>
      </c>
      <c r="BF38" s="30">
        <v>0.375</v>
      </c>
      <c r="BG38" s="30">
        <v>0.41666666666666702</v>
      </c>
      <c r="BH38" s="30">
        <v>0.45833333333333298</v>
      </c>
      <c r="BI38" s="30">
        <v>0.5</v>
      </c>
      <c r="BJ38" s="30">
        <v>0.54166666666666696</v>
      </c>
      <c r="BK38" s="30">
        <v>0.58333333333333304</v>
      </c>
      <c r="BL38" s="30">
        <v>0.625</v>
      </c>
      <c r="BM38" s="30">
        <v>0.66666666666666696</v>
      </c>
      <c r="BN38" s="30">
        <v>0.70833333333333304</v>
      </c>
      <c r="BO38" s="30">
        <v>0.75</v>
      </c>
      <c r="BP38" s="30">
        <v>0.79166666666666696</v>
      </c>
      <c r="BQ38" s="30">
        <v>0.83333333333333304</v>
      </c>
      <c r="BR38" s="30">
        <v>0.33333333333333331</v>
      </c>
      <c r="BS38" s="30">
        <v>0.375</v>
      </c>
      <c r="BT38" s="30">
        <v>0.41666666666666702</v>
      </c>
      <c r="BU38" s="30">
        <v>0.45833333333333298</v>
      </c>
      <c r="BV38" s="30">
        <v>0.5</v>
      </c>
      <c r="BW38" s="30">
        <v>0.54166666666666696</v>
      </c>
      <c r="BX38" s="30">
        <v>0.58333333333333304</v>
      </c>
      <c r="BY38" s="30">
        <v>0.625</v>
      </c>
      <c r="BZ38" s="30">
        <v>0.66666666666666696</v>
      </c>
      <c r="CA38" s="30">
        <v>0.70833333333333304</v>
      </c>
      <c r="CB38" s="30">
        <v>0.75</v>
      </c>
      <c r="CC38" s="30">
        <v>0.79166666666666696</v>
      </c>
      <c r="CD38" s="30">
        <v>0.83333333333333304</v>
      </c>
      <c r="CE38" s="30">
        <v>0.33333333333333331</v>
      </c>
      <c r="CF38" s="30">
        <v>0.375</v>
      </c>
      <c r="CG38" s="30">
        <v>0.41666666666666702</v>
      </c>
      <c r="CH38" s="30">
        <v>0.45833333333333298</v>
      </c>
      <c r="CI38" s="30">
        <v>0.5</v>
      </c>
      <c r="CJ38" s="30">
        <v>0.54166666666666696</v>
      </c>
      <c r="CK38" s="30">
        <v>0.58333333333333304</v>
      </c>
      <c r="CL38" s="30">
        <v>0.625</v>
      </c>
      <c r="CM38" s="30">
        <v>0.66666666666666696</v>
      </c>
      <c r="CN38" s="30">
        <v>0.70833333333333304</v>
      </c>
      <c r="CO38" s="30">
        <v>0.75</v>
      </c>
      <c r="CP38" s="30">
        <v>0.79166666666666696</v>
      </c>
      <c r="CQ38" s="30">
        <v>0.83333333333333304</v>
      </c>
      <c r="CR38" s="30">
        <v>0.33333333333333331</v>
      </c>
      <c r="CS38" s="30">
        <v>0.375</v>
      </c>
      <c r="CT38" s="30">
        <v>0.41666666666666702</v>
      </c>
      <c r="CU38" s="30">
        <v>0.45833333333333298</v>
      </c>
      <c r="CV38" s="30">
        <v>0.5</v>
      </c>
      <c r="CW38" s="30">
        <v>0.54166666666666696</v>
      </c>
      <c r="CX38" s="30">
        <v>0.58333333333333304</v>
      </c>
      <c r="CY38" s="30">
        <v>0.625</v>
      </c>
      <c r="CZ38" s="30">
        <v>0.66666666666666696</v>
      </c>
      <c r="DA38" s="30">
        <v>0.70833333333333304</v>
      </c>
      <c r="DB38" s="30">
        <v>0.75</v>
      </c>
      <c r="DC38" s="30">
        <v>0.79166666666666696</v>
      </c>
      <c r="DD38" s="30">
        <v>0.83333333333333304</v>
      </c>
      <c r="DE38" s="30">
        <v>0.33333333333333331</v>
      </c>
      <c r="DF38" s="30">
        <v>0.375</v>
      </c>
      <c r="DG38" s="30">
        <v>0.41666666666666702</v>
      </c>
      <c r="DH38" s="30">
        <v>0.45833333333333298</v>
      </c>
      <c r="DI38" s="30">
        <v>0.5</v>
      </c>
      <c r="DJ38" s="30">
        <v>0.54166666666666696</v>
      </c>
      <c r="DK38" s="30">
        <v>0.58333333333333304</v>
      </c>
      <c r="DL38" s="30">
        <v>0.625</v>
      </c>
      <c r="DM38" s="30">
        <v>0.66666666666666696</v>
      </c>
      <c r="DN38" s="30">
        <v>0.70833333333333304</v>
      </c>
      <c r="DO38" s="30">
        <v>0.75</v>
      </c>
      <c r="DP38" s="30">
        <v>0.79166666666666696</v>
      </c>
      <c r="DQ38" s="30">
        <v>0.83333333333333304</v>
      </c>
    </row>
    <row r="39" spans="1:121" ht="12.75" customHeight="1">
      <c r="A39" s="142">
        <f>A31+1</f>
        <v>47</v>
      </c>
      <c r="B39" s="74">
        <f>IF(B37=K55,"",IF(B37&lt;&gt;"",B37+1,IF(C39=(CHOOSE(WEEKDAY($C$4,2),"lundi","mardi","mercredi","jeudi","vendredi","samedi","dimanche")),DATE($C$2,$C$3,1),"")))</f>
        <v>41968</v>
      </c>
      <c r="C39" s="69" t="s">
        <v>7</v>
      </c>
      <c r="D39" s="13"/>
      <c r="E39" s="14"/>
      <c r="F39" s="14"/>
      <c r="G39" s="14"/>
      <c r="H39" s="77" t="str">
        <f t="shared" ref="H39:H45" si="23">IF(D39="","",(E39-D39)+(G39-F39)-$H$4)</f>
        <v/>
      </c>
      <c r="I39" s="25"/>
      <c r="J39" s="26"/>
      <c r="K39" s="26"/>
      <c r="L39" s="26"/>
      <c r="M39" s="77" t="str">
        <f t="shared" ref="M39:M45" si="24">IF(I39="","",(J39-I39)+(L39-K39)-$H$4)</f>
        <v/>
      </c>
      <c r="N39" s="10"/>
      <c r="O39" s="11"/>
      <c r="P39" s="11"/>
      <c r="Q39" s="11"/>
      <c r="R39" s="77" t="str">
        <f t="shared" ref="R39:R45" si="25">IF(N39="","",(O39-N39)+(Q39-P39)-$H$4)</f>
        <v/>
      </c>
      <c r="S39" s="18"/>
      <c r="T39" s="19"/>
      <c r="U39" s="19"/>
      <c r="V39" s="19"/>
      <c r="W39" s="77" t="str">
        <f t="shared" ref="W39:W45" si="26">IF(S39="","",(T39-S39)+(V39-U39)-$H$4)</f>
        <v/>
      </c>
      <c r="X39" s="21"/>
      <c r="Y39" s="22"/>
      <c r="Z39" s="22"/>
      <c r="AA39" s="22"/>
      <c r="AB39" s="77" t="str">
        <f t="shared" ref="AB39:AB45" si="27">IF(X39="","",(Y39-X39)+(AA39-Z39)-$H$4)</f>
        <v/>
      </c>
      <c r="AD39" s="33" t="str">
        <f>IF($D$5="","",$D$5)</f>
        <v>GUILLAUME</v>
      </c>
      <c r="AE39" s="34"/>
      <c r="AF39" s="35"/>
      <c r="AG39" s="35"/>
      <c r="AH39" s="36"/>
      <c r="AI39" s="36"/>
      <c r="AJ39" s="35"/>
      <c r="AK39" s="35"/>
      <c r="AL39" s="36"/>
      <c r="AM39" s="36"/>
      <c r="AN39" s="36"/>
      <c r="AO39" s="36"/>
      <c r="AP39" s="36"/>
      <c r="AQ39" s="37"/>
      <c r="AR39" s="34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41"/>
      <c r="BE39" s="34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41"/>
      <c r="BR39" s="34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41"/>
      <c r="CE39" s="34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41"/>
      <c r="CR39" s="34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41"/>
      <c r="DE39" s="34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41"/>
    </row>
    <row r="40" spans="1:121" ht="12.75" customHeight="1">
      <c r="A40" s="143"/>
      <c r="B40" s="74">
        <f t="shared" ref="B40:B45" si="28">IF(B39=$K$55,"",IF(B39&lt;&gt;"",B39+1,IF(C40=(CHOOSE(WEEKDAY($C$4,2),"lundi","mardi","mercredi","jeudi","vendredi","samedi","dimanche")),DATE($C$2,$C$3,1),"")))</f>
        <v>41969</v>
      </c>
      <c r="C40" s="69" t="s">
        <v>8</v>
      </c>
      <c r="D40" s="15"/>
      <c r="E40" s="14"/>
      <c r="F40" s="14"/>
      <c r="G40" s="14"/>
      <c r="H40" s="77" t="str">
        <f t="shared" si="23"/>
        <v/>
      </c>
      <c r="I40" s="25"/>
      <c r="J40" s="26"/>
      <c r="K40" s="26"/>
      <c r="L40" s="26"/>
      <c r="M40" s="77" t="str">
        <f t="shared" si="24"/>
        <v/>
      </c>
      <c r="N40" s="10"/>
      <c r="O40" s="11"/>
      <c r="P40" s="11"/>
      <c r="Q40" s="11"/>
      <c r="R40" s="77" t="str">
        <f t="shared" si="25"/>
        <v/>
      </c>
      <c r="S40" s="18"/>
      <c r="T40" s="19"/>
      <c r="U40" s="19"/>
      <c r="V40" s="19"/>
      <c r="W40" s="77" t="str">
        <f t="shared" si="26"/>
        <v/>
      </c>
      <c r="X40" s="21"/>
      <c r="Y40" s="22"/>
      <c r="Z40" s="22"/>
      <c r="AA40" s="22"/>
      <c r="AB40" s="77" t="str">
        <f t="shared" si="27"/>
        <v/>
      </c>
      <c r="AD40" s="42" t="str">
        <f>IF($I$5="","",$I$5)</f>
        <v>VIRGINIE</v>
      </c>
      <c r="AE40" s="43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5"/>
      <c r="AR40" s="43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5"/>
      <c r="BE40" s="43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5"/>
      <c r="BR40" s="43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5"/>
      <c r="CE40" s="43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5"/>
      <c r="CR40" s="43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5"/>
      <c r="DE40" s="43"/>
      <c r="DF40" s="44"/>
      <c r="DG40" s="44"/>
      <c r="DH40" s="44"/>
      <c r="DI40" s="44"/>
      <c r="DJ40" s="44"/>
      <c r="DK40" s="44"/>
      <c r="DL40" s="44"/>
      <c r="DM40" s="44"/>
      <c r="DN40" s="44"/>
      <c r="DO40" s="44"/>
      <c r="DP40" s="44"/>
      <c r="DQ40" s="45"/>
    </row>
    <row r="41" spans="1:121" ht="12.75" customHeight="1">
      <c r="A41" s="143"/>
      <c r="B41" s="74">
        <f t="shared" si="28"/>
        <v>41970</v>
      </c>
      <c r="C41" s="69" t="s">
        <v>9</v>
      </c>
      <c r="D41" s="15"/>
      <c r="E41" s="14"/>
      <c r="F41" s="14"/>
      <c r="G41" s="14"/>
      <c r="H41" s="77" t="str">
        <f t="shared" si="23"/>
        <v/>
      </c>
      <c r="I41" s="25"/>
      <c r="J41" s="26"/>
      <c r="K41" s="26"/>
      <c r="L41" s="26"/>
      <c r="M41" s="77" t="str">
        <f t="shared" si="24"/>
        <v/>
      </c>
      <c r="N41" s="10"/>
      <c r="O41" s="11"/>
      <c r="P41" s="11"/>
      <c r="Q41" s="11"/>
      <c r="R41" s="77" t="str">
        <f t="shared" si="25"/>
        <v/>
      </c>
      <c r="S41" s="18"/>
      <c r="T41" s="19"/>
      <c r="U41" s="19"/>
      <c r="V41" s="19"/>
      <c r="W41" s="77" t="str">
        <f t="shared" si="26"/>
        <v/>
      </c>
      <c r="X41" s="21"/>
      <c r="Y41" s="22"/>
      <c r="Z41" s="22"/>
      <c r="AA41" s="22"/>
      <c r="AB41" s="77" t="str">
        <f t="shared" si="27"/>
        <v/>
      </c>
      <c r="AD41" s="42" t="str">
        <f>IF($N$5="","",$N$5)</f>
        <v>CORINNE</v>
      </c>
      <c r="AE41" s="43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5"/>
      <c r="AR41" s="43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5"/>
      <c r="BE41" s="43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5"/>
      <c r="BR41" s="43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5"/>
      <c r="CE41" s="43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5"/>
      <c r="CR41" s="43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5"/>
      <c r="DE41" s="43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  <c r="DQ41" s="45"/>
    </row>
    <row r="42" spans="1:121" ht="12.75" customHeight="1">
      <c r="A42" s="143"/>
      <c r="B42" s="74">
        <f t="shared" si="28"/>
        <v>41971</v>
      </c>
      <c r="C42" s="69" t="s">
        <v>10</v>
      </c>
      <c r="D42" s="13"/>
      <c r="E42" s="14"/>
      <c r="F42" s="14"/>
      <c r="G42" s="14"/>
      <c r="H42" s="77" t="str">
        <f t="shared" si="23"/>
        <v/>
      </c>
      <c r="I42" s="25"/>
      <c r="J42" s="26"/>
      <c r="K42" s="26"/>
      <c r="L42" s="26"/>
      <c r="M42" s="77" t="str">
        <f t="shared" si="24"/>
        <v/>
      </c>
      <c r="N42" s="10"/>
      <c r="O42" s="11"/>
      <c r="P42" s="11"/>
      <c r="Q42" s="11"/>
      <c r="R42" s="77" t="str">
        <f t="shared" si="25"/>
        <v/>
      </c>
      <c r="S42" s="18"/>
      <c r="T42" s="19"/>
      <c r="U42" s="19"/>
      <c r="V42" s="19"/>
      <c r="W42" s="77" t="str">
        <f t="shared" si="26"/>
        <v/>
      </c>
      <c r="X42" s="21"/>
      <c r="Y42" s="22"/>
      <c r="Z42" s="22"/>
      <c r="AA42" s="22"/>
      <c r="AB42" s="77" t="str">
        <f t="shared" si="27"/>
        <v/>
      </c>
      <c r="AD42" s="42" t="str">
        <f>IF($S$5="","",$S$5)</f>
        <v>CELINE</v>
      </c>
      <c r="AE42" s="43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5"/>
      <c r="AR42" s="43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5"/>
      <c r="BE42" s="43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5"/>
      <c r="BR42" s="43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5"/>
      <c r="CE42" s="43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5"/>
      <c r="CR42" s="43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5"/>
      <c r="DE42" s="43"/>
      <c r="DF42" s="44"/>
      <c r="DG42" s="44"/>
      <c r="DH42" s="44"/>
      <c r="DI42" s="44"/>
      <c r="DJ42" s="44"/>
      <c r="DK42" s="44"/>
      <c r="DL42" s="44"/>
      <c r="DM42" s="44"/>
      <c r="DN42" s="44"/>
      <c r="DO42" s="44"/>
      <c r="DP42" s="44"/>
      <c r="DQ42" s="45"/>
    </row>
    <row r="43" spans="1:121" ht="12.75" customHeight="1">
      <c r="A43" s="143"/>
      <c r="B43" s="74">
        <f t="shared" si="28"/>
        <v>41972</v>
      </c>
      <c r="C43" s="69" t="s">
        <v>11</v>
      </c>
      <c r="D43" s="15"/>
      <c r="E43" s="14"/>
      <c r="F43" s="14"/>
      <c r="G43" s="14"/>
      <c r="H43" s="77" t="str">
        <f t="shared" si="23"/>
        <v/>
      </c>
      <c r="I43" s="25"/>
      <c r="J43" s="26"/>
      <c r="K43" s="26"/>
      <c r="L43" s="26"/>
      <c r="M43" s="77" t="str">
        <f t="shared" si="24"/>
        <v/>
      </c>
      <c r="N43" s="10"/>
      <c r="O43" s="11"/>
      <c r="P43" s="11"/>
      <c r="Q43" s="11"/>
      <c r="R43" s="77" t="str">
        <f t="shared" si="25"/>
        <v/>
      </c>
      <c r="S43" s="18"/>
      <c r="T43" s="19"/>
      <c r="U43" s="19"/>
      <c r="V43" s="19"/>
      <c r="W43" s="77" t="str">
        <f t="shared" si="26"/>
        <v/>
      </c>
      <c r="X43" s="21"/>
      <c r="Y43" s="22"/>
      <c r="Z43" s="22"/>
      <c r="AA43" s="22"/>
      <c r="AB43" s="77" t="str">
        <f t="shared" si="27"/>
        <v/>
      </c>
      <c r="AD43" s="42" t="str">
        <f>IF($X$5="","",$X$5)</f>
        <v/>
      </c>
      <c r="AE43" s="43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5"/>
      <c r="AR43" s="43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5"/>
      <c r="BE43" s="43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5"/>
      <c r="BR43" s="43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5"/>
      <c r="CE43" s="43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5"/>
      <c r="CR43" s="43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5"/>
      <c r="DE43" s="43"/>
      <c r="DF43" s="44"/>
      <c r="DG43" s="44"/>
      <c r="DH43" s="44"/>
      <c r="DI43" s="44"/>
      <c r="DJ43" s="44"/>
      <c r="DK43" s="44"/>
      <c r="DL43" s="44"/>
      <c r="DM43" s="44"/>
      <c r="DN43" s="44"/>
      <c r="DO43" s="44"/>
      <c r="DP43" s="44"/>
      <c r="DQ43" s="45"/>
    </row>
    <row r="44" spans="1:121" ht="13.5" customHeight="1" thickBot="1">
      <c r="A44" s="143"/>
      <c r="B44" s="74" t="str">
        <f t="shared" si="28"/>
        <v/>
      </c>
      <c r="C44" s="69" t="s">
        <v>12</v>
      </c>
      <c r="D44" s="16"/>
      <c r="E44" s="17"/>
      <c r="F44" s="17"/>
      <c r="G44" s="17"/>
      <c r="H44" s="77" t="str">
        <f t="shared" si="23"/>
        <v/>
      </c>
      <c r="I44" s="25"/>
      <c r="J44" s="26"/>
      <c r="K44" s="26"/>
      <c r="L44" s="26"/>
      <c r="M44" s="77" t="str">
        <f t="shared" si="24"/>
        <v/>
      </c>
      <c r="N44" s="10"/>
      <c r="O44" s="11"/>
      <c r="P44" s="11"/>
      <c r="Q44" s="11"/>
      <c r="R44" s="77" t="str">
        <f t="shared" si="25"/>
        <v/>
      </c>
      <c r="S44" s="18"/>
      <c r="T44" s="19"/>
      <c r="U44" s="19"/>
      <c r="V44" s="19"/>
      <c r="W44" s="77" t="str">
        <f t="shared" si="26"/>
        <v/>
      </c>
      <c r="X44" s="21"/>
      <c r="Y44" s="22"/>
      <c r="Z44" s="22"/>
      <c r="AA44" s="22"/>
      <c r="AB44" s="77" t="str">
        <f t="shared" si="27"/>
        <v/>
      </c>
      <c r="AD44" s="46"/>
      <c r="AE44" s="47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9"/>
      <c r="AR44" s="47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9"/>
      <c r="BE44" s="47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9"/>
      <c r="BR44" s="47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50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2"/>
      <c r="CR44" s="50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2"/>
      <c r="DE44" s="50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2"/>
    </row>
    <row r="45" spans="1:121" ht="13.5" customHeight="1" thickBot="1">
      <c r="A45" s="143"/>
      <c r="B45" s="74" t="str">
        <f t="shared" si="28"/>
        <v/>
      </c>
      <c r="C45" s="69" t="s">
        <v>13</v>
      </c>
      <c r="D45" s="24"/>
      <c r="E45" s="17"/>
      <c r="F45" s="17"/>
      <c r="G45" s="17"/>
      <c r="H45" s="77" t="str">
        <f t="shared" si="23"/>
        <v/>
      </c>
      <c r="I45" s="27"/>
      <c r="J45" s="26"/>
      <c r="K45" s="26"/>
      <c r="L45" s="26"/>
      <c r="M45" s="77" t="str">
        <f t="shared" si="24"/>
        <v/>
      </c>
      <c r="N45" s="12"/>
      <c r="O45" s="11"/>
      <c r="P45" s="11"/>
      <c r="Q45" s="11"/>
      <c r="R45" s="77" t="str">
        <f t="shared" si="25"/>
        <v/>
      </c>
      <c r="S45" s="20"/>
      <c r="T45" s="19"/>
      <c r="U45" s="19"/>
      <c r="V45" s="19"/>
      <c r="W45" s="77" t="str">
        <f t="shared" si="26"/>
        <v/>
      </c>
      <c r="X45" s="23"/>
      <c r="Y45" s="22"/>
      <c r="Z45" s="22"/>
      <c r="AA45" s="22"/>
      <c r="AB45" s="77" t="str">
        <f t="shared" si="27"/>
        <v/>
      </c>
      <c r="AD45" s="54"/>
      <c r="AE45" s="151" t="str">
        <f>B47</f>
        <v/>
      </c>
      <c r="AF45" s="151"/>
      <c r="AG45" s="151"/>
      <c r="AH45" s="151"/>
      <c r="AI45" s="151"/>
      <c r="AJ45" s="151"/>
      <c r="AK45" s="151"/>
      <c r="AL45" s="151"/>
      <c r="AM45" s="151"/>
      <c r="AN45" s="151"/>
      <c r="AO45" s="151"/>
      <c r="AP45" s="151"/>
      <c r="AQ45" s="151"/>
      <c r="AR45" s="151" t="str">
        <f>B48</f>
        <v/>
      </c>
      <c r="AS45" s="151"/>
      <c r="AT45" s="151"/>
      <c r="AU45" s="151"/>
      <c r="AV45" s="151"/>
      <c r="AW45" s="151"/>
      <c r="AX45" s="151"/>
      <c r="AY45" s="151"/>
      <c r="AZ45" s="151"/>
      <c r="BA45" s="151"/>
      <c r="BB45" s="151"/>
      <c r="BC45" s="151"/>
      <c r="BD45" s="151"/>
      <c r="BE45" s="152" t="str">
        <f>B49</f>
        <v/>
      </c>
      <c r="BF45" s="151"/>
      <c r="BG45" s="151"/>
      <c r="BH45" s="151"/>
      <c r="BI45" s="151"/>
      <c r="BJ45" s="151"/>
      <c r="BK45" s="151"/>
      <c r="BL45" s="151"/>
      <c r="BM45" s="151"/>
      <c r="BN45" s="151"/>
      <c r="BO45" s="151"/>
      <c r="BP45" s="151"/>
      <c r="BQ45" s="153"/>
      <c r="BR45" s="154"/>
      <c r="BS45" s="154"/>
      <c r="BT45" s="154"/>
      <c r="BU45" s="154"/>
      <c r="BV45" s="154"/>
      <c r="BW45" s="154"/>
      <c r="BX45" s="154"/>
      <c r="BY45" s="154"/>
      <c r="BZ45" s="154"/>
      <c r="CA45" s="154"/>
      <c r="CB45" s="154"/>
      <c r="CC45" s="154"/>
      <c r="CD45" s="154"/>
      <c r="CE45" s="150"/>
      <c r="CF45" s="150"/>
      <c r="CG45" s="150"/>
      <c r="CH45" s="150"/>
      <c r="CI45" s="150"/>
      <c r="CJ45" s="150"/>
      <c r="CK45" s="150"/>
      <c r="CL45" s="150"/>
      <c r="CM45" s="150"/>
      <c r="CN45" s="150"/>
      <c r="CO45" s="150"/>
      <c r="CP45" s="150"/>
      <c r="CQ45" s="150"/>
      <c r="CR45" s="150"/>
      <c r="CS45" s="150"/>
      <c r="CT45" s="150"/>
      <c r="CU45" s="150"/>
      <c r="CV45" s="150"/>
      <c r="CW45" s="150"/>
      <c r="CX45" s="150"/>
      <c r="CY45" s="150"/>
      <c r="CZ45" s="150"/>
      <c r="DA45" s="150"/>
      <c r="DB45" s="150"/>
      <c r="DC45" s="150"/>
      <c r="DD45" s="150"/>
      <c r="DE45" s="150"/>
      <c r="DF45" s="150"/>
      <c r="DG45" s="150"/>
      <c r="DH45" s="150"/>
      <c r="DI45" s="150"/>
      <c r="DJ45" s="150"/>
      <c r="DK45" s="150"/>
      <c r="DL45" s="150"/>
      <c r="DM45" s="150"/>
      <c r="DN45" s="150"/>
      <c r="DO45" s="150"/>
      <c r="DP45" s="150"/>
      <c r="DQ45" s="150"/>
    </row>
    <row r="46" spans="1:121" s="4" customFormat="1" ht="13.5" thickBot="1">
      <c r="A46" s="71"/>
      <c r="B46" s="75"/>
      <c r="C46" s="73" t="s">
        <v>0</v>
      </c>
      <c r="D46" s="146" t="str">
        <f>IF(H46=0,"",H46-"35:00")</f>
        <v/>
      </c>
      <c r="E46" s="147"/>
      <c r="F46" s="147"/>
      <c r="G46" s="147"/>
      <c r="H46" s="78">
        <f>SUM(H39:H45)</f>
        <v>0</v>
      </c>
      <c r="I46" s="146" t="str">
        <f>IF(M46=0,"",M46-"35:00")</f>
        <v/>
      </c>
      <c r="J46" s="147"/>
      <c r="K46" s="147"/>
      <c r="L46" s="147"/>
      <c r="M46" s="78">
        <f>SUM(M39:M45)</f>
        <v>0</v>
      </c>
      <c r="N46" s="146" t="str">
        <f>IF(R46=0,"",R46-"35:00")</f>
        <v/>
      </c>
      <c r="O46" s="147"/>
      <c r="P46" s="147"/>
      <c r="Q46" s="147"/>
      <c r="R46" s="78">
        <f>SUM(R39:R45)</f>
        <v>0</v>
      </c>
      <c r="S46" s="146" t="str">
        <f>IF(W46=0,"",W46-"35:00")</f>
        <v/>
      </c>
      <c r="T46" s="147"/>
      <c r="U46" s="147"/>
      <c r="V46" s="147"/>
      <c r="W46" s="78">
        <f>SUM(W39:W45)</f>
        <v>0</v>
      </c>
      <c r="X46" s="146" t="str">
        <f>IF(AB46=0,"",AB46-"35:00")</f>
        <v/>
      </c>
      <c r="Y46" s="147"/>
      <c r="Z46" s="147"/>
      <c r="AA46" s="147"/>
      <c r="AB46" s="78">
        <f>SUM(AB39:AB45)</f>
        <v>0</v>
      </c>
      <c r="AD46" s="92"/>
      <c r="AE46" s="30">
        <v>0.33333333333333331</v>
      </c>
      <c r="AF46" s="30">
        <v>0.375</v>
      </c>
      <c r="AG46" s="30">
        <v>0.41666666666666702</v>
      </c>
      <c r="AH46" s="30">
        <v>0.45833333333333298</v>
      </c>
      <c r="AI46" s="30">
        <v>0.5</v>
      </c>
      <c r="AJ46" s="30">
        <v>0.54166666666666696</v>
      </c>
      <c r="AK46" s="30">
        <v>0.58333333333333304</v>
      </c>
      <c r="AL46" s="30">
        <v>0.625</v>
      </c>
      <c r="AM46" s="30">
        <v>0.66666666666666696</v>
      </c>
      <c r="AN46" s="30">
        <v>0.70833333333333304</v>
      </c>
      <c r="AO46" s="30">
        <v>0.75</v>
      </c>
      <c r="AP46" s="30">
        <v>0.79166666666666696</v>
      </c>
      <c r="AQ46" s="30">
        <v>0.83333333333333304</v>
      </c>
      <c r="AR46" s="30">
        <v>0.33333333333333331</v>
      </c>
      <c r="AS46" s="30">
        <v>0.375</v>
      </c>
      <c r="AT46" s="30">
        <v>0.41666666666666702</v>
      </c>
      <c r="AU46" s="30">
        <v>0.45833333333333298</v>
      </c>
      <c r="AV46" s="30">
        <v>0.5</v>
      </c>
      <c r="AW46" s="30">
        <v>0.54166666666666696</v>
      </c>
      <c r="AX46" s="30">
        <v>0.58333333333333304</v>
      </c>
      <c r="AY46" s="30">
        <v>0.625</v>
      </c>
      <c r="AZ46" s="30">
        <v>0.66666666666666696</v>
      </c>
      <c r="BA46" s="30">
        <v>0.70833333333333304</v>
      </c>
      <c r="BB46" s="30">
        <v>0.75</v>
      </c>
      <c r="BC46" s="30">
        <v>0.79166666666666696</v>
      </c>
      <c r="BD46" s="30">
        <v>0.83333333333333304</v>
      </c>
      <c r="BE46" s="30">
        <v>0.33333333333333331</v>
      </c>
      <c r="BF46" s="30">
        <v>0.375</v>
      </c>
      <c r="BG46" s="30">
        <v>0.41666666666666702</v>
      </c>
      <c r="BH46" s="30">
        <v>0.45833333333333298</v>
      </c>
      <c r="BI46" s="30">
        <v>0.5</v>
      </c>
      <c r="BJ46" s="30">
        <v>0.54166666666666696</v>
      </c>
      <c r="BK46" s="30">
        <v>0.58333333333333304</v>
      </c>
      <c r="BL46" s="30">
        <v>0.625</v>
      </c>
      <c r="BM46" s="30">
        <v>0.66666666666666696</v>
      </c>
      <c r="BN46" s="30">
        <v>0.70833333333333304</v>
      </c>
      <c r="BO46" s="30">
        <v>0.75</v>
      </c>
      <c r="BP46" s="30">
        <v>0.79166666666666696</v>
      </c>
      <c r="BQ46" s="31">
        <v>0.83333333333333304</v>
      </c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</row>
    <row r="47" spans="1:121" ht="13.5" customHeight="1">
      <c r="A47" s="142">
        <f>IF(A39=52,1,A39+1)</f>
        <v>48</v>
      </c>
      <c r="B47" s="74" t="str">
        <f>IF(B45="","",IF(B45&lt;&gt;"",B45+1,IF(C47=(CHOOSE(WEEKDAY($C$4,2),"lundi","mardi","mercredi","jeudi","vendredi","samedi","dimanche")),DATE($C$2,$C$3,1),"")))</f>
        <v/>
      </c>
      <c r="C47" s="69" t="s">
        <v>7</v>
      </c>
      <c r="D47" s="13"/>
      <c r="E47" s="14"/>
      <c r="F47" s="14"/>
      <c r="G47" s="14"/>
      <c r="H47" s="77" t="str">
        <f t="shared" ref="H47:H49" si="29">IF(D47="","",(E47-D47)+(G47-F47)-$H$4)</f>
        <v/>
      </c>
      <c r="I47" s="25"/>
      <c r="J47" s="26"/>
      <c r="K47" s="26"/>
      <c r="L47" s="26"/>
      <c r="M47" s="77" t="str">
        <f t="shared" ref="M47:M49" si="30">IF(I47="","",(J47-I47)+(L47-K47)-$H$4)</f>
        <v/>
      </c>
      <c r="N47" s="10"/>
      <c r="O47" s="11"/>
      <c r="P47" s="11"/>
      <c r="Q47" s="11"/>
      <c r="R47" s="77" t="str">
        <f t="shared" ref="R47:R49" si="31">IF(N47="","",(O47-N47)+(Q47-P47)-$H$4)</f>
        <v/>
      </c>
      <c r="S47" s="18"/>
      <c r="T47" s="19"/>
      <c r="U47" s="19"/>
      <c r="V47" s="19"/>
      <c r="W47" s="77" t="str">
        <f t="shared" ref="W47:W49" si="32">IF(S47="","",(T47-S47)+(V47-U47)-$H$4)</f>
        <v/>
      </c>
      <c r="X47" s="21"/>
      <c r="Y47" s="22"/>
      <c r="Z47" s="22"/>
      <c r="AA47" s="22"/>
      <c r="AB47" s="77" t="str">
        <f t="shared" ref="AB47:AB49" si="33">IF(X47="","",(Y47-X47)+(AA47-Z47)-$H$4)</f>
        <v/>
      </c>
      <c r="AD47" s="33" t="str">
        <f>IF($D$5="","",$D$5)</f>
        <v>GUILLAUME</v>
      </c>
      <c r="AE47" s="34"/>
      <c r="AF47" s="35"/>
      <c r="AG47" s="35"/>
      <c r="AH47" s="36"/>
      <c r="AI47" s="36"/>
      <c r="AJ47" s="35"/>
      <c r="AK47" s="35"/>
      <c r="AL47" s="36"/>
      <c r="AM47" s="36"/>
      <c r="AN47" s="36"/>
      <c r="AO47" s="36"/>
      <c r="AP47" s="36"/>
      <c r="AQ47" s="37"/>
      <c r="AR47" s="34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4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41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</row>
    <row r="48" spans="1:121" ht="13.5" customHeight="1">
      <c r="A48" s="143"/>
      <c r="B48" s="74" t="str">
        <f>IF(B47=$K$55,"",IF(B47&lt;&gt;"",B47+1,IF(C48=(CHOOSE(WEEKDAY($C$4,2),"lundi","mardi","mercredi","jeudi","vendredi","samedi","dimanche")),DATE($C$2,$C$3,1),"")))</f>
        <v/>
      </c>
      <c r="C48" s="69" t="s">
        <v>8</v>
      </c>
      <c r="D48" s="15"/>
      <c r="E48" s="14"/>
      <c r="F48" s="14"/>
      <c r="G48" s="14"/>
      <c r="H48" s="77" t="str">
        <f t="shared" si="29"/>
        <v/>
      </c>
      <c r="I48" s="25"/>
      <c r="J48" s="26"/>
      <c r="K48" s="26"/>
      <c r="L48" s="26"/>
      <c r="M48" s="77" t="str">
        <f t="shared" si="30"/>
        <v/>
      </c>
      <c r="N48" s="10"/>
      <c r="O48" s="11"/>
      <c r="P48" s="11"/>
      <c r="Q48" s="11"/>
      <c r="R48" s="77" t="str">
        <f t="shared" si="31"/>
        <v/>
      </c>
      <c r="S48" s="18"/>
      <c r="T48" s="19"/>
      <c r="U48" s="19"/>
      <c r="V48" s="19"/>
      <c r="W48" s="77" t="str">
        <f t="shared" si="32"/>
        <v/>
      </c>
      <c r="X48" s="21"/>
      <c r="Y48" s="22"/>
      <c r="Z48" s="22"/>
      <c r="AA48" s="22"/>
      <c r="AB48" s="77" t="str">
        <f t="shared" si="33"/>
        <v/>
      </c>
      <c r="AD48" s="42" t="str">
        <f>IF($I$5="","",$I$5)</f>
        <v>VIRGINIE</v>
      </c>
      <c r="AE48" s="43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5"/>
      <c r="AR48" s="43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3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5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O48" s="44"/>
      <c r="DP48" s="44"/>
      <c r="DQ48" s="44"/>
    </row>
    <row r="49" spans="1:121" ht="13.5" customHeight="1">
      <c r="A49" s="143"/>
      <c r="B49" s="74" t="str">
        <f t="shared" ref="B49" si="34">IF(B48&lt;&gt;"",B48+1,IF(C49=(CHOOSE(WEEKDAY($C$4,2),"lundi","mardi","mercredi","jeudi","vendredi","samedi","dimanche")),DATE($C$2,$C$3,1),""))</f>
        <v/>
      </c>
      <c r="C49" s="69" t="s">
        <v>9</v>
      </c>
      <c r="D49" s="15"/>
      <c r="E49" s="14"/>
      <c r="F49" s="14"/>
      <c r="G49" s="14"/>
      <c r="H49" s="77" t="str">
        <f t="shared" si="29"/>
        <v/>
      </c>
      <c r="I49" s="27"/>
      <c r="J49" s="26"/>
      <c r="K49" s="26"/>
      <c r="L49" s="26"/>
      <c r="M49" s="77" t="str">
        <f t="shared" si="30"/>
        <v/>
      </c>
      <c r="N49" s="12"/>
      <c r="O49" s="11"/>
      <c r="P49" s="11"/>
      <c r="Q49" s="11"/>
      <c r="R49" s="77" t="str">
        <f t="shared" si="31"/>
        <v/>
      </c>
      <c r="S49" s="20"/>
      <c r="T49" s="19"/>
      <c r="U49" s="19"/>
      <c r="V49" s="19"/>
      <c r="W49" s="77" t="str">
        <f t="shared" si="32"/>
        <v/>
      </c>
      <c r="X49" s="23"/>
      <c r="Y49" s="22"/>
      <c r="Z49" s="22"/>
      <c r="AA49" s="22"/>
      <c r="AB49" s="77" t="str">
        <f t="shared" si="33"/>
        <v/>
      </c>
      <c r="AD49" s="42" t="str">
        <f>IF($N$5="","",$N$5)</f>
        <v>CORINNE</v>
      </c>
      <c r="AE49" s="43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5"/>
      <c r="AR49" s="43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3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5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4"/>
      <c r="CW49" s="44"/>
      <c r="CX49" s="44"/>
      <c r="CY49" s="44"/>
      <c r="CZ49" s="44"/>
      <c r="DA49" s="44"/>
      <c r="DB49" s="44"/>
      <c r="DC49" s="44"/>
      <c r="DD49" s="44"/>
      <c r="DE49" s="44"/>
      <c r="DF49" s="44"/>
      <c r="DG49" s="44"/>
      <c r="DH49" s="44"/>
      <c r="DI49" s="44"/>
      <c r="DJ49" s="44"/>
      <c r="DK49" s="44"/>
      <c r="DL49" s="44"/>
      <c r="DM49" s="44"/>
      <c r="DN49" s="44"/>
      <c r="DO49" s="44"/>
      <c r="DP49" s="44"/>
      <c r="DQ49" s="44"/>
    </row>
    <row r="50" spans="1:121" ht="13.5" customHeight="1" thickBot="1">
      <c r="A50" s="144"/>
      <c r="B50" s="76"/>
      <c r="C50" s="73" t="s">
        <v>0</v>
      </c>
      <c r="D50" s="95"/>
      <c r="E50" s="177" t="s">
        <v>14</v>
      </c>
      <c r="F50" s="177"/>
      <c r="G50" s="178"/>
      <c r="H50" s="91">
        <f>SUM(H46:H49)</f>
        <v>0</v>
      </c>
      <c r="I50" s="146" t="str">
        <f>IF(M50=0,"",M50-"35:00")</f>
        <v/>
      </c>
      <c r="J50" s="147"/>
      <c r="K50" s="147"/>
      <c r="L50" s="147"/>
      <c r="M50" s="91">
        <f>SUM(M46:M49)</f>
        <v>0</v>
      </c>
      <c r="N50" s="146" t="str">
        <f>IF(R50=0,"",R50-"35:00")</f>
        <v/>
      </c>
      <c r="O50" s="147"/>
      <c r="P50" s="147"/>
      <c r="Q50" s="147"/>
      <c r="R50" s="91">
        <f>SUM(R46:R49)</f>
        <v>0</v>
      </c>
      <c r="S50" s="146" t="str">
        <f>IF(W50=0,"",W50-"35:00")</f>
        <v/>
      </c>
      <c r="T50" s="147"/>
      <c r="U50" s="147"/>
      <c r="V50" s="147"/>
      <c r="W50" s="91">
        <f>SUM(W46:W49)</f>
        <v>0</v>
      </c>
      <c r="X50" s="146" t="str">
        <f>IF(AB50=0,"",AB50-"35:00")</f>
        <v/>
      </c>
      <c r="Y50" s="147"/>
      <c r="Z50" s="147"/>
      <c r="AA50" s="147"/>
      <c r="AB50" s="78">
        <f>SUM(AB46:AB49)</f>
        <v>0</v>
      </c>
      <c r="AD50" s="42" t="str">
        <f>IF($S$5="","",$S$5)</f>
        <v>CELINE</v>
      </c>
      <c r="AE50" s="43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5"/>
      <c r="AR50" s="43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3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5"/>
      <c r="BR50" s="44"/>
      <c r="BS50" s="44"/>
      <c r="BT50" s="44"/>
      <c r="BU50" s="44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DE50" s="44"/>
      <c r="DF50" s="44"/>
      <c r="DG50" s="44"/>
      <c r="DH50" s="44"/>
      <c r="DI50" s="44"/>
      <c r="DJ50" s="44"/>
      <c r="DK50" s="44"/>
      <c r="DL50" s="44"/>
      <c r="DM50" s="44"/>
      <c r="DN50" s="44"/>
      <c r="DO50" s="44"/>
      <c r="DP50" s="44"/>
      <c r="DQ50" s="44"/>
    </row>
    <row r="51" spans="1:121" s="4" customFormat="1" ht="13.5" thickBot="1">
      <c r="A51" s="79"/>
      <c r="B51" s="176" t="s">
        <v>1</v>
      </c>
      <c r="C51" s="176"/>
      <c r="D51" s="96"/>
      <c r="E51" s="148">
        <f>IF(H51=0,"",SUM(E50,D46,D38,D30,D22,D14))</f>
        <v>-2.0833333333334147E-2</v>
      </c>
      <c r="F51" s="148"/>
      <c r="G51" s="149"/>
      <c r="H51" s="93">
        <f>SUM(H50,H46,H38,H30,H22,H14,H50)</f>
        <v>2.8958333333333321</v>
      </c>
      <c r="I51" s="96"/>
      <c r="J51" s="148">
        <f>IF(M51=0,"",SUM(J50,I46,I38,I30,I22,I14))</f>
        <v>-0.43750000000000155</v>
      </c>
      <c r="K51" s="148"/>
      <c r="L51" s="149"/>
      <c r="M51" s="93">
        <f>SUM(M50,M46,M38,M30,M22,M14,M50)</f>
        <v>3.9374999999999982</v>
      </c>
      <c r="N51" s="96"/>
      <c r="O51" s="148">
        <f>IF(R51=0,"",SUM(O50,N46,N38,N30,N22,N14))</f>
        <v>-1.9583333333333353</v>
      </c>
      <c r="P51" s="148"/>
      <c r="Q51" s="149"/>
      <c r="R51" s="93">
        <f>SUM(R50,R46,R38,R30,R22,R14,R50)</f>
        <v>2.4166666666666643</v>
      </c>
      <c r="S51" s="96"/>
      <c r="T51" s="148">
        <f>IF(W51=0,"",SUM(T50,S46,S38,S30,S22,S14))</f>
        <v>-1.3125</v>
      </c>
      <c r="U51" s="148"/>
      <c r="V51" s="149"/>
      <c r="W51" s="93">
        <f>SUM(W50,W46,W38,W30,W22,W14,W50)</f>
        <v>0.14583333333333334</v>
      </c>
      <c r="X51" s="96"/>
      <c r="Y51" s="148" t="str">
        <f>IF(AB51=0,"",SUM(Y50,X46,X38,X30,X22,X14))</f>
        <v/>
      </c>
      <c r="Z51" s="148"/>
      <c r="AA51" s="149"/>
      <c r="AB51" s="93">
        <f>SUM(AB50,AB46,AB38,AB30,AB22,AB14,AB50)</f>
        <v>0</v>
      </c>
      <c r="AD51" s="42" t="str">
        <f>IF($X$5="","",$X$5)</f>
        <v/>
      </c>
      <c r="AE51" s="43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5"/>
      <c r="AR51" s="43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3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5"/>
      <c r="BR51" s="44"/>
      <c r="BS51" s="44"/>
      <c r="BT51" s="44"/>
      <c r="BU51" s="44"/>
      <c r="BV51" s="44"/>
      <c r="BW51" s="44"/>
      <c r="BX51" s="44"/>
      <c r="BY51" s="44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4"/>
      <c r="DB51" s="44"/>
      <c r="DC51" s="44"/>
      <c r="DD51" s="44"/>
      <c r="DE51" s="44"/>
      <c r="DF51" s="44"/>
      <c r="DG51" s="44"/>
      <c r="DH51" s="44"/>
      <c r="DI51" s="44"/>
      <c r="DJ51" s="44"/>
      <c r="DK51" s="44"/>
      <c r="DL51" s="44"/>
      <c r="DM51" s="44"/>
      <c r="DN51" s="44"/>
      <c r="DO51" s="44"/>
      <c r="DP51" s="44"/>
      <c r="DQ51" s="44"/>
    </row>
    <row r="52" spans="1:121" s="4" customFormat="1">
      <c r="A52" s="79"/>
      <c r="B52" s="80"/>
      <c r="C52" s="80"/>
      <c r="D52" s="96"/>
      <c r="E52" s="97"/>
      <c r="F52" s="97"/>
      <c r="G52" s="98"/>
      <c r="H52" s="99"/>
      <c r="I52" s="96"/>
      <c r="J52" s="96"/>
      <c r="K52" s="100"/>
      <c r="L52" s="96"/>
      <c r="M52" s="99"/>
      <c r="N52" s="96"/>
      <c r="O52" s="96"/>
      <c r="P52" s="100"/>
      <c r="Q52" s="96"/>
      <c r="R52" s="99"/>
      <c r="S52" s="96"/>
      <c r="T52" s="96"/>
      <c r="U52" s="100"/>
      <c r="V52" s="96"/>
      <c r="W52" s="99"/>
      <c r="X52" s="96"/>
      <c r="Y52" s="96"/>
      <c r="Z52" s="100"/>
      <c r="AA52" s="96"/>
      <c r="AB52" s="99"/>
      <c r="AD52" s="81"/>
      <c r="AE52" s="43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5"/>
      <c r="AR52" s="43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3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5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  <c r="DI52" s="44"/>
      <c r="DJ52" s="44"/>
      <c r="DK52" s="44"/>
      <c r="DL52" s="44"/>
      <c r="DM52" s="44"/>
      <c r="DN52" s="44"/>
      <c r="DO52" s="44"/>
      <c r="DP52" s="44"/>
      <c r="DQ52" s="44"/>
    </row>
    <row r="53" spans="1:121" ht="13.5" thickBot="1">
      <c r="A53" s="83"/>
      <c r="B53" s="84"/>
      <c r="C53" s="85"/>
      <c r="D53" s="86">
        <v>41973</v>
      </c>
      <c r="E53" s="87"/>
      <c r="F53" s="86">
        <v>41972</v>
      </c>
      <c r="G53" s="87"/>
      <c r="H53" s="87"/>
      <c r="I53" s="87"/>
      <c r="J53" s="87"/>
      <c r="K53" s="87"/>
      <c r="L53" s="87"/>
      <c r="AD53" s="46"/>
      <c r="AE53" s="47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9"/>
      <c r="AR53" s="47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7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9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  <c r="DL53" s="54"/>
      <c r="DM53" s="54"/>
      <c r="DN53" s="54"/>
      <c r="DO53" s="54"/>
      <c r="DP53" s="54"/>
      <c r="DQ53" s="54"/>
    </row>
    <row r="54" spans="1:121">
      <c r="A54" s="83"/>
      <c r="B54" s="88">
        <f>((DATE(YEAR(D53),MONTH(D53)+1,0)))</f>
        <v>42003</v>
      </c>
      <c r="C54" s="85"/>
      <c r="D54" s="87"/>
      <c r="E54" s="87"/>
      <c r="F54" s="87"/>
      <c r="G54" s="87"/>
      <c r="H54" s="87"/>
      <c r="I54" s="87"/>
      <c r="J54" s="87"/>
      <c r="K54" s="87"/>
      <c r="L54" s="87"/>
    </row>
    <row r="55" spans="1:121">
      <c r="A55" s="83"/>
      <c r="B55" s="84"/>
      <c r="C55" s="85"/>
      <c r="D55" s="89">
        <f>DATE(YEAR(D53),MONTH(D53)+1,0)</f>
        <v>42003</v>
      </c>
      <c r="E55" s="87"/>
      <c r="F55" s="87">
        <f>IF(MONTH(F53)&gt;MONTH(D53),1,2)</f>
        <v>2</v>
      </c>
      <c r="G55" s="87"/>
      <c r="H55" s="87"/>
      <c r="I55" s="87"/>
      <c r="J55" s="87"/>
      <c r="K55" s="28">
        <f>DATE(C2,C3+1,1)-1</f>
        <v>41972</v>
      </c>
      <c r="L55" s="87"/>
      <c r="P55" s="7"/>
      <c r="S55" s="8"/>
    </row>
    <row r="56" spans="1:121">
      <c r="A56" s="83"/>
      <c r="B56" s="84"/>
      <c r="C56" s="85"/>
      <c r="D56" s="87"/>
      <c r="E56" s="87"/>
      <c r="F56" s="87"/>
      <c r="G56" s="87"/>
      <c r="H56" s="87"/>
      <c r="I56" s="87"/>
      <c r="J56" s="87"/>
      <c r="K56" s="87"/>
      <c r="L56" s="87"/>
    </row>
    <row r="57" spans="1:121">
      <c r="A57" s="83">
        <v>2</v>
      </c>
      <c r="B57" s="84" t="s">
        <v>7</v>
      </c>
      <c r="C57" s="85"/>
      <c r="D57" s="87" t="str">
        <f>IF(B57=(CHOOSE(WEEKDAY($C$4,2),"lundi","mardi","mercredi","jeudi","vendredi","samedi","dimanche")),CHOOSE(WEEKDAY($C$4,2),"lundi","mardi","mercredi","jeudi","vendredi","samedi","dimanche"),"")</f>
        <v/>
      </c>
      <c r="E57" s="87"/>
      <c r="F57" s="90" t="str">
        <f>CHOOSE(WEEKDAY($C$4,2)+1,"lundi","mardi","mercredi","jeudi","vendredi","samedi","dimanche")</f>
        <v>vendredi</v>
      </c>
      <c r="G57" s="87"/>
      <c r="H57" s="87"/>
      <c r="I57" s="87"/>
      <c r="J57" s="87"/>
      <c r="K57" s="87"/>
      <c r="L57" s="87"/>
    </row>
    <row r="58" spans="1:121">
      <c r="A58" s="83">
        <v>3</v>
      </c>
      <c r="B58" s="84" t="s">
        <v>8</v>
      </c>
      <c r="C58" s="85"/>
      <c r="D58" s="87" t="str">
        <f t="shared" ref="D58:D63" si="35">IF(B58=(CHOOSE(WEEKDAY($C$4,2),"lundi","mardi","mercredi","jeudi","vendredi","samedi","dimanche")),CHOOSE(WEEKDAY($C$4,2),"lundi","mardi","mercredi","jeudi","vendredi","samedi","dimanche"),"")</f>
        <v/>
      </c>
      <c r="E58" s="87"/>
      <c r="F58" s="87"/>
      <c r="G58" s="87"/>
      <c r="H58" s="87"/>
      <c r="I58" s="87"/>
      <c r="J58" s="87"/>
      <c r="K58" s="87"/>
      <c r="L58" s="87"/>
    </row>
    <row r="59" spans="1:121">
      <c r="A59" s="83">
        <v>4</v>
      </c>
      <c r="B59" s="84" t="s">
        <v>9</v>
      </c>
      <c r="C59" s="85"/>
      <c r="D59" s="87" t="str">
        <f t="shared" si="35"/>
        <v/>
      </c>
      <c r="E59" s="87"/>
      <c r="F59" s="87"/>
      <c r="G59" s="87"/>
      <c r="H59" s="87"/>
      <c r="I59" s="87"/>
      <c r="J59" s="87"/>
      <c r="K59" s="87"/>
      <c r="L59" s="87"/>
    </row>
    <row r="60" spans="1:121">
      <c r="A60" s="83">
        <v>5</v>
      </c>
      <c r="B60" s="84" t="s">
        <v>10</v>
      </c>
      <c r="C60" s="85"/>
      <c r="D60" s="86">
        <f>IF(B60=(CHOOSE(WEEKDAY($C$4,2),"lundi","mardi","mercredi","jeudi","vendredi","samedi","dimanche")),DATE(C2,C3,1),"")</f>
        <v>41943</v>
      </c>
      <c r="E60" s="87"/>
      <c r="F60" s="87"/>
      <c r="G60" s="87"/>
      <c r="H60" s="87"/>
      <c r="I60" s="87"/>
      <c r="J60" s="87"/>
      <c r="K60" s="87"/>
      <c r="L60" s="87"/>
    </row>
    <row r="61" spans="1:121">
      <c r="A61" s="83">
        <v>6</v>
      </c>
      <c r="B61" s="84" t="s">
        <v>11</v>
      </c>
      <c r="C61" s="85"/>
      <c r="D61" s="87" t="str">
        <f t="shared" si="35"/>
        <v/>
      </c>
      <c r="E61" s="87"/>
      <c r="F61" s="87"/>
      <c r="G61" s="87"/>
      <c r="H61" s="87"/>
      <c r="I61" s="87"/>
      <c r="J61" s="87"/>
      <c r="K61" s="87"/>
      <c r="L61" s="87"/>
    </row>
    <row r="62" spans="1:121">
      <c r="A62" s="83">
        <v>7</v>
      </c>
      <c r="B62" s="84" t="s">
        <v>12</v>
      </c>
      <c r="C62" s="85"/>
      <c r="D62" s="87" t="str">
        <f t="shared" si="35"/>
        <v/>
      </c>
      <c r="E62" s="87"/>
      <c r="F62" s="87"/>
      <c r="G62" s="87"/>
      <c r="H62" s="87"/>
      <c r="I62" s="87"/>
      <c r="J62" s="87"/>
      <c r="K62" s="87"/>
      <c r="L62" s="87"/>
    </row>
    <row r="63" spans="1:121">
      <c r="A63" s="83">
        <v>1</v>
      </c>
      <c r="B63" s="84" t="s">
        <v>13</v>
      </c>
      <c r="C63" s="85"/>
      <c r="D63" s="87" t="str">
        <f t="shared" si="35"/>
        <v/>
      </c>
      <c r="E63" s="87"/>
      <c r="F63" s="87"/>
      <c r="G63" s="87"/>
      <c r="H63" s="87"/>
      <c r="I63" s="87"/>
      <c r="J63" s="87"/>
      <c r="K63" s="87"/>
      <c r="L63" s="87"/>
    </row>
    <row r="64" spans="1:121">
      <c r="A64" s="83"/>
      <c r="B64" s="84"/>
      <c r="C64" s="85"/>
      <c r="D64" s="87"/>
      <c r="E64" s="87"/>
      <c r="F64" s="87"/>
      <c r="G64" s="87"/>
      <c r="H64" s="87"/>
      <c r="I64" s="87"/>
      <c r="J64" s="87"/>
      <c r="K64" s="87"/>
      <c r="L64" s="87"/>
    </row>
    <row r="74" spans="3:3">
      <c r="C74" s="60"/>
    </row>
    <row r="75" spans="3:3">
      <c r="C75" s="60"/>
    </row>
    <row r="76" spans="3:3">
      <c r="C76" s="60"/>
    </row>
    <row r="77" spans="3:3">
      <c r="C77" s="60"/>
    </row>
    <row r="78" spans="3:3">
      <c r="C78" s="60"/>
    </row>
    <row r="79" spans="3:3">
      <c r="C79" s="60"/>
    </row>
    <row r="80" spans="3:3">
      <c r="C80" s="60"/>
    </row>
  </sheetData>
  <sheetProtection selectLockedCells="1"/>
  <customSheetViews>
    <customSheetView guid="{61E52EC2-4922-43FC-9E51-126F6393676D}" showRuler="0" topLeftCell="A19">
      <selection activeCell="J48" sqref="J48"/>
      <pageMargins left="0.78740157499999996" right="0.78740157499999996" top="0.984251969" bottom="0.984251969" header="0.4921259845" footer="0.4921259845"/>
      <headerFooter alignWithMargins="0"/>
    </customSheetView>
  </customSheetViews>
  <mergeCells count="86">
    <mergeCell ref="DE37:DQ37"/>
    <mergeCell ref="CE37:CQ37"/>
    <mergeCell ref="CE29:CQ29"/>
    <mergeCell ref="CE21:CQ21"/>
    <mergeCell ref="CR29:DD29"/>
    <mergeCell ref="DE29:DQ29"/>
    <mergeCell ref="D5:H6"/>
    <mergeCell ref="I5:M6"/>
    <mergeCell ref="N5:R6"/>
    <mergeCell ref="S5:W6"/>
    <mergeCell ref="CR37:DD37"/>
    <mergeCell ref="BR37:CD37"/>
    <mergeCell ref="BE21:BQ21"/>
    <mergeCell ref="BE29:BQ29"/>
    <mergeCell ref="BE37:BQ37"/>
    <mergeCell ref="AE21:AQ21"/>
    <mergeCell ref="AR21:BD21"/>
    <mergeCell ref="AE29:AQ29"/>
    <mergeCell ref="AR29:BD29"/>
    <mergeCell ref="AE37:AQ37"/>
    <mergeCell ref="AR37:BD37"/>
    <mergeCell ref="BR21:CD21"/>
    <mergeCell ref="AR13:BD13"/>
    <mergeCell ref="BE13:BQ13"/>
    <mergeCell ref="BR13:CD13"/>
    <mergeCell ref="CE13:CQ13"/>
    <mergeCell ref="B51:C51"/>
    <mergeCell ref="BR29:CD29"/>
    <mergeCell ref="E50:G50"/>
    <mergeCell ref="E51:G51"/>
    <mergeCell ref="T51:V51"/>
    <mergeCell ref="Y51:AA51"/>
    <mergeCell ref="I14:L14"/>
    <mergeCell ref="N14:Q14"/>
    <mergeCell ref="S14:V14"/>
    <mergeCell ref="X14:AA14"/>
    <mergeCell ref="D14:G14"/>
    <mergeCell ref="D22:G22"/>
    <mergeCell ref="AE2:DQ3"/>
    <mergeCell ref="D2:AB2"/>
    <mergeCell ref="D3:AB3"/>
    <mergeCell ref="CR13:DD13"/>
    <mergeCell ref="CR21:DD21"/>
    <mergeCell ref="X5:AB6"/>
    <mergeCell ref="AE5:AQ5"/>
    <mergeCell ref="DE5:DQ5"/>
    <mergeCell ref="CR5:DD5"/>
    <mergeCell ref="CE5:CQ5"/>
    <mergeCell ref="BR5:CD5"/>
    <mergeCell ref="BE5:BQ5"/>
    <mergeCell ref="AR5:BD5"/>
    <mergeCell ref="DE13:DQ13"/>
    <mergeCell ref="DE21:DQ21"/>
    <mergeCell ref="AE13:AQ13"/>
    <mergeCell ref="CR45:DD45"/>
    <mergeCell ref="DE45:DQ45"/>
    <mergeCell ref="AE45:AQ45"/>
    <mergeCell ref="AR45:BD45"/>
    <mergeCell ref="BE45:BQ45"/>
    <mergeCell ref="BR45:CD45"/>
    <mergeCell ref="CE45:CQ45"/>
    <mergeCell ref="I22:L22"/>
    <mergeCell ref="N22:Q22"/>
    <mergeCell ref="S22:V22"/>
    <mergeCell ref="X22:AA22"/>
    <mergeCell ref="D30:G30"/>
    <mergeCell ref="I30:L30"/>
    <mergeCell ref="N30:Q30"/>
    <mergeCell ref="S30:V30"/>
    <mergeCell ref="X30:AA30"/>
    <mergeCell ref="D38:G38"/>
    <mergeCell ref="I38:L38"/>
    <mergeCell ref="N38:Q38"/>
    <mergeCell ref="S38:V38"/>
    <mergeCell ref="X38:AA38"/>
    <mergeCell ref="D46:G46"/>
    <mergeCell ref="I46:L46"/>
    <mergeCell ref="N46:Q46"/>
    <mergeCell ref="S46:V46"/>
    <mergeCell ref="X46:AA46"/>
    <mergeCell ref="I50:L50"/>
    <mergeCell ref="N50:Q50"/>
    <mergeCell ref="S50:V50"/>
    <mergeCell ref="X50:AA50"/>
    <mergeCell ref="J51:L51"/>
    <mergeCell ref="O51:Q51"/>
  </mergeCells>
  <phoneticPr fontId="3" type="noConversion"/>
  <conditionalFormatting sqref="M51:M52 R51:R52 W51:W52 AB51:AB52 H7:H13 H15:H21 H23:H29 M7:M13 R7:R13 W7:W13 AB7:AB13 AB15:AB21 W15:W21 R15:R21 M15:M21 M23:M29 R23:R29 W23:W29 AB23:AB29 AB31:AB37 W31:W37 R31:R37 M31:M37 H31:H37 H39:H45 H47:H52 M39:M45 R39:R45 W39:W45 AB39:AB45 M47:M49 R47:R49 W47:W49 AB47:AB49">
    <cfRule type="cellIs" dxfId="313" priority="1971" stopIfTrue="1" operator="equal">
      <formula>0</formula>
    </cfRule>
  </conditionalFormatting>
  <conditionalFormatting sqref="H14 M14 M22 H22 H30 H38 R38 R30 R22 R14 W14 W22 W30 W38 AB38 AB30 AB22 AB14 M30 M38 M43:M50 R46:R50 W46:W50 AB46:AB50 H46:H50">
    <cfRule type="cellIs" dxfId="312" priority="1972" stopIfTrue="1" operator="equal">
      <formula>0</formula>
    </cfRule>
  </conditionalFormatting>
  <conditionalFormatting sqref="AP7">
    <cfRule type="cellIs" dxfId="311" priority="1942" operator="greaterThan">
      <formula>$G7</formula>
    </cfRule>
  </conditionalFormatting>
  <conditionalFormatting sqref="AE7:AQ7 AE15:AQ15 AE23:AQ23 AE31:AQ31 AE39:AQ39 AE47:AQ47">
    <cfRule type="expression" dxfId="310" priority="2122">
      <formula>AND(AE$6&gt;$E7,AE$6&lt;$F7)</formula>
    </cfRule>
    <cfRule type="expression" dxfId="309" priority="2123">
      <formula>AND(AE$6&gt;=$F7,AE$6&lt;=$G7)</formula>
    </cfRule>
    <cfRule type="expression" dxfId="308" priority="2124">
      <formula>AND(AE$6&gt;=$D7,AE$6&lt;=$E7)</formula>
    </cfRule>
  </conditionalFormatting>
  <conditionalFormatting sqref="AE8:AQ8 AE24:AQ24 AE32:AQ32 AE40:AQ40 AE48:AQ48">
    <cfRule type="cellIs" dxfId="307" priority="2128" operator="greaterThan">
      <formula>$L7</formula>
    </cfRule>
    <cfRule type="expression" dxfId="306" priority="2129">
      <formula>AND(AE$6&gt;$J7,AE$6&lt;$K7)</formula>
    </cfRule>
    <cfRule type="expression" dxfId="305" priority="2130">
      <formula>AND(AE$6&gt;=$K7,AE$6&lt;=$L7)</formula>
    </cfRule>
    <cfRule type="expression" dxfId="304" priority="2131">
      <formula>AND(AE$6&gt;=$I7,AE$6&lt;=$J7)</formula>
    </cfRule>
  </conditionalFormatting>
  <conditionalFormatting sqref="BR8:CD8 BR16:CD16 BR24:CD24 BR32:CD32 BR40:CD40">
    <cfRule type="cellIs" dxfId="303" priority="1881" operator="greaterThan">
      <formula>$L10</formula>
    </cfRule>
    <cfRule type="expression" dxfId="302" priority="1882">
      <formula>AND(BR$6&gt;$J10,BR$6&lt;$K10)</formula>
    </cfRule>
    <cfRule type="expression" dxfId="301" priority="1883">
      <formula>AND(BR$6&gt;=$K10,BR$6&lt;=$L10)</formula>
    </cfRule>
    <cfRule type="expression" dxfId="300" priority="1884">
      <formula>AND(BR$6&gt;=$I10,BR$6&lt;=$J10)</formula>
    </cfRule>
  </conditionalFormatting>
  <conditionalFormatting sqref="AP15">
    <cfRule type="cellIs" dxfId="299" priority="1876" operator="greaterThan">
      <formula>$G15</formula>
    </cfRule>
  </conditionalFormatting>
  <conditionalFormatting sqref="AE16:AQ16">
    <cfRule type="cellIs" dxfId="298" priority="2422" operator="greaterThan">
      <formula>$L$15</formula>
    </cfRule>
    <cfRule type="expression" dxfId="297" priority="2423">
      <formula>AND(AE$6&gt;$J15,AE$6&lt;$K15)</formula>
    </cfRule>
    <cfRule type="expression" dxfId="296" priority="2424">
      <formula>AND(AE$6&gt;=$K15,AE$6&lt;=$L15)</formula>
    </cfRule>
    <cfRule type="expression" dxfId="295" priority="2425">
      <formula>AND(AE$6&gt;=$I15,AE$6&lt;=$J15)</formula>
    </cfRule>
  </conditionalFormatting>
  <conditionalFormatting sqref="AP23">
    <cfRule type="cellIs" dxfId="294" priority="1829" operator="greaterThan">
      <formula>$G23</formula>
    </cfRule>
  </conditionalFormatting>
  <conditionalFormatting sqref="AP31">
    <cfRule type="cellIs" dxfId="293" priority="1825" operator="greaterThan">
      <formula>$G31</formula>
    </cfRule>
  </conditionalFormatting>
  <conditionalFormatting sqref="AP39">
    <cfRule type="cellIs" dxfId="292" priority="1821" operator="greaterThan">
      <formula>$G39</formula>
    </cfRule>
  </conditionalFormatting>
  <conditionalFormatting sqref="CP15">
    <cfRule type="cellIs" dxfId="291" priority="1724" operator="greaterThan">
      <formula>$G19</formula>
    </cfRule>
  </conditionalFormatting>
  <conditionalFormatting sqref="CC23">
    <cfRule type="cellIs" dxfId="290" priority="1680" operator="greaterThan">
      <formula>$G26</formula>
    </cfRule>
  </conditionalFormatting>
  <conditionalFormatting sqref="CC23">
    <cfRule type="cellIs" dxfId="289" priority="1676" operator="greaterThan">
      <formula>$G26</formula>
    </cfRule>
  </conditionalFormatting>
  <conditionalFormatting sqref="CC31">
    <cfRule type="cellIs" dxfId="288" priority="1668" operator="greaterThan">
      <formula>$G34</formula>
    </cfRule>
  </conditionalFormatting>
  <conditionalFormatting sqref="CC31">
    <cfRule type="cellIs" dxfId="287" priority="1664" operator="greaterThan">
      <formula>$G34</formula>
    </cfRule>
  </conditionalFormatting>
  <conditionalFormatting sqref="CC39">
    <cfRule type="cellIs" dxfId="286" priority="1656" operator="greaterThan">
      <formula>$G42</formula>
    </cfRule>
  </conditionalFormatting>
  <conditionalFormatting sqref="CC39">
    <cfRule type="cellIs" dxfId="285" priority="1652" operator="greaterThan">
      <formula>$G42</formula>
    </cfRule>
  </conditionalFormatting>
  <conditionalFormatting sqref="BP23">
    <cfRule type="cellIs" dxfId="284" priority="1636" operator="greaterThan">
      <formula>$G25</formula>
    </cfRule>
  </conditionalFormatting>
  <conditionalFormatting sqref="BP31">
    <cfRule type="cellIs" dxfId="283" priority="1628" operator="greaterThan">
      <formula>$G33</formula>
    </cfRule>
  </conditionalFormatting>
  <conditionalFormatting sqref="BP39">
    <cfRule type="cellIs" dxfId="282" priority="1620" operator="greaterThan">
      <formula>$G41</formula>
    </cfRule>
  </conditionalFormatting>
  <conditionalFormatting sqref="AE5:DQ5 AE13:DQ13 AE21:DQ21">
    <cfRule type="cellIs" dxfId="281" priority="1572" operator="equal">
      <formula>TODAY()</formula>
    </cfRule>
  </conditionalFormatting>
  <conditionalFormatting sqref="AE17:AQ17">
    <cfRule type="cellIs" dxfId="280" priority="1473" operator="greaterThan">
      <formula>$Q$7</formula>
    </cfRule>
    <cfRule type="expression" dxfId="279" priority="1474">
      <formula>AND(AE$6&gt;$O15,AE$6&lt;$P15)</formula>
    </cfRule>
    <cfRule type="expression" dxfId="278" priority="1475">
      <formula>AND(AE$6&gt;=$P15,AE$6&lt;=$Q15)</formula>
    </cfRule>
    <cfRule type="expression" dxfId="277" priority="1476">
      <formula>AND(AE$6&gt;=$N15,AE$6&lt;=$O15)</formula>
    </cfRule>
  </conditionalFormatting>
  <conditionalFormatting sqref="AE9:AQ9 AE25:AQ25 AE33:AQ33 AE41:AQ41 AE49:AQ49">
    <cfRule type="cellIs" dxfId="276" priority="1469" operator="greaterThan">
      <formula>$Q7</formula>
    </cfRule>
    <cfRule type="expression" dxfId="275" priority="1470">
      <formula>AND(AE$6&gt;$O7,AE$6&lt;$P7)</formula>
    </cfRule>
    <cfRule type="expression" dxfId="274" priority="1471">
      <formula>AND(AE$6&gt;=$P7,AE$6&lt;=$Q7)</formula>
    </cfRule>
    <cfRule type="expression" dxfId="273" priority="1472">
      <formula>AND(AE$6&gt;=$N7,AE$6&lt;=$O7)</formula>
    </cfRule>
  </conditionalFormatting>
  <conditionalFormatting sqref="AE10:AQ10 AE18:AQ18 AE26:AQ26 AE34:AQ34 AE42:AQ42 AE50:AQ50">
    <cfRule type="cellIs" dxfId="272" priority="1465" operator="greaterThan">
      <formula>$V7</formula>
    </cfRule>
    <cfRule type="expression" dxfId="271" priority="1466">
      <formula>AND(AE$6&gt;$T7,AE$6&lt;$U7)</formula>
    </cfRule>
    <cfRule type="expression" dxfId="270" priority="1467">
      <formula>AND(AE$6&gt;=$U7,AE$6&lt;=$V7)</formula>
    </cfRule>
    <cfRule type="expression" dxfId="269" priority="1468">
      <formula>AND(AE$6&gt;=$S7,AE$6&lt;=$T7)</formula>
    </cfRule>
  </conditionalFormatting>
  <conditionalFormatting sqref="AE11:AQ11 AE19:AQ19 AE27:AQ27 AE35:AQ35 AE43:AQ43 AE51:AQ52">
    <cfRule type="cellIs" dxfId="268" priority="1453" operator="greaterThan">
      <formula>$AA7</formula>
    </cfRule>
    <cfRule type="expression" dxfId="267" priority="1454">
      <formula>AND(AE$6&gt;$Y7,AE$6&lt;$Z7)</formula>
    </cfRule>
    <cfRule type="expression" dxfId="266" priority="1455">
      <formula>AND(AE$6&gt;=$Z7,AE$6&lt;=$AA7)</formula>
    </cfRule>
    <cfRule type="expression" dxfId="265" priority="1456">
      <formula>AND(AE$6&gt;=$X7,AE$6&lt;=$Y7)</formula>
    </cfRule>
  </conditionalFormatting>
  <conditionalFormatting sqref="AR9:BD9 AR17:BD17 AR25:BD25 AR33:BD33 AR41:BD41 AR49:BD49">
    <cfRule type="cellIs" dxfId="264" priority="1449" operator="greaterThan">
      <formula>$Q$8</formula>
    </cfRule>
    <cfRule type="expression" dxfId="263" priority="1450">
      <formula>AND(AR$6&gt;$O8,AR$6&lt;$P8)</formula>
    </cfRule>
    <cfRule type="expression" dxfId="262" priority="1451">
      <formula>AND(AR$6&gt;=$P8,AR$6&lt;=$Q8)</formula>
    </cfRule>
    <cfRule type="expression" dxfId="261" priority="1452">
      <formula>AND(AR$6&gt;=$N8,AR$6&lt;=$O8)</formula>
    </cfRule>
  </conditionalFormatting>
  <conditionalFormatting sqref="BP7">
    <cfRule type="cellIs" dxfId="260" priority="1385" operator="greaterThan">
      <formula>$G9</formula>
    </cfRule>
  </conditionalFormatting>
  <conditionalFormatting sqref="BE7:BQ7 BE15:BQ15 BE23:BQ23 BE31:BQ31 BE39:BQ39 BE47:BQ47">
    <cfRule type="expression" dxfId="259" priority="1382">
      <formula>AND(BE$6&gt;$E9,BE$6&lt;$F9)</formula>
    </cfRule>
    <cfRule type="expression" dxfId="258" priority="1383">
      <formula>AND(BE$6&gt;=$F9,BE$6&lt;=$G9)</formula>
    </cfRule>
    <cfRule type="expression" dxfId="257" priority="1384">
      <formula>AND(BE$6&gt;=$D9,BE$6&lt;=$E9)</formula>
    </cfRule>
  </conditionalFormatting>
  <conditionalFormatting sqref="BE9:BQ9 BE17:BQ17 BE25:BQ25 BE33:BQ33 BE41:BQ41 BE49:BQ49">
    <cfRule type="cellIs" dxfId="256" priority="1378" operator="greaterThan">
      <formula>$Q9</formula>
    </cfRule>
    <cfRule type="expression" dxfId="255" priority="1379">
      <formula>AND(BE$6&gt;$O9,BE$6&lt;$P9)</formula>
    </cfRule>
    <cfRule type="expression" dxfId="254" priority="1380">
      <formula>AND(BE$6&gt;=$P9,BE$6&lt;=$Q9)</formula>
    </cfRule>
    <cfRule type="expression" dxfId="253" priority="1381">
      <formula>AND(BE$6&gt;=$N9,BE$6&lt;=$O9)</formula>
    </cfRule>
  </conditionalFormatting>
  <conditionalFormatting sqref="BR9:CD9 BR17:CD17 BR25:CD25 BR33:CD33 BR41:CD41">
    <cfRule type="cellIs" dxfId="252" priority="1374" operator="greaterThan">
      <formula>$Q10</formula>
    </cfRule>
    <cfRule type="expression" dxfId="251" priority="1375">
      <formula>AND(BR$6&gt;$O10,BR$6&lt;$P10)</formula>
    </cfRule>
    <cfRule type="expression" dxfId="250" priority="1376">
      <formula>AND(BR$6&gt;=$P10,BR$6&lt;=$Q10)</formula>
    </cfRule>
    <cfRule type="expression" dxfId="249" priority="1377">
      <formula>AND(BR$6&gt;=$N10,BR$6&lt;=$O10)</formula>
    </cfRule>
  </conditionalFormatting>
  <conditionalFormatting sqref="CE9:CQ9 CE17:CQ17 CE25:CQ25 CE33:CQ33 CE41:CQ41">
    <cfRule type="cellIs" dxfId="248" priority="1370" operator="greaterThan">
      <formula>$Q11</formula>
    </cfRule>
    <cfRule type="expression" dxfId="247" priority="1371">
      <formula>AND(CE$6&gt;$O11,CE$6&lt;$P11)</formula>
    </cfRule>
    <cfRule type="expression" dxfId="246" priority="1372">
      <formula>AND(CE$6&gt;=$P11,CE$6&lt;=$Q11)</formula>
    </cfRule>
    <cfRule type="expression" dxfId="245" priority="1373">
      <formula>AND(CE$6&gt;=$N11,CE$6&lt;=$O11)</formula>
    </cfRule>
  </conditionalFormatting>
  <conditionalFormatting sqref="CR9:DD9 CR17:DD17 CR25:DD25 CR33:DD33 CR41:DD41">
    <cfRule type="cellIs" dxfId="244" priority="1366" operator="greaterThan">
      <formula>$Q12</formula>
    </cfRule>
    <cfRule type="expression" dxfId="243" priority="1367">
      <formula>AND(CR$6&gt;$O12,CR$6&lt;$P12)</formula>
    </cfRule>
    <cfRule type="expression" dxfId="242" priority="1368">
      <formula>AND(CR$6&gt;=$P12,CR$6&lt;=$Q12)</formula>
    </cfRule>
    <cfRule type="expression" dxfId="241" priority="1369">
      <formula>AND(CR$6&gt;=$N12,CR$6&lt;=$O12)</formula>
    </cfRule>
  </conditionalFormatting>
  <conditionalFormatting sqref="DE9:DQ9 DE17:DQ17 DE25:DQ25 DE33:DQ33 DE41:DQ41 CR49:DD49">
    <cfRule type="cellIs" dxfId="240" priority="1362" operator="greaterThan">
      <formula>$Q13</formula>
    </cfRule>
    <cfRule type="expression" dxfId="239" priority="1363">
      <formula>AND(CR$6&gt;$O13,CR$6&lt;$P13)</formula>
    </cfRule>
    <cfRule type="expression" dxfId="238" priority="1364">
      <formula>AND(CR$6&gt;=$P13,CR$6&lt;=$Q13)</formula>
    </cfRule>
    <cfRule type="expression" dxfId="237" priority="1365">
      <formula>AND(CR$6&gt;=$N13,CR$6&lt;=$O13)</formula>
    </cfRule>
  </conditionalFormatting>
  <conditionalFormatting sqref="AR10:BD10 AR18:BD18 AR26:BD26 AR34:BD34 AR42:BD42 AR50:BD50">
    <cfRule type="cellIs" dxfId="236" priority="1358" operator="greaterThan">
      <formula>$V8</formula>
    </cfRule>
    <cfRule type="expression" dxfId="235" priority="1359">
      <formula>AND(AR$6&gt;$T8,AR$6&lt;$U8)</formula>
    </cfRule>
    <cfRule type="expression" dxfId="234" priority="1360">
      <formula>AND(AR$6&gt;=$U8,AR$6&lt;=$V8)</formula>
    </cfRule>
    <cfRule type="expression" dxfId="233" priority="1361">
      <formula>AND(AR$6&gt;=$S8,AR$6&lt;=$T8)</formula>
    </cfRule>
  </conditionalFormatting>
  <conditionalFormatting sqref="BE10:BQ10 BE18:BQ18 BE26:BQ26 BE34:BQ34 BE42:BQ42 BE50:BQ50">
    <cfRule type="cellIs" dxfId="232" priority="1354" operator="greaterThan">
      <formula>$V9</formula>
    </cfRule>
    <cfRule type="expression" dxfId="231" priority="1355">
      <formula>AND(BE$6&gt;$T9,BE$6&lt;$U9)</formula>
    </cfRule>
    <cfRule type="expression" dxfId="230" priority="1356">
      <formula>AND(BE$6&gt;=$U9,BE$6&lt;=$V9)</formula>
    </cfRule>
    <cfRule type="expression" dxfId="229" priority="1357">
      <formula>AND(BE$6&gt;=$S9,BE$6&lt;=$T9)</formula>
    </cfRule>
  </conditionalFormatting>
  <conditionalFormatting sqref="BR10:CD10 BR18:CD18 BR26:CD26 BR34:CD34 BR42:CD42">
    <cfRule type="cellIs" dxfId="228" priority="1350" operator="greaterThan">
      <formula>$V10</formula>
    </cfRule>
    <cfRule type="expression" dxfId="227" priority="1351">
      <formula>AND(BR$6&gt;$T10,BR$6&lt;$U10)</formula>
    </cfRule>
    <cfRule type="expression" dxfId="226" priority="1352">
      <formula>AND(BR$6&gt;=$U10,BR$6&lt;=$V10)</formula>
    </cfRule>
    <cfRule type="expression" dxfId="225" priority="1353">
      <formula>AND(BR$6&gt;=$S10,BR$6&lt;=$T10)</formula>
    </cfRule>
  </conditionalFormatting>
  <conditionalFormatting sqref="CE10:CQ10 CE18:CQ18 CE26:CQ26 CE34:CQ34 CE42:CQ42">
    <cfRule type="cellIs" dxfId="224" priority="1346" operator="greaterThan">
      <formula>$V11</formula>
    </cfRule>
    <cfRule type="expression" dxfId="223" priority="1347">
      <formula>AND(CE$6&gt;$T11,CE$6&lt;$U11)</formula>
    </cfRule>
    <cfRule type="expression" dxfId="222" priority="1348">
      <formula>AND(CE$6&gt;=$U11,CE$6&lt;=$V11)</formula>
    </cfRule>
    <cfRule type="expression" dxfId="221" priority="1349">
      <formula>AND(CE$6&gt;=$S11,CE$6&lt;=$T11)</formula>
    </cfRule>
  </conditionalFormatting>
  <conditionalFormatting sqref="CR10:DD10 CR18:DD18 CR26:DD26 CR34:DD34 CR42:DD42">
    <cfRule type="cellIs" dxfId="220" priority="1342" operator="greaterThan">
      <formula>$V12</formula>
    </cfRule>
    <cfRule type="expression" dxfId="219" priority="1343">
      <formula>AND(CR$6&gt;$T12,CR$6&lt;$U12)</formula>
    </cfRule>
    <cfRule type="expression" dxfId="218" priority="1344">
      <formula>AND(CR$6&gt;=$U12,CR$6&lt;=$V12)</formula>
    </cfRule>
    <cfRule type="expression" dxfId="217" priority="1345">
      <formula>AND(CR$6&gt;=$S12,CR$6&lt;=$T12)</formula>
    </cfRule>
  </conditionalFormatting>
  <conditionalFormatting sqref="DE10:DQ10 DE18:DQ18 DE26:DQ26 DE34:DQ34 DE42:DQ42 CR50:DD50">
    <cfRule type="cellIs" dxfId="216" priority="1338" operator="greaterThan">
      <formula>$V13</formula>
    </cfRule>
    <cfRule type="expression" dxfId="215" priority="1339">
      <formula>AND(CR$6&gt;$T13,CR$6&lt;$U13)</formula>
    </cfRule>
    <cfRule type="expression" dxfId="214" priority="1340">
      <formula>AND(CR$6&gt;=$U13,CR$6&lt;=$V13)</formula>
    </cfRule>
    <cfRule type="expression" dxfId="213" priority="1341">
      <formula>AND(CR$6&gt;=$S13,CR$6&lt;=$T13)</formula>
    </cfRule>
  </conditionalFormatting>
  <conditionalFormatting sqref="AR11:BD11 AR19:BD19 AR27:BD27 AR35:BD35 AR43:BD43 AR51:BD52">
    <cfRule type="cellIs" dxfId="212" priority="1334" operator="greaterThan">
      <formula>$AA8</formula>
    </cfRule>
    <cfRule type="expression" dxfId="211" priority="1335">
      <formula>AND(AR$6&gt;$Y8,AR$6&lt;$Z8)</formula>
    </cfRule>
    <cfRule type="expression" dxfId="210" priority="1336">
      <formula>AND(AR$6&gt;=$Z8,AR$6&lt;=$AA8)</formula>
    </cfRule>
    <cfRule type="expression" dxfId="209" priority="1337">
      <formula>AND(AR$6&gt;=$X8,AR$6&lt;=$Y8)</formula>
    </cfRule>
  </conditionalFormatting>
  <conditionalFormatting sqref="BE11:BQ11 BE19:BQ19 BE27:BQ27 BE35:BQ35 BE43:BQ43 BE51:BQ51">
    <cfRule type="cellIs" dxfId="208" priority="1330" operator="greaterThan">
      <formula>$AA9</formula>
    </cfRule>
    <cfRule type="expression" dxfId="207" priority="1331">
      <formula>AND(BE$6&gt;$Y9,BE$6&lt;$Z9)</formula>
    </cfRule>
    <cfRule type="expression" dxfId="206" priority="1332">
      <formula>AND(BE$6&gt;=$Z9,BE$6&lt;=$AA9)</formula>
    </cfRule>
    <cfRule type="expression" dxfId="205" priority="1333">
      <formula>AND(BE$6&gt;=$X9,BE$6&lt;=$Y9)</formula>
    </cfRule>
  </conditionalFormatting>
  <conditionalFormatting sqref="BR11:CD11 BR19:CD19 BR27:CD27 BR35:CD35 BR43:CD43">
    <cfRule type="cellIs" dxfId="204" priority="1326" operator="greaterThan">
      <formula>$AA10</formula>
    </cfRule>
    <cfRule type="expression" dxfId="203" priority="1327">
      <formula>AND(BR$6&gt;$Y10,BR$6&lt;$Z10)</formula>
    </cfRule>
    <cfRule type="expression" dxfId="202" priority="1328">
      <formula>AND(BR$6&gt;=$Z10,BR$6&lt;=$AA10)</formula>
    </cfRule>
    <cfRule type="expression" dxfId="201" priority="1329">
      <formula>AND(BR$6&gt;=$X10,BR$6&lt;=$Y10)</formula>
    </cfRule>
  </conditionalFormatting>
  <conditionalFormatting sqref="CE11:CQ11 CE19:CQ19 CE27:CQ27 CE35:CQ35 CE43:CQ43 CE52:CQ52">
    <cfRule type="cellIs" dxfId="200" priority="1322" operator="greaterThan">
      <formula>$AA11</formula>
    </cfRule>
    <cfRule type="expression" dxfId="199" priority="1323">
      <formula>AND(CE$6&gt;$Y11,CE$6&lt;$Z11)</formula>
    </cfRule>
    <cfRule type="expression" dxfId="198" priority="1324">
      <formula>AND(CE$6&gt;=$Z11,CE$6&lt;=$AA11)</formula>
    </cfRule>
    <cfRule type="expression" dxfId="197" priority="1325">
      <formula>AND(CE$6&gt;=$X11,CE$6&lt;=$Y11)</formula>
    </cfRule>
  </conditionalFormatting>
  <conditionalFormatting sqref="CR11:DD11 CR19:DD19 CR27:DD27 CR35:DD35 CR43:DD43">
    <cfRule type="cellIs" dxfId="196" priority="1318" operator="greaterThan">
      <formula>$AA2</formula>
    </cfRule>
    <cfRule type="expression" dxfId="195" priority="1319">
      <formula>AND(CR$6&gt;$Y12,CR$6&lt;$Z12)</formula>
    </cfRule>
    <cfRule type="expression" dxfId="194" priority="1320">
      <formula>AND(CR$6&gt;=$Z12,CR$6&lt;=$AA12)</formula>
    </cfRule>
    <cfRule type="expression" dxfId="193" priority="1321">
      <formula>AND(CR$6&gt;=$X12,CR$6&lt;=$Y12)</formula>
    </cfRule>
  </conditionalFormatting>
  <conditionalFormatting sqref="DE11:DQ11 DE19:DQ19 DE27:DQ27 DE35:DQ35 DE43:DQ43">
    <cfRule type="cellIs" dxfId="192" priority="1314" operator="greaterThan">
      <formula>$AA13</formula>
    </cfRule>
    <cfRule type="expression" dxfId="191" priority="1315">
      <formula>AND(DE$6&gt;$Y13,DE$6&lt;$Z13)</formula>
    </cfRule>
    <cfRule type="expression" dxfId="190" priority="1316">
      <formula>AND(DE$6&gt;=$Z13,DE$6&lt;=$AA13)</formula>
    </cfRule>
    <cfRule type="expression" dxfId="189" priority="1317">
      <formula>AND(DE$6&gt;=$X13,DE$6&lt;=$Y13)</formula>
    </cfRule>
  </conditionalFormatting>
  <conditionalFormatting sqref="AP15">
    <cfRule type="cellIs" dxfId="188" priority="1313" operator="greaterThan">
      <formula>$G15</formula>
    </cfRule>
  </conditionalFormatting>
  <conditionalFormatting sqref="AE16:AQ16 AE24:AQ24">
    <cfRule type="cellIs" dxfId="187" priority="1309" operator="greaterThan">
      <formula>$L$7</formula>
    </cfRule>
    <cfRule type="expression" dxfId="186" priority="1310">
      <formula>AND(AE$6&gt;$J15,AE$6&lt;$K15)</formula>
    </cfRule>
    <cfRule type="expression" dxfId="185" priority="1311">
      <formula>AND(AE$6&gt;=$K15,AE$6&lt;=$L15)</formula>
    </cfRule>
    <cfRule type="expression" dxfId="184" priority="1312">
      <formula>AND(AE$6&gt;=$I15,AE$6&lt;=$J15)</formula>
    </cfRule>
  </conditionalFormatting>
  <conditionalFormatting sqref="AP15">
    <cfRule type="cellIs" dxfId="183" priority="1283" operator="greaterThan">
      <formula>$G15</formula>
    </cfRule>
  </conditionalFormatting>
  <conditionalFormatting sqref="BP15">
    <cfRule type="cellIs" dxfId="182" priority="1087" operator="greaterThan">
      <formula>$G17</formula>
    </cfRule>
  </conditionalFormatting>
  <conditionalFormatting sqref="BP23">
    <cfRule type="cellIs" dxfId="181" priority="1071" operator="greaterThan">
      <formula>$G25</formula>
    </cfRule>
  </conditionalFormatting>
  <conditionalFormatting sqref="BP31">
    <cfRule type="cellIs" dxfId="180" priority="1055" operator="greaterThan">
      <formula>$G33</formula>
    </cfRule>
  </conditionalFormatting>
  <conditionalFormatting sqref="BP31">
    <cfRule type="cellIs" dxfId="179" priority="1054" operator="greaterThan">
      <formula>$G33</formula>
    </cfRule>
  </conditionalFormatting>
  <conditionalFormatting sqref="BP39">
    <cfRule type="cellIs" dxfId="178" priority="1038" operator="greaterThan">
      <formula>$G41</formula>
    </cfRule>
  </conditionalFormatting>
  <conditionalFormatting sqref="BP39">
    <cfRule type="cellIs" dxfId="177" priority="1037" operator="greaterThan">
      <formula>$G41</formula>
    </cfRule>
  </conditionalFormatting>
  <conditionalFormatting sqref="BP39">
    <cfRule type="cellIs" dxfId="176" priority="1036" operator="greaterThan">
      <formula>$G41</formula>
    </cfRule>
  </conditionalFormatting>
  <conditionalFormatting sqref="CC7">
    <cfRule type="cellIs" dxfId="175" priority="1020" operator="greaterThan">
      <formula>$G10</formula>
    </cfRule>
  </conditionalFormatting>
  <conditionalFormatting sqref="BR7:CD7 BR15:CD15 BR23:CD23 BR31:CD31 BR39:CD39">
    <cfRule type="expression" dxfId="174" priority="1017">
      <formula>AND(BR$6&gt;$E10,BR$6&lt;$F10)</formula>
    </cfRule>
    <cfRule type="expression" dxfId="173" priority="1018">
      <formula>AND(BR$6&gt;=$F10,BR$6&lt;=$G10)</formula>
    </cfRule>
    <cfRule type="expression" dxfId="172" priority="1019">
      <formula>AND(BR$6&gt;=$D10,BR$6&lt;=$E10)</formula>
    </cfRule>
  </conditionalFormatting>
  <conditionalFormatting sqref="CP7">
    <cfRule type="cellIs" dxfId="171" priority="1016" operator="greaterThan">
      <formula>$G11</formula>
    </cfRule>
  </conditionalFormatting>
  <conditionalFormatting sqref="CE7:CQ7 CE15:CQ15 CE23:CQ23 CE31:CQ31 CE39:CQ39">
    <cfRule type="expression" dxfId="170" priority="1013">
      <formula>AND(CE$6&gt;$E11,CE$6&lt;$F11)</formula>
    </cfRule>
    <cfRule type="expression" dxfId="169" priority="1014">
      <formula>AND(CE$6&gt;=$F11,CE$6&lt;=$G11)</formula>
    </cfRule>
    <cfRule type="expression" dxfId="168" priority="1015">
      <formula>AND(CE$6&gt;=$D11,CE$6&lt;=$E11)</formula>
    </cfRule>
  </conditionalFormatting>
  <conditionalFormatting sqref="DC7">
    <cfRule type="cellIs" dxfId="167" priority="1012" operator="greaterThan">
      <formula>$G12</formula>
    </cfRule>
  </conditionalFormatting>
  <conditionalFormatting sqref="CR7:DD7 CR15:DD15 CR23:DD23 CR31:DD31 CR39:DD39">
    <cfRule type="expression" dxfId="166" priority="1009">
      <formula>AND(CR$6&gt;$E12,CR$6&lt;$F12)</formula>
    </cfRule>
    <cfRule type="expression" dxfId="165" priority="1010">
      <formula>AND(CR$6&gt;=$F12,CR$6&lt;=$G12)</formula>
    </cfRule>
    <cfRule type="expression" dxfId="164" priority="1011">
      <formula>AND(CR$6&gt;=$D12,CR$6&lt;=$E12)</formula>
    </cfRule>
  </conditionalFormatting>
  <conditionalFormatting sqref="BE8:BQ8 BE16:BQ16 BE24:BQ24 BE32:BQ32 BE40:BQ40 BE48:BQ48">
    <cfRule type="cellIs" dxfId="163" priority="1005" operator="greaterThan">
      <formula>$L9</formula>
    </cfRule>
    <cfRule type="expression" dxfId="162" priority="1006">
      <formula>AND(BE$6&gt;$J9,BE$6&lt;$K9)</formula>
    </cfRule>
    <cfRule type="expression" dxfId="161" priority="1007">
      <formula>AND(BE$6&gt;=$K9,BE$6&lt;=$L9)</formula>
    </cfRule>
    <cfRule type="expression" dxfId="160" priority="1008">
      <formula>AND(BE$6&gt;=$I9,BE$6&lt;=$J9)</formula>
    </cfRule>
  </conditionalFormatting>
  <conditionalFormatting sqref="CC15">
    <cfRule type="cellIs" dxfId="159" priority="992" operator="greaterThan">
      <formula>$G18</formula>
    </cfRule>
  </conditionalFormatting>
  <conditionalFormatting sqref="CC23">
    <cfRule type="cellIs" dxfId="158" priority="976" operator="greaterThan">
      <formula>$G26</formula>
    </cfRule>
  </conditionalFormatting>
  <conditionalFormatting sqref="CC31">
    <cfRule type="cellIs" dxfId="157" priority="972" operator="greaterThan">
      <formula>$G34</formula>
    </cfRule>
  </conditionalFormatting>
  <conditionalFormatting sqref="CC31">
    <cfRule type="cellIs" dxfId="156" priority="971" operator="greaterThan">
      <formula>$G34</formula>
    </cfRule>
  </conditionalFormatting>
  <conditionalFormatting sqref="CC31">
    <cfRule type="cellIs" dxfId="155" priority="958" operator="greaterThan">
      <formula>$G34</formula>
    </cfRule>
  </conditionalFormatting>
  <conditionalFormatting sqref="CC39">
    <cfRule type="cellIs" dxfId="154" priority="954" operator="greaterThan">
      <formula>$G42</formula>
    </cfRule>
  </conditionalFormatting>
  <conditionalFormatting sqref="CC39">
    <cfRule type="cellIs" dxfId="153" priority="953" operator="greaterThan">
      <formula>$G42</formula>
    </cfRule>
  </conditionalFormatting>
  <conditionalFormatting sqref="CC39">
    <cfRule type="cellIs" dxfId="152" priority="952" operator="greaterThan">
      <formula>$G42</formula>
    </cfRule>
  </conditionalFormatting>
  <conditionalFormatting sqref="CC39">
    <cfRule type="cellIs" dxfId="151" priority="951" operator="greaterThan">
      <formula>$G42</formula>
    </cfRule>
  </conditionalFormatting>
  <conditionalFormatting sqref="CC39">
    <cfRule type="cellIs" dxfId="150" priority="938" operator="greaterThan">
      <formula>$G42</formula>
    </cfRule>
  </conditionalFormatting>
  <conditionalFormatting sqref="CP15">
    <cfRule type="cellIs" dxfId="149" priority="922" operator="greaterThan">
      <formula>$G19</formula>
    </cfRule>
  </conditionalFormatting>
  <conditionalFormatting sqref="DP15">
    <cfRule type="cellIs" dxfId="148" priority="716" operator="greaterThan">
      <formula>$G21</formula>
    </cfRule>
  </conditionalFormatting>
  <conditionalFormatting sqref="DP7">
    <cfRule type="cellIs" dxfId="147" priority="699" operator="greaterThan">
      <formula>$G13</formula>
    </cfRule>
  </conditionalFormatting>
  <conditionalFormatting sqref="DE7:DQ7 DE15:DQ15 DE23:DQ23 DE31:DQ31 DE39:DQ39 CR47:DD47">
    <cfRule type="expression" dxfId="146" priority="696">
      <formula>AND(CR$6&gt;$E13,CR$6&lt;$F13)</formula>
    </cfRule>
    <cfRule type="expression" dxfId="145" priority="697">
      <formula>AND(CR$6&gt;=$F13,CR$6&lt;=$G13)</formula>
    </cfRule>
    <cfRule type="expression" dxfId="144" priority="698">
      <formula>AND(CR$6&gt;=$D13,CR$6&lt;=$E13)</formula>
    </cfRule>
  </conditionalFormatting>
  <conditionalFormatting sqref="DE8:DQ8 DE16:DQ16 DE24:DQ24 DE32:DQ32 DE40:DQ40">
    <cfRule type="cellIs" dxfId="143" priority="692" operator="greaterThan">
      <formula>$L$13</formula>
    </cfRule>
    <cfRule type="expression" dxfId="142" priority="693">
      <formula>AND(DE$6&gt;$J13,DE$6&lt;$K13)</formula>
    </cfRule>
    <cfRule type="expression" dxfId="141" priority="694">
      <formula>AND(DE$6&gt;=$K13,DE$6&lt;=$L13)</formula>
    </cfRule>
    <cfRule type="expression" dxfId="140" priority="695">
      <formula>AND(DE$6&gt;=$I13,DE$6&lt;=$J13)</formula>
    </cfRule>
  </conditionalFormatting>
  <conditionalFormatting sqref="DP15">
    <cfRule type="cellIs" dxfId="139" priority="679" operator="greaterThan">
      <formula>$G21</formula>
    </cfRule>
  </conditionalFormatting>
  <conditionalFormatting sqref="DP23">
    <cfRule type="cellIs" dxfId="138" priority="671" operator="greaterThan">
      <formula>$G29</formula>
    </cfRule>
  </conditionalFormatting>
  <conditionalFormatting sqref="DP23">
    <cfRule type="cellIs" dxfId="137" priority="646" operator="greaterThan">
      <formula>$G29</formula>
    </cfRule>
  </conditionalFormatting>
  <conditionalFormatting sqref="DP31">
    <cfRule type="cellIs" dxfId="136" priority="638" operator="greaterThan">
      <formula>$G37</formula>
    </cfRule>
  </conditionalFormatting>
  <conditionalFormatting sqref="DP31">
    <cfRule type="cellIs" dxfId="135" priority="613" operator="greaterThan">
      <formula>$G37</formula>
    </cfRule>
  </conditionalFormatting>
  <conditionalFormatting sqref="DP39">
    <cfRule type="cellIs" dxfId="134" priority="605" operator="greaterThan">
      <formula>$G45</formula>
    </cfRule>
  </conditionalFormatting>
  <conditionalFormatting sqref="DP39">
    <cfRule type="cellIs" dxfId="133" priority="580" operator="greaterThan">
      <formula>$G45</formula>
    </cfRule>
  </conditionalFormatting>
  <conditionalFormatting sqref="CR8:DD8 CR16:DD16 CR24:DD24 CR32:DD32 CR40:DD40">
    <cfRule type="cellIs" dxfId="132" priority="537" operator="greaterThan">
      <formula>$L12</formula>
    </cfRule>
    <cfRule type="expression" dxfId="131" priority="538">
      <formula>AND(CR$6&gt;$J12,CR$6&lt;$K12)</formula>
    </cfRule>
    <cfRule type="expression" dxfId="130" priority="539">
      <formula>AND(CR$6&gt;=$K12,CR$6&lt;=$L12)</formula>
    </cfRule>
    <cfRule type="expression" dxfId="129" priority="540">
      <formula>AND(CR$6&gt;=$I12,CR$6&lt;=$J12)</formula>
    </cfRule>
  </conditionalFormatting>
  <conditionalFormatting sqref="DC15">
    <cfRule type="cellIs" dxfId="128" priority="520" operator="greaterThan">
      <formula>$G20</formula>
    </cfRule>
  </conditionalFormatting>
  <conditionalFormatting sqref="DC23">
    <cfRule type="cellIs" dxfId="127" priority="500" operator="greaterThan">
      <formula>$G28</formula>
    </cfRule>
  </conditionalFormatting>
  <conditionalFormatting sqref="DC31">
    <cfRule type="cellIs" dxfId="126" priority="480" operator="greaterThan">
      <formula>$G36</formula>
    </cfRule>
  </conditionalFormatting>
  <conditionalFormatting sqref="DC39">
    <cfRule type="cellIs" dxfId="125" priority="460" operator="greaterThan">
      <formula>$G44</formula>
    </cfRule>
  </conditionalFormatting>
  <conditionalFormatting sqref="BC7">
    <cfRule type="cellIs" dxfId="124" priority="448" operator="greaterThan">
      <formula>$G8</formula>
    </cfRule>
  </conditionalFormatting>
  <conditionalFormatting sqref="AR7:BD7 AR15:BD15 AR23:BD23 AR31:BD31 AR39:BD39 AR47:BD47">
    <cfRule type="expression" dxfId="123" priority="445">
      <formula>AND(AR$6&gt;$E8,AR$6&lt;$F8)</formula>
    </cfRule>
    <cfRule type="expression" dxfId="122" priority="446">
      <formula>AND(AR$6&gt;=$F8,AR$6&lt;=$G8)</formula>
    </cfRule>
    <cfRule type="expression" dxfId="121" priority="447">
      <formula>AND(AR$6&gt;=$D8,AR$6&lt;=$E8)</formula>
    </cfRule>
  </conditionalFormatting>
  <conditionalFormatting sqref="AR8:BD8 AR16:BD16 AR24:BD24 AR32:BD32 AR40:BD40 AR48:BD48">
    <cfRule type="cellIs" dxfId="120" priority="441" operator="greaterThan">
      <formula>$L8</formula>
    </cfRule>
    <cfRule type="expression" dxfId="119" priority="442">
      <formula>AND(AR$6&gt;$J8,AR$6&lt;$K8)</formula>
    </cfRule>
    <cfRule type="expression" dxfId="118" priority="443">
      <formula>AND(AR$6&gt;=$K8,AR$6&lt;=$L8)</formula>
    </cfRule>
    <cfRule type="expression" dxfId="117" priority="444">
      <formula>AND(AR$6&gt;=$I8,AR$6&lt;=$J8)</formula>
    </cfRule>
  </conditionalFormatting>
  <conditionalFormatting sqref="BC15">
    <cfRule type="cellIs" dxfId="116" priority="428" operator="greaterThan">
      <formula>$G16</formula>
    </cfRule>
  </conditionalFormatting>
  <conditionalFormatting sqref="BC23">
    <cfRule type="cellIs" dxfId="115" priority="408" operator="greaterThan">
      <formula>$G24</formula>
    </cfRule>
  </conditionalFormatting>
  <conditionalFormatting sqref="BC31">
    <cfRule type="cellIs" dxfId="114" priority="388" operator="greaterThan">
      <formula>$G32</formula>
    </cfRule>
  </conditionalFormatting>
  <conditionalFormatting sqref="BC39">
    <cfRule type="cellIs" dxfId="113" priority="368" operator="greaterThan">
      <formula>$G40</formula>
    </cfRule>
  </conditionalFormatting>
  <conditionalFormatting sqref="CE8:CQ8 CE16:CQ16 CE24:CQ24 CE32:CQ32 CE40:CQ40">
    <cfRule type="cellIs" dxfId="112" priority="345" operator="greaterThan">
      <formula>$L11</formula>
    </cfRule>
    <cfRule type="expression" dxfId="111" priority="346">
      <formula>AND(CE$6&gt;$J11,CE$6&lt;$K11)</formula>
    </cfRule>
    <cfRule type="expression" dxfId="110" priority="347">
      <formula>AND(CE$6&gt;=$K11,CE$6&lt;=$L11)</formula>
    </cfRule>
    <cfRule type="expression" dxfId="109" priority="348">
      <formula>AND(CE$6&gt;=$I11,CE$6&lt;=$J11)</formula>
    </cfRule>
  </conditionalFormatting>
  <conditionalFormatting sqref="CP23">
    <cfRule type="cellIs" dxfId="108" priority="340" operator="greaterThan">
      <formula>$G27</formula>
    </cfRule>
  </conditionalFormatting>
  <conditionalFormatting sqref="CP23">
    <cfRule type="cellIs" dxfId="107" priority="335" operator="greaterThan">
      <formula>$G27</formula>
    </cfRule>
  </conditionalFormatting>
  <conditionalFormatting sqref="CP31">
    <cfRule type="cellIs" dxfId="106" priority="319" operator="greaterThan">
      <formula>$G35</formula>
    </cfRule>
  </conditionalFormatting>
  <conditionalFormatting sqref="CP31">
    <cfRule type="cellIs" dxfId="105" priority="314" operator="greaterThan">
      <formula>$G35</formula>
    </cfRule>
  </conditionalFormatting>
  <conditionalFormatting sqref="CP39">
    <cfRule type="cellIs" dxfId="104" priority="298" operator="greaterThan">
      <formula>$G43</formula>
    </cfRule>
  </conditionalFormatting>
  <conditionalFormatting sqref="CP39">
    <cfRule type="cellIs" dxfId="103" priority="293" operator="greaterThan">
      <formula>$G43</formula>
    </cfRule>
  </conditionalFormatting>
  <conditionalFormatting sqref="AP47">
    <cfRule type="cellIs" dxfId="102" priority="254" operator="greaterThan">
      <formula>$G47</formula>
    </cfRule>
  </conditionalFormatting>
  <conditionalFormatting sqref="CC47">
    <cfRule type="cellIs" dxfId="101" priority="253" operator="greaterThan">
      <formula>$G50</formula>
    </cfRule>
  </conditionalFormatting>
  <conditionalFormatting sqref="CC47">
    <cfRule type="cellIs" dxfId="100" priority="252" operator="greaterThan">
      <formula>$G50</formula>
    </cfRule>
  </conditionalFormatting>
  <conditionalFormatting sqref="BP47">
    <cfRule type="cellIs" dxfId="99" priority="251" operator="greaterThan">
      <formula>$G49</formula>
    </cfRule>
  </conditionalFormatting>
  <conditionalFormatting sqref="BP47">
    <cfRule type="cellIs" dxfId="98" priority="230" operator="greaterThan">
      <formula>$G49</formula>
    </cfRule>
  </conditionalFormatting>
  <conditionalFormatting sqref="BP47">
    <cfRule type="cellIs" dxfId="97" priority="229" operator="greaterThan">
      <formula>$G49</formula>
    </cfRule>
  </conditionalFormatting>
  <conditionalFormatting sqref="BP47">
    <cfRule type="cellIs" dxfId="96" priority="228" operator="greaterThan">
      <formula>$G49</formula>
    </cfRule>
  </conditionalFormatting>
  <conditionalFormatting sqref="CC47">
    <cfRule type="cellIs" dxfId="95" priority="212" operator="greaterThan">
      <formula>$G50</formula>
    </cfRule>
  </conditionalFormatting>
  <conditionalFormatting sqref="CC47">
    <cfRule type="cellIs" dxfId="94" priority="211" operator="greaterThan">
      <formula>$G50</formula>
    </cfRule>
  </conditionalFormatting>
  <conditionalFormatting sqref="CC47">
    <cfRule type="cellIs" dxfId="93" priority="210" operator="greaterThan">
      <formula>$G50</formula>
    </cfRule>
  </conditionalFormatting>
  <conditionalFormatting sqref="CC47">
    <cfRule type="cellIs" dxfId="92" priority="209" operator="greaterThan">
      <formula>$G50</formula>
    </cfRule>
  </conditionalFormatting>
  <conditionalFormatting sqref="CC47">
    <cfRule type="cellIs" dxfId="91" priority="196" operator="greaterThan">
      <formula>$G50</formula>
    </cfRule>
  </conditionalFormatting>
  <conditionalFormatting sqref="DP47">
    <cfRule type="cellIs" dxfId="90" priority="192" operator="greaterThan">
      <formula>$G54</formula>
    </cfRule>
  </conditionalFormatting>
  <conditionalFormatting sqref="DP47">
    <cfRule type="cellIs" dxfId="89" priority="167" operator="greaterThan">
      <formula>$G54</formula>
    </cfRule>
  </conditionalFormatting>
  <conditionalFormatting sqref="DC47">
    <cfRule type="cellIs" dxfId="88" priority="147" operator="greaterThan">
      <formula>$G53</formula>
    </cfRule>
  </conditionalFormatting>
  <conditionalFormatting sqref="BC47">
    <cfRule type="cellIs" dxfId="87" priority="127" operator="greaterThan">
      <formula>$G48</formula>
    </cfRule>
  </conditionalFormatting>
  <conditionalFormatting sqref="CP47">
    <cfRule type="cellIs" dxfId="86" priority="119" operator="greaterThan">
      <formula>$G51</formula>
    </cfRule>
  </conditionalFormatting>
  <conditionalFormatting sqref="CP47">
    <cfRule type="cellIs" dxfId="85" priority="114" operator="greaterThan">
      <formula>$G51</formula>
    </cfRule>
  </conditionalFormatting>
  <conditionalFormatting sqref="AP47">
    <cfRule type="cellIs" dxfId="84" priority="91" operator="greaterThan">
      <formula>$G47</formula>
    </cfRule>
  </conditionalFormatting>
  <conditionalFormatting sqref="BC47">
    <cfRule type="cellIs" dxfId="83" priority="58" operator="greaterThan">
      <formula>$G48</formula>
    </cfRule>
  </conditionalFormatting>
  <conditionalFormatting sqref="BP47">
    <cfRule type="cellIs" dxfId="82" priority="50" operator="greaterThan">
      <formula>$G49</formula>
    </cfRule>
  </conditionalFormatting>
  <conditionalFormatting sqref="BP47">
    <cfRule type="cellIs" dxfId="81" priority="49" operator="greaterThan">
      <formula>$G49</formula>
    </cfRule>
  </conditionalFormatting>
  <conditionalFormatting sqref="BP47">
    <cfRule type="cellIs" dxfId="80" priority="48" operator="greaterThan">
      <formula>$G49</formula>
    </cfRule>
  </conditionalFormatting>
  <conditionalFormatting sqref="BP47">
    <cfRule type="cellIs" dxfId="79" priority="47" operator="greaterThan">
      <formula>$G49</formula>
    </cfRule>
  </conditionalFormatting>
  <conditionalFormatting sqref="CR51:DD52">
    <cfRule type="cellIs" dxfId="78" priority="2877" operator="greaterThan">
      <formula>$AA45</formula>
    </cfRule>
    <cfRule type="expression" dxfId="77" priority="2878">
      <formula>AND(CR$6&gt;$Y53,CR$6&lt;$Z53)</formula>
    </cfRule>
    <cfRule type="expression" dxfId="76" priority="2879">
      <formula>AND(CR$6&gt;=$Z53,CR$6&lt;=$AA53)</formula>
    </cfRule>
    <cfRule type="expression" dxfId="75" priority="2880">
      <formula>AND(CR$6&gt;=$X53,CR$6&lt;=$Y53)</formula>
    </cfRule>
  </conditionalFormatting>
  <conditionalFormatting sqref="BR47:CD47">
    <cfRule type="expression" dxfId="74" priority="2991">
      <formula>AND(BR$6&gt;#REF!,BR$6&lt;$E50)</formula>
    </cfRule>
    <cfRule type="expression" dxfId="73" priority="2992">
      <formula>AND(BR$6&gt;=$E50,BR$6&lt;=$G50)</formula>
    </cfRule>
    <cfRule type="expression" dxfId="72" priority="2993">
      <formula>AND(BR$6&gt;=$D50,BR$6&lt;=#REF!)</formula>
    </cfRule>
  </conditionalFormatting>
  <conditionalFormatting sqref="CE47:CQ47">
    <cfRule type="expression" dxfId="71" priority="3104">
      <formula>AND(CE$6&gt;#REF!,CE$6&lt;$E51)</formula>
    </cfRule>
    <cfRule type="expression" dxfId="70" priority="3105">
      <formula>AND(CE$6&gt;=$E51,CE$6&lt;=$G51)</formula>
    </cfRule>
    <cfRule type="expression" dxfId="69" priority="3106">
      <formula>AND(CE$6&gt;=$D51,CE$6&lt;=#REF!)</formula>
    </cfRule>
  </conditionalFormatting>
  <conditionalFormatting sqref="DE49:DQ49">
    <cfRule type="cellIs" dxfId="68" priority="3111" operator="greaterThan">
      <formula>$Q54</formula>
    </cfRule>
    <cfRule type="expression" dxfId="67" priority="3112">
      <formula>AND(DE$6&gt;$O54,DE$6&lt;$P54)</formula>
    </cfRule>
    <cfRule type="expression" dxfId="66" priority="3113">
      <formula>AND(DE$6&gt;=$P54,DE$6&lt;=$Q54)</formula>
    </cfRule>
    <cfRule type="expression" dxfId="65" priority="3114">
      <formula>AND(DE$6&gt;=$N54,DE$6&lt;=$O54)</formula>
    </cfRule>
  </conditionalFormatting>
  <conditionalFormatting sqref="DE50:DQ50">
    <cfRule type="cellIs" dxfId="64" priority="3119" operator="greaterThan">
      <formula>$V54</formula>
    </cfRule>
    <cfRule type="expression" dxfId="63" priority="3120">
      <formula>AND(DE$6&gt;$T54,DE$6&lt;$U54)</formula>
    </cfRule>
    <cfRule type="expression" dxfId="62" priority="3121">
      <formula>AND(DE$6&gt;=$U54,DE$6&lt;=$V54)</formula>
    </cfRule>
    <cfRule type="expression" dxfId="61" priority="3122">
      <formula>AND(DE$6&gt;=$S54,DE$6&lt;=$T54)</formula>
    </cfRule>
  </conditionalFormatting>
  <conditionalFormatting sqref="DE51:DQ52">
    <cfRule type="cellIs" dxfId="60" priority="3123" operator="greaterThan">
      <formula>$AA54</formula>
    </cfRule>
    <cfRule type="expression" dxfId="59" priority="3124">
      <formula>AND(DE$6&gt;$Y54,DE$6&lt;$Z54)</formula>
    </cfRule>
    <cfRule type="expression" dxfId="58" priority="3125">
      <formula>AND(DE$6&gt;=$Z54,DE$6&lt;=$AA54)</formula>
    </cfRule>
    <cfRule type="expression" dxfId="57" priority="3126">
      <formula>AND(DE$6&gt;=$X54,DE$6&lt;=$Y54)</formula>
    </cfRule>
  </conditionalFormatting>
  <conditionalFormatting sqref="DE47:DQ47">
    <cfRule type="expression" dxfId="56" priority="3130">
      <formula>AND(DE$6&gt;$E54,DE$6&lt;$F54)</formula>
    </cfRule>
    <cfRule type="expression" dxfId="55" priority="3131">
      <formula>AND(DE$6&gt;=$F54,DE$6&lt;=$G54)</formula>
    </cfRule>
    <cfRule type="expression" dxfId="54" priority="3132">
      <formula>AND(DE$6&gt;=$D54,DE$6&lt;=$E54)</formula>
    </cfRule>
  </conditionalFormatting>
  <conditionalFormatting sqref="DE48:DQ48">
    <cfRule type="cellIs" dxfId="53" priority="3133" operator="greaterThan">
      <formula>$L$13</formula>
    </cfRule>
    <cfRule type="expression" dxfId="52" priority="3134">
      <formula>AND(DE$6&gt;$J54,DE$6&lt;$K54)</formula>
    </cfRule>
    <cfRule type="expression" dxfId="51" priority="3135">
      <formula>AND(DE$6&gt;=$K54,DE$6&lt;=$L54)</formula>
    </cfRule>
    <cfRule type="expression" dxfId="50" priority="3136">
      <formula>AND(DE$6&gt;=$I54,DE$6&lt;=$J54)</formula>
    </cfRule>
  </conditionalFormatting>
  <conditionalFormatting sqref="CR48:DD48">
    <cfRule type="cellIs" dxfId="49" priority="3137" operator="greaterThan">
      <formula>$L53</formula>
    </cfRule>
    <cfRule type="expression" dxfId="48" priority="3138">
      <formula>AND(CR$6&gt;$J53,CR$6&lt;$K53)</formula>
    </cfRule>
    <cfRule type="expression" dxfId="47" priority="3139">
      <formula>AND(CR$6&gt;=$K53,CR$6&lt;=$L53)</formula>
    </cfRule>
    <cfRule type="expression" dxfId="46" priority="3140">
      <formula>AND(CR$6&gt;=$I53,CR$6&lt;=$J53)</formula>
    </cfRule>
  </conditionalFormatting>
  <conditionalFormatting sqref="CE50:CQ50">
    <cfRule type="cellIs" dxfId="45" priority="3259" operator="greaterThan">
      <formula>$V51</formula>
    </cfRule>
    <cfRule type="expression" dxfId="44" priority="3260">
      <formula>AND(CE$6&gt;#REF!,CE$6&lt;$T51)</formula>
    </cfRule>
    <cfRule type="expression" dxfId="43" priority="3261">
      <formula>AND(CE$6&gt;=$T51,CE$6&lt;=$V51)</formula>
    </cfRule>
    <cfRule type="expression" dxfId="42" priority="3262">
      <formula>AND(CE$6&gt;=$S51,CE$6&lt;=#REF!)</formula>
    </cfRule>
  </conditionalFormatting>
  <conditionalFormatting sqref="BR52:CD52">
    <cfRule type="cellIs" dxfId="41" priority="3389" operator="greaterThan">
      <formula>$AA51</formula>
    </cfRule>
    <cfRule type="expression" dxfId="40" priority="3390">
      <formula>AND(BR$6&gt;#REF!,BR$6&lt;$Y51)</formula>
    </cfRule>
    <cfRule type="expression" dxfId="39" priority="3391">
      <formula>AND(BR$6&gt;=$Y51,BR$6&lt;=$AA51)</formula>
    </cfRule>
    <cfRule type="expression" dxfId="38" priority="3392">
      <formula>AND(BR$6&gt;=$X51,BR$6&lt;=#REF!)</formula>
    </cfRule>
  </conditionalFormatting>
  <conditionalFormatting sqref="CE51:CQ51">
    <cfRule type="cellIs" dxfId="37" priority="3397" operator="greaterThan">
      <formula>$AA51</formula>
    </cfRule>
    <cfRule type="expression" dxfId="36" priority="3398">
      <formula>AND(CE$6&gt;#REF!,CE$6&lt;$Y51)</formula>
    </cfRule>
    <cfRule type="expression" dxfId="35" priority="3399">
      <formula>AND(CE$6&gt;=$Y51,CE$6&lt;=$AA51)</formula>
    </cfRule>
    <cfRule type="expression" dxfId="34" priority="3400">
      <formula>AND(CE$6&gt;=$X51,CE$6&lt;=#REF!)</formula>
    </cfRule>
  </conditionalFormatting>
  <conditionalFormatting sqref="B31">
    <cfRule type="cellIs" dxfId="33" priority="16" operator="equal">
      <formula>"jour(aujourdhui()"</formula>
    </cfRule>
    <cfRule type="expression" priority="19">
      <formula>DAY(TODAY())</formula>
    </cfRule>
  </conditionalFormatting>
  <conditionalFormatting sqref="B7">
    <cfRule type="cellIs" dxfId="32" priority="17" operator="equal">
      <formula>"jour(aujourdhui)"</formula>
    </cfRule>
  </conditionalFormatting>
  <conditionalFormatting sqref="B31:B37">
    <cfRule type="timePeriod" dxfId="31" priority="15" timePeriod="today">
      <formula>FLOOR(B31,1)=TODAY()</formula>
    </cfRule>
  </conditionalFormatting>
  <conditionalFormatting sqref="B7:B13 B15:B50">
    <cfRule type="timePeriod" dxfId="30" priority="14" timePeriod="today">
      <formula>FLOOR(B7,1)=TODAY()</formula>
    </cfRule>
  </conditionalFormatting>
  <conditionalFormatting sqref="AE5:DQ5 AE29:DQ29 AE13:DQ13 AE21:DQ21 AE37:DQ37 AE45:BQ45">
    <cfRule type="timePeriod" dxfId="29" priority="12" timePeriod="today">
      <formula>FLOOR(AE5,1)=TODAY()</formula>
    </cfRule>
  </conditionalFormatting>
  <conditionalFormatting sqref="BR48:CD48">
    <cfRule type="cellIs" dxfId="28" priority="3466" operator="greaterThan">
      <formula>$L50</formula>
    </cfRule>
    <cfRule type="expression" dxfId="27" priority="3467">
      <formula>AND(BR$6&gt;$J50,BR$6&lt;$I50)</formula>
    </cfRule>
    <cfRule type="expression" dxfId="26" priority="3468">
      <formula>AND(BR$6&gt;=$I50,BR$6&lt;=$L50)</formula>
    </cfRule>
    <cfRule type="expression" dxfId="25" priority="3469">
      <formula>AND(BR$6&gt;=#REF!,BR$6&lt;=$J50)</formula>
    </cfRule>
  </conditionalFormatting>
  <conditionalFormatting sqref="BR49:CD49">
    <cfRule type="cellIs" dxfId="24" priority="3536" operator="greaterThan">
      <formula>$Q50</formula>
    </cfRule>
    <cfRule type="expression" dxfId="23" priority="3537">
      <formula>AND(BR$6&gt;$O50,BR$6&lt;$N50)</formula>
    </cfRule>
    <cfRule type="expression" dxfId="22" priority="3538">
      <formula>AND(BR$6&gt;=$N50,BR$6&lt;=$Q50)</formula>
    </cfRule>
    <cfRule type="expression" dxfId="21" priority="3539">
      <formula>AND(BR$6&gt;=#REF!,BR$6&lt;=$O50)</formula>
    </cfRule>
  </conditionalFormatting>
  <conditionalFormatting sqref="BR50:CD50">
    <cfRule type="cellIs" dxfId="20" priority="3612" operator="greaterThan">
      <formula>$V50</formula>
    </cfRule>
    <cfRule type="expression" dxfId="19" priority="3613">
      <formula>AND(BR$6&gt;$T50,BR$6&lt;$S50)</formula>
    </cfRule>
    <cfRule type="expression" dxfId="18" priority="3614">
      <formula>AND(BR$6&gt;=$S50,BR$6&lt;=$V50)</formula>
    </cfRule>
    <cfRule type="expression" dxfId="17" priority="3615">
      <formula>AND(BR$6&gt;=#REF!,BR$6&lt;=$T50)</formula>
    </cfRule>
  </conditionalFormatting>
  <conditionalFormatting sqref="BE52:BQ52">
    <cfRule type="cellIs" dxfId="16" priority="3694" operator="greaterThan">
      <formula>$AA50</formula>
    </cfRule>
    <cfRule type="expression" dxfId="15" priority="3695">
      <formula>AND(BE$6&gt;$Y50,BE$6&lt;$X50)</formula>
    </cfRule>
    <cfRule type="expression" dxfId="14" priority="3696">
      <formula>AND(BE$6&gt;=$X50,BE$6&lt;=$AA50)</formula>
    </cfRule>
    <cfRule type="expression" dxfId="13" priority="3697">
      <formula>AND(BE$6&gt;=#REF!,BE$6&lt;=$Y50)</formula>
    </cfRule>
  </conditionalFormatting>
  <conditionalFormatting sqref="BR51:CD51">
    <cfRule type="cellIs" dxfId="12" priority="3698" operator="greaterThan">
      <formula>$AA50</formula>
    </cfRule>
    <cfRule type="expression" dxfId="11" priority="3699">
      <formula>AND(BR$6&gt;$Y50,BR$6&lt;$X50)</formula>
    </cfRule>
    <cfRule type="expression" dxfId="10" priority="3700">
      <formula>AND(BR$6&gt;=$X50,BR$6&lt;=$AA50)</formula>
    </cfRule>
    <cfRule type="expression" dxfId="9" priority="3701">
      <formula>AND(BR$6&gt;=#REF!,BR$6&lt;=$Y50)</formula>
    </cfRule>
  </conditionalFormatting>
  <conditionalFormatting sqref="CE48:CQ48">
    <cfRule type="cellIs" dxfId="8" priority="3767" operator="greaterThan">
      <formula>$L51</formula>
    </cfRule>
    <cfRule type="expression" dxfId="7" priority="3768">
      <formula>AND(CE$6&gt;#REF!,CE$6&lt;$J51)</formula>
    </cfRule>
    <cfRule type="expression" dxfId="6" priority="3769">
      <formula>AND(CE$6&gt;=$J51,CE$6&lt;=$L51)</formula>
    </cfRule>
    <cfRule type="expression" dxfId="5" priority="3770">
      <formula>AND(CE$6&gt;=$I51,CE$6&lt;=#REF!)</formula>
    </cfRule>
  </conditionalFormatting>
  <conditionalFormatting sqref="CE49:CQ49">
    <cfRule type="cellIs" dxfId="4" priority="3833" operator="greaterThan">
      <formula>$Q51</formula>
    </cfRule>
    <cfRule type="expression" dxfId="3" priority="3834">
      <formula>AND(CE$6&gt;#REF!,CE$6&lt;$O51)</formula>
    </cfRule>
    <cfRule type="expression" dxfId="2" priority="3835">
      <formula>AND(CE$6&gt;=$O51,CE$6&lt;=$Q51)</formula>
    </cfRule>
    <cfRule type="expression" dxfId="1" priority="3836">
      <formula>AND(CE$6&gt;=$N51,CE$6&lt;=#REF!)</formula>
    </cfRule>
  </conditionalFormatting>
  <conditionalFormatting sqref="A7:A13">
    <cfRule type="timePeriod" dxfId="0" priority="6" timePeriod="thisWeek">
      <formula>AND(TODAY()-ROUNDDOWN(A7,0)&lt;=WEEKDAY(TODAY())-1,ROUNDDOWN(A7,0)-TODAY()&lt;=7-WEEKDAY(TODAY()))</formula>
    </cfRule>
  </conditionalFormatting>
  <printOptions verticalCentered="1"/>
  <pageMargins left="0.39370078740157483" right="0.39370078740157483" top="0.59055118110236227" bottom="0.59055118110236227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I47"/>
  <sheetViews>
    <sheetView tabSelected="1" workbookViewId="0">
      <selection activeCell="I22" sqref="I22"/>
    </sheetView>
  </sheetViews>
  <sheetFormatPr baseColWidth="10" defaultRowHeight="12.75"/>
  <cols>
    <col min="1" max="1" width="4.7109375" customWidth="1"/>
    <col min="2" max="2" width="11.5703125" bestFit="1" customWidth="1"/>
    <col min="3" max="3" width="4" customWidth="1"/>
    <col min="4" max="4" width="5.140625" customWidth="1"/>
    <col min="5" max="5" width="5.85546875" style="104" customWidth="1"/>
    <col min="6" max="14" width="5.5703125" style="104" customWidth="1"/>
    <col min="15" max="15" width="5.85546875" style="104" customWidth="1"/>
    <col min="16" max="29" width="5.5703125" style="104" customWidth="1"/>
    <col min="32" max="32" width="13.7109375" customWidth="1"/>
  </cols>
  <sheetData>
    <row r="1" spans="1:35" ht="15.75">
      <c r="A1" s="103"/>
      <c r="B1" s="138">
        <f>NOVE!C2</f>
        <v>2018</v>
      </c>
      <c r="C1" s="103"/>
      <c r="D1" s="185" t="s">
        <v>19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7">
        <v>41943</v>
      </c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8"/>
    </row>
    <row r="2" spans="1:35" ht="16.5" thickBot="1">
      <c r="A2" s="103"/>
      <c r="B2" s="138"/>
      <c r="C2" s="103"/>
      <c r="D2" s="200" t="s">
        <v>20</v>
      </c>
      <c r="E2" s="201"/>
      <c r="F2" s="201"/>
      <c r="G2" s="201"/>
      <c r="H2" s="201"/>
      <c r="I2" s="201"/>
      <c r="J2" s="201"/>
      <c r="K2" s="201"/>
      <c r="L2" s="201"/>
      <c r="M2" s="111"/>
      <c r="N2" s="111"/>
      <c r="O2" s="111"/>
      <c r="P2" s="204" t="s">
        <v>18</v>
      </c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3"/>
      <c r="AE2" s="212" t="s">
        <v>31</v>
      </c>
    </row>
    <row r="3" spans="1:35" ht="16.5" thickBot="1">
      <c r="A3" s="206" t="s">
        <v>22</v>
      </c>
      <c r="B3" s="207"/>
      <c r="D3" s="202"/>
      <c r="E3" s="203"/>
      <c r="F3" s="203"/>
      <c r="G3" s="203"/>
      <c r="H3" s="203"/>
      <c r="I3" s="203"/>
      <c r="J3" s="203"/>
      <c r="K3" s="203"/>
      <c r="L3" s="203"/>
      <c r="M3" s="208">
        <f>7*B4+DATE(B1,1,1)-WEEKDAY(DATE(B1,1,1))-5</f>
        <v>41947</v>
      </c>
      <c r="N3" s="209"/>
      <c r="O3" s="210"/>
      <c r="P3" s="205"/>
      <c r="Q3" s="197">
        <f>M3+6</f>
        <v>41953</v>
      </c>
      <c r="R3" s="198"/>
      <c r="S3" s="199"/>
      <c r="T3" s="110"/>
      <c r="U3" s="110"/>
      <c r="V3" s="110"/>
      <c r="W3" s="110"/>
      <c r="X3" s="131" t="s">
        <v>21</v>
      </c>
      <c r="Y3" s="132">
        <f>B4</f>
        <v>45</v>
      </c>
      <c r="Z3" s="110"/>
      <c r="AA3" s="110"/>
      <c r="AB3" s="110"/>
      <c r="AC3" s="109"/>
      <c r="AD3" s="140"/>
    </row>
    <row r="4" spans="1:35" ht="16.5" customHeight="1" thickBot="1">
      <c r="A4" s="139"/>
      <c r="B4" s="211">
        <v>45</v>
      </c>
      <c r="AD4" s="141"/>
    </row>
    <row r="5" spans="1:35" ht="13.5" thickBot="1">
      <c r="E5" s="108">
        <v>0.33333333333333331</v>
      </c>
      <c r="F5" s="107">
        <v>0.35416666666666669</v>
      </c>
      <c r="G5" s="108">
        <v>0.375</v>
      </c>
      <c r="H5" s="107">
        <v>0.39583333333333331</v>
      </c>
      <c r="I5" s="108">
        <v>0.41666666666666669</v>
      </c>
      <c r="J5" s="107">
        <v>0.4375</v>
      </c>
      <c r="K5" s="108">
        <v>0.45833333333333331</v>
      </c>
      <c r="L5" s="107">
        <v>0.47916666666666669</v>
      </c>
      <c r="M5" s="108">
        <v>0.5</v>
      </c>
      <c r="N5" s="107">
        <v>0.52083333333333337</v>
      </c>
      <c r="O5" s="108">
        <v>0.54166666666666663</v>
      </c>
      <c r="P5" s="107">
        <v>0.5625</v>
      </c>
      <c r="Q5" s="108">
        <v>0.58333333333333337</v>
      </c>
      <c r="R5" s="107">
        <v>0.60416666666666663</v>
      </c>
      <c r="S5" s="108">
        <v>0.625</v>
      </c>
      <c r="T5" s="107">
        <v>0.64583333333333337</v>
      </c>
      <c r="U5" s="108">
        <v>0.66666666666666663</v>
      </c>
      <c r="V5" s="107">
        <v>0.6875</v>
      </c>
      <c r="W5" s="108">
        <v>0.70833333333333337</v>
      </c>
      <c r="X5" s="107">
        <v>0.72916666666666663</v>
      </c>
      <c r="Y5" s="108">
        <v>0.75</v>
      </c>
      <c r="Z5" s="107">
        <v>0.77083333333333337</v>
      </c>
      <c r="AA5" s="108">
        <v>0.79166666666666663</v>
      </c>
      <c r="AB5" s="107">
        <v>0.8125</v>
      </c>
      <c r="AC5" s="108">
        <v>0.83333333333333337</v>
      </c>
    </row>
    <row r="6" spans="1:35" ht="13.5" thickBot="1">
      <c r="E6" s="114" t="s">
        <v>16</v>
      </c>
      <c r="F6" s="114" t="s">
        <v>17</v>
      </c>
      <c r="G6" s="114" t="s">
        <v>16</v>
      </c>
      <c r="H6" s="114" t="s">
        <v>17</v>
      </c>
      <c r="I6" s="114" t="s">
        <v>16</v>
      </c>
      <c r="J6" s="114" t="s">
        <v>17</v>
      </c>
      <c r="K6" s="114" t="s">
        <v>16</v>
      </c>
      <c r="L6" s="114" t="s">
        <v>17</v>
      </c>
      <c r="M6" s="114" t="s">
        <v>16</v>
      </c>
      <c r="N6" s="114" t="s">
        <v>17</v>
      </c>
      <c r="O6" s="114" t="s">
        <v>16</v>
      </c>
      <c r="P6" s="114" t="s">
        <v>17</v>
      </c>
      <c r="Q6" s="114" t="s">
        <v>16</v>
      </c>
      <c r="R6" s="114" t="s">
        <v>17</v>
      </c>
      <c r="S6" s="114" t="s">
        <v>16</v>
      </c>
      <c r="T6" s="114" t="s">
        <v>17</v>
      </c>
      <c r="U6" s="114" t="s">
        <v>16</v>
      </c>
      <c r="V6" s="114" t="s">
        <v>17</v>
      </c>
      <c r="W6" s="114" t="s">
        <v>16</v>
      </c>
      <c r="X6" s="114" t="s">
        <v>17</v>
      </c>
      <c r="Y6" s="114" t="s">
        <v>16</v>
      </c>
      <c r="Z6" s="114" t="s">
        <v>17</v>
      </c>
      <c r="AA6" s="114" t="s">
        <v>16</v>
      </c>
      <c r="AB6" s="114" t="s">
        <v>17</v>
      </c>
      <c r="AC6" s="114" t="s">
        <v>16</v>
      </c>
      <c r="AF6">
        <v>46</v>
      </c>
      <c r="AG6" t="str">
        <f>HLOOKUP(NOVE!C7,NOVE!C7:C49,1)</f>
        <v>Lundi</v>
      </c>
      <c r="AH6" s="140">
        <f>VLOOKUP($M$3,datemois,1)</f>
        <v>41947</v>
      </c>
      <c r="AI6" t="e">
        <f>TRANSPOSE(horaire1)</f>
        <v>#VALUE!</v>
      </c>
    </row>
    <row r="7" spans="1:35" ht="12.75" customHeight="1">
      <c r="A7" s="182">
        <f>B4</f>
        <v>45</v>
      </c>
      <c r="B7" s="105" t="str">
        <f>NOVE!$D$5</f>
        <v>GUILLAUME</v>
      </c>
      <c r="C7" s="194" t="s">
        <v>24</v>
      </c>
      <c r="D7" s="189"/>
      <c r="E7" s="145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F7" s="103"/>
      <c r="AG7" t="str">
        <f>HLOOKUP(NOVE!C8,NOVE!C8:C50,1)</f>
        <v>Mardi</v>
      </c>
      <c r="AH7" s="140">
        <f>VLOOKUP($M$3+1,datemois,1)</f>
        <v>41948</v>
      </c>
    </row>
    <row r="8" spans="1:35">
      <c r="A8" s="183"/>
      <c r="B8" s="106" t="str">
        <f>NOVE!$I$5</f>
        <v>VIRGINIE</v>
      </c>
      <c r="C8" s="195"/>
      <c r="D8" s="190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 t="s">
        <v>23</v>
      </c>
      <c r="P8" s="135" t="s">
        <v>23</v>
      </c>
      <c r="Q8" s="135" t="s">
        <v>23</v>
      </c>
      <c r="R8" s="135" t="s">
        <v>23</v>
      </c>
      <c r="S8" s="135" t="s">
        <v>23</v>
      </c>
      <c r="T8" s="135" t="s">
        <v>23</v>
      </c>
      <c r="U8" s="135" t="s">
        <v>23</v>
      </c>
      <c r="V8" s="135" t="s">
        <v>23</v>
      </c>
      <c r="W8" s="135" t="s">
        <v>23</v>
      </c>
      <c r="X8" s="135" t="s">
        <v>23</v>
      </c>
      <c r="Y8" s="135" t="s">
        <v>23</v>
      </c>
      <c r="Z8" s="135" t="s">
        <v>23</v>
      </c>
      <c r="AA8" s="135" t="s">
        <v>23</v>
      </c>
      <c r="AB8" s="135" t="s">
        <v>23</v>
      </c>
      <c r="AC8" s="135" t="s">
        <v>23</v>
      </c>
      <c r="AF8" s="103"/>
      <c r="AG8" t="str">
        <f>HLOOKUP(NOVE!C9,NOVE!C9:C51,1)</f>
        <v>Mercredi</v>
      </c>
      <c r="AH8" s="140">
        <f>VLOOKUP($M$3+2,datemois,1)</f>
        <v>41949</v>
      </c>
    </row>
    <row r="9" spans="1:35">
      <c r="A9" s="183"/>
      <c r="B9" s="106" t="str">
        <f>NOVE!$N$5</f>
        <v>CORINNE</v>
      </c>
      <c r="C9" s="195"/>
      <c r="D9" s="190"/>
      <c r="E9" s="134"/>
      <c r="F9" s="135"/>
      <c r="G9" s="135"/>
      <c r="H9" s="135"/>
      <c r="I9" s="135" t="s">
        <v>23</v>
      </c>
      <c r="J9" s="135" t="s">
        <v>23</v>
      </c>
      <c r="K9" s="135" t="s">
        <v>23</v>
      </c>
      <c r="L9" s="135" t="s">
        <v>23</v>
      </c>
      <c r="M9" s="135" t="s">
        <v>23</v>
      </c>
      <c r="N9" s="135" t="s">
        <v>23</v>
      </c>
      <c r="O9" s="135"/>
      <c r="P9" s="135"/>
      <c r="Q9" s="135"/>
      <c r="R9" s="116"/>
      <c r="S9" s="116"/>
      <c r="T9" s="116"/>
      <c r="U9" s="116"/>
      <c r="V9" s="116"/>
      <c r="W9" s="116"/>
      <c r="X9" s="135"/>
      <c r="Y9" s="135" t="s">
        <v>23</v>
      </c>
      <c r="Z9" s="135" t="s">
        <v>23</v>
      </c>
      <c r="AA9" s="135" t="s">
        <v>23</v>
      </c>
      <c r="AB9" s="135" t="s">
        <v>23</v>
      </c>
      <c r="AC9" s="117"/>
      <c r="AD9" s="140">
        <f>M3</f>
        <v>41947</v>
      </c>
      <c r="AE9" s="103" t="s">
        <v>23</v>
      </c>
      <c r="AF9" s="103"/>
      <c r="AG9" t="str">
        <f>HLOOKUP(NOVE!C10,NOVE!C10:C52,1)</f>
        <v>Jeudi</v>
      </c>
      <c r="AH9" s="140">
        <f>VLOOKUP($M$3+3,datemois,1)</f>
        <v>41950</v>
      </c>
    </row>
    <row r="10" spans="1:35">
      <c r="A10" s="183"/>
      <c r="B10" s="106" t="str">
        <f>NOVE!$S$5</f>
        <v>CELINE</v>
      </c>
      <c r="C10" s="195"/>
      <c r="D10" s="190"/>
      <c r="E10" s="134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16"/>
      <c r="U10" s="116"/>
      <c r="V10" s="116"/>
      <c r="W10" s="116"/>
      <c r="X10" s="116"/>
      <c r="Y10" s="116"/>
      <c r="Z10" s="116"/>
      <c r="AA10" s="116"/>
      <c r="AB10" s="116"/>
      <c r="AC10" s="117"/>
      <c r="AF10" s="103"/>
      <c r="AG10" t="str">
        <f>HLOOKUP(NOVE!C11,NOVE!C11:C53,1)</f>
        <v>Vendredi</v>
      </c>
      <c r="AH10" s="140">
        <f>VLOOKUP($M$3+4,datemois,1)</f>
        <v>41951</v>
      </c>
    </row>
    <row r="11" spans="1:35" ht="13.5" thickBot="1">
      <c r="A11" s="183"/>
      <c r="B11" s="122">
        <f>NOVE!$X$5</f>
        <v>0</v>
      </c>
      <c r="C11" s="196"/>
      <c r="D11" s="191"/>
      <c r="E11" s="134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7"/>
      <c r="AF11" s="103"/>
      <c r="AG11" t="str">
        <f>HLOOKUP(NOVE!C12,NOVE!C12:C54,1)</f>
        <v>Samedi</v>
      </c>
      <c r="AH11" s="140">
        <f>VLOOKUP($M$3+5,datemois,1)</f>
        <v>41952</v>
      </c>
    </row>
    <row r="12" spans="1:35" ht="13.5" thickBot="1">
      <c r="A12" s="183"/>
      <c r="B12" s="123"/>
      <c r="C12" s="124"/>
      <c r="D12" s="125"/>
      <c r="E12" s="136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8"/>
      <c r="AG12" t="str">
        <f>HLOOKUP(NOVE!C13,NOVE!C13:C55,1)</f>
        <v>Dimanche</v>
      </c>
      <c r="AH12" s="140">
        <f>VLOOKUP($M$3+6,datemois,1)</f>
        <v>41953</v>
      </c>
    </row>
    <row r="13" spans="1:35" ht="12.75" customHeight="1">
      <c r="A13" s="183"/>
      <c r="B13" s="105" t="str">
        <f>NOVE!$D$5</f>
        <v>GUILLAUME</v>
      </c>
      <c r="C13" s="179" t="s">
        <v>25</v>
      </c>
      <c r="D13" s="192"/>
      <c r="E13" s="115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7"/>
    </row>
    <row r="14" spans="1:35">
      <c r="A14" s="183"/>
      <c r="B14" s="106" t="str">
        <f>NOVE!$I$5</f>
        <v>VIRGINIE</v>
      </c>
      <c r="C14" s="180"/>
      <c r="D14" s="190"/>
      <c r="E14" s="115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 t="s">
        <v>23</v>
      </c>
      <c r="Q14" s="116" t="s">
        <v>23</v>
      </c>
      <c r="R14" s="116" t="s">
        <v>23</v>
      </c>
      <c r="S14" s="116" t="s">
        <v>23</v>
      </c>
      <c r="T14" s="116" t="s">
        <v>23</v>
      </c>
      <c r="U14" s="116" t="s">
        <v>23</v>
      </c>
      <c r="V14" s="116" t="s">
        <v>23</v>
      </c>
      <c r="W14" s="116" t="s">
        <v>23</v>
      </c>
      <c r="X14" s="116" t="s">
        <v>23</v>
      </c>
      <c r="Y14" s="116" t="s">
        <v>23</v>
      </c>
      <c r="Z14" s="116" t="s">
        <v>23</v>
      </c>
      <c r="AA14" s="116" t="s">
        <v>23</v>
      </c>
      <c r="AB14" s="116" t="s">
        <v>23</v>
      </c>
      <c r="AC14" s="117" t="s">
        <v>23</v>
      </c>
    </row>
    <row r="15" spans="1:35">
      <c r="A15" s="183"/>
      <c r="B15" s="106" t="str">
        <f>NOVE!$N$5</f>
        <v>CORINNE</v>
      </c>
      <c r="C15" s="180"/>
      <c r="D15" s="190"/>
      <c r="E15" s="115"/>
      <c r="F15" s="116"/>
      <c r="G15" s="116"/>
      <c r="H15" s="116"/>
      <c r="I15" s="116"/>
      <c r="J15" s="116"/>
      <c r="K15" s="116" t="s">
        <v>23</v>
      </c>
      <c r="L15" s="116" t="s">
        <v>23</v>
      </c>
      <c r="M15" s="116" t="s">
        <v>23</v>
      </c>
      <c r="N15" s="116" t="s">
        <v>23</v>
      </c>
      <c r="O15" s="116" t="s">
        <v>23</v>
      </c>
      <c r="P15" s="116" t="s">
        <v>23</v>
      </c>
      <c r="Q15" s="116"/>
      <c r="R15" s="116"/>
      <c r="S15" s="116"/>
      <c r="T15" s="116"/>
      <c r="U15" s="116"/>
      <c r="V15" s="116"/>
      <c r="W15" s="116"/>
      <c r="X15" s="116"/>
      <c r="Y15" s="116" t="s">
        <v>23</v>
      </c>
      <c r="Z15" s="116" t="s">
        <v>23</v>
      </c>
      <c r="AA15" s="116" t="s">
        <v>23</v>
      </c>
      <c r="AB15" s="116" t="s">
        <v>23</v>
      </c>
      <c r="AC15" s="118"/>
      <c r="AD15" s="140">
        <f>AD9+1</f>
        <v>41948</v>
      </c>
      <c r="AE15" s="103" t="s">
        <v>23</v>
      </c>
    </row>
    <row r="16" spans="1:35">
      <c r="A16" s="183"/>
      <c r="B16" s="106" t="str">
        <f>NOVE!$S$5</f>
        <v>CELINE</v>
      </c>
      <c r="C16" s="180"/>
      <c r="D16" s="190"/>
      <c r="E16" s="115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8"/>
    </row>
    <row r="17" spans="1:31" ht="13.5" thickBot="1">
      <c r="A17" s="183"/>
      <c r="B17" s="122">
        <f>NOVE!$X$5</f>
        <v>0</v>
      </c>
      <c r="C17" s="181"/>
      <c r="D17" s="191"/>
      <c r="E17" s="115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8"/>
    </row>
    <row r="18" spans="1:31" ht="13.5" thickBot="1">
      <c r="A18" s="183"/>
      <c r="B18" s="129"/>
      <c r="C18" s="124"/>
      <c r="D18" s="125"/>
      <c r="E18" s="126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30"/>
    </row>
    <row r="19" spans="1:31" ht="12.75" customHeight="1">
      <c r="A19" s="183"/>
      <c r="B19" s="105" t="str">
        <f>NOVE!$D$5</f>
        <v>GUILLAUME</v>
      </c>
      <c r="C19" s="179" t="s">
        <v>26</v>
      </c>
      <c r="D19" s="192"/>
      <c r="E19" s="115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8"/>
    </row>
    <row r="20" spans="1:31">
      <c r="A20" s="183"/>
      <c r="B20" s="106" t="str">
        <f>NOVE!$I$5</f>
        <v>VIRGINIE</v>
      </c>
      <c r="C20" s="180"/>
      <c r="D20" s="190"/>
      <c r="E20" s="115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8"/>
    </row>
    <row r="21" spans="1:31">
      <c r="A21" s="183"/>
      <c r="B21" s="106" t="str">
        <f>NOVE!$N$5</f>
        <v>CORINNE</v>
      </c>
      <c r="C21" s="180"/>
      <c r="D21" s="190"/>
      <c r="E21" s="115"/>
      <c r="F21" s="116"/>
      <c r="G21" s="116"/>
      <c r="H21" s="116"/>
      <c r="I21" s="116"/>
      <c r="J21" s="116"/>
      <c r="K21" s="116"/>
      <c r="L21" s="116"/>
      <c r="M21" s="116" t="s">
        <v>23</v>
      </c>
      <c r="N21" s="116" t="s">
        <v>23</v>
      </c>
      <c r="O21" s="116" t="s">
        <v>23</v>
      </c>
      <c r="P21" s="116" t="s">
        <v>23</v>
      </c>
      <c r="Q21" s="116" t="s">
        <v>23</v>
      </c>
      <c r="R21" s="116" t="s">
        <v>23</v>
      </c>
      <c r="S21" s="116" t="s">
        <v>23</v>
      </c>
      <c r="T21" s="116" t="s">
        <v>23</v>
      </c>
      <c r="U21" s="116" t="s">
        <v>23</v>
      </c>
      <c r="V21" s="116" t="s">
        <v>23</v>
      </c>
      <c r="W21" s="116" t="s">
        <v>23</v>
      </c>
      <c r="X21" s="116" t="s">
        <v>23</v>
      </c>
      <c r="Y21" s="116" t="s">
        <v>23</v>
      </c>
      <c r="Z21" s="116" t="s">
        <v>23</v>
      </c>
      <c r="AA21" s="116" t="s">
        <v>23</v>
      </c>
      <c r="AB21" s="116" t="s">
        <v>23</v>
      </c>
      <c r="AC21" s="118" t="s">
        <v>23</v>
      </c>
      <c r="AD21" s="140">
        <f>AD15+1</f>
        <v>41949</v>
      </c>
      <c r="AE21" s="103" t="s">
        <v>23</v>
      </c>
    </row>
    <row r="22" spans="1:31">
      <c r="A22" s="183"/>
      <c r="B22" s="106" t="str">
        <f>NOVE!$S$5</f>
        <v>CELINE</v>
      </c>
      <c r="C22" s="180"/>
      <c r="D22" s="190"/>
      <c r="E22" s="115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8"/>
    </row>
    <row r="23" spans="1:31" ht="13.5" thickBot="1">
      <c r="A23" s="183"/>
      <c r="B23" s="122">
        <f>NOVE!$X$5</f>
        <v>0</v>
      </c>
      <c r="C23" s="181"/>
      <c r="D23" s="191"/>
      <c r="E23" s="115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8"/>
    </row>
    <row r="24" spans="1:31" ht="13.5" thickBot="1">
      <c r="A24" s="183"/>
      <c r="B24" s="129"/>
      <c r="C24" s="124"/>
      <c r="D24" s="125"/>
      <c r="E24" s="126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30"/>
    </row>
    <row r="25" spans="1:31" ht="12.75" customHeight="1">
      <c r="A25" s="183"/>
      <c r="B25" s="105" t="str">
        <f>NOVE!$D$5</f>
        <v>GUILLAUME</v>
      </c>
      <c r="C25" s="179" t="s">
        <v>27</v>
      </c>
      <c r="D25" s="192"/>
      <c r="E25" s="115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8"/>
    </row>
    <row r="26" spans="1:31">
      <c r="A26" s="183"/>
      <c r="B26" s="106" t="str">
        <f>NOVE!$I$5</f>
        <v>VIRGINIE</v>
      </c>
      <c r="C26" s="180"/>
      <c r="D26" s="190"/>
      <c r="E26" s="115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8"/>
    </row>
    <row r="27" spans="1:31">
      <c r="A27" s="183"/>
      <c r="B27" s="106" t="str">
        <f>NOVE!$N$5</f>
        <v>CORINNE</v>
      </c>
      <c r="C27" s="180"/>
      <c r="D27" s="190"/>
      <c r="E27" s="115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 t="s">
        <v>23</v>
      </c>
      <c r="Z27" s="116" t="s">
        <v>23</v>
      </c>
      <c r="AA27" s="116" t="s">
        <v>23</v>
      </c>
      <c r="AB27" s="116" t="s">
        <v>23</v>
      </c>
      <c r="AC27" s="118" t="s">
        <v>23</v>
      </c>
      <c r="AD27" s="140">
        <f>AD21+1</f>
        <v>41950</v>
      </c>
      <c r="AE27" s="103" t="s">
        <v>23</v>
      </c>
    </row>
    <row r="28" spans="1:31">
      <c r="A28" s="183"/>
      <c r="B28" s="106" t="str">
        <f>NOVE!$S$5</f>
        <v>CELINE</v>
      </c>
      <c r="C28" s="180"/>
      <c r="D28" s="190"/>
      <c r="E28" s="115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8"/>
    </row>
    <row r="29" spans="1:31" ht="13.5" thickBot="1">
      <c r="A29" s="183"/>
      <c r="B29" s="122">
        <f>NOVE!$X$5</f>
        <v>0</v>
      </c>
      <c r="C29" s="181"/>
      <c r="D29" s="191"/>
      <c r="E29" s="115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8"/>
    </row>
    <row r="30" spans="1:31" ht="13.5" thickBot="1">
      <c r="A30" s="183"/>
      <c r="B30" s="129"/>
      <c r="C30" s="124"/>
      <c r="D30" s="125"/>
      <c r="E30" s="126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30"/>
    </row>
    <row r="31" spans="1:31" ht="12.75" customHeight="1">
      <c r="A31" s="183"/>
      <c r="B31" s="105" t="str">
        <f>NOVE!$D$5</f>
        <v>GUILLAUME</v>
      </c>
      <c r="C31" s="179" t="s">
        <v>28</v>
      </c>
      <c r="D31" s="192"/>
      <c r="E31" s="115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8"/>
    </row>
    <row r="32" spans="1:31">
      <c r="A32" s="183"/>
      <c r="B32" s="106" t="str">
        <f>NOVE!$I$5</f>
        <v>VIRGINIE</v>
      </c>
      <c r="C32" s="180"/>
      <c r="D32" s="190"/>
      <c r="E32" s="115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 t="s">
        <v>23</v>
      </c>
      <c r="T32" s="116" t="s">
        <v>23</v>
      </c>
      <c r="U32" s="116" t="s">
        <v>23</v>
      </c>
      <c r="V32" s="116" t="s">
        <v>23</v>
      </c>
      <c r="W32" s="116" t="s">
        <v>23</v>
      </c>
      <c r="X32" s="116" t="s">
        <v>23</v>
      </c>
      <c r="Y32" s="116" t="s">
        <v>23</v>
      </c>
      <c r="Z32" s="116" t="s">
        <v>23</v>
      </c>
      <c r="AA32" s="116" t="s">
        <v>23</v>
      </c>
      <c r="AB32" s="116" t="s">
        <v>23</v>
      </c>
      <c r="AC32" s="118" t="s">
        <v>23</v>
      </c>
    </row>
    <row r="33" spans="1:31">
      <c r="A33" s="183"/>
      <c r="B33" s="106" t="str">
        <f>NOVE!$N$5</f>
        <v>CORINNE</v>
      </c>
      <c r="C33" s="180"/>
      <c r="D33" s="190"/>
      <c r="E33" s="115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 t="s">
        <v>23</v>
      </c>
      <c r="Z33" s="116" t="s">
        <v>23</v>
      </c>
      <c r="AA33" s="116" t="s">
        <v>23</v>
      </c>
      <c r="AB33" s="116" t="s">
        <v>23</v>
      </c>
      <c r="AC33" s="118" t="s">
        <v>23</v>
      </c>
      <c r="AD33" s="140">
        <f>AD27+1</f>
        <v>41951</v>
      </c>
      <c r="AE33" s="103" t="s">
        <v>23</v>
      </c>
    </row>
    <row r="34" spans="1:31">
      <c r="A34" s="183"/>
      <c r="B34" s="106" t="str">
        <f>NOVE!$S$5</f>
        <v>CELINE</v>
      </c>
      <c r="C34" s="180"/>
      <c r="D34" s="190"/>
      <c r="E34" s="115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8"/>
    </row>
    <row r="35" spans="1:31" ht="13.5" thickBot="1">
      <c r="A35" s="183"/>
      <c r="B35" s="122">
        <f>NOVE!$X$5</f>
        <v>0</v>
      </c>
      <c r="C35" s="181"/>
      <c r="D35" s="191"/>
      <c r="E35" s="115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8"/>
    </row>
    <row r="36" spans="1:31" ht="13.5" thickBot="1">
      <c r="A36" s="183"/>
      <c r="B36" s="129"/>
      <c r="C36" s="124"/>
      <c r="D36" s="125"/>
      <c r="E36" s="126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30"/>
    </row>
    <row r="37" spans="1:31" ht="12.75" customHeight="1">
      <c r="A37" s="183"/>
      <c r="B37" s="105" t="str">
        <f>NOVE!$D$5</f>
        <v>GUILLAUME</v>
      </c>
      <c r="C37" s="179" t="s">
        <v>29</v>
      </c>
      <c r="D37" s="192"/>
      <c r="E37" s="115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8"/>
    </row>
    <row r="38" spans="1:31">
      <c r="A38" s="183"/>
      <c r="B38" s="106" t="str">
        <f>NOVE!$I$5</f>
        <v>VIRGINIE</v>
      </c>
      <c r="C38" s="180"/>
      <c r="D38" s="190"/>
      <c r="E38" s="115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8"/>
    </row>
    <row r="39" spans="1:31">
      <c r="A39" s="183"/>
      <c r="B39" s="106" t="str">
        <f>NOVE!$N$5</f>
        <v>CORINNE</v>
      </c>
      <c r="C39" s="180"/>
      <c r="D39" s="190"/>
      <c r="E39" s="115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8"/>
      <c r="AD39" s="140">
        <f>AD33+1</f>
        <v>41952</v>
      </c>
      <c r="AE39" s="103" t="s">
        <v>23</v>
      </c>
    </row>
    <row r="40" spans="1:31">
      <c r="A40" s="183"/>
      <c r="B40" s="106" t="str">
        <f>NOVE!$S$5</f>
        <v>CELINE</v>
      </c>
      <c r="C40" s="180"/>
      <c r="D40" s="190"/>
      <c r="E40" s="115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8"/>
    </row>
    <row r="41" spans="1:31" ht="13.5" thickBot="1">
      <c r="A41" s="183"/>
      <c r="B41" s="122">
        <f>NOVE!$X$5</f>
        <v>0</v>
      </c>
      <c r="C41" s="181"/>
      <c r="D41" s="191"/>
      <c r="E41" s="115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8"/>
    </row>
    <row r="42" spans="1:31" ht="13.5" thickBot="1">
      <c r="A42" s="183"/>
      <c r="B42" s="129"/>
      <c r="C42" s="124"/>
      <c r="D42" s="125"/>
      <c r="E42" s="126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30"/>
    </row>
    <row r="43" spans="1:31" ht="12.75" customHeight="1">
      <c r="A43" s="183"/>
      <c r="B43" s="105" t="str">
        <f>NOVE!$D$5</f>
        <v>GUILLAUME</v>
      </c>
      <c r="C43" s="179" t="s">
        <v>30</v>
      </c>
      <c r="D43" s="192"/>
      <c r="E43" s="115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8"/>
    </row>
    <row r="44" spans="1:31">
      <c r="A44" s="183"/>
      <c r="B44" s="106" t="str">
        <f>NOVE!$I$5</f>
        <v>VIRGINIE</v>
      </c>
      <c r="C44" s="180"/>
      <c r="D44" s="190"/>
      <c r="E44" s="115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8"/>
    </row>
    <row r="45" spans="1:31">
      <c r="A45" s="183"/>
      <c r="B45" s="106" t="str">
        <f>NOVE!$N$5</f>
        <v>CORINNE</v>
      </c>
      <c r="C45" s="180"/>
      <c r="D45" s="190"/>
      <c r="E45" s="115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8"/>
      <c r="AD45" s="140">
        <f>AD39+1</f>
        <v>41953</v>
      </c>
      <c r="AE45" s="103" t="s">
        <v>23</v>
      </c>
    </row>
    <row r="46" spans="1:31">
      <c r="A46" s="183"/>
      <c r="B46" s="106" t="str">
        <f>NOVE!$S$5</f>
        <v>CELINE</v>
      </c>
      <c r="C46" s="180"/>
      <c r="D46" s="190"/>
      <c r="E46" s="115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8"/>
    </row>
    <row r="47" spans="1:31" ht="13.5" thickBot="1">
      <c r="A47" s="184"/>
      <c r="B47" s="122">
        <f>NOVE!$X$5</f>
        <v>0</v>
      </c>
      <c r="C47" s="181"/>
      <c r="D47" s="193"/>
      <c r="E47" s="119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1"/>
    </row>
  </sheetData>
  <mergeCells count="22">
    <mergeCell ref="C31:C35"/>
    <mergeCell ref="Q3:S3"/>
    <mergeCell ref="D2:L3"/>
    <mergeCell ref="P2:P3"/>
    <mergeCell ref="A3:B3"/>
    <mergeCell ref="M3:O3"/>
    <mergeCell ref="C37:C41"/>
    <mergeCell ref="A7:A47"/>
    <mergeCell ref="D1:O1"/>
    <mergeCell ref="P1:AC1"/>
    <mergeCell ref="C43:C47"/>
    <mergeCell ref="D7:D11"/>
    <mergeCell ref="D13:D17"/>
    <mergeCell ref="D19:D23"/>
    <mergeCell ref="D25:D29"/>
    <mergeCell ref="D31:D35"/>
    <mergeCell ref="D37:D41"/>
    <mergeCell ref="D43:D47"/>
    <mergeCell ref="C7:C11"/>
    <mergeCell ref="C13:C17"/>
    <mergeCell ref="C19:C23"/>
    <mergeCell ref="C25:C29"/>
  </mergeCells>
  <dataValidations count="1">
    <dataValidation type="whole" errorStyle="warning" allowBlank="1" showInputMessage="1" showErrorMessage="1" errorTitle="numero de semaine" error="nombre entier entre_x000a_1 et 52" prompt="Numero de semaine" sqref="B4">
      <formula1>1</formula1>
      <formula2>52</formula2>
    </dataValidation>
  </dataValidations>
  <hyperlinks>
    <hyperlink ref="AE2" r:id="rId1"/>
  </hyperlinks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NOVE</vt:lpstr>
      <vt:lpstr>Planning Semaine</vt:lpstr>
      <vt:lpstr>datemois</vt:lpstr>
      <vt:lpstr>horaire1</vt:lpstr>
      <vt:lpstr>semaine</vt:lpstr>
      <vt:lpstr>NOVE!Zone_d_impression</vt:lpstr>
      <vt:lpstr>'Planning Semaine'!Zone_d_impression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Guy Blancher</cp:lastModifiedBy>
  <cp:lastPrinted>2018-11-23T16:49:08Z</cp:lastPrinted>
  <dcterms:created xsi:type="dcterms:W3CDTF">1996-10-21T11:03:58Z</dcterms:created>
  <dcterms:modified xsi:type="dcterms:W3CDTF">2018-11-24T22:40:32Z</dcterms:modified>
</cp:coreProperties>
</file>