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370" windowHeight="7875" tabRatio="446" activeTab="3"/>
  </bookViews>
  <sheets>
    <sheet name="BDD_Vin" sheetId="3" r:id="rId1"/>
    <sheet name="Accueil" sheetId="5" r:id="rId2"/>
    <sheet name="Bdd_cave" sheetId="4" r:id="rId3"/>
    <sheet name="tableau de bord" sheetId="9" r:id="rId4"/>
    <sheet name="cave" sheetId="10" r:id="rId5"/>
    <sheet name="STAT" sheetId="8" r:id="rId6"/>
  </sheets>
  <definedNames>
    <definedName name="ALSACE">BDD_Vin!$O$2:$O$10</definedName>
    <definedName name="AUTRES">BDD_Vin!$P$2:$P$11</definedName>
    <definedName name="BEAUJOLAIS">BDD_Vin!$I$2:$I$4</definedName>
    <definedName name="BORDEAUX">BDD_Vin!$B$2:$B$49</definedName>
    <definedName name="BOURGOGNE">BDD_Vin!$A$2:$A$200</definedName>
    <definedName name="Classé">Bdd_cave!$E$3:$E$10</definedName>
    <definedName name="CORSE">BDD_Vin!$M$2:$M$7</definedName>
    <definedName name="COTE_DU_RHONE">BDD_Vin!$C$2:$C$60</definedName>
    <definedName name="Couleur">Bdd_cave!$A$3:$A$5</definedName>
    <definedName name="ETRANGER">BDD_Vin!$N$2:$N$7</definedName>
    <definedName name="JURA">BDD_Vin!$H$2:$H$7</definedName>
    <definedName name="LANGUEDOC">BDD_Vin!$P$2:$P$7</definedName>
    <definedName name="LANGUEDOC_ROUSSILLON">BDD_Vin!$D$2:$D$27</definedName>
    <definedName name="ListeRegion">Bdd_cave!$J$4:$J$18</definedName>
    <definedName name="LOIRE">BDD_Vin!$E$2:$E$66</definedName>
    <definedName name="millesime">Bdd_cave!$C$3:$C$28</definedName>
    <definedName name="plageNomvin">#REF!</definedName>
    <definedName name="PROVENCE">BDD_Vin!$F$2:$F$14</definedName>
    <definedName name="quantite">Bdd_cave!$H$3:$H$7</definedName>
    <definedName name="region">BDD_Vin!$A$1:$P$1</definedName>
    <definedName name="SUD_OUEST">BDD_Vin!$G$2:$G$30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9" l="1"/>
  <c r="A159" i="10" l="1"/>
  <c r="T159" i="10"/>
  <c r="U159" i="10" s="1"/>
  <c r="V159" i="10" s="1"/>
  <c r="I3" i="8"/>
  <c r="F5" i="8"/>
  <c r="F4" i="8"/>
  <c r="F3" i="8"/>
  <c r="C3" i="8"/>
  <c r="T7" i="10"/>
  <c r="T8" i="10"/>
  <c r="U8" i="10" s="1"/>
  <c r="V8" i="10" s="1"/>
  <c r="T9" i="10"/>
  <c r="U9" i="10" s="1"/>
  <c r="V9" i="10" s="1"/>
  <c r="T10" i="10"/>
  <c r="U10" i="10" s="1"/>
  <c r="V10" i="10" s="1"/>
  <c r="T11" i="10"/>
  <c r="U11" i="10" s="1"/>
  <c r="V11" i="10" s="1"/>
  <c r="T12" i="10"/>
  <c r="U12" i="10" s="1"/>
  <c r="V12" i="10" s="1"/>
  <c r="T13" i="10"/>
  <c r="U13" i="10" s="1"/>
  <c r="V13" i="10" s="1"/>
  <c r="T14" i="10"/>
  <c r="T15" i="10"/>
  <c r="U15" i="10" s="1"/>
  <c r="V15" i="10" s="1"/>
  <c r="T16" i="10"/>
  <c r="U16" i="10" s="1"/>
  <c r="V16" i="10" s="1"/>
  <c r="T17" i="10"/>
  <c r="U17" i="10" s="1"/>
  <c r="V17" i="10" s="1"/>
  <c r="T18" i="10"/>
  <c r="U18" i="10" s="1"/>
  <c r="V18" i="10" s="1"/>
  <c r="T19" i="10"/>
  <c r="U19" i="10" s="1"/>
  <c r="V19" i="10" s="1"/>
  <c r="T20" i="10"/>
  <c r="U20" i="10" s="1"/>
  <c r="V20" i="10" s="1"/>
  <c r="T21" i="10"/>
  <c r="U21" i="10" s="1"/>
  <c r="V21" i="10" s="1"/>
  <c r="T22" i="10"/>
  <c r="T23" i="10"/>
  <c r="U23" i="10" s="1"/>
  <c r="V23" i="10" s="1"/>
  <c r="T24" i="10"/>
  <c r="U24" i="10" s="1"/>
  <c r="V24" i="10" s="1"/>
  <c r="T25" i="10"/>
  <c r="U25" i="10" s="1"/>
  <c r="V25" i="10" s="1"/>
  <c r="T26" i="10"/>
  <c r="U26" i="10" s="1"/>
  <c r="V26" i="10" s="1"/>
  <c r="T27" i="10"/>
  <c r="U27" i="10" s="1"/>
  <c r="V27" i="10" s="1"/>
  <c r="T28" i="10"/>
  <c r="U28" i="10" s="1"/>
  <c r="V28" i="10" s="1"/>
  <c r="T29" i="10"/>
  <c r="U29" i="10" s="1"/>
  <c r="V29" i="10" s="1"/>
  <c r="T30" i="10"/>
  <c r="T31" i="10"/>
  <c r="U31" i="10" s="1"/>
  <c r="V31" i="10" s="1"/>
  <c r="T32" i="10"/>
  <c r="U32" i="10" s="1"/>
  <c r="V32" i="10" s="1"/>
  <c r="T33" i="10"/>
  <c r="U33" i="10" s="1"/>
  <c r="V33" i="10" s="1"/>
  <c r="T34" i="10"/>
  <c r="U34" i="10" s="1"/>
  <c r="V34" i="10" s="1"/>
  <c r="T35" i="10"/>
  <c r="U35" i="10" s="1"/>
  <c r="V35" i="10" s="1"/>
  <c r="T36" i="10"/>
  <c r="U36" i="10" s="1"/>
  <c r="V36" i="10" s="1"/>
  <c r="T37" i="10"/>
  <c r="U37" i="10" s="1"/>
  <c r="V37" i="10" s="1"/>
  <c r="T38" i="10"/>
  <c r="T39" i="10"/>
  <c r="U39" i="10" s="1"/>
  <c r="V39" i="10" s="1"/>
  <c r="T40" i="10"/>
  <c r="U40" i="10" s="1"/>
  <c r="V40" i="10" s="1"/>
  <c r="T41" i="10"/>
  <c r="U41" i="10" s="1"/>
  <c r="V41" i="10" s="1"/>
  <c r="T42" i="10"/>
  <c r="U42" i="10" s="1"/>
  <c r="V42" i="10" s="1"/>
  <c r="T43" i="10"/>
  <c r="U43" i="10" s="1"/>
  <c r="V43" i="10" s="1"/>
  <c r="T44" i="10"/>
  <c r="U44" i="10" s="1"/>
  <c r="V44" i="10" s="1"/>
  <c r="T45" i="10"/>
  <c r="U45" i="10" s="1"/>
  <c r="V45" i="10" s="1"/>
  <c r="T46" i="10"/>
  <c r="T47" i="10"/>
  <c r="U47" i="10" s="1"/>
  <c r="V47" i="10" s="1"/>
  <c r="T48" i="10"/>
  <c r="U48" i="10" s="1"/>
  <c r="V48" i="10" s="1"/>
  <c r="T49" i="10"/>
  <c r="U49" i="10" s="1"/>
  <c r="V49" i="10" s="1"/>
  <c r="T50" i="10"/>
  <c r="U50" i="10" s="1"/>
  <c r="V50" i="10" s="1"/>
  <c r="T51" i="10"/>
  <c r="U51" i="10" s="1"/>
  <c r="V51" i="10" s="1"/>
  <c r="T52" i="10"/>
  <c r="U52" i="10" s="1"/>
  <c r="V52" i="10" s="1"/>
  <c r="T53" i="10"/>
  <c r="U53" i="10" s="1"/>
  <c r="V53" i="10" s="1"/>
  <c r="T54" i="10"/>
  <c r="T55" i="10"/>
  <c r="U55" i="10" s="1"/>
  <c r="V55" i="10" s="1"/>
  <c r="T56" i="10"/>
  <c r="U56" i="10" s="1"/>
  <c r="V56" i="10" s="1"/>
  <c r="T57" i="10"/>
  <c r="U57" i="10" s="1"/>
  <c r="V57" i="10" s="1"/>
  <c r="T58" i="10"/>
  <c r="U58" i="10" s="1"/>
  <c r="V58" i="10" s="1"/>
  <c r="T59" i="10"/>
  <c r="U59" i="10" s="1"/>
  <c r="V59" i="10" s="1"/>
  <c r="T60" i="10"/>
  <c r="U60" i="10" s="1"/>
  <c r="V60" i="10" s="1"/>
  <c r="T61" i="10"/>
  <c r="U61" i="10" s="1"/>
  <c r="V61" i="10" s="1"/>
  <c r="T62" i="10"/>
  <c r="T63" i="10"/>
  <c r="U63" i="10" s="1"/>
  <c r="V63" i="10" s="1"/>
  <c r="T64" i="10"/>
  <c r="U64" i="10" s="1"/>
  <c r="V64" i="10" s="1"/>
  <c r="T65" i="10"/>
  <c r="U65" i="10" s="1"/>
  <c r="V65" i="10" s="1"/>
  <c r="T66" i="10"/>
  <c r="U66" i="10" s="1"/>
  <c r="V66" i="10" s="1"/>
  <c r="T67" i="10"/>
  <c r="U67" i="10" s="1"/>
  <c r="V67" i="10" s="1"/>
  <c r="T68" i="10"/>
  <c r="U68" i="10" s="1"/>
  <c r="V68" i="10" s="1"/>
  <c r="T69" i="10"/>
  <c r="U69" i="10" s="1"/>
  <c r="V69" i="10" s="1"/>
  <c r="T70" i="10"/>
  <c r="T71" i="10"/>
  <c r="U71" i="10" s="1"/>
  <c r="V71" i="10" s="1"/>
  <c r="T72" i="10"/>
  <c r="U72" i="10" s="1"/>
  <c r="V72" i="10" s="1"/>
  <c r="T73" i="10"/>
  <c r="U73" i="10" s="1"/>
  <c r="V73" i="10" s="1"/>
  <c r="T74" i="10"/>
  <c r="U74" i="10" s="1"/>
  <c r="V74" i="10" s="1"/>
  <c r="T75" i="10"/>
  <c r="U75" i="10" s="1"/>
  <c r="V75" i="10" s="1"/>
  <c r="T76" i="10"/>
  <c r="U76" i="10" s="1"/>
  <c r="V76" i="10" s="1"/>
  <c r="T77" i="10"/>
  <c r="U77" i="10" s="1"/>
  <c r="V77" i="10" s="1"/>
  <c r="T78" i="10"/>
  <c r="T79" i="10"/>
  <c r="U79" i="10" s="1"/>
  <c r="V79" i="10" s="1"/>
  <c r="T80" i="10"/>
  <c r="U80" i="10" s="1"/>
  <c r="V80" i="10" s="1"/>
  <c r="T81" i="10"/>
  <c r="U81" i="10" s="1"/>
  <c r="V81" i="10" s="1"/>
  <c r="T82" i="10"/>
  <c r="U82" i="10" s="1"/>
  <c r="V82" i="10" s="1"/>
  <c r="T83" i="10"/>
  <c r="U83" i="10" s="1"/>
  <c r="V83" i="10" s="1"/>
  <c r="T84" i="10"/>
  <c r="U84" i="10" s="1"/>
  <c r="V84" i="10" s="1"/>
  <c r="T85" i="10"/>
  <c r="U85" i="10" s="1"/>
  <c r="V85" i="10" s="1"/>
  <c r="T86" i="10"/>
  <c r="T87" i="10"/>
  <c r="U87" i="10" s="1"/>
  <c r="V87" i="10" s="1"/>
  <c r="T88" i="10"/>
  <c r="U88" i="10" s="1"/>
  <c r="V88" i="10" s="1"/>
  <c r="T89" i="10"/>
  <c r="U89" i="10" s="1"/>
  <c r="V89" i="10" s="1"/>
  <c r="T90" i="10"/>
  <c r="U90" i="10" s="1"/>
  <c r="V90" i="10" s="1"/>
  <c r="T91" i="10"/>
  <c r="U91" i="10" s="1"/>
  <c r="V91" i="10" s="1"/>
  <c r="T92" i="10"/>
  <c r="U92" i="10" s="1"/>
  <c r="V92" i="10" s="1"/>
  <c r="T93" i="10"/>
  <c r="U93" i="10" s="1"/>
  <c r="V93" i="10" s="1"/>
  <c r="T94" i="10"/>
  <c r="T95" i="10"/>
  <c r="U95" i="10" s="1"/>
  <c r="V95" i="10" s="1"/>
  <c r="T96" i="10"/>
  <c r="U96" i="10" s="1"/>
  <c r="V96" i="10" s="1"/>
  <c r="T97" i="10"/>
  <c r="U97" i="10" s="1"/>
  <c r="V97" i="10" s="1"/>
  <c r="T98" i="10"/>
  <c r="U98" i="10" s="1"/>
  <c r="V98" i="10" s="1"/>
  <c r="T99" i="10"/>
  <c r="U99" i="10" s="1"/>
  <c r="V99" i="10" s="1"/>
  <c r="T100" i="10"/>
  <c r="U100" i="10" s="1"/>
  <c r="V100" i="10" s="1"/>
  <c r="T101" i="10"/>
  <c r="U101" i="10" s="1"/>
  <c r="V101" i="10" s="1"/>
  <c r="T102" i="10"/>
  <c r="T103" i="10"/>
  <c r="U103" i="10" s="1"/>
  <c r="V103" i="10" s="1"/>
  <c r="T104" i="10"/>
  <c r="U104" i="10" s="1"/>
  <c r="V104" i="10" s="1"/>
  <c r="T105" i="10"/>
  <c r="U105" i="10" s="1"/>
  <c r="V105" i="10" s="1"/>
  <c r="T106" i="10"/>
  <c r="U106" i="10" s="1"/>
  <c r="V106" i="10" s="1"/>
  <c r="T107" i="10"/>
  <c r="U107" i="10" s="1"/>
  <c r="V107" i="10" s="1"/>
  <c r="T108" i="10"/>
  <c r="U108" i="10" s="1"/>
  <c r="V108" i="10" s="1"/>
  <c r="T109" i="10"/>
  <c r="U109" i="10" s="1"/>
  <c r="V109" i="10" s="1"/>
  <c r="T110" i="10"/>
  <c r="T111" i="10"/>
  <c r="U111" i="10" s="1"/>
  <c r="V111" i="10" s="1"/>
  <c r="T112" i="10"/>
  <c r="U112" i="10" s="1"/>
  <c r="V112" i="10" s="1"/>
  <c r="T113" i="10"/>
  <c r="U113" i="10" s="1"/>
  <c r="V113" i="10" s="1"/>
  <c r="T114" i="10"/>
  <c r="U114" i="10" s="1"/>
  <c r="V114" i="10" s="1"/>
  <c r="T115" i="10"/>
  <c r="U115" i="10" s="1"/>
  <c r="V115" i="10" s="1"/>
  <c r="T116" i="10"/>
  <c r="U116" i="10" s="1"/>
  <c r="V116" i="10" s="1"/>
  <c r="T117" i="10"/>
  <c r="U117" i="10" s="1"/>
  <c r="V117" i="10" s="1"/>
  <c r="T118" i="10"/>
  <c r="T119" i="10"/>
  <c r="U119" i="10" s="1"/>
  <c r="V119" i="10" s="1"/>
  <c r="T120" i="10"/>
  <c r="U120" i="10" s="1"/>
  <c r="V120" i="10" s="1"/>
  <c r="T121" i="10"/>
  <c r="U121" i="10" s="1"/>
  <c r="V121" i="10" s="1"/>
  <c r="T122" i="10"/>
  <c r="U122" i="10" s="1"/>
  <c r="V122" i="10" s="1"/>
  <c r="T123" i="10"/>
  <c r="U123" i="10" s="1"/>
  <c r="V123" i="10" s="1"/>
  <c r="T124" i="10"/>
  <c r="U124" i="10" s="1"/>
  <c r="V124" i="10" s="1"/>
  <c r="T125" i="10"/>
  <c r="U125" i="10" s="1"/>
  <c r="V125" i="10" s="1"/>
  <c r="T126" i="10"/>
  <c r="T127" i="10"/>
  <c r="U127" i="10" s="1"/>
  <c r="V127" i="10" s="1"/>
  <c r="T128" i="10"/>
  <c r="U128" i="10" s="1"/>
  <c r="V128" i="10" s="1"/>
  <c r="T129" i="10"/>
  <c r="U129" i="10" s="1"/>
  <c r="V129" i="10" s="1"/>
  <c r="T130" i="10"/>
  <c r="U130" i="10" s="1"/>
  <c r="V130" i="10" s="1"/>
  <c r="T131" i="10"/>
  <c r="U131" i="10" s="1"/>
  <c r="V131" i="10" s="1"/>
  <c r="T132" i="10"/>
  <c r="U132" i="10" s="1"/>
  <c r="V132" i="10" s="1"/>
  <c r="T133" i="10"/>
  <c r="U133" i="10" s="1"/>
  <c r="V133" i="10" s="1"/>
  <c r="T134" i="10"/>
  <c r="T135" i="10"/>
  <c r="U135" i="10" s="1"/>
  <c r="V135" i="10" s="1"/>
  <c r="T136" i="10"/>
  <c r="U136" i="10" s="1"/>
  <c r="V136" i="10" s="1"/>
  <c r="T137" i="10"/>
  <c r="U137" i="10" s="1"/>
  <c r="V137" i="10" s="1"/>
  <c r="T138" i="10"/>
  <c r="U138" i="10" s="1"/>
  <c r="V138" i="10" s="1"/>
  <c r="T139" i="10"/>
  <c r="U139" i="10" s="1"/>
  <c r="V139" i="10" s="1"/>
  <c r="T140" i="10"/>
  <c r="U140" i="10" s="1"/>
  <c r="V140" i="10" s="1"/>
  <c r="T141" i="10"/>
  <c r="U141" i="10" s="1"/>
  <c r="V141" i="10" s="1"/>
  <c r="T142" i="10"/>
  <c r="T143" i="10"/>
  <c r="U143" i="10" s="1"/>
  <c r="V143" i="10" s="1"/>
  <c r="T144" i="10"/>
  <c r="U144" i="10" s="1"/>
  <c r="V144" i="10" s="1"/>
  <c r="T145" i="10"/>
  <c r="U145" i="10" s="1"/>
  <c r="V145" i="10" s="1"/>
  <c r="T146" i="10"/>
  <c r="U146" i="10" s="1"/>
  <c r="V146" i="10" s="1"/>
  <c r="T147" i="10"/>
  <c r="U147" i="10" s="1"/>
  <c r="V147" i="10" s="1"/>
  <c r="T148" i="10"/>
  <c r="U148" i="10" s="1"/>
  <c r="V148" i="10" s="1"/>
  <c r="T149" i="10"/>
  <c r="U149" i="10" s="1"/>
  <c r="V149" i="10" s="1"/>
  <c r="T150" i="10"/>
  <c r="T151" i="10"/>
  <c r="U151" i="10" s="1"/>
  <c r="V151" i="10" s="1"/>
  <c r="T152" i="10"/>
  <c r="U152" i="10" s="1"/>
  <c r="V152" i="10" s="1"/>
  <c r="T153" i="10"/>
  <c r="U153" i="10" s="1"/>
  <c r="V153" i="10" s="1"/>
  <c r="T154" i="10"/>
  <c r="U154" i="10" s="1"/>
  <c r="V154" i="10" s="1"/>
  <c r="T155" i="10"/>
  <c r="U155" i="10" s="1"/>
  <c r="V155" i="10" s="1"/>
  <c r="T156" i="10"/>
  <c r="U156" i="10" s="1"/>
  <c r="V156" i="10" s="1"/>
  <c r="T157" i="10"/>
  <c r="U157" i="10" s="1"/>
  <c r="V157" i="10" s="1"/>
  <c r="T158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U158" i="10"/>
  <c r="V158" i="10" s="1"/>
  <c r="U150" i="10"/>
  <c r="V150" i="10" s="1"/>
  <c r="U142" i="10"/>
  <c r="V142" i="10" s="1"/>
  <c r="U134" i="10"/>
  <c r="V134" i="10" s="1"/>
  <c r="U126" i="10"/>
  <c r="V126" i="10" s="1"/>
  <c r="U118" i="10"/>
  <c r="V118" i="10" s="1"/>
  <c r="U110" i="10"/>
  <c r="V110" i="10" s="1"/>
  <c r="U102" i="10"/>
  <c r="V102" i="10" s="1"/>
  <c r="U94" i="10"/>
  <c r="V94" i="10" s="1"/>
  <c r="U86" i="10"/>
  <c r="V86" i="10" s="1"/>
  <c r="U78" i="10"/>
  <c r="V78" i="10" s="1"/>
  <c r="U70" i="10"/>
  <c r="V70" i="10" s="1"/>
  <c r="U62" i="10"/>
  <c r="V62" i="10" s="1"/>
  <c r="U54" i="10"/>
  <c r="V54" i="10" s="1"/>
  <c r="U46" i="10"/>
  <c r="V46" i="10" s="1"/>
  <c r="U38" i="10"/>
  <c r="V38" i="10" s="1"/>
  <c r="U30" i="10"/>
  <c r="V30" i="10" s="1"/>
  <c r="U22" i="10"/>
  <c r="V22" i="10" s="1"/>
  <c r="U14" i="10"/>
  <c r="V14" i="10" s="1"/>
  <c r="U7" i="10" l="1"/>
  <c r="V7" i="10" s="1"/>
  <c r="A7" i="10"/>
  <c r="U3" i="4" l="1"/>
  <c r="AA159" i="10" s="1"/>
  <c r="T3" i="4"/>
  <c r="Z159" i="10" s="1"/>
  <c r="S3" i="4"/>
  <c r="Y159" i="10" s="1"/>
  <c r="R3" i="4"/>
  <c r="X159" i="10" s="1"/>
  <c r="AB159" i="10" l="1"/>
  <c r="AD159" i="10" s="1"/>
  <c r="Z8" i="10"/>
  <c r="Z10" i="10"/>
  <c r="Z12" i="10"/>
  <c r="Z14" i="10"/>
  <c r="Z16" i="10"/>
  <c r="Z18" i="10"/>
  <c r="Z20" i="10"/>
  <c r="Z22" i="10"/>
  <c r="Z24" i="10"/>
  <c r="Z26" i="10"/>
  <c r="Z28" i="10"/>
  <c r="Z30" i="10"/>
  <c r="Z32" i="10"/>
  <c r="Z34" i="10"/>
  <c r="Z36" i="10"/>
  <c r="Z38" i="10"/>
  <c r="Z40" i="10"/>
  <c r="Z42" i="10"/>
  <c r="Z44" i="10"/>
  <c r="Z46" i="10"/>
  <c r="Z48" i="10"/>
  <c r="Z50" i="10"/>
  <c r="Z52" i="10"/>
  <c r="Z54" i="10"/>
  <c r="Z56" i="10"/>
  <c r="Z58" i="10"/>
  <c r="Z60" i="10"/>
  <c r="Z62" i="10"/>
  <c r="Z64" i="10"/>
  <c r="Z66" i="10"/>
  <c r="Z68" i="10"/>
  <c r="Z70" i="10"/>
  <c r="Z72" i="10"/>
  <c r="Z74" i="10"/>
  <c r="Z76" i="10"/>
  <c r="Z78" i="10"/>
  <c r="Z80" i="10"/>
  <c r="Z82" i="10"/>
  <c r="Z84" i="10"/>
  <c r="Z86" i="10"/>
  <c r="Z88" i="10"/>
  <c r="Z90" i="10"/>
  <c r="Z92" i="10"/>
  <c r="Z94" i="10"/>
  <c r="Z96" i="10"/>
  <c r="Z98" i="10"/>
  <c r="Z100" i="10"/>
  <c r="Z102" i="10"/>
  <c r="Z104" i="10"/>
  <c r="Z106" i="10"/>
  <c r="Z108" i="10"/>
  <c r="Z110" i="10"/>
  <c r="Z112" i="10"/>
  <c r="Z114" i="10"/>
  <c r="Z116" i="10"/>
  <c r="Z118" i="10"/>
  <c r="Z120" i="10"/>
  <c r="Z122" i="10"/>
  <c r="Z124" i="10"/>
  <c r="Z126" i="10"/>
  <c r="Z128" i="10"/>
  <c r="Z130" i="10"/>
  <c r="Z132" i="10"/>
  <c r="Z134" i="10"/>
  <c r="Z136" i="10"/>
  <c r="Z138" i="10"/>
  <c r="Z140" i="10"/>
  <c r="Z142" i="10"/>
  <c r="Z144" i="10"/>
  <c r="Z146" i="10"/>
  <c r="Z148" i="10"/>
  <c r="Z150" i="10"/>
  <c r="Z152" i="10"/>
  <c r="Z154" i="10"/>
  <c r="Z156" i="10"/>
  <c r="Z158" i="10"/>
  <c r="Z9" i="10"/>
  <c r="Z11" i="10"/>
  <c r="Z13" i="10"/>
  <c r="Z15" i="10"/>
  <c r="Z17" i="10"/>
  <c r="Z19" i="10"/>
  <c r="Z21" i="10"/>
  <c r="Z23" i="10"/>
  <c r="Z25" i="10"/>
  <c r="Z27" i="10"/>
  <c r="Z31" i="10"/>
  <c r="Z35" i="10"/>
  <c r="Z39" i="10"/>
  <c r="Z43" i="10"/>
  <c r="Z47" i="10"/>
  <c r="Z51" i="10"/>
  <c r="Z55" i="10"/>
  <c r="Z59" i="10"/>
  <c r="Z63" i="10"/>
  <c r="Z67" i="10"/>
  <c r="Z71" i="10"/>
  <c r="Z75" i="10"/>
  <c r="Z79" i="10"/>
  <c r="Z83" i="10"/>
  <c r="Z87" i="10"/>
  <c r="Z91" i="10"/>
  <c r="Z95" i="10"/>
  <c r="Z99" i="10"/>
  <c r="Z103" i="10"/>
  <c r="Z107" i="10"/>
  <c r="Z111" i="10"/>
  <c r="Z115" i="10"/>
  <c r="Z119" i="10"/>
  <c r="Z123" i="10"/>
  <c r="Z127" i="10"/>
  <c r="Z131" i="10"/>
  <c r="Z135" i="10"/>
  <c r="Z139" i="10"/>
  <c r="Z143" i="10"/>
  <c r="Z147" i="10"/>
  <c r="Z151" i="10"/>
  <c r="Z155" i="10"/>
  <c r="Z7" i="10"/>
  <c r="Z29" i="10"/>
  <c r="Z33" i="10"/>
  <c r="Z37" i="10"/>
  <c r="Z41" i="10"/>
  <c r="Z45" i="10"/>
  <c r="Z49" i="10"/>
  <c r="Z53" i="10"/>
  <c r="Z57" i="10"/>
  <c r="Z61" i="10"/>
  <c r="Z65" i="10"/>
  <c r="Z69" i="10"/>
  <c r="Z73" i="10"/>
  <c r="Z77" i="10"/>
  <c r="Z81" i="10"/>
  <c r="Z85" i="10"/>
  <c r="Z89" i="10"/>
  <c r="Z93" i="10"/>
  <c r="Z97" i="10"/>
  <c r="Z101" i="10"/>
  <c r="Z105" i="10"/>
  <c r="Z109" i="10"/>
  <c r="Z113" i="10"/>
  <c r="Z117" i="10"/>
  <c r="Z121" i="10"/>
  <c r="Z125" i="10"/>
  <c r="Z129" i="10"/>
  <c r="Z133" i="10"/>
  <c r="Z137" i="10"/>
  <c r="Z141" i="10"/>
  <c r="Z145" i="10"/>
  <c r="Z149" i="10"/>
  <c r="Z153" i="10"/>
  <c r="Z157" i="10"/>
  <c r="X8" i="10"/>
  <c r="X10" i="10"/>
  <c r="X12" i="10"/>
  <c r="X14" i="10"/>
  <c r="X16" i="10"/>
  <c r="X18" i="10"/>
  <c r="X20" i="10"/>
  <c r="X22" i="10"/>
  <c r="X24" i="10"/>
  <c r="X26" i="10"/>
  <c r="X28" i="10"/>
  <c r="X30" i="10"/>
  <c r="X32" i="10"/>
  <c r="X34" i="10"/>
  <c r="X36" i="10"/>
  <c r="X38" i="10"/>
  <c r="X40" i="10"/>
  <c r="X42" i="10"/>
  <c r="X44" i="10"/>
  <c r="X46" i="10"/>
  <c r="X48" i="10"/>
  <c r="X50" i="10"/>
  <c r="X52" i="10"/>
  <c r="X54" i="10"/>
  <c r="X56" i="10"/>
  <c r="X58" i="10"/>
  <c r="X60" i="10"/>
  <c r="X62" i="10"/>
  <c r="X64" i="10"/>
  <c r="X66" i="10"/>
  <c r="X68" i="10"/>
  <c r="X70" i="10"/>
  <c r="X72" i="10"/>
  <c r="X74" i="10"/>
  <c r="X76" i="10"/>
  <c r="X78" i="10"/>
  <c r="X80" i="10"/>
  <c r="X82" i="10"/>
  <c r="X84" i="10"/>
  <c r="X86" i="10"/>
  <c r="X88" i="10"/>
  <c r="X90" i="10"/>
  <c r="X92" i="10"/>
  <c r="X94" i="10"/>
  <c r="X96" i="10"/>
  <c r="X98" i="10"/>
  <c r="X100" i="10"/>
  <c r="X102" i="10"/>
  <c r="X104" i="10"/>
  <c r="X106" i="10"/>
  <c r="X108" i="10"/>
  <c r="X110" i="10"/>
  <c r="X112" i="10"/>
  <c r="X114" i="10"/>
  <c r="X116" i="10"/>
  <c r="X118" i="10"/>
  <c r="X120" i="10"/>
  <c r="X122" i="10"/>
  <c r="X124" i="10"/>
  <c r="X126" i="10"/>
  <c r="X128" i="10"/>
  <c r="X130" i="10"/>
  <c r="X132" i="10"/>
  <c r="X134" i="10"/>
  <c r="X136" i="10"/>
  <c r="X138" i="10"/>
  <c r="X140" i="10"/>
  <c r="X142" i="10"/>
  <c r="X144" i="10"/>
  <c r="X146" i="10"/>
  <c r="X148" i="10"/>
  <c r="X150" i="10"/>
  <c r="X152" i="10"/>
  <c r="X154" i="10"/>
  <c r="X156" i="10"/>
  <c r="X158" i="10"/>
  <c r="X9" i="10"/>
  <c r="X11" i="10"/>
  <c r="X13" i="10"/>
  <c r="X15" i="10"/>
  <c r="X17" i="10"/>
  <c r="X19" i="10"/>
  <c r="X21" i="10"/>
  <c r="X23" i="10"/>
  <c r="X25" i="10"/>
  <c r="X29" i="10"/>
  <c r="X33" i="10"/>
  <c r="X37" i="10"/>
  <c r="X41" i="10"/>
  <c r="X45" i="10"/>
  <c r="X49" i="10"/>
  <c r="X53" i="10"/>
  <c r="X57" i="10"/>
  <c r="X61" i="10"/>
  <c r="X65" i="10"/>
  <c r="X69" i="10"/>
  <c r="X73" i="10"/>
  <c r="X77" i="10"/>
  <c r="X81" i="10"/>
  <c r="X85" i="10"/>
  <c r="X89" i="10"/>
  <c r="X93" i="10"/>
  <c r="X97" i="10"/>
  <c r="X101" i="10"/>
  <c r="X105" i="10"/>
  <c r="X109" i="10"/>
  <c r="X113" i="10"/>
  <c r="X117" i="10"/>
  <c r="X121" i="10"/>
  <c r="X125" i="10"/>
  <c r="X129" i="10"/>
  <c r="X133" i="10"/>
  <c r="X137" i="10"/>
  <c r="X141" i="10"/>
  <c r="X145" i="10"/>
  <c r="X149" i="10"/>
  <c r="X153" i="10"/>
  <c r="X157" i="10"/>
  <c r="X27" i="10"/>
  <c r="X31" i="10"/>
  <c r="X35" i="10"/>
  <c r="X39" i="10"/>
  <c r="X43" i="10"/>
  <c r="X47" i="10"/>
  <c r="X51" i="10"/>
  <c r="X55" i="10"/>
  <c r="X59" i="10"/>
  <c r="X63" i="10"/>
  <c r="X67" i="10"/>
  <c r="X71" i="10"/>
  <c r="X75" i="10"/>
  <c r="X79" i="10"/>
  <c r="X83" i="10"/>
  <c r="X87" i="10"/>
  <c r="X91" i="10"/>
  <c r="X95" i="10"/>
  <c r="X99" i="10"/>
  <c r="X103" i="10"/>
  <c r="X107" i="10"/>
  <c r="X111" i="10"/>
  <c r="X115" i="10"/>
  <c r="X119" i="10"/>
  <c r="X123" i="10"/>
  <c r="X127" i="10"/>
  <c r="X131" i="10"/>
  <c r="X135" i="10"/>
  <c r="X139" i="10"/>
  <c r="X143" i="10"/>
  <c r="X147" i="10"/>
  <c r="X151" i="10"/>
  <c r="X155" i="10"/>
  <c r="X7" i="10"/>
  <c r="AA9" i="10"/>
  <c r="AA11" i="10"/>
  <c r="AA13" i="10"/>
  <c r="AA15" i="10"/>
  <c r="AA17" i="10"/>
  <c r="AA19" i="10"/>
  <c r="AA21" i="10"/>
  <c r="AA23" i="10"/>
  <c r="AA25" i="10"/>
  <c r="AA27" i="10"/>
  <c r="AA29" i="10"/>
  <c r="AA31" i="10"/>
  <c r="AA33" i="10"/>
  <c r="AA35" i="10"/>
  <c r="AA37" i="10"/>
  <c r="AA39" i="10"/>
  <c r="AA41" i="10"/>
  <c r="AA43" i="10"/>
  <c r="AA45" i="10"/>
  <c r="AA47" i="10"/>
  <c r="AA49" i="10"/>
  <c r="AA51" i="10"/>
  <c r="AA53" i="10"/>
  <c r="AA55" i="10"/>
  <c r="AA57" i="10"/>
  <c r="AA59" i="10"/>
  <c r="AA61" i="10"/>
  <c r="AA63" i="10"/>
  <c r="AA65" i="10"/>
  <c r="AA67" i="10"/>
  <c r="AA69" i="10"/>
  <c r="AA71" i="10"/>
  <c r="AA73" i="10"/>
  <c r="AA75" i="10"/>
  <c r="AA77" i="10"/>
  <c r="AA79" i="10"/>
  <c r="AA81" i="10"/>
  <c r="AA83" i="10"/>
  <c r="AA85" i="10"/>
  <c r="AA87" i="10"/>
  <c r="AA89" i="10"/>
  <c r="AA91" i="10"/>
  <c r="AA93" i="10"/>
  <c r="AA95" i="10"/>
  <c r="AA97" i="10"/>
  <c r="AA99" i="10"/>
  <c r="AA101" i="10"/>
  <c r="AA103" i="10"/>
  <c r="AA105" i="10"/>
  <c r="AA107" i="10"/>
  <c r="AA109" i="10"/>
  <c r="AA111" i="10"/>
  <c r="AA113" i="10"/>
  <c r="AA115" i="10"/>
  <c r="AA117" i="10"/>
  <c r="AA119" i="10"/>
  <c r="AA121" i="10"/>
  <c r="AA123" i="10"/>
  <c r="AA125" i="10"/>
  <c r="AA127" i="10"/>
  <c r="AA129" i="10"/>
  <c r="AA131" i="10"/>
  <c r="AA133" i="10"/>
  <c r="AA135" i="10"/>
  <c r="AA137" i="10"/>
  <c r="AA139" i="10"/>
  <c r="AA141" i="10"/>
  <c r="AA143" i="10"/>
  <c r="AA145" i="10"/>
  <c r="AA147" i="10"/>
  <c r="AA149" i="10"/>
  <c r="AA151" i="10"/>
  <c r="AA153" i="10"/>
  <c r="AA155" i="10"/>
  <c r="AA157" i="10"/>
  <c r="AA8" i="10"/>
  <c r="AA10" i="10"/>
  <c r="AA12" i="10"/>
  <c r="AA14" i="10"/>
  <c r="AA16" i="10"/>
  <c r="AA18" i="10"/>
  <c r="AA20" i="10"/>
  <c r="AA22" i="10"/>
  <c r="AA24" i="10"/>
  <c r="AA26" i="10"/>
  <c r="AA30" i="10"/>
  <c r="AA34" i="10"/>
  <c r="AA38" i="10"/>
  <c r="AA42" i="10"/>
  <c r="AA46" i="10"/>
  <c r="AA50" i="10"/>
  <c r="AA54" i="10"/>
  <c r="AA58" i="10"/>
  <c r="AA62" i="10"/>
  <c r="AA66" i="10"/>
  <c r="AA70" i="10"/>
  <c r="AA74" i="10"/>
  <c r="AA78" i="10"/>
  <c r="AA82" i="10"/>
  <c r="AA86" i="10"/>
  <c r="AA90" i="10"/>
  <c r="AA94" i="10"/>
  <c r="AA98" i="10"/>
  <c r="AA102" i="10"/>
  <c r="AA106" i="10"/>
  <c r="AA110" i="10"/>
  <c r="AA114" i="10"/>
  <c r="AA118" i="10"/>
  <c r="AA122" i="10"/>
  <c r="AA126" i="10"/>
  <c r="AA130" i="10"/>
  <c r="AA134" i="10"/>
  <c r="AA138" i="10"/>
  <c r="AA142" i="10"/>
  <c r="AA146" i="10"/>
  <c r="AA150" i="10"/>
  <c r="AA154" i="10"/>
  <c r="AA158" i="10"/>
  <c r="AA28" i="10"/>
  <c r="AA32" i="10"/>
  <c r="AA36" i="10"/>
  <c r="AA40" i="10"/>
  <c r="AA44" i="10"/>
  <c r="AA48" i="10"/>
  <c r="AA52" i="10"/>
  <c r="AA56" i="10"/>
  <c r="AA60" i="10"/>
  <c r="AA64" i="10"/>
  <c r="AA68" i="10"/>
  <c r="AA72" i="10"/>
  <c r="AA76" i="10"/>
  <c r="AA80" i="10"/>
  <c r="AA84" i="10"/>
  <c r="AA88" i="10"/>
  <c r="AA92" i="10"/>
  <c r="AA96" i="10"/>
  <c r="AA100" i="10"/>
  <c r="AA104" i="10"/>
  <c r="AA108" i="10"/>
  <c r="AA112" i="10"/>
  <c r="AA116" i="10"/>
  <c r="AA120" i="10"/>
  <c r="AA124" i="10"/>
  <c r="AA128" i="10"/>
  <c r="AA132" i="10"/>
  <c r="AA136" i="10"/>
  <c r="AA140" i="10"/>
  <c r="AA144" i="10"/>
  <c r="AA148" i="10"/>
  <c r="AA152" i="10"/>
  <c r="AA156" i="10"/>
  <c r="Y8" i="10"/>
  <c r="Y10" i="10"/>
  <c r="Y12" i="10"/>
  <c r="Y14" i="10"/>
  <c r="Y16" i="10"/>
  <c r="Y18" i="10"/>
  <c r="Y20" i="10"/>
  <c r="Y22" i="10"/>
  <c r="Y24" i="10"/>
  <c r="Y26" i="10"/>
  <c r="Y28" i="10"/>
  <c r="Y30" i="10"/>
  <c r="Y32" i="10"/>
  <c r="Y34" i="10"/>
  <c r="Y36" i="10"/>
  <c r="Y38" i="10"/>
  <c r="Y40" i="10"/>
  <c r="Y42" i="10"/>
  <c r="Y44" i="10"/>
  <c r="Y46" i="10"/>
  <c r="Y48" i="10"/>
  <c r="Y50" i="10"/>
  <c r="Y52" i="10"/>
  <c r="Y54" i="10"/>
  <c r="Y56" i="10"/>
  <c r="Y58" i="10"/>
  <c r="Y60" i="10"/>
  <c r="Y62" i="10"/>
  <c r="Y64" i="10"/>
  <c r="Y66" i="10"/>
  <c r="Y68" i="10"/>
  <c r="Y70" i="10"/>
  <c r="Y72" i="10"/>
  <c r="Y74" i="10"/>
  <c r="Y76" i="10"/>
  <c r="Y78" i="10"/>
  <c r="Y80" i="10"/>
  <c r="Y82" i="10"/>
  <c r="Y84" i="10"/>
  <c r="Y86" i="10"/>
  <c r="Y88" i="10"/>
  <c r="Y90" i="10"/>
  <c r="Y92" i="10"/>
  <c r="Y94" i="10"/>
  <c r="Y96" i="10"/>
  <c r="Y98" i="10"/>
  <c r="Y100" i="10"/>
  <c r="Y102" i="10"/>
  <c r="Y104" i="10"/>
  <c r="Y106" i="10"/>
  <c r="Y108" i="10"/>
  <c r="Y110" i="10"/>
  <c r="Y112" i="10"/>
  <c r="Y114" i="10"/>
  <c r="Y116" i="10"/>
  <c r="Y118" i="10"/>
  <c r="Y120" i="10"/>
  <c r="Y122" i="10"/>
  <c r="Y124" i="10"/>
  <c r="Y126" i="10"/>
  <c r="Y128" i="10"/>
  <c r="Y130" i="10"/>
  <c r="Y132" i="10"/>
  <c r="Y134" i="10"/>
  <c r="Y136" i="10"/>
  <c r="Y138" i="10"/>
  <c r="Y140" i="10"/>
  <c r="Y142" i="10"/>
  <c r="Y144" i="10"/>
  <c r="Y146" i="10"/>
  <c r="Y148" i="10"/>
  <c r="Y150" i="10"/>
  <c r="Y152" i="10"/>
  <c r="Y154" i="10"/>
  <c r="Y156" i="10"/>
  <c r="Y158" i="10"/>
  <c r="Y11" i="10"/>
  <c r="AB11" i="10" s="1"/>
  <c r="AD11" i="10" s="1"/>
  <c r="Y15" i="10"/>
  <c r="Y19" i="10"/>
  <c r="AB19" i="10" s="1"/>
  <c r="AD19" i="10" s="1"/>
  <c r="Y23" i="10"/>
  <c r="Y27" i="10"/>
  <c r="Y31" i="10"/>
  <c r="Y35" i="10"/>
  <c r="Y39" i="10"/>
  <c r="Y43" i="10"/>
  <c r="Y47" i="10"/>
  <c r="Y51" i="10"/>
  <c r="Y55" i="10"/>
  <c r="Y59" i="10"/>
  <c r="Y63" i="10"/>
  <c r="Y67" i="10"/>
  <c r="Y71" i="10"/>
  <c r="Y75" i="10"/>
  <c r="Y79" i="10"/>
  <c r="Y83" i="10"/>
  <c r="Y87" i="10"/>
  <c r="Y91" i="10"/>
  <c r="Y95" i="10"/>
  <c r="Y99" i="10"/>
  <c r="Y103" i="10"/>
  <c r="Y107" i="10"/>
  <c r="Y111" i="10"/>
  <c r="Y115" i="10"/>
  <c r="Y119" i="10"/>
  <c r="Y123" i="10"/>
  <c r="Y127" i="10"/>
  <c r="Y131" i="10"/>
  <c r="Y135" i="10"/>
  <c r="Y139" i="10"/>
  <c r="Y143" i="10"/>
  <c r="Y147" i="10"/>
  <c r="Y151" i="10"/>
  <c r="Y155" i="10"/>
  <c r="Y9" i="10"/>
  <c r="AB9" i="10" s="1"/>
  <c r="AD9" i="10" s="1"/>
  <c r="Y13" i="10"/>
  <c r="Y17" i="10"/>
  <c r="AB17" i="10" s="1"/>
  <c r="AD17" i="10" s="1"/>
  <c r="Y21" i="10"/>
  <c r="Y25" i="10"/>
  <c r="AB25" i="10" s="1"/>
  <c r="AD25" i="10" s="1"/>
  <c r="Y29" i="10"/>
  <c r="AB29" i="10" s="1"/>
  <c r="AD29" i="10" s="1"/>
  <c r="Y33" i="10"/>
  <c r="AB33" i="10" s="1"/>
  <c r="AD33" i="10" s="1"/>
  <c r="Y37" i="10"/>
  <c r="AB37" i="10" s="1"/>
  <c r="AD37" i="10" s="1"/>
  <c r="Y41" i="10"/>
  <c r="AB41" i="10" s="1"/>
  <c r="AD41" i="10" s="1"/>
  <c r="Y45" i="10"/>
  <c r="AB45" i="10" s="1"/>
  <c r="AD45" i="10" s="1"/>
  <c r="Y49" i="10"/>
  <c r="AB49" i="10" s="1"/>
  <c r="AD49" i="10" s="1"/>
  <c r="Y53" i="10"/>
  <c r="AB53" i="10" s="1"/>
  <c r="AD53" i="10" s="1"/>
  <c r="Y57" i="10"/>
  <c r="AB57" i="10" s="1"/>
  <c r="AD57" i="10" s="1"/>
  <c r="Y61" i="10"/>
  <c r="AB61" i="10" s="1"/>
  <c r="AD61" i="10" s="1"/>
  <c r="Y65" i="10"/>
  <c r="AB65" i="10" s="1"/>
  <c r="AD65" i="10" s="1"/>
  <c r="Y69" i="10"/>
  <c r="AB69" i="10" s="1"/>
  <c r="AD69" i="10" s="1"/>
  <c r="Y73" i="10"/>
  <c r="AB73" i="10" s="1"/>
  <c r="AD73" i="10" s="1"/>
  <c r="Y77" i="10"/>
  <c r="AB77" i="10" s="1"/>
  <c r="AD77" i="10" s="1"/>
  <c r="Y81" i="10"/>
  <c r="AB81" i="10" s="1"/>
  <c r="AD81" i="10" s="1"/>
  <c r="Y85" i="10"/>
  <c r="AB85" i="10" s="1"/>
  <c r="AD85" i="10" s="1"/>
  <c r="Y89" i="10"/>
  <c r="AB89" i="10" s="1"/>
  <c r="AD89" i="10" s="1"/>
  <c r="Y93" i="10"/>
  <c r="AB93" i="10" s="1"/>
  <c r="AD93" i="10" s="1"/>
  <c r="Y97" i="10"/>
  <c r="AB97" i="10" s="1"/>
  <c r="AD97" i="10" s="1"/>
  <c r="Y101" i="10"/>
  <c r="AB101" i="10" s="1"/>
  <c r="AD101" i="10" s="1"/>
  <c r="Y105" i="10"/>
  <c r="AB105" i="10" s="1"/>
  <c r="AD105" i="10" s="1"/>
  <c r="Y109" i="10"/>
  <c r="AB109" i="10" s="1"/>
  <c r="AD109" i="10" s="1"/>
  <c r="Y113" i="10"/>
  <c r="AB113" i="10" s="1"/>
  <c r="AD113" i="10" s="1"/>
  <c r="Y117" i="10"/>
  <c r="AB117" i="10" s="1"/>
  <c r="AD117" i="10" s="1"/>
  <c r="Y121" i="10"/>
  <c r="AB121" i="10" s="1"/>
  <c r="AD121" i="10" s="1"/>
  <c r="Y125" i="10"/>
  <c r="AB125" i="10" s="1"/>
  <c r="AD125" i="10" s="1"/>
  <c r="Y129" i="10"/>
  <c r="AB129" i="10" s="1"/>
  <c r="AD129" i="10" s="1"/>
  <c r="Y133" i="10"/>
  <c r="AB133" i="10" s="1"/>
  <c r="AD133" i="10" s="1"/>
  <c r="Y137" i="10"/>
  <c r="AB137" i="10" s="1"/>
  <c r="AD137" i="10" s="1"/>
  <c r="Y141" i="10"/>
  <c r="AB141" i="10" s="1"/>
  <c r="AD141" i="10" s="1"/>
  <c r="Y145" i="10"/>
  <c r="AB145" i="10" s="1"/>
  <c r="AD145" i="10" s="1"/>
  <c r="Y149" i="10"/>
  <c r="AB149" i="10" s="1"/>
  <c r="AD149" i="10" s="1"/>
  <c r="Y153" i="10"/>
  <c r="AB153" i="10" s="1"/>
  <c r="AD153" i="10" s="1"/>
  <c r="Y157" i="10"/>
  <c r="AB157" i="10" s="1"/>
  <c r="AD157" i="10" s="1"/>
  <c r="Y7" i="10"/>
  <c r="AA7" i="10"/>
  <c r="L4" i="8"/>
  <c r="L5" i="8"/>
  <c r="L6" i="8"/>
  <c r="L7" i="8"/>
  <c r="L8" i="8"/>
  <c r="L9" i="8"/>
  <c r="L10" i="8"/>
  <c r="L3" i="8"/>
  <c r="I4" i="8"/>
  <c r="I5" i="8"/>
  <c r="I6" i="8"/>
  <c r="I7" i="8"/>
  <c r="I8" i="8"/>
  <c r="I9" i="8"/>
  <c r="I10" i="8"/>
  <c r="I11" i="8"/>
  <c r="AB155" i="10" l="1"/>
  <c r="AD155" i="10" s="1"/>
  <c r="AB147" i="10"/>
  <c r="AD147" i="10" s="1"/>
  <c r="AB139" i="10"/>
  <c r="AD139" i="10" s="1"/>
  <c r="AB131" i="10"/>
  <c r="AD131" i="10" s="1"/>
  <c r="AB123" i="10"/>
  <c r="AD123" i="10" s="1"/>
  <c r="AB115" i="10"/>
  <c r="AD115" i="10" s="1"/>
  <c r="AB107" i="10"/>
  <c r="AD107" i="10" s="1"/>
  <c r="AB99" i="10"/>
  <c r="AD99" i="10" s="1"/>
  <c r="AB91" i="10"/>
  <c r="AD91" i="10" s="1"/>
  <c r="AB83" i="10"/>
  <c r="AD83" i="10" s="1"/>
  <c r="AB75" i="10"/>
  <c r="AD75" i="10" s="1"/>
  <c r="AB67" i="10"/>
  <c r="AD67" i="10" s="1"/>
  <c r="AB59" i="10"/>
  <c r="AD59" i="10" s="1"/>
  <c r="AB51" i="10"/>
  <c r="AD51" i="10" s="1"/>
  <c r="AB43" i="10"/>
  <c r="AD43" i="10" s="1"/>
  <c r="AB35" i="10"/>
  <c r="AD35" i="10" s="1"/>
  <c r="AB27" i="10"/>
  <c r="AD27" i="10" s="1"/>
  <c r="AB21" i="10"/>
  <c r="AD21" i="10" s="1"/>
  <c r="AB13" i="10"/>
  <c r="AD13" i="10" s="1"/>
  <c r="AB156" i="10"/>
  <c r="AD156" i="10" s="1"/>
  <c r="AB152" i="10"/>
  <c r="AD152" i="10" s="1"/>
  <c r="AB148" i="10"/>
  <c r="AD148" i="10" s="1"/>
  <c r="AB144" i="10"/>
  <c r="AD144" i="10" s="1"/>
  <c r="AB140" i="10"/>
  <c r="AD140" i="10" s="1"/>
  <c r="AB136" i="10"/>
  <c r="AD136" i="10" s="1"/>
  <c r="AB132" i="10"/>
  <c r="AD132" i="10" s="1"/>
  <c r="AB128" i="10"/>
  <c r="AD128" i="10" s="1"/>
  <c r="AB124" i="10"/>
  <c r="AD124" i="10" s="1"/>
  <c r="AB120" i="10"/>
  <c r="AD120" i="10" s="1"/>
  <c r="AB116" i="10"/>
  <c r="AD116" i="10" s="1"/>
  <c r="AB112" i="10"/>
  <c r="AD112" i="10" s="1"/>
  <c r="AB108" i="10"/>
  <c r="AD108" i="10" s="1"/>
  <c r="AB104" i="10"/>
  <c r="AD104" i="10" s="1"/>
  <c r="AB100" i="10"/>
  <c r="AD100" i="10" s="1"/>
  <c r="AB96" i="10"/>
  <c r="AD96" i="10" s="1"/>
  <c r="AB92" i="10"/>
  <c r="AD92" i="10" s="1"/>
  <c r="AB88" i="10"/>
  <c r="AD88" i="10" s="1"/>
  <c r="AB84" i="10"/>
  <c r="AD84" i="10" s="1"/>
  <c r="AB80" i="10"/>
  <c r="AD80" i="10" s="1"/>
  <c r="AB76" i="10"/>
  <c r="AD76" i="10" s="1"/>
  <c r="AB72" i="10"/>
  <c r="AD72" i="10" s="1"/>
  <c r="AB68" i="10"/>
  <c r="AD68" i="10" s="1"/>
  <c r="AB64" i="10"/>
  <c r="AD64" i="10" s="1"/>
  <c r="AB60" i="10"/>
  <c r="AD60" i="10" s="1"/>
  <c r="AB56" i="10"/>
  <c r="AD56" i="10" s="1"/>
  <c r="AB52" i="10"/>
  <c r="AD52" i="10" s="1"/>
  <c r="AB48" i="10"/>
  <c r="AD48" i="10" s="1"/>
  <c r="AB44" i="10"/>
  <c r="AD44" i="10" s="1"/>
  <c r="AB40" i="10"/>
  <c r="AD40" i="10" s="1"/>
  <c r="AB36" i="10"/>
  <c r="AD36" i="10" s="1"/>
  <c r="AB32" i="10"/>
  <c r="AD32" i="10" s="1"/>
  <c r="AB28" i="10"/>
  <c r="AD28" i="10" s="1"/>
  <c r="AB24" i="10"/>
  <c r="AD24" i="10" s="1"/>
  <c r="AB20" i="10"/>
  <c r="AD20" i="10" s="1"/>
  <c r="AB16" i="10"/>
  <c r="AD16" i="10" s="1"/>
  <c r="AB12" i="10"/>
  <c r="AD12" i="10" s="1"/>
  <c r="AB8" i="10"/>
  <c r="AD8" i="10" s="1"/>
  <c r="AB7" i="10"/>
  <c r="AD7" i="10" s="1"/>
  <c r="AB151" i="10"/>
  <c r="AD151" i="10" s="1"/>
  <c r="AB143" i="10"/>
  <c r="AD143" i="10" s="1"/>
  <c r="AB135" i="10"/>
  <c r="AD135" i="10" s="1"/>
  <c r="AB127" i="10"/>
  <c r="AD127" i="10" s="1"/>
  <c r="AB119" i="10"/>
  <c r="AD119" i="10" s="1"/>
  <c r="AB111" i="10"/>
  <c r="AD111" i="10" s="1"/>
  <c r="AB103" i="10"/>
  <c r="AD103" i="10" s="1"/>
  <c r="AB95" i="10"/>
  <c r="AD95" i="10" s="1"/>
  <c r="AB87" i="10"/>
  <c r="AD87" i="10" s="1"/>
  <c r="AB79" i="10"/>
  <c r="AD79" i="10" s="1"/>
  <c r="AB71" i="10"/>
  <c r="AD71" i="10" s="1"/>
  <c r="AB63" i="10"/>
  <c r="AD63" i="10" s="1"/>
  <c r="AB55" i="10"/>
  <c r="AD55" i="10" s="1"/>
  <c r="AB47" i="10"/>
  <c r="AD47" i="10" s="1"/>
  <c r="AB39" i="10"/>
  <c r="AD39" i="10" s="1"/>
  <c r="AB31" i="10"/>
  <c r="AD31" i="10" s="1"/>
  <c r="AB23" i="10"/>
  <c r="AD23" i="10" s="1"/>
  <c r="AB15" i="10"/>
  <c r="AD15" i="10" s="1"/>
  <c r="AB158" i="10"/>
  <c r="AD158" i="10" s="1"/>
  <c r="AB154" i="10"/>
  <c r="AD154" i="10" s="1"/>
  <c r="AB150" i="10"/>
  <c r="AD150" i="10" s="1"/>
  <c r="AB146" i="10"/>
  <c r="AD146" i="10" s="1"/>
  <c r="AB142" i="10"/>
  <c r="AD142" i="10" s="1"/>
  <c r="AB138" i="10"/>
  <c r="AD138" i="10" s="1"/>
  <c r="AB134" i="10"/>
  <c r="AD134" i="10" s="1"/>
  <c r="AB130" i="10"/>
  <c r="AD130" i="10" s="1"/>
  <c r="AB126" i="10"/>
  <c r="AD126" i="10" s="1"/>
  <c r="AB122" i="10"/>
  <c r="AD122" i="10" s="1"/>
  <c r="AB118" i="10"/>
  <c r="AD118" i="10" s="1"/>
  <c r="AB114" i="10"/>
  <c r="AD114" i="10" s="1"/>
  <c r="AB110" i="10"/>
  <c r="AD110" i="10" s="1"/>
  <c r="AB106" i="10"/>
  <c r="AD106" i="10" s="1"/>
  <c r="AB102" i="10"/>
  <c r="AD102" i="10" s="1"/>
  <c r="AB98" i="10"/>
  <c r="AD98" i="10" s="1"/>
  <c r="AB94" i="10"/>
  <c r="AD94" i="10" s="1"/>
  <c r="AB90" i="10"/>
  <c r="AD90" i="10" s="1"/>
  <c r="AB86" i="10"/>
  <c r="AD86" i="10" s="1"/>
  <c r="AB82" i="10"/>
  <c r="AD82" i="10" s="1"/>
  <c r="AB78" i="10"/>
  <c r="AD78" i="10" s="1"/>
  <c r="AB74" i="10"/>
  <c r="AD74" i="10" s="1"/>
  <c r="AB70" i="10"/>
  <c r="AD70" i="10" s="1"/>
  <c r="AB66" i="10"/>
  <c r="AD66" i="10" s="1"/>
  <c r="AB62" i="10"/>
  <c r="AD62" i="10" s="1"/>
  <c r="AB58" i="10"/>
  <c r="AD58" i="10" s="1"/>
  <c r="AB54" i="10"/>
  <c r="AD54" i="10" s="1"/>
  <c r="AB50" i="10"/>
  <c r="AD50" i="10" s="1"/>
  <c r="AB46" i="10"/>
  <c r="AD46" i="10" s="1"/>
  <c r="AB42" i="10"/>
  <c r="AD42" i="10" s="1"/>
  <c r="AB38" i="10"/>
  <c r="AD38" i="10" s="1"/>
  <c r="AB34" i="10"/>
  <c r="AD34" i="10" s="1"/>
  <c r="AB30" i="10"/>
  <c r="AD30" i="10" s="1"/>
  <c r="AB26" i="10"/>
  <c r="AD26" i="10" s="1"/>
  <c r="AB22" i="10"/>
  <c r="AD22" i="10" s="1"/>
  <c r="AB18" i="10"/>
  <c r="AD18" i="10" s="1"/>
  <c r="AB14" i="10"/>
  <c r="AD14" i="10" s="1"/>
  <c r="AB10" i="10"/>
  <c r="AD10" i="10" s="1"/>
  <c r="AE19" i="10" l="1"/>
  <c r="AE11" i="10"/>
  <c r="AE136" i="10"/>
  <c r="AE104" i="10"/>
  <c r="AE72" i="10"/>
  <c r="AE40" i="10"/>
  <c r="AE158" i="10"/>
  <c r="AE126" i="10"/>
  <c r="AE94" i="10"/>
  <c r="AE62" i="10"/>
  <c r="AE30" i="10"/>
  <c r="AE155" i="10"/>
  <c r="AE139" i="10"/>
  <c r="AE123" i="10"/>
  <c r="AE107" i="10"/>
  <c r="AE91" i="10"/>
  <c r="AE75" i="10"/>
  <c r="AE59" i="10"/>
  <c r="AE43" i="10"/>
  <c r="AE27" i="10"/>
  <c r="AE152" i="10"/>
  <c r="AE120" i="10"/>
  <c r="AE88" i="10"/>
  <c r="AE56" i="10"/>
  <c r="AE24" i="10"/>
  <c r="AE142" i="10"/>
  <c r="AE110" i="10"/>
  <c r="AE78" i="10"/>
  <c r="AE46" i="10"/>
  <c r="AE14" i="10"/>
  <c r="AE147" i="10"/>
  <c r="AE131" i="10"/>
  <c r="AE115" i="10"/>
  <c r="AE99" i="10"/>
  <c r="AE83" i="10"/>
  <c r="AE67" i="10"/>
  <c r="AE51" i="10"/>
  <c r="AE35" i="10"/>
  <c r="AE8" i="10"/>
  <c r="AE7" i="10"/>
  <c r="AE144" i="10"/>
  <c r="AE128" i="10"/>
  <c r="AE112" i="10"/>
  <c r="AE96" i="10"/>
  <c r="AE80" i="10"/>
  <c r="AE64" i="10"/>
  <c r="AE48" i="10"/>
  <c r="AE32" i="10"/>
  <c r="AE16" i="10"/>
  <c r="AE150" i="10"/>
  <c r="AE134" i="10"/>
  <c r="AE118" i="10"/>
  <c r="AE102" i="10"/>
  <c r="AE86" i="10"/>
  <c r="AE70" i="10"/>
  <c r="AE54" i="10"/>
  <c r="AE38" i="10"/>
  <c r="AE22" i="10"/>
  <c r="AE159" i="10"/>
  <c r="AE151" i="10"/>
  <c r="AE143" i="10"/>
  <c r="AE135" i="10"/>
  <c r="AE127" i="10"/>
  <c r="AE119" i="10"/>
  <c r="AE111" i="10"/>
  <c r="AE103" i="10"/>
  <c r="AE95" i="10"/>
  <c r="AE87" i="10"/>
  <c r="AE79" i="10"/>
  <c r="AE71" i="10"/>
  <c r="AE63" i="10"/>
  <c r="AE55" i="10"/>
  <c r="AE47" i="10"/>
  <c r="AE39" i="10"/>
  <c r="AE31" i="10"/>
  <c r="AE23" i="10"/>
  <c r="AE15" i="10"/>
  <c r="AE9" i="10"/>
  <c r="AE156" i="10"/>
  <c r="AE148" i="10"/>
  <c r="AE140" i="10"/>
  <c r="AE132" i="10"/>
  <c r="AE124" i="10"/>
  <c r="AE116" i="10"/>
  <c r="AE108" i="10"/>
  <c r="AE100" i="10"/>
  <c r="AE92" i="10"/>
  <c r="AE84" i="10"/>
  <c r="AE76" i="10"/>
  <c r="AE68" i="10"/>
  <c r="AE60" i="10"/>
  <c r="AE52" i="10"/>
  <c r="AE44" i="10"/>
  <c r="AE36" i="10"/>
  <c r="AE28" i="10"/>
  <c r="AE20" i="10"/>
  <c r="AE12" i="10"/>
  <c r="AE154" i="10"/>
  <c r="AE146" i="10"/>
  <c r="AE138" i="10"/>
  <c r="AE130" i="10"/>
  <c r="AE122" i="10"/>
  <c r="AE114" i="10"/>
  <c r="AE106" i="10"/>
  <c r="AE98" i="10"/>
  <c r="AE90" i="10"/>
  <c r="AE82" i="10"/>
  <c r="AE74" i="10"/>
  <c r="AE66" i="10"/>
  <c r="AE58" i="10"/>
  <c r="AE50" i="10"/>
  <c r="AE42" i="10"/>
  <c r="AE34" i="10"/>
  <c r="AE26" i="10"/>
  <c r="AE18" i="10"/>
  <c r="AE10" i="10"/>
  <c r="AE157" i="10"/>
  <c r="AE153" i="10"/>
  <c r="AE149" i="10"/>
  <c r="AE145" i="10"/>
  <c r="AE141" i="10"/>
  <c r="AE137" i="10"/>
  <c r="AE133" i="10"/>
  <c r="AE129" i="10"/>
  <c r="AE125" i="10"/>
  <c r="AE121" i="10"/>
  <c r="AE117" i="10"/>
  <c r="AE113" i="10"/>
  <c r="AE109" i="10"/>
  <c r="AE105" i="10"/>
  <c r="AE101" i="10"/>
  <c r="AE97" i="10"/>
  <c r="AE93" i="10"/>
  <c r="AE89" i="10"/>
  <c r="AE85" i="10"/>
  <c r="AE81" i="10"/>
  <c r="AE77" i="10"/>
  <c r="AE73" i="10"/>
  <c r="AE69" i="10"/>
  <c r="AE65" i="10"/>
  <c r="AE61" i="10"/>
  <c r="AE57" i="10"/>
  <c r="AE53" i="10"/>
  <c r="AE49" i="10"/>
  <c r="AE45" i="10"/>
  <c r="AE41" i="10"/>
  <c r="AE37" i="10"/>
  <c r="AE33" i="10"/>
  <c r="AE29" i="10"/>
  <c r="AE25" i="10"/>
  <c r="AE21" i="10"/>
  <c r="AE17" i="10"/>
  <c r="AE13" i="10"/>
</calcChain>
</file>

<file path=xl/sharedStrings.xml><?xml version="1.0" encoding="utf-8"?>
<sst xmlns="http://schemas.openxmlformats.org/spreadsheetml/2006/main" count="1446" uniqueCount="673">
  <si>
    <t>Region</t>
  </si>
  <si>
    <t>Appellation</t>
  </si>
  <si>
    <t>Millesime</t>
  </si>
  <si>
    <t>Classé</t>
  </si>
  <si>
    <t>Couleur</t>
  </si>
  <si>
    <t>Quantité</t>
  </si>
  <si>
    <t>Domaine</t>
  </si>
  <si>
    <t>Prix d'achat</t>
  </si>
  <si>
    <t>Adresse</t>
  </si>
  <si>
    <t>Code postal</t>
  </si>
  <si>
    <t>Ville</t>
  </si>
  <si>
    <t>Telephone</t>
  </si>
  <si>
    <t>Mail</t>
  </si>
  <si>
    <t>Site internet</t>
  </si>
  <si>
    <t>Nom du vin</t>
  </si>
  <si>
    <t>BOURGOGNE</t>
  </si>
  <si>
    <t>BORDEAUX</t>
  </si>
  <si>
    <t>COTE DU RHONE</t>
  </si>
  <si>
    <t>LANGUEDOC ROUSSILLON</t>
  </si>
  <si>
    <t>LOIRE</t>
  </si>
  <si>
    <t>PROVENCE</t>
  </si>
  <si>
    <t>SUD OUEST</t>
  </si>
  <si>
    <t>JURA</t>
  </si>
  <si>
    <t>BEAUJOLAIS</t>
  </si>
  <si>
    <t>BUGEY</t>
  </si>
  <si>
    <t>CHAMPAGNE</t>
  </si>
  <si>
    <t>LORRAINE</t>
  </si>
  <si>
    <t>CORSE</t>
  </si>
  <si>
    <t>ETRANGER</t>
  </si>
  <si>
    <t>ALOXE-CORTON</t>
  </si>
  <si>
    <t>BARSAC</t>
  </si>
  <si>
    <t>BEAUMES DE VENISE</t>
  </si>
  <si>
    <t>BANYULS</t>
  </si>
  <si>
    <t>ANJOU</t>
  </si>
  <si>
    <t>BANDOL</t>
  </si>
  <si>
    <t>BEARN</t>
  </si>
  <si>
    <t>ARBOIS (JURA)</t>
  </si>
  <si>
    <t>AJACCIO</t>
  </si>
  <si>
    <t>AUXEY-DURESSES</t>
  </si>
  <si>
    <t>BLAYE</t>
  </si>
  <si>
    <t>CHATEAU-GRILLET</t>
  </si>
  <si>
    <t>BANYULS GRAND CRU</t>
  </si>
  <si>
    <t>ANJOU-COTEAUX DE LA LOIRE</t>
  </si>
  <si>
    <t>BELLET</t>
  </si>
  <si>
    <t>BERGERAC</t>
  </si>
  <si>
    <t>ARBOIS PUPILLIN (JURA)</t>
  </si>
  <si>
    <t>MUSCAT DU CAP CORSE</t>
  </si>
  <si>
    <t>BATARD-MONTRACHET</t>
  </si>
  <si>
    <t>CHATEAUNEUF-DU-PAPE</t>
  </si>
  <si>
    <t>BLANQUETTE DE LIMOUX</t>
  </si>
  <si>
    <t>ANJOU-GAMAY</t>
  </si>
  <si>
    <t>CASSIS</t>
  </si>
  <si>
    <t>BERGERAC SEC</t>
  </si>
  <si>
    <t>CHATEAU-CHALON (JURA)</t>
  </si>
  <si>
    <t>PATRIMONIO</t>
  </si>
  <si>
    <t>BEAUNE</t>
  </si>
  <si>
    <t>BORDEAUX CLAIRET</t>
  </si>
  <si>
    <t>CLAIRETTE DE DIE</t>
  </si>
  <si>
    <t>CABARDES AOVDQS</t>
  </si>
  <si>
    <t>ANJOU-VILLAGES</t>
  </si>
  <si>
    <t>COTEAUX D'AIX</t>
  </si>
  <si>
    <t>BUZET</t>
  </si>
  <si>
    <t>COTES DU JURA</t>
  </si>
  <si>
    <t>VIN DE CORSE</t>
  </si>
  <si>
    <t>BIENVENUE BATARD-MONTRACHET</t>
  </si>
  <si>
    <t>BORDEAUX COTES DE FRANCS</t>
  </si>
  <si>
    <t>CONDRIEU</t>
  </si>
  <si>
    <t>CLAIRETTE DE BELLEGARDE</t>
  </si>
  <si>
    <t>BONNEZEAUX</t>
  </si>
  <si>
    <t>COTEAUX VAROIS EN PROVENCE</t>
  </si>
  <si>
    <t>CAHORS</t>
  </si>
  <si>
    <t>CREMANT DU JURA</t>
  </si>
  <si>
    <t>BLAGNY</t>
  </si>
  <si>
    <t>BORDEAUX ROSE</t>
  </si>
  <si>
    <t>CORNAS</t>
  </si>
  <si>
    <t>CLAIRETTE DU LANGUEDOC</t>
  </si>
  <si>
    <t>BOURGUEIL</t>
  </si>
  <si>
    <t>COTES DE PROVENCE</t>
  </si>
  <si>
    <t>COTES DE BERGERAC</t>
  </si>
  <si>
    <t>L'ETOILE (JURA)</t>
  </si>
  <si>
    <t>BONNES-MARES</t>
  </si>
  <si>
    <t>BORDEAUX SEC</t>
  </si>
  <si>
    <t>COTE ROTIE</t>
  </si>
  <si>
    <t>COLLIOURE</t>
  </si>
  <si>
    <t>CABERNET D'ANJOU</t>
  </si>
  <si>
    <t>PALETTE</t>
  </si>
  <si>
    <t>COTES DE BERGERAC MOELLEUX</t>
  </si>
  <si>
    <t>BORDEAUX SUPERIEUR</t>
  </si>
  <si>
    <t>COTEAUX DE PIERREVERT</t>
  </si>
  <si>
    <t>CORBIERES</t>
  </si>
  <si>
    <t>COTES DE DURAS</t>
  </si>
  <si>
    <t>ALIGOTE</t>
  </si>
  <si>
    <t>CADILLAC</t>
  </si>
  <si>
    <t>COTEAUX DU TRICASTIN</t>
  </si>
  <si>
    <t>COSTIERES DE NIMES</t>
  </si>
  <si>
    <t>CHAUME</t>
  </si>
  <si>
    <t>COTES DE SAINT-MONT AOVDQS</t>
  </si>
  <si>
    <t>ALIGOTE BOUZERON</t>
  </si>
  <si>
    <t>CANON-FRONSAC</t>
  </si>
  <si>
    <t>COTES DU LUBERON</t>
  </si>
  <si>
    <t>COTEAUX DU LANGUEDOC</t>
  </si>
  <si>
    <t>CHEVERNY</t>
  </si>
  <si>
    <t>COTES DU MARMANDAIS</t>
  </si>
  <si>
    <t>CHITRY</t>
  </si>
  <si>
    <t>CERONS</t>
  </si>
  <si>
    <t>COTES DU RHONE</t>
  </si>
  <si>
    <t>COTES DE LA MALEPERE</t>
  </si>
  <si>
    <t>CHINON</t>
  </si>
  <si>
    <r>
      <t>FRONTON </t>
    </r>
    <r>
      <rPr>
        <sz val="7.5"/>
        <color rgb="FF990033"/>
        <rFont val="Verdana"/>
        <family val="2"/>
      </rPr>
      <t>(ANCIEN COTES DU FRONTONNAIS)</t>
    </r>
  </si>
  <si>
    <t>CLARET</t>
  </si>
  <si>
    <t>CREMANT DE BORDEAUX</t>
  </si>
  <si>
    <t>COTES DU RHONE-VILLAGES</t>
  </si>
  <si>
    <t>COTES DU ROUSSILLON</t>
  </si>
  <si>
    <t>COTE ROANNAISE</t>
  </si>
  <si>
    <t>GAILLAC</t>
  </si>
  <si>
    <t>COTE CHALONNAISE</t>
  </si>
  <si>
    <t>COTES DE BLAYE</t>
  </si>
  <si>
    <t>COTES DU VENTOUX</t>
  </si>
  <si>
    <t>COTES DU ROUSSILLON-VILLAGES</t>
  </si>
  <si>
    <t>COTEAUX D'ANCENIS</t>
  </si>
  <si>
    <t>HAUT-MONTRAVEL</t>
  </si>
  <si>
    <t>COTE SAINT-JACQUES</t>
  </si>
  <si>
    <t>COTES DE BOURG</t>
  </si>
  <si>
    <t>COTES DU VIVARAIS AOVDQS</t>
  </si>
  <si>
    <t>FAUGERES</t>
  </si>
  <si>
    <t>COTEAUX DE L'AUBANCE</t>
  </si>
  <si>
    <t>IROULEGUY</t>
  </si>
  <si>
    <t>COTES D'AUXERRE</t>
  </si>
  <si>
    <t>COTES DE CASTILLON</t>
  </si>
  <si>
    <t>CROZES-HERMITAGE</t>
  </si>
  <si>
    <t>FITOU</t>
  </si>
  <si>
    <t>COTEAUX DU GIENNOIS AOVDQS</t>
  </si>
  <si>
    <t>JURANCON</t>
  </si>
  <si>
    <t>COTES DU COUCHOIS</t>
  </si>
  <si>
    <t>ENTRE-DEUX-MERS</t>
  </si>
  <si>
    <t>GIGONDAS</t>
  </si>
  <si>
    <t>LIMOUX</t>
  </si>
  <si>
    <t>COTEAUX DU LAYON</t>
  </si>
  <si>
    <t>JURANCON SEC</t>
  </si>
  <si>
    <t>COULANGES-LA-VINEUSE</t>
  </si>
  <si>
    <t>FRONSAC</t>
  </si>
  <si>
    <t>HERMITAGE</t>
  </si>
  <si>
    <t>MAURY</t>
  </si>
  <si>
    <t>COTEAUX DU LOIR</t>
  </si>
  <si>
    <t>MADIRAN</t>
  </si>
  <si>
    <t>EPINEUIL</t>
  </si>
  <si>
    <t>GRAVES</t>
  </si>
  <si>
    <t>LIRAC</t>
  </si>
  <si>
    <t>MINERVOIS</t>
  </si>
  <si>
    <t>COTEAUX DU VENDOMOIS AOVDQS</t>
  </si>
  <si>
    <t>MARCILLAC</t>
  </si>
  <si>
    <t>GRAVES DE VAYRES</t>
  </si>
  <si>
    <t>MUSCAT DE BEAUMES-DE-VENISE</t>
  </si>
  <si>
    <t>MUSCAT DE LUNEL</t>
  </si>
  <si>
    <t>COTES D'AUVERGNE AOVDQS</t>
  </si>
  <si>
    <t>MONBAZILLAC</t>
  </si>
  <si>
    <t>HAUTES-COTES DE NUITS</t>
  </si>
  <si>
    <t>GRAVES SUPERIEURES</t>
  </si>
  <si>
    <t>SAINT-JOSEPH</t>
  </si>
  <si>
    <t>MUSCAT DE MIREVAL</t>
  </si>
  <si>
    <t>COTES DU FOREZ AOVDQS</t>
  </si>
  <si>
    <t>MONTRAVEL</t>
  </si>
  <si>
    <t>HAUTES-COTES DE BEAUNE</t>
  </si>
  <si>
    <t>HAUT-MEDOC</t>
  </si>
  <si>
    <t>SAINT PERAY</t>
  </si>
  <si>
    <t>MUSCAT DE RIVESALTES</t>
  </si>
  <si>
    <t>COUR-CHEVERNY</t>
  </si>
  <si>
    <t>PACHERENC DU VIC-BILH</t>
  </si>
  <si>
    <t>LA CHAPELLE NOTRE-DAME</t>
  </si>
  <si>
    <t>LALANDE DE POMEROL</t>
  </si>
  <si>
    <t>TAVEL</t>
  </si>
  <si>
    <t>MUSCAT DE SAINT-JEAN DE MINERVOIS</t>
  </si>
  <si>
    <t>FIEFS VENDEENS AOVDQS</t>
  </si>
  <si>
    <t>PECHARMANT</t>
  </si>
  <si>
    <t>LE CHAPITRE</t>
  </si>
  <si>
    <t>LISTRAC-MEDOC</t>
  </si>
  <si>
    <t>VACQUEYRAS</t>
  </si>
  <si>
    <t>PICPOUL DE PINET</t>
  </si>
  <si>
    <t>GROS PLANT AOVDQS</t>
  </si>
  <si>
    <t>SAUSSIGNAC</t>
  </si>
  <si>
    <t>MONTRECUL</t>
  </si>
  <si>
    <t>LOUPIAC</t>
  </si>
  <si>
    <t>VINSOBRES </t>
  </si>
  <si>
    <t>RIVESALTES</t>
  </si>
  <si>
    <t>HAUT-POITOU AOVDQS</t>
  </si>
  <si>
    <t>TURSAN AOVDQS</t>
  </si>
  <si>
    <t>MOUSSEUX</t>
  </si>
  <si>
    <t>MARGAUX</t>
  </si>
  <si>
    <t>SAINT-CHINIAN</t>
  </si>
  <si>
    <t>JASNIERES</t>
  </si>
  <si>
    <t>PASSETOUTGRAIN</t>
  </si>
  <si>
    <t>MEDOC</t>
  </si>
  <si>
    <t>MENETOU-SALON</t>
  </si>
  <si>
    <t>VEZELAY</t>
  </si>
  <si>
    <t>MONTAGNE SAINT-EMILION</t>
  </si>
  <si>
    <t>MONTLOUIS</t>
  </si>
  <si>
    <t>CHABLIS</t>
  </si>
  <si>
    <t>MOULIS EN MEDOC</t>
  </si>
  <si>
    <t>MUSCADET</t>
  </si>
  <si>
    <t>CHABLIS GRAND CRU</t>
  </si>
  <si>
    <t>PAUILLAC</t>
  </si>
  <si>
    <t>MUSCADET COTES DE GRAND-LIEU</t>
  </si>
  <si>
    <t>CHABLIS PREMIER CRU</t>
  </si>
  <si>
    <t>PESSAC LEOGNAN</t>
  </si>
  <si>
    <t>MUSCADET DE SEVRE-ET-MAINE</t>
  </si>
  <si>
    <t>CHAMBERTIN</t>
  </si>
  <si>
    <t>POMEROL</t>
  </si>
  <si>
    <t>MUSCADET DES COTEAUX DE LA LOIRE</t>
  </si>
  <si>
    <t>CHAMBERTIN-CLOS DE BEZE</t>
  </si>
  <si>
    <t>PREMIERES COTES DE BORDEAUX</t>
  </si>
  <si>
    <t>QUARTS DE CHAUME</t>
  </si>
  <si>
    <t>CHAPELLE-CHAMBERTIN</t>
  </si>
  <si>
    <t>PREMIERES COTES DE BLAYE</t>
  </si>
  <si>
    <t>POUILLY-FUME</t>
  </si>
  <si>
    <t>CHARMES-CHAMBERTIN</t>
  </si>
  <si>
    <t>PUISSEGUIN SAINT-EMILION</t>
  </si>
  <si>
    <t>POUILLY-SUR-LOIRE</t>
  </si>
  <si>
    <t>CHAMBOLLE MUSIGNY</t>
  </si>
  <si>
    <t>SAINT-EMILION</t>
  </si>
  <si>
    <t>QUINCY</t>
  </si>
  <si>
    <t>CHASSAGNE-MONTRACHET</t>
  </si>
  <si>
    <t>SAINT-EMILION GRAND CRU</t>
  </si>
  <si>
    <t>REUILLY</t>
  </si>
  <si>
    <t>CHEVALIER-MONTRACHET</t>
  </si>
  <si>
    <t>SAINT-ESTEPHE</t>
  </si>
  <si>
    <t>ROSE DE LOIRE</t>
  </si>
  <si>
    <t>CHOREY-LES-BEAUNE</t>
  </si>
  <si>
    <t>SAINT-GEORGES SAINT-EMILION</t>
  </si>
  <si>
    <t>ROSE D'ANJOU</t>
  </si>
  <si>
    <t>CLOS DE LA ROCHE</t>
  </si>
  <si>
    <t>SAINT-JULIEN</t>
  </si>
  <si>
    <t>SAINT-NICOLAS-DE-BOURGUEIL</t>
  </si>
  <si>
    <t>CLOS DE TART</t>
  </si>
  <si>
    <t>SAINTE-CROIX-DU-MONT</t>
  </si>
  <si>
    <t>SAINT-POURCAIN AOVDQS</t>
  </si>
  <si>
    <t>CLOS DE VOUGEOT</t>
  </si>
  <si>
    <t>SAINTE-FOIX-BORDEAUX</t>
  </si>
  <si>
    <t>SANCERRE</t>
  </si>
  <si>
    <t>CLOS DES LAMBRAYS</t>
  </si>
  <si>
    <t>SAUTERNES</t>
  </si>
  <si>
    <t>SAUMUR</t>
  </si>
  <si>
    <t>CLOS SAINT-DENIS</t>
  </si>
  <si>
    <t>SAUMUR SEC BLANC</t>
  </si>
  <si>
    <t>CORTON</t>
  </si>
  <si>
    <t>SAUMUR-CHAMPIGNY</t>
  </si>
  <si>
    <t>CORTON-CHARLEMAGNE</t>
  </si>
  <si>
    <t>SAVENNIERES</t>
  </si>
  <si>
    <t>COTE DE BEAUNE</t>
  </si>
  <si>
    <t>SAVENNIERES COULEE-DE-SERRANT</t>
  </si>
  <si>
    <t>COTE DE BEAUNE VILLAGES</t>
  </si>
  <si>
    <t>SAVENNIERES ROCHES-AUX-MOINES</t>
  </si>
  <si>
    <t>COTE DE NUITS-VILLAGES</t>
  </si>
  <si>
    <t>TOURAINE</t>
  </si>
  <si>
    <t>CREMANT DE BOURGOGNE</t>
  </si>
  <si>
    <t>TOURAINE AMBOISE</t>
  </si>
  <si>
    <t>CRIOTS BATARD-MONTRACHET</t>
  </si>
  <si>
    <t>TOURAINE-AZAY-LE-RIDEAU</t>
  </si>
  <si>
    <t>ECHEZEAUX</t>
  </si>
  <si>
    <t>TOURAINE-MESLAND</t>
  </si>
  <si>
    <t>FIXIN</t>
  </si>
  <si>
    <t>VALENCAY AOVDQS</t>
  </si>
  <si>
    <t>GEVREY-CHAMBERTIN</t>
  </si>
  <si>
    <t>VOUVRAY</t>
  </si>
  <si>
    <t>GIVRY</t>
  </si>
  <si>
    <t>GRANDS-ECHEZEAUX</t>
  </si>
  <si>
    <t>GRIOTTE-CHAMBERTIN</t>
  </si>
  <si>
    <t>IRANCY</t>
  </si>
  <si>
    <t>LADOIX</t>
  </si>
  <si>
    <t>LA GRANDE RUE</t>
  </si>
  <si>
    <t>LA TACHE</t>
  </si>
  <si>
    <t>LA ROMANEE</t>
  </si>
  <si>
    <t>LATRICIERES-CHAMBERTIN</t>
  </si>
  <si>
    <t>MACON</t>
  </si>
  <si>
    <t>MACON SUPERIEUR</t>
  </si>
  <si>
    <t>MACON-VILLAGES</t>
  </si>
  <si>
    <t>MARANGES</t>
  </si>
  <si>
    <t>MARSANNAY</t>
  </si>
  <si>
    <t>MAZIS-CHAMBERTIN</t>
  </si>
  <si>
    <t>MAZOYERES-CHAMBERTIN</t>
  </si>
  <si>
    <t>MERCUREY</t>
  </si>
  <si>
    <t>MEURSAULT</t>
  </si>
  <si>
    <t>MONTAGNY</t>
  </si>
  <si>
    <t>MONTHELIE</t>
  </si>
  <si>
    <t>MONTRACHET</t>
  </si>
  <si>
    <t>MOREY-SAINT-DENIS</t>
  </si>
  <si>
    <t>NUIT-SAINT-GEORGES</t>
  </si>
  <si>
    <t>PERNAND-VERGELESSES</t>
  </si>
  <si>
    <t>PETIT CHABLIS</t>
  </si>
  <si>
    <t>POMMARD</t>
  </si>
  <si>
    <t>POUILLY-FUISSE</t>
  </si>
  <si>
    <t>POUILLY-LOCHE</t>
  </si>
  <si>
    <t>POUILLY-VINZELLES</t>
  </si>
  <si>
    <t>PULIGNY-MONTRACHET</t>
  </si>
  <si>
    <t>RICHEBOURG</t>
  </si>
  <si>
    <t>ROMANEE-CONTI</t>
  </si>
  <si>
    <t>ROMANEE-SAINT-VIVANT</t>
  </si>
  <si>
    <t>RUCHOTTES-CHAMBERTIN</t>
  </si>
  <si>
    <t>RULLY</t>
  </si>
  <si>
    <t>SAINT-AUBIN</t>
  </si>
  <si>
    <t>SAINT-BRIS</t>
  </si>
  <si>
    <t>SAINT-ROMAIN</t>
  </si>
  <si>
    <t>SAINT-VERAN</t>
  </si>
  <si>
    <t>SANTENAY</t>
  </si>
  <si>
    <t>SAVIGNY-LES-BEAUNE</t>
  </si>
  <si>
    <t>VIRE-CLESSE</t>
  </si>
  <si>
    <t>VOLNAY</t>
  </si>
  <si>
    <t>VOSNE-ROMANEE</t>
  </si>
  <si>
    <t>VOUGEOT</t>
  </si>
  <si>
    <t>Rouge</t>
  </si>
  <si>
    <t>Blanc</t>
  </si>
  <si>
    <t>Rosé</t>
  </si>
  <si>
    <t>Grand Cru</t>
  </si>
  <si>
    <t>1 er Cru</t>
  </si>
  <si>
    <t>Village</t>
  </si>
  <si>
    <t>1 er Grand Cru classé</t>
  </si>
  <si>
    <t>Second Grand Cru classé</t>
  </si>
  <si>
    <t>Troisieme Grand Cru classé</t>
  </si>
  <si>
    <t>Quatireme Grand Cru classé</t>
  </si>
  <si>
    <t>Cinquiéme Grand Cru classé</t>
  </si>
  <si>
    <t>Bourgogne</t>
  </si>
  <si>
    <t>Bordeaux</t>
  </si>
  <si>
    <t>descriptif</t>
  </si>
  <si>
    <t>N° ligne</t>
  </si>
  <si>
    <t>nom image</t>
  </si>
  <si>
    <t>Chemin d'acces</t>
  </si>
  <si>
    <t>PINOT NOIR</t>
  </si>
  <si>
    <t>MACON AZE</t>
  </si>
  <si>
    <t>MACON VILLAGE</t>
  </si>
  <si>
    <t>ALSACE</t>
  </si>
  <si>
    <t>RIESLING</t>
  </si>
  <si>
    <t>STAT</t>
  </si>
  <si>
    <t>LE LOUVETEAU</t>
  </si>
  <si>
    <t>Climat ou Nom</t>
  </si>
  <si>
    <t>ITALIE</t>
  </si>
  <si>
    <t>GRAND ORDINAIRE</t>
  </si>
  <si>
    <t>A1</t>
  </si>
  <si>
    <t>PIERRE GRUBER</t>
  </si>
  <si>
    <t>A3</t>
  </si>
  <si>
    <t>BAILLY-LAPIERRE</t>
  </si>
  <si>
    <t>ST BRIS LE VINEUX</t>
  </si>
  <si>
    <t>A5</t>
  </si>
  <si>
    <t>A6</t>
  </si>
  <si>
    <t>cuvee d'antan</t>
  </si>
  <si>
    <t>PRUNIER JEAN PIERRE ET LAURENT</t>
  </si>
  <si>
    <t>A7</t>
  </si>
  <si>
    <t>le val</t>
  </si>
  <si>
    <t>ROY</t>
  </si>
  <si>
    <t>AUXEY DURESSES</t>
  </si>
  <si>
    <t>A8</t>
  </si>
  <si>
    <t>DES VAUX MARQUIS</t>
  </si>
  <si>
    <t>9 rue de tubie</t>
  </si>
  <si>
    <t>CHAMPS-SUR-YONNE</t>
  </si>
  <si>
    <t>03 86 53 38 17</t>
  </si>
  <si>
    <t>A9</t>
  </si>
  <si>
    <t>DE LA FRAMBOISE</t>
  </si>
  <si>
    <t>www.domaine.faveley.com</t>
  </si>
  <si>
    <t>A11</t>
  </si>
  <si>
    <t>aux insarts</t>
  </si>
  <si>
    <t>PASCAL ET MIREILLE RENAUD</t>
  </si>
  <si>
    <t>SOLUTRE-POULLY</t>
  </si>
  <si>
    <t>les peuillets</t>
  </si>
  <si>
    <t>DESCHAMPS-CARNET</t>
  </si>
  <si>
    <t>SAVIGNY LES BEAUNE</t>
  </si>
  <si>
    <t>PERNAND VERGELESSE</t>
  </si>
  <si>
    <t>B2</t>
  </si>
  <si>
    <t>GUILLEMARD POTHIER</t>
  </si>
  <si>
    <t>MELOISEY</t>
  </si>
  <si>
    <t>MORGON</t>
  </si>
  <si>
    <t>chateau desclau</t>
  </si>
  <si>
    <t>TRESSES</t>
  </si>
  <si>
    <t>B4</t>
  </si>
  <si>
    <t>MICHEL NOELLAT</t>
  </si>
  <si>
    <t>B5</t>
  </si>
  <si>
    <t>ANTOINE RODET</t>
  </si>
  <si>
    <t>B6</t>
  </si>
  <si>
    <t>les grands picotins</t>
  </si>
  <si>
    <t>DU PRIEURÉ</t>
  </si>
  <si>
    <t>B7</t>
  </si>
  <si>
    <t>VAL DE MERCY</t>
  </si>
  <si>
    <t>www.valdemercy.com</t>
  </si>
  <si>
    <t>JEAN CLAUDE GUYAUX</t>
  </si>
  <si>
    <t>B8</t>
  </si>
  <si>
    <t>ROBERT SIRUGUE</t>
  </si>
  <si>
    <t>VOSNE-ROMANÉE</t>
  </si>
  <si>
    <t>B9</t>
  </si>
  <si>
    <t>JEAN CLAUDE THEVENET</t>
  </si>
  <si>
    <t>PIERRECLOS</t>
  </si>
  <si>
    <t>l'aurore</t>
  </si>
  <si>
    <t>L'HERMITAGE DE NANTOUX</t>
  </si>
  <si>
    <t>CHASSEY LE CAMP</t>
  </si>
  <si>
    <t>CHARMERAIE</t>
  </si>
  <si>
    <t>CHANES</t>
  </si>
  <si>
    <t>JULES RICHARD</t>
  </si>
  <si>
    <t>AZE</t>
  </si>
  <si>
    <t>EDGARD SCHILLÉ</t>
  </si>
  <si>
    <t>MITTELWIHR</t>
  </si>
  <si>
    <t>ESPAGNE</t>
  </si>
  <si>
    <t>SCEA DU VIEUX PUIT</t>
  </si>
  <si>
    <t>REIGNAC DE BLAYE</t>
  </si>
  <si>
    <t>DE LA PINTE</t>
  </si>
  <si>
    <t>ARBOIS</t>
  </si>
  <si>
    <t>C1</t>
  </si>
  <si>
    <t>champs fuillot</t>
  </si>
  <si>
    <t>HUGUES LE VEZE</t>
  </si>
  <si>
    <t>MEURSEAULT</t>
  </si>
  <si>
    <t>C2</t>
  </si>
  <si>
    <t>C3</t>
  </si>
  <si>
    <t>SEIGNEUR DE LAURIS</t>
  </si>
  <si>
    <t>VACQUERAS</t>
  </si>
  <si>
    <t>CHARDONNAY</t>
  </si>
  <si>
    <t>les classiques</t>
  </si>
  <si>
    <t>VIGNERONS ARDECHOIS</t>
  </si>
  <si>
    <t>RUOMS</t>
  </si>
  <si>
    <t>C5</t>
  </si>
  <si>
    <t>C6</t>
  </si>
  <si>
    <t>PANSIOT</t>
  </si>
  <si>
    <t>CORGOLOIN</t>
  </si>
  <si>
    <t>C7</t>
  </si>
  <si>
    <t>BAILLY LAPIERRE</t>
  </si>
  <si>
    <t>SAINT BRIS LE VINEUX</t>
  </si>
  <si>
    <t>C8</t>
  </si>
  <si>
    <t>PHILIPPE CHARLOPIN</t>
  </si>
  <si>
    <t>GEVREY CHAMBERTIN</t>
  </si>
  <si>
    <t>C9</t>
  </si>
  <si>
    <t>VIGNERONS DE BUXY</t>
  </si>
  <si>
    <t>BUXY</t>
  </si>
  <si>
    <t>NBRE DE BOUTEILLES</t>
  </si>
  <si>
    <t>CHABLIS-VAILLONS</t>
  </si>
  <si>
    <t>C10</t>
  </si>
  <si>
    <t>REMPART DE TULETTE</t>
  </si>
  <si>
    <t>costebelle</t>
  </si>
  <si>
    <t>LA MAZADE</t>
  </si>
  <si>
    <t>ST MARTIN D'ARDECHE</t>
  </si>
  <si>
    <t>06 79 66 70 95</t>
  </si>
  <si>
    <t>domainemazade@gmail.com</t>
  </si>
  <si>
    <t>clos de la perriere</t>
  </si>
  <si>
    <t>JOLIET</t>
  </si>
  <si>
    <t>les 3 quartiers</t>
  </si>
  <si>
    <t>JOURDANS &amp; PICHARD</t>
  </si>
  <si>
    <t>8 rue le puy</t>
  </si>
  <si>
    <t>CRAVANT LES COTEAUX</t>
  </si>
  <si>
    <t>OLIVIER</t>
  </si>
  <si>
    <t>ST NICOLAS DE BOURGUEIL</t>
  </si>
  <si>
    <t>aux vergelesses</t>
  </si>
  <si>
    <t>MACHARD DE GRAMONT</t>
  </si>
  <si>
    <t>les champs perdrix</t>
  </si>
  <si>
    <t>DENIS FOURNIER</t>
  </si>
  <si>
    <t>COUCHEY</t>
  </si>
  <si>
    <t>LA ROCHE AIGUE</t>
  </si>
  <si>
    <t>CHRISTOPHE AUGUSTE</t>
  </si>
  <si>
    <t>COULANGES LA VINEUSE</t>
  </si>
  <si>
    <t>LOISEAU</t>
  </si>
  <si>
    <t>le bas de Poilanges</t>
  </si>
  <si>
    <t>vieilles vignes</t>
  </si>
  <si>
    <t>COSTEBELLE</t>
  </si>
  <si>
    <t>CAUVARD</t>
  </si>
  <si>
    <t>www.domaine-covard.fr</t>
  </si>
  <si>
    <t>JOUARD GABRIEL ET PAUL</t>
  </si>
  <si>
    <t>DOURTHE</t>
  </si>
  <si>
    <t>www.dourthe.com</t>
  </si>
  <si>
    <t>CABERNET SAUVIGNON</t>
  </si>
  <si>
    <t>ROCHE MAZET</t>
  </si>
  <si>
    <t>www.rochemazet.com</t>
  </si>
  <si>
    <t>SAUVIGNON</t>
  </si>
  <si>
    <t>villa chambre d'amour</t>
  </si>
  <si>
    <t>LIONEL OSMIN</t>
  </si>
  <si>
    <t>www.osmin.fr</t>
  </si>
  <si>
    <t>geant rouge</t>
  </si>
  <si>
    <t>JONQUERES D'ORIOLA</t>
  </si>
  <si>
    <t>CORNEILLA DES VERCOL</t>
  </si>
  <si>
    <t>www.jonqueresdoriola.fr</t>
  </si>
  <si>
    <t>PATRICK GRANMASON ANDRIEN ROBBE</t>
  </si>
  <si>
    <t>AIGLEPIERRE</t>
  </si>
  <si>
    <t>D1</t>
  </si>
  <si>
    <t>COTE DE GASCOGNE</t>
  </si>
  <si>
    <t>D3</t>
  </si>
  <si>
    <t>premieres grives</t>
  </si>
  <si>
    <t>TARIQUET</t>
  </si>
  <si>
    <t>AUTRES</t>
  </si>
  <si>
    <t>COTEAUX DE L'ARDECHE</t>
  </si>
  <si>
    <t>D4</t>
  </si>
  <si>
    <t>corps et ames</t>
  </si>
  <si>
    <t>JEROME MAZEL</t>
  </si>
  <si>
    <t>PRADONS</t>
  </si>
  <si>
    <t>D5</t>
  </si>
  <si>
    <t>D6</t>
  </si>
  <si>
    <t>la feuillouse</t>
  </si>
  <si>
    <t>SYLVAIN CHOLET</t>
  </si>
  <si>
    <t>CORCELLES LES ARTS</t>
  </si>
  <si>
    <t>VIGNERON D'OR</t>
  </si>
  <si>
    <t>D8</t>
  </si>
  <si>
    <t>GUILLAUME</t>
  </si>
  <si>
    <t>CHARCENNE</t>
  </si>
  <si>
    <t>les elotins</t>
  </si>
  <si>
    <t>D9</t>
  </si>
  <si>
    <t>CHRISTOPHE ET MARYLINE BILLON</t>
  </si>
  <si>
    <t>115 chemin des corendies</t>
  </si>
  <si>
    <t>AMPUIS</t>
  </si>
  <si>
    <t>LEVERT FRERES</t>
  </si>
  <si>
    <t>CHATEAU MALIJAY</t>
  </si>
  <si>
    <t>MACON PERRONNE</t>
  </si>
  <si>
    <t>JC &amp; MARIE ODILE JANIN</t>
  </si>
  <si>
    <t>PERRONNE</t>
  </si>
  <si>
    <t>D10</t>
  </si>
  <si>
    <t>chianti</t>
  </si>
  <si>
    <t>PATRICK GRANDMAISON ADRIEN ROBBE</t>
  </si>
  <si>
    <t>MACON LA ROCHE VINEUSE</t>
  </si>
  <si>
    <t>CHENE</t>
  </si>
  <si>
    <t>BERZE LA VILLE</t>
  </si>
  <si>
    <t>la gelotte</t>
  </si>
  <si>
    <t>ENTRAS</t>
  </si>
  <si>
    <t>AYGUETINTE</t>
  </si>
  <si>
    <t>www.domaine-entras.fr</t>
  </si>
  <si>
    <t>LES JARDINS DE L'EVECHE</t>
  </si>
  <si>
    <t>CHATEAU BEAUBOIS</t>
  </si>
  <si>
    <t>MONTCHOVET</t>
  </si>
  <si>
    <t>COTES DE BORDEAUX</t>
  </si>
  <si>
    <t>CHATEAU LAGRANGE MONBADON</t>
  </si>
  <si>
    <t>D11</t>
  </si>
  <si>
    <t>les narbantons</t>
  </si>
  <si>
    <t>PINTE GEORGES ET THIERRY</t>
  </si>
  <si>
    <t>E1</t>
  </si>
  <si>
    <t>DUMAS</t>
  </si>
  <si>
    <t>MALIGNON</t>
  </si>
  <si>
    <t>LAVAL ST ROMAIN</t>
  </si>
  <si>
    <t>campo altoso</t>
  </si>
  <si>
    <t>pascal paoli</t>
  </si>
  <si>
    <t>E2</t>
  </si>
  <si>
    <t>E3</t>
  </si>
  <si>
    <t>E4</t>
  </si>
  <si>
    <t>LES HAUTS D'ESTIAC</t>
  </si>
  <si>
    <t>SAINT-AMOUR</t>
  </si>
  <si>
    <t>E5</t>
  </si>
  <si>
    <t>E6</t>
  </si>
  <si>
    <t>cuvee rubis</t>
  </si>
  <si>
    <t>CHATEAU COURTADE DUBUC</t>
  </si>
  <si>
    <t>E7</t>
  </si>
  <si>
    <t>les clous</t>
  </si>
  <si>
    <t>PRUNIER JEAN PIERRE &amp; LAURENT</t>
  </si>
  <si>
    <t>AUXEY DURESSE</t>
  </si>
  <si>
    <t>E8</t>
  </si>
  <si>
    <t>SE</t>
  </si>
  <si>
    <t>E9</t>
  </si>
  <si>
    <t>DENIS PERE &amp; FILS</t>
  </si>
  <si>
    <t>E10</t>
  </si>
  <si>
    <t>DE LA JANASSE</t>
  </si>
  <si>
    <t>COURTHEZON</t>
  </si>
  <si>
    <t>CHATEAU METAIRIE HAUTE</t>
  </si>
  <si>
    <t>CHOFFLET VALDENAIRE</t>
  </si>
  <si>
    <t>DE LA PERRIERE</t>
  </si>
  <si>
    <t>FRANCE DESSAUGE</t>
  </si>
  <si>
    <t>CHEILLY LES MARANGES</t>
  </si>
  <si>
    <t>les damodes</t>
  </si>
  <si>
    <t>JEAN PIERRE BONY</t>
  </si>
  <si>
    <t>NUITS ST GEORGES</t>
  </si>
  <si>
    <t>E12</t>
  </si>
  <si>
    <t>silex</t>
  </si>
  <si>
    <t>VERDIGNY EN SANCERRE</t>
  </si>
  <si>
    <t>www.laperriere.fr</t>
  </si>
  <si>
    <t>E11</t>
  </si>
  <si>
    <t>E13</t>
  </si>
  <si>
    <t>E15</t>
  </si>
  <si>
    <t>C4</t>
  </si>
  <si>
    <t>CLOS DE CHEVIGNE</t>
  </si>
  <si>
    <t>SAINT VERAN</t>
  </si>
  <si>
    <t>JEAN BAPTISTE PONSOT</t>
  </si>
  <si>
    <t>montecarlo bianco</t>
  </si>
  <si>
    <t>FATTORIA IL POGGIO</t>
  </si>
  <si>
    <t>otium</t>
  </si>
  <si>
    <t>montecarlo rosso</t>
  </si>
  <si>
    <t>CHÂTEAU MEILLANT</t>
  </si>
  <si>
    <t>NICOLAS LECONTE</t>
  </si>
  <si>
    <t>105 rue St Exupey</t>
  </si>
  <si>
    <t>AVORD</t>
  </si>
  <si>
    <t>www.domaine-leconte.com</t>
  </si>
  <si>
    <t>CHATEAU MEILLANT</t>
  </si>
  <si>
    <t>Casier</t>
  </si>
  <si>
    <t>Regions</t>
  </si>
  <si>
    <t>B1</t>
  </si>
  <si>
    <t>le charmois</t>
  </si>
  <si>
    <t>DU PIMONT</t>
  </si>
  <si>
    <t>XAVIER REVERCHON</t>
  </si>
  <si>
    <t>POLIGNY</t>
  </si>
  <si>
    <t>CLAUDE SAINSON ROSSIGNOL</t>
  </si>
  <si>
    <t>ROLLIN PERE &amp; FILS</t>
  </si>
  <si>
    <t>PERNAND-VERGELESS</t>
  </si>
  <si>
    <t>les jiromees</t>
  </si>
  <si>
    <t>DE MONTMAIN</t>
  </si>
  <si>
    <t>VILLARS FONTAINE</t>
  </si>
  <si>
    <t>HUGUES LE JUSTE</t>
  </si>
  <si>
    <t>montee de tonnerre</t>
  </si>
  <si>
    <t>les combes dessus</t>
  </si>
  <si>
    <t>JEAN CLAUDE CLUZEAUD</t>
  </si>
  <si>
    <t>LES BELLES FILLES</t>
  </si>
  <si>
    <t>PIERRE MAREY ET FILS</t>
  </si>
  <si>
    <t>PERNAND VERGELESSES</t>
  </si>
  <si>
    <t>DEMURES FRERES</t>
  </si>
  <si>
    <t>MONTAGNE</t>
  </si>
  <si>
    <t>ALEXANDRE LOISEAU</t>
  </si>
  <si>
    <t>clos de l'eclu</t>
  </si>
  <si>
    <t>JM NAUDIN</t>
  </si>
  <si>
    <t>AUGUSTE PIROU</t>
  </si>
  <si>
    <t>A4</t>
  </si>
  <si>
    <t>HERVE CHARLOPIN</t>
  </si>
  <si>
    <t>PATRICK CLEMENCET</t>
  </si>
  <si>
    <t>la fussiere</t>
  </si>
  <si>
    <t>DES TROIS MONTS</t>
  </si>
  <si>
    <t>ST SERNIN DU PLAN</t>
  </si>
  <si>
    <t>B3</t>
  </si>
  <si>
    <t>la coutiere</t>
  </si>
  <si>
    <t>A2</t>
  </si>
  <si>
    <t>MONTMAIN</t>
  </si>
  <si>
    <t>03 80 62 31 94</t>
  </si>
  <si>
    <t>www.domainemontmain.fr</t>
  </si>
  <si>
    <t>MARSANNAY LA COTE</t>
  </si>
  <si>
    <t>les poisets</t>
  </si>
  <si>
    <t>JEAN YVES VAPILLON</t>
  </si>
  <si>
    <t>120 route de marconay</t>
  </si>
  <si>
    <t>LONS LE SAUNIER</t>
  </si>
  <si>
    <t>D7</t>
  </si>
  <si>
    <t>le rouard</t>
  </si>
  <si>
    <t>VILLARD FONTAINE</t>
  </si>
  <si>
    <t>A10</t>
  </si>
  <si>
    <t>www.domainedemontmain.fr</t>
  </si>
  <si>
    <t>les avaux</t>
  </si>
  <si>
    <t>hospices de nuits st georges</t>
  </si>
  <si>
    <t>D2</t>
  </si>
  <si>
    <t>CHATEAU DE VILLARD FONTAINE</t>
  </si>
  <si>
    <t>GRAND BOISSE</t>
  </si>
  <si>
    <t>STE FOY DES VIGNES</t>
  </si>
  <si>
    <t>ROLANT PETIT ET MARIE PAULE</t>
  </si>
  <si>
    <t>VILLIE-MORGON</t>
  </si>
  <si>
    <t>Année</t>
  </si>
  <si>
    <t>A12</t>
  </si>
  <si>
    <t>B10</t>
  </si>
  <si>
    <t>B11</t>
  </si>
  <si>
    <t>B12</t>
  </si>
  <si>
    <t>B13</t>
  </si>
  <si>
    <t>B14</t>
  </si>
  <si>
    <t>B15</t>
  </si>
  <si>
    <t>C11</t>
  </si>
  <si>
    <t>C12</t>
  </si>
  <si>
    <t>C13</t>
  </si>
  <si>
    <t>C14</t>
  </si>
  <si>
    <t>D12</t>
  </si>
  <si>
    <t>D13</t>
  </si>
  <si>
    <t>D14</t>
  </si>
  <si>
    <t>D15</t>
  </si>
  <si>
    <t>D16</t>
  </si>
  <si>
    <t>E14</t>
  </si>
  <si>
    <t>E16</t>
  </si>
  <si>
    <t>E17</t>
  </si>
  <si>
    <t>Toutes les régions</t>
  </si>
  <si>
    <t>Test 1</t>
  </si>
  <si>
    <t>Test3</t>
  </si>
  <si>
    <t>Test4</t>
  </si>
  <si>
    <t>test all</t>
  </si>
  <si>
    <t>Toutes les années</t>
  </si>
  <si>
    <t>Tous les casiers</t>
  </si>
  <si>
    <t>Toutes les bouteilles</t>
  </si>
  <si>
    <t>Test2</t>
  </si>
  <si>
    <t>annee</t>
  </si>
  <si>
    <t>Calcul 1</t>
  </si>
  <si>
    <t>Calcul 2</t>
  </si>
  <si>
    <t xml:space="preserve">A consommer à partir de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</si>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</sst>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0#&quot; &quot;##&quot; &quot;##&quot; &quot;##&quot; &quot;##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4"/>
      <color rgb="FF990033"/>
      <name val="Verdana"/>
      <family val="2"/>
    </font>
    <font>
      <sz val="7.5"/>
      <color rgb="FF990033"/>
      <name val="Verdana"/>
      <family val="2"/>
    </font>
    <font>
      <sz val="14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30303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17">
    <border>
      <left/>
      <right/>
      <top/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/>
      <top style="thin">
        <color theme="6" tint="0.39997558519241921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0" fontId="13" fillId="2" borderId="1" xfId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3" fillId="0" borderId="0" xfId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349"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Bdd_cave!$R$2" fmlaRange="Bdd_cave!$J$3:$J$21" noThreeD="1" sel="18" val="11"/>
</file>

<file path=xl/ctrlProps/ctrlProp2.xml><?xml version="1.0" encoding="utf-8"?>
<formControlPr xmlns="http://schemas.microsoft.com/office/spreadsheetml/2009/9/main" objectType="Drop" dropStyle="combo" dx="22" fmlaLink="Bdd_cave!$S$2" fmlaRange="Bdd_cave!$L$3:$L$39" noThreeD="1" sel="0" val="0"/>
</file>

<file path=xl/ctrlProps/ctrlProp3.xml><?xml version="1.0" encoding="utf-8"?>
<formControlPr xmlns="http://schemas.microsoft.com/office/spreadsheetml/2009/9/main" objectType="Drop" dropStyle="combo" dx="22" fmlaLink="Bdd_cave!$T$2" fmlaRange="Bdd_cave!$N$3:$N$7" noThreeD="1" sel="0" val="0"/>
</file>

<file path=xl/ctrlProps/ctrlProp4.xml><?xml version="1.0" encoding="utf-8"?>
<formControlPr xmlns="http://schemas.microsoft.com/office/spreadsheetml/2009/9/main" objectType="Drop" dropStyle="combo" dx="22" fmlaLink="Bdd_cave!$U$2" fmlaRange="Bdd_cave!$P$3:$P$84" noThreeD="1" sel="0" val="8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sobarnes.com/suisse/lutry/chateau-13eme-siecle-renove-1990-ferme-6-appartements-spacieux-cave-voutee-souterraine-a-vendre-bavois/" TargetMode="External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2</xdr:row>
      <xdr:rowOff>38100</xdr:rowOff>
    </xdr:from>
    <xdr:to>
      <xdr:col>6</xdr:col>
      <xdr:colOff>0</xdr:colOff>
      <xdr:row>4</xdr:row>
      <xdr:rowOff>38100</xdr:rowOff>
    </xdr:to>
    <xdr:sp macro="[0]!Rectangle5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76450" y="419100"/>
          <a:ext cx="2495550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Nouveau Vin</a:t>
          </a:r>
        </a:p>
      </xdr:txBody>
    </xdr:sp>
    <xdr:clientData/>
  </xdr:twoCellAnchor>
  <xdr:twoCellAnchor>
    <xdr:from>
      <xdr:col>6</xdr:col>
      <xdr:colOff>161925</xdr:colOff>
      <xdr:row>2</xdr:row>
      <xdr:rowOff>28575</xdr:rowOff>
    </xdr:from>
    <xdr:to>
      <xdr:col>9</xdr:col>
      <xdr:colOff>723900</xdr:colOff>
      <xdr:row>4</xdr:row>
      <xdr:rowOff>57150</xdr:rowOff>
    </xdr:to>
    <xdr:sp macro="[0]!Rectangle6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733925" y="409575"/>
          <a:ext cx="2847975" cy="4095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Rechercher</a:t>
          </a:r>
          <a:r>
            <a:rPr lang="fr-FR" sz="1800" b="1" i="1" baseline="0">
              <a:solidFill>
                <a:sysClr val="windowText" lastClr="000000"/>
              </a:solidFill>
            </a:rPr>
            <a:t> un vin par nom</a:t>
          </a:r>
          <a:endParaRPr lang="fr-FR" sz="18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552449</xdr:colOff>
      <xdr:row>5</xdr:row>
      <xdr:rowOff>47625</xdr:rowOff>
    </xdr:from>
    <xdr:to>
      <xdr:col>5</xdr:col>
      <xdr:colOff>752474</xdr:colOff>
      <xdr:row>7</xdr:row>
      <xdr:rowOff>57150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076449" y="1000125"/>
          <a:ext cx="2486025" cy="3905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Autre recherche</a:t>
          </a:r>
        </a:p>
      </xdr:txBody>
    </xdr:sp>
    <xdr:clientData/>
  </xdr:twoCellAnchor>
  <xdr:twoCellAnchor>
    <xdr:from>
      <xdr:col>5</xdr:col>
      <xdr:colOff>714375</xdr:colOff>
      <xdr:row>8</xdr:row>
      <xdr:rowOff>67979</xdr:rowOff>
    </xdr:from>
    <xdr:to>
      <xdr:col>7</xdr:col>
      <xdr:colOff>742950</xdr:colOff>
      <xdr:row>13</xdr:row>
      <xdr:rowOff>133350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pSpPr/>
      </xdr:nvGrpSpPr>
      <xdr:grpSpPr>
        <a:xfrm>
          <a:off x="4524375" y="1591979"/>
          <a:ext cx="1552575" cy="1017871"/>
          <a:chOff x="2047875" y="1534829"/>
          <a:chExt cx="1552575" cy="1017871"/>
        </a:xfrm>
      </xdr:grpSpPr>
      <xdr:pic macro="[0]!Groupe11_Cliquer">
        <xdr:nvPicPr>
          <xdr:cNvPr id="9" name="Imag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837473B0-CC2E-450A-ABE3-18F120FF3D39}">
                <a1611:picAttrSrcUrl xmlns:a1611="http://schemas.microsoft.com/office/drawing/2016/11/main" xmlns="" r:id="rId2"/>
              </a:ext>
            </a:extLst>
          </a:blip>
          <a:stretch>
            <a:fillRect/>
          </a:stretch>
        </xdr:blipFill>
        <xdr:spPr>
          <a:xfrm>
            <a:off x="2047875" y="1534829"/>
            <a:ext cx="1552575" cy="758093"/>
          </a:xfrm>
          <a:prstGeom prst="rect">
            <a:avLst/>
          </a:prstGeom>
        </xdr:spPr>
      </xdr:pic>
      <xdr:sp macro="[0]!Groupe11_Cliquer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SpPr/>
        </xdr:nvSpPr>
        <xdr:spPr>
          <a:xfrm>
            <a:off x="2057399" y="2314574"/>
            <a:ext cx="1533525" cy="238126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>
                <a:solidFill>
                  <a:sysClr val="windowText" lastClr="000000"/>
                </a:solidFill>
              </a:rPr>
              <a:t>liste des vins</a:t>
            </a:r>
          </a:p>
        </xdr:txBody>
      </xdr:sp>
    </xdr:grpSp>
    <xdr:clientData/>
  </xdr:twoCellAnchor>
  <xdr:twoCellAnchor>
    <xdr:from>
      <xdr:col>8</xdr:col>
      <xdr:colOff>89595</xdr:colOff>
      <xdr:row>8</xdr:row>
      <xdr:rowOff>104775</xdr:rowOff>
    </xdr:from>
    <xdr:to>
      <xdr:col>10</xdr:col>
      <xdr:colOff>419100</xdr:colOff>
      <xdr:row>13</xdr:row>
      <xdr:rowOff>95249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6185595" y="1628775"/>
          <a:ext cx="1853505" cy="942974"/>
          <a:chOff x="3605007" y="1638300"/>
          <a:chExt cx="1853505" cy="942974"/>
        </a:xfrm>
      </xdr:grpSpPr>
      <xdr:pic macro="[0]!Groupe15_Cliquer">
        <xdr:nvPicPr>
          <xdr:cNvPr id="14" name="Image 13" descr="Résultat de recherche d'images pour &quot;statistique&quot;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605007" y="1638300"/>
            <a:ext cx="1853505" cy="6477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15_Cliquer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SpPr/>
        </xdr:nvSpPr>
        <xdr:spPr>
          <a:xfrm>
            <a:off x="3914776" y="2362199"/>
            <a:ext cx="1352549" cy="219075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>
                <a:solidFill>
                  <a:sysClr val="windowText" lastClr="000000"/>
                </a:solidFill>
              </a:rPr>
              <a:t>Statistiques</a:t>
            </a:r>
          </a:p>
        </xdr:txBody>
      </xdr:sp>
    </xdr:grpSp>
    <xdr:clientData/>
  </xdr:twoCellAnchor>
  <xdr:twoCellAnchor>
    <xdr:from>
      <xdr:col>6</xdr:col>
      <xdr:colOff>180975</xdr:colOff>
      <xdr:row>5</xdr:row>
      <xdr:rowOff>57150</xdr:rowOff>
    </xdr:from>
    <xdr:to>
      <xdr:col>9</xdr:col>
      <xdr:colOff>742950</xdr:colOff>
      <xdr:row>7</xdr:row>
      <xdr:rowOff>28575</xdr:rowOff>
    </xdr:to>
    <xdr:sp macro="[0]!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752975" y="1009650"/>
          <a:ext cx="2847975" cy="3524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Recherche</a:t>
          </a:r>
          <a:r>
            <a:rPr lang="fr-FR" sz="2000" b="1" baseline="0">
              <a:solidFill>
                <a:sysClr val="windowText" lastClr="000000"/>
              </a:solidFill>
            </a:rPr>
            <a:t> par filtre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257176</xdr:colOff>
      <xdr:row>1</xdr:row>
      <xdr:rowOff>19050</xdr:rowOff>
    </xdr:from>
    <xdr:to>
      <xdr:col>6</xdr:col>
      <xdr:colOff>123825</xdr:colOff>
      <xdr:row>5</xdr:row>
      <xdr:rowOff>38100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57176" y="209550"/>
          <a:ext cx="6496049" cy="7810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476250</xdr:colOff>
      <xdr:row>1</xdr:row>
      <xdr:rowOff>152400</xdr:rowOff>
    </xdr:from>
    <xdr:to>
      <xdr:col>1</xdr:col>
      <xdr:colOff>752475</xdr:colOff>
      <xdr:row>2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76250" y="342900"/>
          <a:ext cx="2381250" cy="1905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Région</a:t>
          </a:r>
        </a:p>
      </xdr:txBody>
    </xdr:sp>
    <xdr:clientData/>
  </xdr:twoCellAnchor>
  <xdr:twoCellAnchor>
    <xdr:from>
      <xdr:col>2</xdr:col>
      <xdr:colOff>1343025</xdr:colOff>
      <xdr:row>1</xdr:row>
      <xdr:rowOff>152400</xdr:rowOff>
    </xdr:from>
    <xdr:to>
      <xdr:col>4</xdr:col>
      <xdr:colOff>276225</xdr:colOff>
      <xdr:row>2</xdr:row>
      <xdr:rowOff>152400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4448175" y="342900"/>
          <a:ext cx="933450" cy="1905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Couleurs</a:t>
          </a:r>
        </a:p>
      </xdr:txBody>
    </xdr:sp>
    <xdr:clientData/>
  </xdr:twoCellAnchor>
  <xdr:twoCellAnchor>
    <xdr:from>
      <xdr:col>4</xdr:col>
      <xdr:colOff>485775</xdr:colOff>
      <xdr:row>1</xdr:row>
      <xdr:rowOff>142875</xdr:rowOff>
    </xdr:from>
    <xdr:to>
      <xdr:col>6</xdr:col>
      <xdr:colOff>9525</xdr:colOff>
      <xdr:row>2</xdr:row>
      <xdr:rowOff>152400</xdr:rowOff>
    </xdr:to>
    <xdr:sp macro="[0]!tableaudebord_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5591175" y="333375"/>
          <a:ext cx="1047750" cy="2000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Casier</a:t>
          </a:r>
        </a:p>
      </xdr:txBody>
    </xdr:sp>
    <xdr:clientData/>
  </xdr:twoCellAnchor>
  <xdr:twoCellAnchor>
    <xdr:from>
      <xdr:col>1</xdr:col>
      <xdr:colOff>847725</xdr:colOff>
      <xdr:row>1</xdr:row>
      <xdr:rowOff>161924</xdr:rowOff>
    </xdr:from>
    <xdr:to>
      <xdr:col>2</xdr:col>
      <xdr:colOff>1200150</xdr:colOff>
      <xdr:row>2</xdr:row>
      <xdr:rowOff>171449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952750" y="352424"/>
          <a:ext cx="1352550" cy="2000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Année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476250</xdr:colOff>
          <xdr:row>3</xdr:row>
          <xdr:rowOff>38100</xdr:rowOff>
        </xdr:from>
        <xdr:to>
          <xdr:col>1</xdr:col>
          <xdr:colOff>752475</xdr:colOff>
          <xdr:row>4</xdr:row>
          <xdr:rowOff>66675</xdr:rowOff>
        </xdr:to>
        <xdr:sp macro="" textlink="">
          <xdr:nvSpPr>
            <xdr:cNvPr id="6154" name="Drop Dow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3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857250</xdr:colOff>
          <xdr:row>3</xdr:row>
          <xdr:rowOff>57150</xdr:rowOff>
        </xdr:from>
        <xdr:to>
          <xdr:col>2</xdr:col>
          <xdr:colOff>1228725</xdr:colOff>
          <xdr:row>4</xdr:row>
          <xdr:rowOff>47625</xdr:rowOff>
        </xdr:to>
        <xdr:sp macro="" textlink="">
          <xdr:nvSpPr>
            <xdr:cNvPr id="6155" name="Drop Dow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3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1371600</xdr:colOff>
          <xdr:row>3</xdr:row>
          <xdr:rowOff>57150</xdr:rowOff>
        </xdr:from>
        <xdr:to>
          <xdr:col>4</xdr:col>
          <xdr:colOff>333375</xdr:colOff>
          <xdr:row>4</xdr:row>
          <xdr:rowOff>47625</xdr:rowOff>
        </xdr:to>
        <xdr:sp macro="" textlink="">
          <xdr:nvSpPr>
            <xdr:cNvPr id="6157" name="Drop Dow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3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476250</xdr:colOff>
          <xdr:row>3</xdr:row>
          <xdr:rowOff>66675</xdr:rowOff>
        </xdr:from>
        <xdr:to>
          <xdr:col>6</xdr:col>
          <xdr:colOff>9525</xdr:colOff>
          <xdr:row>4</xdr:row>
          <xdr:rowOff>47625</xdr:rowOff>
        </xdr:to>
        <xdr:sp macro="" textlink="">
          <xdr:nvSpPr>
            <xdr:cNvPr id="6158" name="Drop Dow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3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1</xdr:row>
      <xdr:rowOff>104775</xdr:rowOff>
    </xdr:from>
    <xdr:to>
      <xdr:col>0</xdr:col>
      <xdr:colOff>933449</xdr:colOff>
      <xdr:row>3</xdr:row>
      <xdr:rowOff>152399</xdr:rowOff>
    </xdr:to>
    <xdr:pic macro="[0]!Image1_Cliquer">
      <xdr:nvPicPr>
        <xdr:cNvPr id="2" name="Image 1" descr="Résultat de recherche d'images pour &quot;accueil&quot;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" y="295275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0</xdr:rowOff>
    </xdr:from>
    <xdr:to>
      <xdr:col>2</xdr:col>
      <xdr:colOff>428624</xdr:colOff>
      <xdr:row>1</xdr:row>
      <xdr:rowOff>38099</xdr:rowOff>
    </xdr:to>
    <xdr:pic macro="[0]!Image1_Cliquer">
      <xdr:nvPicPr>
        <xdr:cNvPr id="2" name="Image 1" descr="Résultat de recherche d'images pour &quot;accueil&quot;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3" name="Tableau3" displayName="Tableau3" ref="A6:AK159" totalsRowShown="0" headerRowDxfId="10342" dataDxfId="10341">
  <autoFilter ref="A6:AK159"/>
  <tableColumns count="37">
    <tableColumn id="1" name="Nom du vin" dataDxfId="10340">
      <calculatedColumnFormula>CONCATENATE(C7," ",D7," ",E7)</calculatedColumnFormula>
    </tableColumn>
    <tableColumn id="2" name="Region" dataDxfId="10339"/>
    <tableColumn id="3" name="Appellation" dataDxfId="10338"/>
    <tableColumn id="4" name="Classé" dataDxfId="10337"/>
    <tableColumn id="5" name="Millesime" dataDxfId="10336"/>
    <tableColumn id="6" name="Couleur" dataDxfId="10335"/>
    <tableColumn id="7" name="Quantité" dataDxfId="10334"/>
    <tableColumn id="8" name="Casier" dataDxfId="10333"/>
    <tableColumn id="9" name="Prix d'achat" dataDxfId="10332"/>
    <tableColumn id="10" name="A consommer à partir de " dataDxfId="10331"/>
    <tableColumn id="11" name="Climat ou Nom" dataDxfId="10330"/>
    <tableColumn id="12" name="Domaine" dataDxfId="10329"/>
    <tableColumn id="13" name="Adresse" dataDxfId="10328"/>
    <tableColumn id="14" name="Code postal" dataDxfId="10327"/>
    <tableColumn id="15" name="Ville" dataDxfId="10326"/>
    <tableColumn id="16" name="Telephone" dataDxfId="10325"/>
    <tableColumn id="17" name="Mail" dataDxfId="10324"/>
    <tableColumn id="18" name="Site internet" dataDxfId="10323"/>
    <tableColumn id="19" name="descriptif" dataDxfId="10322"/>
    <tableColumn id="20" name="N° ligne" dataDxfId="10321">
      <calculatedColumnFormula>ROW(T7)-7</calculatedColumnFormula>
    </tableColumn>
    <tableColumn id="21" name="nom image" dataDxfId="10320">
      <calculatedColumnFormula>CONCATENATE(T7,".jpg")</calculatedColumnFormula>
    </tableColumn>
    <tableColumn id="22" name="Chemin d'acces" dataDxfId="10319">
      <calculatedColumnFormula>CONCATENATE($V$2,U7)</calculatedColumnFormula>
    </tableColumn>
    <tableColumn id="23" name="Colonne1" dataDxfId="10318"/>
    <tableColumn id="24" name="Test 1" dataDxfId="10317">
      <calculatedColumnFormula>IF(Bdd_cave!$R$3="Toutes les regions",TRUE,Bdd_cave!$R$3=B7)</calculatedColumnFormula>
    </tableColumn>
    <tableColumn id="25" name="Test2" dataDxfId="10316">
      <calculatedColumnFormula>IF(Bdd_cave!$S$3="Toutes les années",TRUE,Bdd_cave!$S$3=E7)</calculatedColumnFormula>
    </tableColumn>
    <tableColumn id="26" name="Test3" dataDxfId="10315">
      <calculatedColumnFormula>IF(Bdd_cave!$T$3="Toutes les couleurs",TRUE,Bdd_cave!$T$3=F7)</calculatedColumnFormula>
    </tableColumn>
    <tableColumn id="27" name="Test4" dataDxfId="10314">
      <calculatedColumnFormula>IF(Bdd_cave!$U$3="Tous les casiers ",TRUE,Bdd_cave!$U$3=H7)</calculatedColumnFormula>
    </tableColumn>
    <tableColumn id="28" name="test all" dataDxfId="10313">
      <calculatedColumnFormula>AND(X7:Z7)</calculatedColumnFormula>
    </tableColumn>
    <tableColumn id="29" name="Colonne2" dataDxfId="10312"/>
    <tableColumn id="30" name="Calcul 1" dataDxfId="10311">
      <calculatedColumnFormula>IF(AB7,ROWS($AB$7:AB7),"")</calculatedColumnFormula>
    </tableColumn>
    <tableColumn id="31" name="Calcul 2" dataDxfId="10310">
      <calculatedColumnFormula>SMALL($AD$7:$AD$300,ROWS(AD7:$AD$7))</calculatedColumnFormula>
    </tableColumn>
    <tableColumn id="32" name="Colonne3" dataDxfId="10309"/>
    <tableColumn id="33" name="Colonne4" dataDxfId="10308"/>
    <tableColumn id="34" name="Colonne5" dataDxfId="10307"/>
    <tableColumn id="35" name="Colonne6" dataDxfId="10306"/>
    <tableColumn id="36" name="Colonne7" dataDxfId="10305"/>
    <tableColumn id="37" name="Colonne8" dataDxfId="1030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.domaine-leconte.com/" TargetMode="External"/><Relationship Id="rId4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7"/>
  <sheetViews>
    <sheetView workbookViewId="0">
      <selection sqref="A1:P1"/>
    </sheetView>
  </sheetViews>
  <sheetFormatPr baseColWidth="10" defaultRowHeight="15" x14ac:dyDescent="0.25"/>
  <cols>
    <col min="1" max="1" width="51" bestFit="1" customWidth="1"/>
    <col min="2" max="2" width="49.5703125" bestFit="1" customWidth="1"/>
    <col min="3" max="3" width="49.7109375" bestFit="1" customWidth="1"/>
    <col min="4" max="4" width="58.5703125" bestFit="1" customWidth="1"/>
    <col min="5" max="5" width="57.5703125" bestFit="1" customWidth="1"/>
    <col min="6" max="6" width="47.5703125" bestFit="1" customWidth="1"/>
    <col min="7" max="7" width="48.42578125" bestFit="1" customWidth="1"/>
    <col min="8" max="8" width="38.28515625" bestFit="1" customWidth="1"/>
    <col min="9" max="9" width="22.7109375" bestFit="1" customWidth="1"/>
    <col min="10" max="10" width="14" bestFit="1" customWidth="1"/>
    <col min="11" max="11" width="24.5703125" bestFit="1" customWidth="1"/>
    <col min="12" max="12" width="19.28515625" bestFit="1" customWidth="1"/>
    <col min="13" max="13" width="35.28515625" bestFit="1" customWidth="1"/>
    <col min="14" max="14" width="20.28515625" bestFit="1" customWidth="1"/>
    <col min="15" max="15" width="14.85546875" bestFit="1" customWidth="1"/>
    <col min="16" max="16" width="27.7109375" bestFit="1" customWidth="1"/>
  </cols>
  <sheetData>
    <row r="1" spans="1:16" ht="26.25" x14ac:dyDescent="0.4">
      <c r="A1" s="2" t="s">
        <v>15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  <c r="I1" s="2" t="s">
        <v>23</v>
      </c>
      <c r="J1" s="2" t="s">
        <v>24</v>
      </c>
      <c r="K1" s="2" t="s">
        <v>25</v>
      </c>
      <c r="L1" s="2" t="s">
        <v>26</v>
      </c>
      <c r="M1" s="3" t="s">
        <v>27</v>
      </c>
      <c r="N1" s="2" t="s">
        <v>28</v>
      </c>
      <c r="O1" s="2" t="s">
        <v>328</v>
      </c>
      <c r="P1" s="2" t="s">
        <v>478</v>
      </c>
    </row>
    <row r="2" spans="1:16" ht="18.75" x14ac:dyDescent="0.3">
      <c r="A2" s="4" t="s">
        <v>334</v>
      </c>
      <c r="B2" s="4" t="s">
        <v>30</v>
      </c>
      <c r="C2" s="4" t="s">
        <v>31</v>
      </c>
      <c r="D2" s="4" t="s">
        <v>32</v>
      </c>
      <c r="E2" s="4" t="s">
        <v>33</v>
      </c>
      <c r="F2" s="4" t="s">
        <v>34</v>
      </c>
      <c r="G2" s="4" t="s">
        <v>35</v>
      </c>
      <c r="H2" s="4" t="s">
        <v>36</v>
      </c>
      <c r="I2" s="4" t="s">
        <v>367</v>
      </c>
      <c r="M2" s="4" t="s">
        <v>37</v>
      </c>
      <c r="N2" s="9" t="s">
        <v>333</v>
      </c>
      <c r="O2" s="8" t="s">
        <v>329</v>
      </c>
      <c r="P2" s="9" t="s">
        <v>479</v>
      </c>
    </row>
    <row r="3" spans="1:16" ht="18.75" x14ac:dyDescent="0.3">
      <c r="A3" s="4" t="s">
        <v>91</v>
      </c>
      <c r="B3" s="4" t="s">
        <v>39</v>
      </c>
      <c r="C3" s="4" t="s">
        <v>40</v>
      </c>
      <c r="D3" s="4" t="s">
        <v>41</v>
      </c>
      <c r="E3" s="4" t="s">
        <v>42</v>
      </c>
      <c r="F3" s="4" t="s">
        <v>43</v>
      </c>
      <c r="G3" s="4" t="s">
        <v>44</v>
      </c>
      <c r="H3" s="4" t="s">
        <v>45</v>
      </c>
      <c r="I3" s="4"/>
      <c r="M3" s="4" t="s">
        <v>46</v>
      </c>
      <c r="N3" s="9" t="s">
        <v>396</v>
      </c>
      <c r="P3" s="9" t="s">
        <v>489</v>
      </c>
    </row>
    <row r="4" spans="1:16" ht="18" x14ac:dyDescent="0.25">
      <c r="A4" s="4" t="s">
        <v>97</v>
      </c>
      <c r="B4" s="4" t="s">
        <v>16</v>
      </c>
      <c r="C4" s="4" t="s">
        <v>48</v>
      </c>
      <c r="D4" s="4" t="s">
        <v>49</v>
      </c>
      <c r="E4" s="4" t="s">
        <v>50</v>
      </c>
      <c r="F4" s="4" t="s">
        <v>51</v>
      </c>
      <c r="G4" s="4" t="s">
        <v>52</v>
      </c>
      <c r="H4" s="4" t="s">
        <v>53</v>
      </c>
      <c r="I4" s="4"/>
      <c r="M4" s="4" t="s">
        <v>54</v>
      </c>
      <c r="P4" t="s">
        <v>575</v>
      </c>
    </row>
    <row r="5" spans="1:16" ht="18" x14ac:dyDescent="0.25">
      <c r="A5" s="4" t="s">
        <v>29</v>
      </c>
      <c r="B5" s="4" t="s">
        <v>56</v>
      </c>
      <c r="C5" s="4" t="s">
        <v>57</v>
      </c>
      <c r="D5" s="4" t="s">
        <v>58</v>
      </c>
      <c r="E5" s="4" t="s">
        <v>59</v>
      </c>
      <c r="F5" s="4" t="s">
        <v>60</v>
      </c>
      <c r="G5" s="4" t="s">
        <v>61</v>
      </c>
      <c r="H5" s="4" t="s">
        <v>62</v>
      </c>
      <c r="I5" s="4"/>
      <c r="M5" s="4" t="s">
        <v>63</v>
      </c>
    </row>
    <row r="6" spans="1:16" ht="18" x14ac:dyDescent="0.25">
      <c r="A6" s="4" t="s">
        <v>38</v>
      </c>
      <c r="B6" s="4" t="s">
        <v>65</v>
      </c>
      <c r="C6" s="4" t="s">
        <v>66</v>
      </c>
      <c r="D6" s="4" t="s">
        <v>67</v>
      </c>
      <c r="E6" s="4" t="s">
        <v>68</v>
      </c>
      <c r="F6" s="4" t="s">
        <v>69</v>
      </c>
      <c r="G6" s="4" t="s">
        <v>70</v>
      </c>
      <c r="H6" s="4" t="s">
        <v>71</v>
      </c>
      <c r="I6" s="4"/>
    </row>
    <row r="7" spans="1:16" ht="18" x14ac:dyDescent="0.25">
      <c r="A7" s="4" t="s">
        <v>47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/>
    </row>
    <row r="8" spans="1:16" ht="18" x14ac:dyDescent="0.25">
      <c r="A8" s="4" t="s">
        <v>55</v>
      </c>
      <c r="B8" s="4" t="s">
        <v>81</v>
      </c>
      <c r="C8" s="4" t="s">
        <v>82</v>
      </c>
      <c r="D8" s="4" t="s">
        <v>83</v>
      </c>
      <c r="E8" s="4" t="s">
        <v>84</v>
      </c>
      <c r="F8" s="4" t="s">
        <v>85</v>
      </c>
      <c r="G8" s="4" t="s">
        <v>86</v>
      </c>
      <c r="I8" s="4"/>
    </row>
    <row r="9" spans="1:16" ht="18" x14ac:dyDescent="0.25">
      <c r="A9" s="4" t="s">
        <v>64</v>
      </c>
      <c r="B9" s="4" t="s">
        <v>87</v>
      </c>
      <c r="C9" s="4" t="s">
        <v>88</v>
      </c>
      <c r="D9" s="4" t="s">
        <v>89</v>
      </c>
      <c r="E9" s="4" t="s">
        <v>570</v>
      </c>
      <c r="F9" s="4" t="s">
        <v>460</v>
      </c>
      <c r="G9" s="4" t="s">
        <v>90</v>
      </c>
      <c r="I9" s="4"/>
    </row>
    <row r="10" spans="1:16" ht="18" x14ac:dyDescent="0.25">
      <c r="A10" s="4" t="s">
        <v>72</v>
      </c>
      <c r="B10" s="4" t="s">
        <v>92</v>
      </c>
      <c r="C10" s="4" t="s">
        <v>93</v>
      </c>
      <c r="D10" s="4" t="s">
        <v>94</v>
      </c>
      <c r="E10" s="4" t="s">
        <v>95</v>
      </c>
      <c r="G10" s="4" t="s">
        <v>96</v>
      </c>
      <c r="I10" s="4"/>
    </row>
    <row r="11" spans="1:16" ht="18" x14ac:dyDescent="0.25">
      <c r="A11" s="4" t="s">
        <v>80</v>
      </c>
      <c r="B11" s="4" t="s">
        <v>98</v>
      </c>
      <c r="C11" s="4" t="s">
        <v>99</v>
      </c>
      <c r="D11" s="4" t="s">
        <v>100</v>
      </c>
      <c r="E11" s="4" t="s">
        <v>101</v>
      </c>
      <c r="G11" s="4" t="s">
        <v>102</v>
      </c>
    </row>
    <row r="12" spans="1:16" ht="18" x14ac:dyDescent="0.25">
      <c r="A12" s="4" t="s">
        <v>15</v>
      </c>
      <c r="B12" s="4" t="s">
        <v>104</v>
      </c>
      <c r="C12" s="4" t="s">
        <v>105</v>
      </c>
      <c r="D12" s="4" t="s">
        <v>106</v>
      </c>
      <c r="E12" s="4" t="s">
        <v>107</v>
      </c>
      <c r="G12" s="4" t="s">
        <v>108</v>
      </c>
    </row>
    <row r="13" spans="1:16" ht="18" x14ac:dyDescent="0.25">
      <c r="A13" s="4" t="s">
        <v>196</v>
      </c>
      <c r="B13" s="4" t="s">
        <v>116</v>
      </c>
      <c r="C13" s="4" t="s">
        <v>111</v>
      </c>
      <c r="D13" s="4" t="s">
        <v>112</v>
      </c>
      <c r="E13" s="4" t="s">
        <v>113</v>
      </c>
      <c r="G13" s="4" t="s">
        <v>114</v>
      </c>
    </row>
    <row r="14" spans="1:16" ht="18" x14ac:dyDescent="0.25">
      <c r="A14" s="4" t="s">
        <v>199</v>
      </c>
      <c r="B14" s="4" t="s">
        <v>122</v>
      </c>
      <c r="C14" s="4" t="s">
        <v>117</v>
      </c>
      <c r="D14" s="4" t="s">
        <v>118</v>
      </c>
      <c r="E14" s="4" t="s">
        <v>119</v>
      </c>
      <c r="G14" s="4" t="s">
        <v>120</v>
      </c>
    </row>
    <row r="15" spans="1:16" ht="18" x14ac:dyDescent="0.25">
      <c r="A15" s="4" t="s">
        <v>202</v>
      </c>
      <c r="B15" s="4" t="s">
        <v>128</v>
      </c>
      <c r="C15" s="4" t="s">
        <v>123</v>
      </c>
      <c r="D15" s="4" t="s">
        <v>124</v>
      </c>
      <c r="E15" s="4" t="s">
        <v>125</v>
      </c>
      <c r="G15" s="4" t="s">
        <v>126</v>
      </c>
    </row>
    <row r="16" spans="1:16" ht="18" x14ac:dyDescent="0.25">
      <c r="A16" s="4" t="s">
        <v>205</v>
      </c>
      <c r="B16" s="4" t="s">
        <v>110</v>
      </c>
      <c r="C16" s="4" t="s">
        <v>129</v>
      </c>
      <c r="D16" s="4" t="s">
        <v>130</v>
      </c>
      <c r="E16" s="4" t="s">
        <v>131</v>
      </c>
      <c r="G16" s="4" t="s">
        <v>132</v>
      </c>
    </row>
    <row r="17" spans="1:7" ht="18" x14ac:dyDescent="0.25">
      <c r="A17" s="4" t="s">
        <v>208</v>
      </c>
      <c r="B17" s="4" t="s">
        <v>134</v>
      </c>
      <c r="C17" s="4" t="s">
        <v>135</v>
      </c>
      <c r="D17" s="4" t="s">
        <v>136</v>
      </c>
      <c r="E17" s="4" t="s">
        <v>137</v>
      </c>
      <c r="G17" s="4" t="s">
        <v>138</v>
      </c>
    </row>
    <row r="18" spans="1:7" ht="18" x14ac:dyDescent="0.25">
      <c r="A18" s="4" t="s">
        <v>217</v>
      </c>
      <c r="B18" s="4" t="s">
        <v>140</v>
      </c>
      <c r="C18" s="4" t="s">
        <v>141</v>
      </c>
      <c r="D18" s="4" t="s">
        <v>142</v>
      </c>
      <c r="E18" s="4" t="s">
        <v>143</v>
      </c>
      <c r="G18" s="4" t="s">
        <v>144</v>
      </c>
    </row>
    <row r="19" spans="1:7" ht="18" x14ac:dyDescent="0.25">
      <c r="A19" s="4" t="s">
        <v>211</v>
      </c>
      <c r="B19" s="4" t="s">
        <v>146</v>
      </c>
      <c r="C19" s="4" t="s">
        <v>147</v>
      </c>
      <c r="D19" s="4" t="s">
        <v>148</v>
      </c>
      <c r="E19" s="4" t="s">
        <v>149</v>
      </c>
      <c r="G19" s="4" t="s">
        <v>150</v>
      </c>
    </row>
    <row r="20" spans="1:7" ht="18" x14ac:dyDescent="0.25">
      <c r="A20" s="4" t="s">
        <v>214</v>
      </c>
      <c r="B20" s="4" t="s">
        <v>151</v>
      </c>
      <c r="C20" s="4" t="s">
        <v>152</v>
      </c>
      <c r="D20" s="4" t="s">
        <v>153</v>
      </c>
      <c r="E20" s="4" t="s">
        <v>154</v>
      </c>
      <c r="G20" s="4" t="s">
        <v>155</v>
      </c>
    </row>
    <row r="21" spans="1:7" ht="18" x14ac:dyDescent="0.25">
      <c r="A21" s="4" t="s">
        <v>220</v>
      </c>
      <c r="B21" s="4" t="s">
        <v>157</v>
      </c>
      <c r="C21" s="4" t="s">
        <v>158</v>
      </c>
      <c r="D21" s="4" t="s">
        <v>159</v>
      </c>
      <c r="E21" s="4" t="s">
        <v>160</v>
      </c>
      <c r="G21" s="4" t="s">
        <v>161</v>
      </c>
    </row>
    <row r="22" spans="1:7" ht="18" x14ac:dyDescent="0.25">
      <c r="A22" s="4" t="s">
        <v>223</v>
      </c>
      <c r="B22" s="4" t="s">
        <v>163</v>
      </c>
      <c r="C22" s="4" t="s">
        <v>164</v>
      </c>
      <c r="D22" s="4" t="s">
        <v>165</v>
      </c>
      <c r="E22" s="4" t="s">
        <v>166</v>
      </c>
      <c r="G22" s="4" t="s">
        <v>167</v>
      </c>
    </row>
    <row r="23" spans="1:7" ht="18" x14ac:dyDescent="0.25">
      <c r="A23" s="4" t="s">
        <v>103</v>
      </c>
      <c r="B23" s="4" t="s">
        <v>169</v>
      </c>
      <c r="C23" s="4" t="s">
        <v>170</v>
      </c>
      <c r="D23" s="4" t="s">
        <v>171</v>
      </c>
      <c r="E23" s="4" t="s">
        <v>172</v>
      </c>
      <c r="G23" s="4" t="s">
        <v>173</v>
      </c>
    </row>
    <row r="24" spans="1:7" ht="18" x14ac:dyDescent="0.25">
      <c r="A24" s="4" t="s">
        <v>226</v>
      </c>
      <c r="B24" s="4" t="s">
        <v>331</v>
      </c>
      <c r="C24" s="4" t="s">
        <v>176</v>
      </c>
      <c r="D24" s="4" t="s">
        <v>177</v>
      </c>
      <c r="E24" s="4" t="s">
        <v>178</v>
      </c>
      <c r="G24" s="4" t="s">
        <v>179</v>
      </c>
    </row>
    <row r="25" spans="1:7" ht="18" x14ac:dyDescent="0.25">
      <c r="A25" s="4" t="s">
        <v>109</v>
      </c>
      <c r="B25" s="4" t="s">
        <v>175</v>
      </c>
      <c r="C25" s="4" t="s">
        <v>182</v>
      </c>
      <c r="D25" s="4" t="s">
        <v>183</v>
      </c>
      <c r="E25" s="4" t="s">
        <v>184</v>
      </c>
      <c r="G25" s="4" t="s">
        <v>185</v>
      </c>
    </row>
    <row r="26" spans="1:7" ht="18" x14ac:dyDescent="0.25">
      <c r="A26" s="4" t="s">
        <v>229</v>
      </c>
      <c r="B26" s="4" t="s">
        <v>181</v>
      </c>
      <c r="C26" s="4" t="s">
        <v>409</v>
      </c>
      <c r="D26" s="4" t="s">
        <v>188</v>
      </c>
      <c r="E26" s="4" t="s">
        <v>189</v>
      </c>
      <c r="G26" s="4" t="s">
        <v>463</v>
      </c>
    </row>
    <row r="27" spans="1:7" ht="18" x14ac:dyDescent="0.25">
      <c r="A27" s="4" t="s">
        <v>232</v>
      </c>
      <c r="B27" s="4" t="s">
        <v>187</v>
      </c>
      <c r="C27" s="4" t="s">
        <v>17</v>
      </c>
      <c r="D27" s="4" t="s">
        <v>325</v>
      </c>
      <c r="E27" s="4" t="s">
        <v>192</v>
      </c>
      <c r="G27" s="4" t="s">
        <v>474</v>
      </c>
    </row>
    <row r="28" spans="1:7" ht="18" x14ac:dyDescent="0.25">
      <c r="A28" s="4" t="s">
        <v>235</v>
      </c>
      <c r="B28" s="4" t="s">
        <v>191</v>
      </c>
      <c r="C28" s="4" t="s">
        <v>499</v>
      </c>
      <c r="E28" s="4" t="s">
        <v>195</v>
      </c>
    </row>
    <row r="29" spans="1:7" ht="18" x14ac:dyDescent="0.25">
      <c r="A29" s="4" t="s">
        <v>238</v>
      </c>
      <c r="B29" s="4" t="s">
        <v>194</v>
      </c>
      <c r="E29" s="4" t="s">
        <v>198</v>
      </c>
    </row>
    <row r="30" spans="1:7" ht="18" x14ac:dyDescent="0.25">
      <c r="A30" s="4" t="s">
        <v>241</v>
      </c>
      <c r="B30" s="4" t="s">
        <v>197</v>
      </c>
      <c r="E30" s="4" t="s">
        <v>201</v>
      </c>
    </row>
    <row r="31" spans="1:7" ht="18" x14ac:dyDescent="0.25">
      <c r="A31" s="4" t="s">
        <v>243</v>
      </c>
      <c r="B31" s="4" t="s">
        <v>200</v>
      </c>
      <c r="E31" s="4" t="s">
        <v>204</v>
      </c>
    </row>
    <row r="32" spans="1:7" ht="18" x14ac:dyDescent="0.25">
      <c r="A32" s="4" t="s">
        <v>245</v>
      </c>
      <c r="B32" s="4" t="s">
        <v>203</v>
      </c>
      <c r="E32" s="4" t="s">
        <v>207</v>
      </c>
    </row>
    <row r="33" spans="1:5" ht="18" x14ac:dyDescent="0.25">
      <c r="A33" s="4" t="s">
        <v>115</v>
      </c>
      <c r="B33" s="4" t="s">
        <v>206</v>
      </c>
      <c r="E33" s="4" t="s">
        <v>210</v>
      </c>
    </row>
    <row r="34" spans="1:5" ht="18" x14ac:dyDescent="0.25">
      <c r="A34" s="4" t="s">
        <v>247</v>
      </c>
      <c r="B34" s="4" t="s">
        <v>212</v>
      </c>
      <c r="E34" s="4" t="s">
        <v>213</v>
      </c>
    </row>
    <row r="35" spans="1:5" ht="18" x14ac:dyDescent="0.25">
      <c r="A35" s="4" t="s">
        <v>249</v>
      </c>
      <c r="B35" s="4" t="s">
        <v>209</v>
      </c>
      <c r="E35" s="4" t="s">
        <v>216</v>
      </c>
    </row>
    <row r="36" spans="1:5" ht="18" x14ac:dyDescent="0.25">
      <c r="A36" s="4" t="s">
        <v>251</v>
      </c>
      <c r="B36" s="4" t="s">
        <v>215</v>
      </c>
      <c r="E36" s="4" t="s">
        <v>219</v>
      </c>
    </row>
    <row r="37" spans="1:5" ht="18" x14ac:dyDescent="0.25">
      <c r="A37" s="4" t="s">
        <v>121</v>
      </c>
      <c r="B37" s="4" t="s">
        <v>233</v>
      </c>
      <c r="E37" s="4" t="s">
        <v>222</v>
      </c>
    </row>
    <row r="38" spans="1:5" ht="18" x14ac:dyDescent="0.25">
      <c r="A38" s="4" t="s">
        <v>127</v>
      </c>
      <c r="B38" s="4" t="s">
        <v>236</v>
      </c>
      <c r="E38" s="4" t="s">
        <v>225</v>
      </c>
    </row>
    <row r="39" spans="1:5" ht="18" x14ac:dyDescent="0.25">
      <c r="A39" s="4" t="s">
        <v>133</v>
      </c>
      <c r="B39" s="4" t="s">
        <v>218</v>
      </c>
      <c r="E39" s="4" t="s">
        <v>228</v>
      </c>
    </row>
    <row r="40" spans="1:5" ht="18" x14ac:dyDescent="0.25">
      <c r="A40" s="4" t="s">
        <v>139</v>
      </c>
      <c r="B40" s="4" t="s">
        <v>221</v>
      </c>
      <c r="E40" s="4" t="s">
        <v>231</v>
      </c>
    </row>
    <row r="41" spans="1:5" ht="18" x14ac:dyDescent="0.25">
      <c r="A41" s="4" t="s">
        <v>253</v>
      </c>
      <c r="B41" s="4" t="s">
        <v>224</v>
      </c>
      <c r="E41" s="4" t="s">
        <v>234</v>
      </c>
    </row>
    <row r="42" spans="1:5" ht="18" x14ac:dyDescent="0.25">
      <c r="A42" s="4" t="s">
        <v>255</v>
      </c>
      <c r="B42" s="4" t="s">
        <v>227</v>
      </c>
      <c r="E42" s="4" t="s">
        <v>237</v>
      </c>
    </row>
    <row r="43" spans="1:5" ht="18" x14ac:dyDescent="0.25">
      <c r="A43" s="4" t="s">
        <v>257</v>
      </c>
      <c r="B43" s="4" t="s">
        <v>230</v>
      </c>
      <c r="E43" s="4" t="s">
        <v>240</v>
      </c>
    </row>
    <row r="44" spans="1:5" ht="18" x14ac:dyDescent="0.25">
      <c r="A44" s="4" t="s">
        <v>145</v>
      </c>
      <c r="B44" s="4" t="s">
        <v>239</v>
      </c>
      <c r="E44" s="4" t="s">
        <v>242</v>
      </c>
    </row>
    <row r="45" spans="1:5" ht="18" x14ac:dyDescent="0.25">
      <c r="A45" s="4" t="s">
        <v>259</v>
      </c>
      <c r="B45" s="4" t="s">
        <v>458</v>
      </c>
      <c r="E45" s="4" t="s">
        <v>244</v>
      </c>
    </row>
    <row r="46" spans="1:5" ht="18" x14ac:dyDescent="0.25">
      <c r="A46" s="4" t="s">
        <v>261</v>
      </c>
      <c r="B46" s="4" t="s">
        <v>516</v>
      </c>
      <c r="E46" s="4" t="s">
        <v>246</v>
      </c>
    </row>
    <row r="47" spans="1:5" ht="18" x14ac:dyDescent="0.25">
      <c r="A47" s="4" t="s">
        <v>263</v>
      </c>
      <c r="B47" s="4" t="s">
        <v>530</v>
      </c>
      <c r="E47" s="4" t="s">
        <v>248</v>
      </c>
    </row>
    <row r="48" spans="1:5" ht="18" x14ac:dyDescent="0.25">
      <c r="A48" s="4" t="s">
        <v>264</v>
      </c>
      <c r="E48" s="4" t="s">
        <v>250</v>
      </c>
    </row>
    <row r="49" spans="1:5" ht="18" x14ac:dyDescent="0.25">
      <c r="A49" s="4" t="s">
        <v>265</v>
      </c>
      <c r="E49" s="4" t="s">
        <v>252</v>
      </c>
    </row>
    <row r="50" spans="1:5" ht="18" x14ac:dyDescent="0.25">
      <c r="A50" s="4" t="s">
        <v>162</v>
      </c>
      <c r="E50" s="4" t="s">
        <v>254</v>
      </c>
    </row>
    <row r="51" spans="1:5" ht="18" x14ac:dyDescent="0.25">
      <c r="A51" s="4" t="s">
        <v>156</v>
      </c>
      <c r="E51" s="4" t="s">
        <v>256</v>
      </c>
    </row>
    <row r="52" spans="1:5" ht="18" x14ac:dyDescent="0.25">
      <c r="A52" s="4" t="s">
        <v>266</v>
      </c>
      <c r="E52" s="4" t="s">
        <v>258</v>
      </c>
    </row>
    <row r="53" spans="1:5" ht="18" x14ac:dyDescent="0.25">
      <c r="A53" s="4" t="s">
        <v>168</v>
      </c>
      <c r="E53" s="4" t="s">
        <v>260</v>
      </c>
    </row>
    <row r="54" spans="1:5" ht="18" x14ac:dyDescent="0.25">
      <c r="A54" s="4" t="s">
        <v>268</v>
      </c>
      <c r="E54" s="4" t="s">
        <v>262</v>
      </c>
    </row>
    <row r="55" spans="1:5" ht="18" x14ac:dyDescent="0.25">
      <c r="A55" s="4" t="s">
        <v>270</v>
      </c>
    </row>
    <row r="56" spans="1:5" ht="18" x14ac:dyDescent="0.25">
      <c r="A56" s="4" t="s">
        <v>269</v>
      </c>
    </row>
    <row r="57" spans="1:5" ht="18" x14ac:dyDescent="0.25">
      <c r="A57" s="4" t="s">
        <v>267</v>
      </c>
    </row>
    <row r="58" spans="1:5" ht="18" x14ac:dyDescent="0.25">
      <c r="A58" s="4" t="s">
        <v>271</v>
      </c>
    </row>
    <row r="59" spans="1:5" ht="18" x14ac:dyDescent="0.25">
      <c r="A59" s="4" t="s">
        <v>174</v>
      </c>
    </row>
    <row r="60" spans="1:5" ht="18" x14ac:dyDescent="0.25">
      <c r="A60" s="4" t="s">
        <v>272</v>
      </c>
    </row>
    <row r="61" spans="1:5" ht="18" x14ac:dyDescent="0.25">
      <c r="A61" s="4" t="s">
        <v>326</v>
      </c>
    </row>
    <row r="62" spans="1:5" ht="18" x14ac:dyDescent="0.25">
      <c r="A62" s="4" t="s">
        <v>273</v>
      </c>
    </row>
    <row r="63" spans="1:5" ht="18" x14ac:dyDescent="0.25">
      <c r="A63" s="4" t="s">
        <v>327</v>
      </c>
    </row>
    <row r="64" spans="1:5" ht="18" x14ac:dyDescent="0.25">
      <c r="A64" s="4" t="s">
        <v>274</v>
      </c>
    </row>
    <row r="65" spans="1:1" ht="18" x14ac:dyDescent="0.25">
      <c r="A65" s="4" t="s">
        <v>275</v>
      </c>
    </row>
    <row r="66" spans="1:1" ht="18" x14ac:dyDescent="0.25">
      <c r="A66" s="4" t="s">
        <v>276</v>
      </c>
    </row>
    <row r="67" spans="1:1" ht="18" x14ac:dyDescent="0.25">
      <c r="A67" s="4" t="s">
        <v>277</v>
      </c>
    </row>
    <row r="68" spans="1:1" ht="18" x14ac:dyDescent="0.25">
      <c r="A68" s="4" t="s">
        <v>278</v>
      </c>
    </row>
    <row r="69" spans="1:1" ht="18" x14ac:dyDescent="0.25">
      <c r="A69" s="4" t="s">
        <v>279</v>
      </c>
    </row>
    <row r="70" spans="1:1" ht="18" x14ac:dyDescent="0.25">
      <c r="A70" s="4" t="s">
        <v>280</v>
      </c>
    </row>
    <row r="71" spans="1:1" ht="18" x14ac:dyDescent="0.25">
      <c r="A71" s="4" t="s">
        <v>281</v>
      </c>
    </row>
    <row r="72" spans="1:1" ht="18" x14ac:dyDescent="0.25">
      <c r="A72" s="4" t="s">
        <v>282</v>
      </c>
    </row>
    <row r="73" spans="1:1" ht="18" x14ac:dyDescent="0.25">
      <c r="A73" s="4" t="s">
        <v>283</v>
      </c>
    </row>
    <row r="74" spans="1:1" ht="18" x14ac:dyDescent="0.25">
      <c r="A74" s="4" t="s">
        <v>180</v>
      </c>
    </row>
    <row r="75" spans="1:1" ht="18" x14ac:dyDescent="0.25">
      <c r="A75" s="4" t="s">
        <v>284</v>
      </c>
    </row>
    <row r="76" spans="1:1" ht="18" x14ac:dyDescent="0.25">
      <c r="A76" s="4" t="s">
        <v>186</v>
      </c>
    </row>
    <row r="77" spans="1:1" ht="18" x14ac:dyDescent="0.25">
      <c r="A77" s="4" t="s">
        <v>285</v>
      </c>
    </row>
    <row r="78" spans="1:1" ht="18" x14ac:dyDescent="0.25">
      <c r="A78" s="4" t="s">
        <v>190</v>
      </c>
    </row>
    <row r="79" spans="1:1" ht="18" x14ac:dyDescent="0.25">
      <c r="A79" s="4" t="s">
        <v>286</v>
      </c>
    </row>
    <row r="80" spans="1:1" ht="18" x14ac:dyDescent="0.25">
      <c r="A80" s="4" t="s">
        <v>287</v>
      </c>
    </row>
    <row r="81" spans="1:1" ht="18" x14ac:dyDescent="0.25">
      <c r="A81" s="4" t="s">
        <v>325</v>
      </c>
    </row>
    <row r="82" spans="1:1" ht="18" x14ac:dyDescent="0.25">
      <c r="A82" s="4" t="s">
        <v>288</v>
      </c>
    </row>
    <row r="83" spans="1:1" ht="18" x14ac:dyDescent="0.25">
      <c r="A83" s="4" t="s">
        <v>289</v>
      </c>
    </row>
    <row r="84" spans="1:1" ht="18" x14ac:dyDescent="0.25">
      <c r="A84" s="4" t="s">
        <v>290</v>
      </c>
    </row>
    <row r="85" spans="1:1" ht="18" x14ac:dyDescent="0.25">
      <c r="A85" s="4" t="s">
        <v>291</v>
      </c>
    </row>
    <row r="86" spans="1:1" ht="18" x14ac:dyDescent="0.25">
      <c r="A86" s="4" t="s">
        <v>292</v>
      </c>
    </row>
    <row r="87" spans="1:1" ht="18" x14ac:dyDescent="0.25">
      <c r="A87" s="4" t="s">
        <v>293</v>
      </c>
    </row>
    <row r="88" spans="1:1" ht="18" x14ac:dyDescent="0.25">
      <c r="A88" s="4" t="s">
        <v>294</v>
      </c>
    </row>
    <row r="89" spans="1:1" ht="18" x14ac:dyDescent="0.25">
      <c r="A89" s="4" t="s">
        <v>295</v>
      </c>
    </row>
    <row r="90" spans="1:1" ht="18" x14ac:dyDescent="0.25">
      <c r="A90" s="4" t="s">
        <v>296</v>
      </c>
    </row>
    <row r="91" spans="1:1" ht="18" x14ac:dyDescent="0.25">
      <c r="A91" s="4" t="s">
        <v>297</v>
      </c>
    </row>
    <row r="92" spans="1:1" ht="18" x14ac:dyDescent="0.25">
      <c r="A92" s="4" t="s">
        <v>298</v>
      </c>
    </row>
    <row r="93" spans="1:1" ht="18" x14ac:dyDescent="0.25">
      <c r="A93" s="4" t="s">
        <v>299</v>
      </c>
    </row>
    <row r="94" spans="1:1" ht="18" x14ac:dyDescent="0.25">
      <c r="A94" s="4" t="s">
        <v>300</v>
      </c>
    </row>
    <row r="95" spans="1:1" ht="18" x14ac:dyDescent="0.25">
      <c r="A95" s="4" t="s">
        <v>301</v>
      </c>
    </row>
    <row r="96" spans="1:1" ht="18" x14ac:dyDescent="0.25">
      <c r="A96" s="4" t="s">
        <v>302</v>
      </c>
    </row>
    <row r="97" spans="1:1" ht="18" x14ac:dyDescent="0.25">
      <c r="A97" s="4" t="s">
        <v>303</v>
      </c>
    </row>
    <row r="98" spans="1:1" ht="18" x14ac:dyDescent="0.25">
      <c r="A98" s="4" t="s">
        <v>193</v>
      </c>
    </row>
    <row r="99" spans="1:1" ht="18" x14ac:dyDescent="0.25">
      <c r="A99" s="4" t="s">
        <v>304</v>
      </c>
    </row>
    <row r="100" spans="1:1" ht="18" x14ac:dyDescent="0.25">
      <c r="A100" s="4" t="s">
        <v>305</v>
      </c>
    </row>
    <row r="101" spans="1:1" ht="18" x14ac:dyDescent="0.25">
      <c r="A101" s="4" t="s">
        <v>306</v>
      </c>
    </row>
    <row r="102" spans="1:1" ht="18" x14ac:dyDescent="0.25">
      <c r="A102" s="4" t="s">
        <v>307</v>
      </c>
    </row>
    <row r="103" spans="1:1" ht="18" x14ac:dyDescent="0.25">
      <c r="A103" s="4" t="s">
        <v>158</v>
      </c>
    </row>
    <row r="104" spans="1:1" ht="18" x14ac:dyDescent="0.25">
      <c r="A104" s="4" t="s">
        <v>427</v>
      </c>
    </row>
    <row r="105" spans="1:1" ht="18" x14ac:dyDescent="0.25">
      <c r="A105" s="4" t="s">
        <v>500</v>
      </c>
    </row>
    <row r="106" spans="1:1" ht="18" x14ac:dyDescent="0.25">
      <c r="A106" s="4" t="s">
        <v>506</v>
      </c>
    </row>
    <row r="107" spans="1:1" ht="18" x14ac:dyDescent="0.25">
      <c r="A107" s="4" t="s">
        <v>531</v>
      </c>
    </row>
  </sheetData>
  <sortState ref="B2:B44">
    <sortCondition ref="B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4"/>
  <sheetViews>
    <sheetView showGridLines="0" showRowColHeaders="0" topLeftCell="B1" workbookViewId="0">
      <selection activeCell="C11" sqref="C11"/>
    </sheetView>
  </sheetViews>
  <sheetFormatPr baseColWidth="10" defaultColWidth="0" defaultRowHeight="15" zeroHeight="1" x14ac:dyDescent="0.25"/>
  <cols>
    <col min="1" max="12" width="11.42578125" customWidth="1"/>
    <col min="13" max="16384" width="11.42578125" hidden="1"/>
  </cols>
  <sheetData>
    <row r="1" spans="4:4" x14ac:dyDescent="0.25"/>
    <row r="2" spans="4:4" x14ac:dyDescent="0.25"/>
    <row r="3" spans="4:4" x14ac:dyDescent="0.25"/>
    <row r="4" spans="4:4" x14ac:dyDescent="0.25"/>
    <row r="5" spans="4:4" x14ac:dyDescent="0.25"/>
    <row r="6" spans="4:4" x14ac:dyDescent="0.25"/>
    <row r="7" spans="4:4" x14ac:dyDescent="0.25"/>
    <row r="8" spans="4:4" x14ac:dyDescent="0.25"/>
    <row r="9" spans="4:4" x14ac:dyDescent="0.25"/>
    <row r="10" spans="4:4" x14ac:dyDescent="0.25"/>
    <row r="11" spans="4:4" x14ac:dyDescent="0.25"/>
    <row r="12" spans="4:4" x14ac:dyDescent="0.25">
      <c r="D12" s="10"/>
    </row>
    <row r="13" spans="4:4" x14ac:dyDescent="0.25"/>
    <row r="14" spans="4:4" x14ac:dyDescent="0.25"/>
    <row r="15" spans="4:4" hidden="1" x14ac:dyDescent="0.25"/>
    <row r="16" spans="4:4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77"/>
  <sheetViews>
    <sheetView topLeftCell="F1" workbookViewId="0">
      <selection activeCell="J19" sqref="J19"/>
    </sheetView>
  </sheetViews>
  <sheetFormatPr baseColWidth="10" defaultRowHeight="15" x14ac:dyDescent="0.25"/>
  <cols>
    <col min="2" max="2" width="3.28515625" customWidth="1"/>
    <col min="3" max="3" width="11.42578125" style="1"/>
    <col min="4" max="4" width="2.7109375" customWidth="1"/>
    <col min="5" max="5" width="25.85546875" bestFit="1" customWidth="1"/>
    <col min="7" max="7" width="3" customWidth="1"/>
    <col min="9" max="9" width="1.42578125" customWidth="1"/>
    <col min="10" max="10" width="23.7109375" style="21" bestFit="1" customWidth="1"/>
    <col min="11" max="11" width="2.28515625" customWidth="1"/>
    <col min="12" max="12" width="17" style="22" bestFit="1" customWidth="1"/>
    <col min="13" max="13" width="2.42578125" customWidth="1"/>
    <col min="14" max="14" width="19.5703125" bestFit="1" customWidth="1"/>
    <col min="15" max="15" width="1.85546875" customWidth="1"/>
    <col min="16" max="16" width="14.5703125" style="22" bestFit="1" customWidth="1"/>
    <col min="17" max="17" width="2" customWidth="1"/>
    <col min="18" max="18" width="17.140625" bestFit="1" customWidth="1"/>
    <col min="19" max="19" width="17" bestFit="1" customWidth="1"/>
    <col min="20" max="20" width="19.5703125" bestFit="1" customWidth="1"/>
    <col min="21" max="21" width="14.5703125" bestFit="1" customWidth="1"/>
  </cols>
  <sheetData>
    <row r="1" spans="1:21" ht="15.75" thickTop="1" x14ac:dyDescent="0.25">
      <c r="C1" s="22"/>
      <c r="R1" s="34" t="s">
        <v>0</v>
      </c>
      <c r="S1" s="35" t="s">
        <v>632</v>
      </c>
      <c r="T1" s="35" t="s">
        <v>4</v>
      </c>
      <c r="U1" s="36" t="s">
        <v>576</v>
      </c>
    </row>
    <row r="2" spans="1:21" x14ac:dyDescent="0.25">
      <c r="A2" s="1" t="s">
        <v>4</v>
      </c>
      <c r="C2" s="1" t="s">
        <v>2</v>
      </c>
      <c r="E2" s="1" t="s">
        <v>3</v>
      </c>
      <c r="H2" t="s">
        <v>5</v>
      </c>
      <c r="J2" s="21" t="s">
        <v>577</v>
      </c>
      <c r="L2" s="22" t="s">
        <v>632</v>
      </c>
      <c r="N2" s="28" t="s">
        <v>4</v>
      </c>
      <c r="P2" s="22" t="s">
        <v>576</v>
      </c>
      <c r="R2" s="37">
        <v>18</v>
      </c>
      <c r="S2" s="38">
        <v>0</v>
      </c>
      <c r="T2" s="38">
        <v>0</v>
      </c>
      <c r="U2" s="39">
        <v>0</v>
      </c>
    </row>
    <row r="3" spans="1:21" ht="15.75" thickBot="1" x14ac:dyDescent="0.3">
      <c r="A3" s="1" t="s">
        <v>308</v>
      </c>
      <c r="C3" s="1">
        <v>2020</v>
      </c>
      <c r="E3" s="1" t="s">
        <v>312</v>
      </c>
      <c r="F3" s="46" t="s">
        <v>319</v>
      </c>
      <c r="H3" s="1">
        <v>5</v>
      </c>
      <c r="J3" s="21" t="s">
        <v>652</v>
      </c>
      <c r="L3" s="22" t="s">
        <v>657</v>
      </c>
      <c r="N3" s="22" t="s">
        <v>659</v>
      </c>
      <c r="P3" s="22" t="s">
        <v>658</v>
      </c>
      <c r="R3" s="40">
        <f>INDEX(J3:J21,R2)</f>
        <v>0</v>
      </c>
      <c r="S3" s="41" t="str">
        <f>INDEX(L3:L38,S2)</f>
        <v>Toutes les années</v>
      </c>
      <c r="T3" s="41" t="str">
        <f>INDEX(N3:N7,T2)</f>
        <v>Toutes les bouteilles</v>
      </c>
      <c r="U3" s="42" t="str">
        <f>INDEX(P3:P82,U2)</f>
        <v>Tous les casiers</v>
      </c>
    </row>
    <row r="4" spans="1:21" ht="15.75" thickTop="1" x14ac:dyDescent="0.25">
      <c r="A4" s="1" t="s">
        <v>309</v>
      </c>
      <c r="C4" s="1">
        <v>2019</v>
      </c>
      <c r="E4" s="1" t="s">
        <v>311</v>
      </c>
      <c r="F4" s="46"/>
      <c r="H4" s="1">
        <v>4</v>
      </c>
      <c r="J4" s="25" t="s">
        <v>328</v>
      </c>
      <c r="L4" s="22">
        <v>1987</v>
      </c>
      <c r="N4" s="22" t="s">
        <v>309</v>
      </c>
      <c r="P4" s="22" t="s">
        <v>335</v>
      </c>
    </row>
    <row r="5" spans="1:21" x14ac:dyDescent="0.25">
      <c r="A5" s="1" t="s">
        <v>310</v>
      </c>
      <c r="C5" s="1">
        <v>2018</v>
      </c>
      <c r="E5" s="1" t="s">
        <v>313</v>
      </c>
      <c r="F5" s="46"/>
      <c r="H5" s="1">
        <v>3</v>
      </c>
      <c r="J5" s="25" t="s">
        <v>23</v>
      </c>
      <c r="L5" s="22">
        <v>1988</v>
      </c>
      <c r="N5" s="22" t="s">
        <v>308</v>
      </c>
      <c r="P5" s="22" t="s">
        <v>610</v>
      </c>
    </row>
    <row r="6" spans="1:21" x14ac:dyDescent="0.25">
      <c r="C6" s="1">
        <v>2017</v>
      </c>
      <c r="E6" s="1" t="s">
        <v>314</v>
      </c>
      <c r="F6" s="46" t="s">
        <v>320</v>
      </c>
      <c r="H6" s="1">
        <v>2</v>
      </c>
      <c r="J6" s="25" t="s">
        <v>16</v>
      </c>
      <c r="L6" s="22">
        <v>1989</v>
      </c>
      <c r="N6" s="22" t="s">
        <v>310</v>
      </c>
      <c r="P6" s="22" t="s">
        <v>337</v>
      </c>
    </row>
    <row r="7" spans="1:21" x14ac:dyDescent="0.25">
      <c r="C7" s="1">
        <v>2016</v>
      </c>
      <c r="E7" s="1" t="s">
        <v>315</v>
      </c>
      <c r="F7" s="46"/>
      <c r="H7" s="1">
        <v>1</v>
      </c>
      <c r="J7" s="25" t="s">
        <v>15</v>
      </c>
      <c r="L7" s="22">
        <v>1990</v>
      </c>
      <c r="P7" s="22" t="s">
        <v>602</v>
      </c>
    </row>
    <row r="8" spans="1:21" x14ac:dyDescent="0.25">
      <c r="C8" s="1">
        <v>2015</v>
      </c>
      <c r="E8" s="1" t="s">
        <v>316</v>
      </c>
      <c r="F8" s="46"/>
      <c r="J8" s="25" t="s">
        <v>24</v>
      </c>
      <c r="L8" s="22">
        <v>1991</v>
      </c>
      <c r="P8" s="22" t="s">
        <v>340</v>
      </c>
    </row>
    <row r="9" spans="1:21" x14ac:dyDescent="0.25">
      <c r="C9" s="1">
        <v>2014</v>
      </c>
      <c r="E9" s="1" t="s">
        <v>317</v>
      </c>
      <c r="F9" s="46"/>
      <c r="J9" s="25" t="s">
        <v>25</v>
      </c>
      <c r="L9" s="22">
        <v>1992</v>
      </c>
      <c r="P9" s="22" t="s">
        <v>341</v>
      </c>
    </row>
    <row r="10" spans="1:21" x14ac:dyDescent="0.25">
      <c r="C10" s="1">
        <v>2013</v>
      </c>
      <c r="E10" s="1" t="s">
        <v>318</v>
      </c>
      <c r="F10" s="46"/>
      <c r="J10" s="26" t="s">
        <v>27</v>
      </c>
      <c r="L10" s="22">
        <v>1993</v>
      </c>
      <c r="P10" s="22" t="s">
        <v>344</v>
      </c>
    </row>
    <row r="11" spans="1:21" x14ac:dyDescent="0.25">
      <c r="C11" s="1">
        <v>2012</v>
      </c>
      <c r="J11" s="25" t="s">
        <v>17</v>
      </c>
      <c r="L11" s="22">
        <v>1994</v>
      </c>
      <c r="P11" s="22" t="s">
        <v>348</v>
      </c>
    </row>
    <row r="12" spans="1:21" x14ac:dyDescent="0.25">
      <c r="C12" s="1">
        <v>2011</v>
      </c>
      <c r="J12" s="25" t="s">
        <v>28</v>
      </c>
      <c r="L12" s="22">
        <v>1995</v>
      </c>
      <c r="P12" s="22" t="s">
        <v>353</v>
      </c>
    </row>
    <row r="13" spans="1:21" x14ac:dyDescent="0.25">
      <c r="C13" s="1">
        <v>2010</v>
      </c>
      <c r="J13" s="25" t="s">
        <v>22</v>
      </c>
      <c r="L13" s="22">
        <v>1996</v>
      </c>
      <c r="P13" s="22" t="s">
        <v>622</v>
      </c>
    </row>
    <row r="14" spans="1:21" x14ac:dyDescent="0.25">
      <c r="C14" s="1">
        <v>2009</v>
      </c>
      <c r="J14" s="25" t="s">
        <v>18</v>
      </c>
      <c r="L14" s="22">
        <v>1997</v>
      </c>
      <c r="P14" s="22" t="s">
        <v>356</v>
      </c>
    </row>
    <row r="15" spans="1:21" x14ac:dyDescent="0.25">
      <c r="C15" s="1">
        <v>2008</v>
      </c>
      <c r="J15" s="25" t="s">
        <v>19</v>
      </c>
      <c r="L15" s="22">
        <v>1998</v>
      </c>
      <c r="P15" s="22" t="s">
        <v>633</v>
      </c>
    </row>
    <row r="16" spans="1:21" x14ac:dyDescent="0.25">
      <c r="C16" s="1">
        <v>2007</v>
      </c>
      <c r="J16" s="25" t="s">
        <v>26</v>
      </c>
      <c r="L16" s="22">
        <v>1999</v>
      </c>
      <c r="P16" s="22" t="s">
        <v>578</v>
      </c>
    </row>
    <row r="17" spans="3:16" x14ac:dyDescent="0.25">
      <c r="C17" s="1">
        <v>2006</v>
      </c>
      <c r="J17" s="25" t="s">
        <v>20</v>
      </c>
      <c r="L17" s="22">
        <v>2000</v>
      </c>
      <c r="P17" s="22" t="s">
        <v>364</v>
      </c>
    </row>
    <row r="18" spans="3:16" x14ac:dyDescent="0.25">
      <c r="C18" s="1">
        <v>2005</v>
      </c>
      <c r="J18" s="25" t="s">
        <v>21</v>
      </c>
      <c r="L18" s="22">
        <v>2001</v>
      </c>
      <c r="P18" s="22" t="s">
        <v>608</v>
      </c>
    </row>
    <row r="19" spans="3:16" x14ac:dyDescent="0.25">
      <c r="C19" s="1">
        <v>2004</v>
      </c>
      <c r="J19" s="25" t="s">
        <v>478</v>
      </c>
      <c r="L19" s="22">
        <v>2002</v>
      </c>
      <c r="P19" s="22" t="s">
        <v>370</v>
      </c>
    </row>
    <row r="20" spans="3:16" x14ac:dyDescent="0.25">
      <c r="C20" s="1">
        <v>2003</v>
      </c>
      <c r="L20" s="22">
        <v>2003</v>
      </c>
      <c r="P20" s="22" t="s">
        <v>372</v>
      </c>
    </row>
    <row r="21" spans="3:16" x14ac:dyDescent="0.25">
      <c r="C21" s="1">
        <v>2002</v>
      </c>
      <c r="L21" s="22">
        <v>2004</v>
      </c>
      <c r="P21" s="22" t="s">
        <v>374</v>
      </c>
    </row>
    <row r="22" spans="3:16" x14ac:dyDescent="0.25">
      <c r="C22" s="1">
        <v>2001</v>
      </c>
      <c r="L22" s="22">
        <v>2005</v>
      </c>
      <c r="P22" s="22" t="s">
        <v>377</v>
      </c>
    </row>
    <row r="23" spans="3:16" x14ac:dyDescent="0.25">
      <c r="C23" s="1">
        <v>2000</v>
      </c>
      <c r="L23" s="22">
        <v>2006</v>
      </c>
      <c r="P23" s="22" t="s">
        <v>381</v>
      </c>
    </row>
    <row r="24" spans="3:16" x14ac:dyDescent="0.25">
      <c r="C24" s="1">
        <v>1999</v>
      </c>
      <c r="L24" s="22">
        <v>2007</v>
      </c>
      <c r="P24" s="22" t="s">
        <v>384</v>
      </c>
    </row>
    <row r="25" spans="3:16" x14ac:dyDescent="0.25">
      <c r="C25" s="1">
        <v>1998</v>
      </c>
      <c r="L25" s="22">
        <v>2008</v>
      </c>
      <c r="P25" s="22" t="s">
        <v>634</v>
      </c>
    </row>
    <row r="26" spans="3:16" x14ac:dyDescent="0.25">
      <c r="C26" s="1">
        <v>1997</v>
      </c>
      <c r="L26" s="22">
        <v>2009</v>
      </c>
      <c r="P26" s="22" t="s">
        <v>635</v>
      </c>
    </row>
    <row r="27" spans="3:16" x14ac:dyDescent="0.25">
      <c r="C27" s="1">
        <v>1996</v>
      </c>
      <c r="L27" s="22">
        <v>2010</v>
      </c>
      <c r="P27" s="22" t="s">
        <v>636</v>
      </c>
    </row>
    <row r="28" spans="3:16" x14ac:dyDescent="0.25">
      <c r="C28" s="1">
        <v>1995</v>
      </c>
      <c r="L28" s="22">
        <v>2011</v>
      </c>
      <c r="P28" s="22" t="s">
        <v>637</v>
      </c>
    </row>
    <row r="29" spans="3:16" x14ac:dyDescent="0.25">
      <c r="L29" s="22">
        <v>2012</v>
      </c>
      <c r="P29" s="22" t="s">
        <v>638</v>
      </c>
    </row>
    <row r="30" spans="3:16" x14ac:dyDescent="0.25">
      <c r="L30" s="22">
        <v>2013</v>
      </c>
      <c r="P30" s="22" t="s">
        <v>639</v>
      </c>
    </row>
    <row r="31" spans="3:16" x14ac:dyDescent="0.25">
      <c r="L31" s="22">
        <v>2014</v>
      </c>
      <c r="P31" s="22" t="s">
        <v>401</v>
      </c>
    </row>
    <row r="32" spans="3:16" x14ac:dyDescent="0.25">
      <c r="L32" s="22">
        <v>2015</v>
      </c>
      <c r="P32" s="22" t="s">
        <v>405</v>
      </c>
    </row>
    <row r="33" spans="12:16" x14ac:dyDescent="0.25">
      <c r="L33" s="22">
        <v>2016</v>
      </c>
      <c r="P33" s="22" t="s">
        <v>406</v>
      </c>
    </row>
    <row r="34" spans="12:16" x14ac:dyDescent="0.25">
      <c r="L34" s="22">
        <v>2017</v>
      </c>
      <c r="P34" s="22" t="s">
        <v>562</v>
      </c>
    </row>
    <row r="35" spans="12:16" x14ac:dyDescent="0.25">
      <c r="L35" s="22">
        <v>2018</v>
      </c>
      <c r="P35" s="22" t="s">
        <v>413</v>
      </c>
    </row>
    <row r="36" spans="12:16" x14ac:dyDescent="0.25">
      <c r="L36" s="22">
        <v>2019</v>
      </c>
      <c r="P36" s="22" t="s">
        <v>414</v>
      </c>
    </row>
    <row r="37" spans="12:16" x14ac:dyDescent="0.25">
      <c r="P37" s="22" t="s">
        <v>417</v>
      </c>
    </row>
    <row r="38" spans="12:16" x14ac:dyDescent="0.25">
      <c r="P38" s="22" t="s">
        <v>420</v>
      </c>
    </row>
    <row r="39" spans="12:16" x14ac:dyDescent="0.25">
      <c r="P39" s="22" t="s">
        <v>423</v>
      </c>
    </row>
    <row r="40" spans="12:16" x14ac:dyDescent="0.25">
      <c r="P40" s="22" t="s">
        <v>428</v>
      </c>
    </row>
    <row r="41" spans="12:16" x14ac:dyDescent="0.25">
      <c r="P41" s="22" t="s">
        <v>640</v>
      </c>
    </row>
    <row r="42" spans="12:16" x14ac:dyDescent="0.25">
      <c r="P42" s="22" t="s">
        <v>641</v>
      </c>
    </row>
    <row r="43" spans="12:16" x14ac:dyDescent="0.25">
      <c r="P43" s="22" t="s">
        <v>642</v>
      </c>
    </row>
    <row r="44" spans="12:16" x14ac:dyDescent="0.25">
      <c r="P44" s="22" t="s">
        <v>643</v>
      </c>
    </row>
    <row r="45" spans="12:16" x14ac:dyDescent="0.25">
      <c r="P45" s="22" t="s">
        <v>473</v>
      </c>
    </row>
    <row r="46" spans="12:16" x14ac:dyDescent="0.25">
      <c r="P46" s="22" t="s">
        <v>626</v>
      </c>
    </row>
    <row r="47" spans="12:16" x14ac:dyDescent="0.25">
      <c r="P47" s="22" t="s">
        <v>475</v>
      </c>
    </row>
    <row r="48" spans="12:16" x14ac:dyDescent="0.25">
      <c r="P48" s="22" t="s">
        <v>480</v>
      </c>
    </row>
    <row r="49" spans="16:16" x14ac:dyDescent="0.25">
      <c r="P49" s="22" t="s">
        <v>484</v>
      </c>
    </row>
    <row r="50" spans="16:16" x14ac:dyDescent="0.25">
      <c r="P50" s="22" t="s">
        <v>485</v>
      </c>
    </row>
    <row r="51" spans="16:16" x14ac:dyDescent="0.25">
      <c r="P51" s="22" t="s">
        <v>619</v>
      </c>
    </row>
    <row r="52" spans="16:16" x14ac:dyDescent="0.25">
      <c r="P52" s="22" t="s">
        <v>490</v>
      </c>
    </row>
    <row r="53" spans="16:16" x14ac:dyDescent="0.25">
      <c r="P53" s="22" t="s">
        <v>494</v>
      </c>
    </row>
    <row r="54" spans="16:16" x14ac:dyDescent="0.25">
      <c r="P54" s="22" t="s">
        <v>503</v>
      </c>
    </row>
    <row r="55" spans="16:16" x14ac:dyDescent="0.25">
      <c r="P55" s="22" t="s">
        <v>518</v>
      </c>
    </row>
    <row r="56" spans="16:16" x14ac:dyDescent="0.25">
      <c r="P56" s="22" t="s">
        <v>644</v>
      </c>
    </row>
    <row r="57" spans="16:16" x14ac:dyDescent="0.25">
      <c r="P57" s="22" t="s">
        <v>645</v>
      </c>
    </row>
    <row r="58" spans="16:16" x14ac:dyDescent="0.25">
      <c r="P58" s="22" t="s">
        <v>646</v>
      </c>
    </row>
    <row r="59" spans="16:16" x14ac:dyDescent="0.25">
      <c r="P59" s="22" t="s">
        <v>647</v>
      </c>
    </row>
    <row r="60" spans="16:16" x14ac:dyDescent="0.25">
      <c r="P60" s="22" t="s">
        <v>648</v>
      </c>
    </row>
    <row r="61" spans="16:16" x14ac:dyDescent="0.25">
      <c r="P61" s="22" t="s">
        <v>521</v>
      </c>
    </row>
    <row r="62" spans="16:16" x14ac:dyDescent="0.25">
      <c r="P62" s="22" t="s">
        <v>527</v>
      </c>
    </row>
    <row r="63" spans="16:16" x14ac:dyDescent="0.25">
      <c r="P63" s="22" t="s">
        <v>528</v>
      </c>
    </row>
    <row r="64" spans="16:16" x14ac:dyDescent="0.25">
      <c r="P64" s="22" t="s">
        <v>529</v>
      </c>
    </row>
    <row r="65" spans="16:16" x14ac:dyDescent="0.25">
      <c r="P65" s="22" t="s">
        <v>532</v>
      </c>
    </row>
    <row r="66" spans="16:16" x14ac:dyDescent="0.25">
      <c r="P66" s="22" t="s">
        <v>533</v>
      </c>
    </row>
    <row r="67" spans="16:16" x14ac:dyDescent="0.25">
      <c r="P67" s="22" t="s">
        <v>536</v>
      </c>
    </row>
    <row r="68" spans="16:16" x14ac:dyDescent="0.25">
      <c r="P68" s="22" t="s">
        <v>540</v>
      </c>
    </row>
    <row r="69" spans="16:16" x14ac:dyDescent="0.25">
      <c r="P69" s="22" t="s">
        <v>542</v>
      </c>
    </row>
    <row r="70" spans="16:16" x14ac:dyDescent="0.25">
      <c r="P70" s="22" t="s">
        <v>544</v>
      </c>
    </row>
    <row r="71" spans="16:16" x14ac:dyDescent="0.25">
      <c r="P71" s="22" t="s">
        <v>559</v>
      </c>
    </row>
    <row r="72" spans="16:16" x14ac:dyDescent="0.25">
      <c r="P72" s="22" t="s">
        <v>555</v>
      </c>
    </row>
    <row r="73" spans="16:16" x14ac:dyDescent="0.25">
      <c r="P73" s="22" t="s">
        <v>560</v>
      </c>
    </row>
    <row r="74" spans="16:16" x14ac:dyDescent="0.25">
      <c r="P74" s="22" t="s">
        <v>649</v>
      </c>
    </row>
    <row r="75" spans="16:16" x14ac:dyDescent="0.25">
      <c r="P75" s="22" t="s">
        <v>561</v>
      </c>
    </row>
    <row r="76" spans="16:16" x14ac:dyDescent="0.25">
      <c r="P76" s="22" t="s">
        <v>650</v>
      </c>
    </row>
    <row r="77" spans="16:16" x14ac:dyDescent="0.25">
      <c r="P77" s="22" t="s">
        <v>651</v>
      </c>
    </row>
  </sheetData>
  <sortState ref="J4:J19">
    <sortCondition ref="J4"/>
  </sortState>
  <mergeCells count="2">
    <mergeCell ref="F3:F5"/>
    <mergeCell ref="F6:F10"/>
  </mergeCells>
  <phoneticPr fontId="12" type="noConversion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V162"/>
  <sheetViews>
    <sheetView tabSelected="1" workbookViewId="0"/>
  </sheetViews>
  <sheetFormatPr baseColWidth="10" defaultRowHeight="15" x14ac:dyDescent="0.25"/>
  <cols>
    <col min="1" max="1" width="31.5703125" customWidth="1"/>
    <col min="2" max="2" width="15" customWidth="1"/>
    <col min="3" max="3" width="22.28515625" bestFit="1" customWidth="1"/>
    <col min="4" max="4" width="7.7109375" bestFit="1" customWidth="1"/>
    <col min="5" max="5" width="11.42578125" customWidth="1"/>
    <col min="7" max="7" width="8.85546875" bestFit="1" customWidth="1"/>
    <col min="8" max="8" width="6.42578125" bestFit="1" customWidth="1"/>
    <col min="9" max="9" width="11.28515625" bestFit="1" customWidth="1"/>
    <col min="10" max="10" width="14.5703125" bestFit="1" customWidth="1"/>
    <col min="11" max="11" width="14.140625" bestFit="1" customWidth="1"/>
    <col min="12" max="12" width="9" bestFit="1" customWidth="1"/>
    <col min="13" max="13" width="8.140625" bestFit="1" customWidth="1"/>
    <col min="14" max="14" width="11.42578125" bestFit="1" customWidth="1"/>
    <col min="15" max="15" width="5.140625" bestFit="1" customWidth="1"/>
    <col min="16" max="16" width="10.5703125" bestFit="1" customWidth="1"/>
    <col min="17" max="17" width="5" bestFit="1" customWidth="1"/>
    <col min="18" max="18" width="12.140625" bestFit="1" customWidth="1"/>
    <col min="19" max="19" width="9.42578125" bestFit="1" customWidth="1"/>
    <col min="20" max="20" width="8" bestFit="1" customWidth="1"/>
    <col min="21" max="21" width="10.85546875" bestFit="1" customWidth="1"/>
    <col min="22" max="22" width="14.7109375" bestFit="1" customWidth="1"/>
  </cols>
  <sheetData>
    <row r="1" spans="1:22" s="28" customFormat="1" x14ac:dyDescent="0.25"/>
    <row r="2" spans="1:22" s="28" customFormat="1" x14ac:dyDescent="0.25"/>
    <row r="3" spans="1:22" s="28" customFormat="1" x14ac:dyDescent="0.25"/>
    <row r="4" spans="1:22" s="28" customFormat="1" x14ac:dyDescent="0.25">
      <c r="M4" s="43"/>
    </row>
    <row r="5" spans="1:22" s="28" customFormat="1" x14ac:dyDescent="0.25"/>
    <row r="6" spans="1:22" s="28" customFormat="1" x14ac:dyDescent="0.25"/>
    <row r="7" spans="1:22" s="28" customFormat="1" x14ac:dyDescent="0.25"/>
    <row r="8" spans="1:22" s="28" customFormat="1" x14ac:dyDescent="0.25"/>
    <row r="9" spans="1:22" s="28" customFormat="1" ht="30" x14ac:dyDescent="0.25">
      <c r="A9" s="44" t="s">
        <v>14</v>
      </c>
      <c r="B9" s="44" t="s">
        <v>0</v>
      </c>
      <c r="C9" s="44" t="s">
        <v>1</v>
      </c>
      <c r="D9" s="44" t="s">
        <v>3</v>
      </c>
      <c r="E9" s="44" t="s">
        <v>2</v>
      </c>
      <c r="F9" s="44" t="s">
        <v>4</v>
      </c>
      <c r="G9" s="44" t="s">
        <v>5</v>
      </c>
      <c r="H9" s="44" t="s">
        <v>576</v>
      </c>
      <c r="I9" s="44" t="s">
        <v>7</v>
      </c>
      <c r="J9" s="45" t="s">
        <v>664</v>
      </c>
      <c r="K9" s="44" t="s">
        <v>332</v>
      </c>
      <c r="L9" s="44" t="s">
        <v>6</v>
      </c>
      <c r="M9" s="44" t="s">
        <v>8</v>
      </c>
      <c r="N9" s="44" t="s">
        <v>9</v>
      </c>
      <c r="O9" s="44" t="s">
        <v>10</v>
      </c>
      <c r="P9" s="44" t="s">
        <v>11</v>
      </c>
      <c r="Q9" s="44" t="s">
        <v>12</v>
      </c>
      <c r="R9" s="44" t="s">
        <v>13</v>
      </c>
      <c r="S9" s="44" t="s">
        <v>321</v>
      </c>
      <c r="T9" s="44" t="s">
        <v>322</v>
      </c>
      <c r="U9" s="44" t="s">
        <v>323</v>
      </c>
      <c r="V9" s="44" t="s">
        <v>324</v>
      </c>
    </row>
    <row r="10" spans="1:22" x14ac:dyDescent="0.25">
      <c r="A10" s="47" t="str">
        <f t="shared" ref="A10" si="0">CONCATENATE(C10," ",D10," ",E10)</f>
        <v xml:space="preserve">  </v>
      </c>
      <c r="B10" s="48"/>
      <c r="C10" s="49"/>
      <c r="D10" s="49"/>
      <c r="E10" s="49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</row>
    <row r="11" spans="1:22" x14ac:dyDescent="0.25">
      <c r="A11" s="47"/>
      <c r="B11" s="5"/>
      <c r="C11" s="49"/>
      <c r="D11" s="49"/>
      <c r="E11" s="49"/>
      <c r="F11" s="5"/>
      <c r="G11" s="5"/>
      <c r="H11" s="5"/>
      <c r="I11" s="6"/>
      <c r="J11" s="7"/>
      <c r="K11" s="7"/>
      <c r="L11" s="5"/>
      <c r="M11" s="5"/>
      <c r="N11" s="5"/>
      <c r="O11" s="5"/>
      <c r="P11" s="5"/>
    </row>
    <row r="12" spans="1:22" x14ac:dyDescent="0.25">
      <c r="A12" s="47"/>
      <c r="B12" s="5"/>
      <c r="C12" s="49"/>
      <c r="D12" s="49"/>
      <c r="E12" s="49"/>
      <c r="F12" s="5"/>
      <c r="G12" s="5"/>
      <c r="H12" s="5"/>
      <c r="I12" s="6"/>
      <c r="J12" s="7"/>
      <c r="K12" s="7"/>
      <c r="L12" s="5"/>
      <c r="M12" s="5"/>
      <c r="N12" s="5"/>
      <c r="O12" s="5"/>
      <c r="P12" s="5"/>
    </row>
    <row r="13" spans="1:22" x14ac:dyDescent="0.25">
      <c r="A13" s="47"/>
      <c r="B13" s="5"/>
      <c r="C13" s="49"/>
      <c r="D13" s="49"/>
      <c r="E13" s="49"/>
      <c r="F13" s="5"/>
      <c r="G13" s="5"/>
      <c r="H13" s="5"/>
      <c r="I13" s="6"/>
      <c r="J13" s="7"/>
      <c r="K13" s="7"/>
      <c r="L13" s="5"/>
      <c r="M13" s="5"/>
      <c r="N13" s="5"/>
      <c r="O13" s="5"/>
      <c r="P13" s="5"/>
    </row>
    <row r="14" spans="1:22" x14ac:dyDescent="0.25">
      <c r="A14" s="47"/>
      <c r="B14" s="5"/>
      <c r="C14" s="49"/>
      <c r="D14" s="49"/>
      <c r="E14" s="49"/>
      <c r="F14" s="5"/>
      <c r="G14" s="5"/>
      <c r="H14" s="5"/>
      <c r="I14" s="6"/>
      <c r="J14" s="7"/>
      <c r="K14" s="7"/>
      <c r="L14" s="5"/>
      <c r="M14" s="5"/>
      <c r="N14" s="5"/>
      <c r="O14" s="5"/>
      <c r="P14" s="5"/>
    </row>
    <row r="15" spans="1:22" x14ac:dyDescent="0.25">
      <c r="A15" s="47"/>
      <c r="B15" s="5"/>
      <c r="C15" s="49"/>
      <c r="D15" s="49"/>
      <c r="E15" s="49"/>
      <c r="F15" s="5"/>
      <c r="G15" s="5"/>
      <c r="H15" s="5"/>
      <c r="I15" s="6"/>
      <c r="J15" s="7"/>
      <c r="K15" s="7"/>
      <c r="L15" s="5"/>
      <c r="M15" s="5"/>
      <c r="N15" s="5"/>
      <c r="O15" s="5"/>
      <c r="P15" s="5"/>
    </row>
    <row r="16" spans="1:22" x14ac:dyDescent="0.25">
      <c r="A16" s="47"/>
      <c r="B16" s="5"/>
      <c r="C16" s="49"/>
      <c r="D16" s="49"/>
      <c r="E16" s="49"/>
      <c r="F16" s="5"/>
      <c r="G16" s="5"/>
      <c r="H16" s="5"/>
      <c r="I16" s="6"/>
      <c r="J16" s="7"/>
      <c r="K16" s="7"/>
      <c r="L16" s="5"/>
      <c r="M16" s="5"/>
      <c r="N16" s="5"/>
      <c r="O16" s="5"/>
      <c r="P16" s="5"/>
    </row>
    <row r="17" spans="1:16" x14ac:dyDescent="0.25">
      <c r="A17" s="47"/>
      <c r="B17" s="5"/>
      <c r="C17" s="49"/>
      <c r="D17" s="49"/>
      <c r="E17" s="49"/>
      <c r="F17" s="5"/>
      <c r="G17" s="5"/>
      <c r="H17" s="5"/>
      <c r="I17" s="6"/>
      <c r="J17" s="7"/>
      <c r="K17" s="7"/>
      <c r="L17" s="5"/>
      <c r="M17" s="5"/>
      <c r="N17" s="5"/>
      <c r="O17" s="5"/>
      <c r="P17" s="5"/>
    </row>
    <row r="18" spans="1:16" x14ac:dyDescent="0.25">
      <c r="A18" s="47"/>
      <c r="B18" s="5"/>
      <c r="C18" s="49"/>
      <c r="D18" s="49"/>
      <c r="E18" s="49"/>
      <c r="F18" s="5"/>
      <c r="G18" s="5"/>
      <c r="H18" s="5"/>
      <c r="I18" s="6"/>
      <c r="J18" s="7"/>
      <c r="K18" s="7"/>
      <c r="L18" s="5"/>
      <c r="M18" s="5"/>
      <c r="N18" s="5"/>
      <c r="O18" s="5"/>
      <c r="P18" s="5"/>
    </row>
    <row r="19" spans="1:16" x14ac:dyDescent="0.25">
      <c r="A19" s="47"/>
      <c r="B19" s="5"/>
      <c r="C19" s="49"/>
      <c r="D19" s="49"/>
      <c r="E19" s="49"/>
      <c r="F19" s="5"/>
      <c r="G19" s="5"/>
      <c r="H19" s="5"/>
      <c r="I19" s="6"/>
      <c r="J19" s="7"/>
      <c r="K19" s="7"/>
      <c r="L19" s="5"/>
      <c r="M19" s="5"/>
      <c r="N19" s="5"/>
      <c r="O19" s="5"/>
      <c r="P19" s="5"/>
    </row>
    <row r="20" spans="1:16" x14ac:dyDescent="0.25">
      <c r="A20" s="47"/>
      <c r="B20" s="5"/>
      <c r="C20" s="49"/>
      <c r="D20" s="49"/>
      <c r="E20" s="49"/>
      <c r="F20" s="5"/>
      <c r="G20" s="5"/>
      <c r="H20" s="5"/>
      <c r="I20" s="6"/>
      <c r="J20" s="7"/>
      <c r="K20" s="7"/>
      <c r="L20" s="5"/>
      <c r="M20" s="5"/>
      <c r="N20" s="5"/>
      <c r="O20" s="5"/>
      <c r="P20" s="5"/>
    </row>
    <row r="21" spans="1:16" x14ac:dyDescent="0.25">
      <c r="A21" s="47"/>
      <c r="B21" s="5"/>
      <c r="C21" s="49"/>
      <c r="D21" s="49"/>
      <c r="E21" s="49"/>
      <c r="F21" s="5"/>
      <c r="G21" s="5"/>
      <c r="H21" s="5"/>
      <c r="I21" s="6"/>
      <c r="J21" s="7"/>
      <c r="K21" s="7"/>
      <c r="L21" s="5"/>
      <c r="M21" s="5"/>
      <c r="N21" s="5"/>
      <c r="O21" s="5"/>
      <c r="P21" s="5"/>
    </row>
    <row r="22" spans="1:16" x14ac:dyDescent="0.25">
      <c r="A22" s="47"/>
      <c r="B22" s="5"/>
      <c r="C22" s="49"/>
      <c r="D22" s="49"/>
      <c r="E22" s="49"/>
      <c r="F22" s="5"/>
      <c r="G22" s="5"/>
      <c r="H22" s="5"/>
      <c r="I22" s="6"/>
      <c r="J22" s="7"/>
      <c r="K22" s="7"/>
      <c r="L22" s="5"/>
      <c r="M22" s="5"/>
      <c r="N22" s="5"/>
      <c r="O22" s="5"/>
      <c r="P22" s="5"/>
    </row>
    <row r="23" spans="1:16" x14ac:dyDescent="0.25">
      <c r="A23" s="47"/>
      <c r="B23" s="5"/>
      <c r="C23" s="49"/>
      <c r="D23" s="49"/>
      <c r="E23" s="49"/>
      <c r="F23" s="5"/>
      <c r="G23" s="5"/>
      <c r="H23" s="5"/>
      <c r="I23" s="6"/>
      <c r="J23" s="7"/>
      <c r="K23" s="7"/>
      <c r="L23" s="5"/>
      <c r="M23" s="5"/>
      <c r="N23" s="5"/>
      <c r="O23" s="5"/>
      <c r="P23" s="5"/>
    </row>
    <row r="24" spans="1:16" x14ac:dyDescent="0.25">
      <c r="A24" s="47"/>
      <c r="B24" s="5"/>
      <c r="C24" s="49"/>
      <c r="D24" s="49"/>
      <c r="E24" s="49"/>
      <c r="F24" s="5"/>
      <c r="G24" s="5"/>
      <c r="H24" s="5"/>
      <c r="I24" s="6"/>
      <c r="J24" s="7"/>
      <c r="K24" s="7"/>
      <c r="L24" s="5"/>
      <c r="M24" s="5"/>
      <c r="N24" s="5"/>
      <c r="O24" s="5"/>
      <c r="P24" s="5"/>
    </row>
    <row r="25" spans="1:16" x14ac:dyDescent="0.25">
      <c r="A25" s="47"/>
      <c r="B25" s="5"/>
      <c r="C25" s="49"/>
      <c r="D25" s="49"/>
      <c r="E25" s="49"/>
      <c r="F25" s="5"/>
      <c r="G25" s="5"/>
      <c r="H25" s="5"/>
      <c r="I25" s="6"/>
      <c r="J25" s="7"/>
      <c r="K25" s="7"/>
      <c r="L25" s="5"/>
      <c r="M25" s="5"/>
      <c r="N25" s="5"/>
      <c r="O25" s="5"/>
      <c r="P25" s="5"/>
    </row>
    <row r="26" spans="1:16" x14ac:dyDescent="0.25">
      <c r="A26" s="47"/>
      <c r="B26" s="5"/>
      <c r="C26" s="49"/>
      <c r="D26" s="49"/>
      <c r="E26" s="49"/>
      <c r="F26" s="5"/>
      <c r="G26" s="5"/>
      <c r="H26" s="5"/>
      <c r="I26" s="6"/>
      <c r="J26" s="7"/>
      <c r="K26" s="7"/>
      <c r="L26" s="5"/>
      <c r="M26" s="5"/>
      <c r="N26" s="5"/>
      <c r="O26" s="5"/>
      <c r="P26" s="5"/>
    </row>
    <row r="27" spans="1:16" x14ac:dyDescent="0.25">
      <c r="A27" s="47"/>
      <c r="B27" s="5"/>
      <c r="C27" s="49"/>
      <c r="D27" s="49"/>
      <c r="E27" s="49"/>
      <c r="F27" s="5"/>
      <c r="G27" s="5"/>
      <c r="H27" s="5"/>
      <c r="I27" s="6"/>
      <c r="J27" s="7"/>
      <c r="K27" s="7"/>
      <c r="L27" s="5"/>
      <c r="M27" s="5"/>
      <c r="N27" s="5"/>
      <c r="O27" s="5"/>
      <c r="P27" s="5"/>
    </row>
    <row r="28" spans="1:16" x14ac:dyDescent="0.25">
      <c r="A28" s="47"/>
      <c r="B28" s="5"/>
      <c r="C28" s="49"/>
      <c r="D28" s="49"/>
      <c r="E28" s="49"/>
      <c r="F28" s="5"/>
      <c r="G28" s="5"/>
      <c r="H28" s="5"/>
      <c r="I28" s="6"/>
      <c r="J28" s="7"/>
      <c r="K28" s="7"/>
      <c r="L28" s="5"/>
      <c r="M28" s="5"/>
      <c r="N28" s="5"/>
      <c r="O28" s="5"/>
      <c r="P28" s="5"/>
    </row>
    <row r="29" spans="1:16" x14ac:dyDescent="0.25">
      <c r="A29" s="47"/>
      <c r="B29" s="5"/>
      <c r="C29" s="49"/>
      <c r="D29" s="49"/>
      <c r="E29" s="49"/>
      <c r="F29" s="5"/>
      <c r="G29" s="5"/>
      <c r="H29" s="5"/>
      <c r="I29" s="6"/>
      <c r="J29" s="7"/>
      <c r="K29" s="7"/>
      <c r="L29" s="5"/>
      <c r="M29" s="5"/>
      <c r="N29" s="5"/>
      <c r="O29" s="5"/>
      <c r="P29" s="5"/>
    </row>
    <row r="30" spans="1:16" x14ac:dyDescent="0.25">
      <c r="A30" s="47"/>
      <c r="B30" s="5"/>
      <c r="C30" s="49"/>
      <c r="D30" s="49"/>
      <c r="E30" s="49"/>
      <c r="F30" s="5"/>
      <c r="G30" s="5"/>
      <c r="H30" s="5"/>
      <c r="I30" s="6"/>
      <c r="J30" s="7"/>
      <c r="K30" s="7"/>
      <c r="L30" s="5"/>
      <c r="M30" s="5"/>
      <c r="N30" s="5"/>
      <c r="O30" s="5"/>
      <c r="P30" s="5"/>
    </row>
    <row r="31" spans="1:16" x14ac:dyDescent="0.25">
      <c r="A31" s="47"/>
      <c r="B31" s="5"/>
      <c r="C31" s="49"/>
      <c r="D31" s="49"/>
      <c r="E31" s="49"/>
      <c r="F31" s="5"/>
      <c r="G31" s="5"/>
      <c r="H31" s="5"/>
      <c r="I31" s="6"/>
      <c r="J31" s="7"/>
      <c r="K31" s="7"/>
      <c r="L31" s="5"/>
      <c r="M31" s="5"/>
      <c r="N31" s="5"/>
      <c r="O31" s="5"/>
      <c r="P31" s="5"/>
    </row>
    <row r="32" spans="1:16" x14ac:dyDescent="0.25">
      <c r="A32" s="47"/>
      <c r="B32" s="5"/>
      <c r="C32" s="49"/>
      <c r="D32" s="49"/>
      <c r="E32" s="49"/>
      <c r="F32" s="5"/>
      <c r="G32" s="5"/>
      <c r="H32" s="5"/>
      <c r="I32" s="6"/>
      <c r="J32" s="7"/>
      <c r="K32" s="7"/>
      <c r="L32" s="5"/>
      <c r="M32" s="5"/>
      <c r="N32" s="5"/>
      <c r="O32" s="5"/>
      <c r="P32" s="5"/>
    </row>
    <row r="33" spans="1:16" x14ac:dyDescent="0.25">
      <c r="A33" s="47"/>
      <c r="B33" s="5"/>
      <c r="C33" s="49"/>
      <c r="D33" s="49"/>
      <c r="E33" s="49"/>
      <c r="F33" s="5"/>
      <c r="G33" s="5"/>
      <c r="H33" s="5"/>
      <c r="I33" s="6"/>
      <c r="J33" s="7"/>
      <c r="K33" s="7"/>
      <c r="L33" s="5"/>
      <c r="M33" s="5"/>
      <c r="N33" s="5"/>
      <c r="O33" s="5"/>
      <c r="P33" s="5"/>
    </row>
    <row r="34" spans="1:16" x14ac:dyDescent="0.25">
      <c r="A34" s="47"/>
      <c r="B34" s="5"/>
      <c r="C34" s="49"/>
      <c r="D34" s="49"/>
      <c r="E34" s="49"/>
      <c r="F34" s="5"/>
      <c r="G34" s="5"/>
      <c r="H34" s="5"/>
      <c r="I34" s="6"/>
      <c r="J34" s="7"/>
      <c r="K34" s="7"/>
      <c r="L34" s="5"/>
      <c r="M34" s="5"/>
      <c r="N34" s="5"/>
      <c r="O34" s="5"/>
      <c r="P34" s="5"/>
    </row>
    <row r="35" spans="1:16" x14ac:dyDescent="0.25">
      <c r="A35" s="47"/>
      <c r="B35" s="5"/>
      <c r="C35" s="49"/>
      <c r="D35" s="49"/>
      <c r="E35" s="49"/>
      <c r="F35" s="5"/>
      <c r="G35" s="5"/>
      <c r="H35" s="5"/>
      <c r="I35" s="6"/>
      <c r="J35" s="7"/>
      <c r="K35" s="7"/>
      <c r="L35" s="5"/>
      <c r="M35" s="5"/>
      <c r="N35" s="5"/>
      <c r="O35" s="5"/>
      <c r="P35" s="5"/>
    </row>
    <row r="36" spans="1:16" x14ac:dyDescent="0.25">
      <c r="A36" s="47"/>
      <c r="B36" s="5"/>
      <c r="C36" s="49"/>
      <c r="D36" s="49"/>
      <c r="E36" s="49"/>
      <c r="F36" s="5"/>
      <c r="G36" s="5"/>
      <c r="H36" s="5"/>
      <c r="I36" s="6"/>
      <c r="J36" s="7"/>
      <c r="K36" s="7"/>
      <c r="L36" s="5"/>
      <c r="M36" s="5"/>
      <c r="N36" s="5"/>
      <c r="O36" s="5"/>
      <c r="P36" s="5"/>
    </row>
    <row r="37" spans="1:16" x14ac:dyDescent="0.25">
      <c r="A37" s="47"/>
      <c r="B37" s="5"/>
      <c r="C37" s="49"/>
      <c r="D37" s="49"/>
      <c r="E37" s="49"/>
      <c r="F37" s="5"/>
      <c r="G37" s="5"/>
      <c r="H37" s="5"/>
      <c r="I37" s="6"/>
      <c r="J37" s="7"/>
      <c r="K37" s="7"/>
      <c r="L37" s="5"/>
      <c r="M37" s="5"/>
      <c r="N37" s="5"/>
      <c r="O37" s="5"/>
      <c r="P37" s="5"/>
    </row>
    <row r="38" spans="1:16" x14ac:dyDescent="0.25">
      <c r="A38" s="47"/>
      <c r="B38" s="5"/>
      <c r="C38" s="49"/>
      <c r="D38" s="49"/>
      <c r="E38" s="49"/>
      <c r="F38" s="5"/>
      <c r="G38" s="5"/>
      <c r="H38" s="5"/>
      <c r="I38" s="6"/>
      <c r="J38" s="7"/>
      <c r="K38" s="7"/>
      <c r="L38" s="5"/>
      <c r="M38" s="5"/>
      <c r="N38" s="5"/>
      <c r="O38" s="5"/>
      <c r="P38" s="5"/>
    </row>
    <row r="39" spans="1:16" x14ac:dyDescent="0.25">
      <c r="A39" s="47"/>
      <c r="B39" s="5"/>
      <c r="C39" s="49"/>
      <c r="D39" s="49"/>
      <c r="E39" s="49"/>
      <c r="F39" s="5"/>
      <c r="G39" s="5"/>
      <c r="H39" s="5"/>
      <c r="I39" s="6"/>
      <c r="J39" s="7"/>
      <c r="K39" s="7"/>
      <c r="L39" s="5"/>
      <c r="M39" s="5"/>
      <c r="N39" s="5"/>
      <c r="O39" s="5"/>
      <c r="P39" s="5"/>
    </row>
    <row r="40" spans="1:16" x14ac:dyDescent="0.25">
      <c r="A40" s="47"/>
      <c r="B40" s="5"/>
      <c r="C40" s="49"/>
      <c r="D40" s="49"/>
      <c r="E40" s="49"/>
      <c r="F40" s="5"/>
      <c r="G40" s="5"/>
      <c r="H40" s="5"/>
      <c r="I40" s="6"/>
      <c r="J40" s="7"/>
      <c r="K40" s="7"/>
      <c r="L40" s="5"/>
      <c r="M40" s="5"/>
      <c r="N40" s="5"/>
      <c r="O40" s="5"/>
      <c r="P40" s="5"/>
    </row>
    <row r="41" spans="1:16" x14ac:dyDescent="0.25">
      <c r="A41" s="47"/>
      <c r="B41" s="5"/>
      <c r="C41" s="49"/>
      <c r="D41" s="49"/>
      <c r="E41" s="49"/>
      <c r="F41" s="5"/>
      <c r="G41" s="5"/>
      <c r="H41" s="5"/>
      <c r="I41" s="6"/>
      <c r="J41" s="7"/>
      <c r="K41" s="7"/>
      <c r="L41" s="5"/>
      <c r="M41" s="5"/>
      <c r="N41" s="5"/>
      <c r="O41" s="5"/>
      <c r="P41" s="5"/>
    </row>
    <row r="42" spans="1:16" x14ac:dyDescent="0.25">
      <c r="A42" s="47"/>
      <c r="B42" s="5"/>
      <c r="C42" s="49"/>
      <c r="D42" s="49"/>
      <c r="E42" s="49"/>
      <c r="F42" s="5"/>
      <c r="G42" s="5"/>
      <c r="H42" s="5"/>
      <c r="I42" s="6"/>
      <c r="J42" s="7"/>
      <c r="K42" s="7"/>
      <c r="L42" s="5"/>
      <c r="M42" s="5"/>
      <c r="N42" s="5"/>
      <c r="O42" s="5"/>
      <c r="P42" s="5"/>
    </row>
    <row r="43" spans="1:16" x14ac:dyDescent="0.25">
      <c r="A43" s="47"/>
      <c r="B43" s="5"/>
      <c r="C43" s="49"/>
      <c r="D43" s="49"/>
      <c r="E43" s="49"/>
      <c r="F43" s="5"/>
      <c r="G43" s="5"/>
      <c r="H43" s="5"/>
      <c r="I43" s="6"/>
      <c r="J43" s="7"/>
      <c r="K43" s="7"/>
      <c r="L43" s="5"/>
      <c r="M43" s="5"/>
      <c r="N43" s="5"/>
      <c r="O43" s="5"/>
      <c r="P43" s="5"/>
    </row>
    <row r="44" spans="1:16" x14ac:dyDescent="0.25">
      <c r="A44" s="47"/>
      <c r="B44" s="5"/>
      <c r="C44" s="49"/>
      <c r="D44" s="49"/>
      <c r="E44" s="49"/>
      <c r="F44" s="5"/>
      <c r="G44" s="5"/>
      <c r="H44" s="5"/>
      <c r="I44" s="6"/>
      <c r="J44" s="7"/>
      <c r="K44" s="7"/>
      <c r="L44" s="5"/>
      <c r="M44" s="5"/>
      <c r="N44" s="5"/>
      <c r="O44" s="5"/>
      <c r="P44" s="5"/>
    </row>
    <row r="45" spans="1:16" x14ac:dyDescent="0.25">
      <c r="A45" s="47"/>
      <c r="B45" s="5"/>
      <c r="C45" s="49"/>
      <c r="D45" s="49"/>
      <c r="E45" s="49"/>
      <c r="F45" s="5"/>
      <c r="G45" s="5"/>
      <c r="H45" s="5"/>
      <c r="I45" s="6"/>
      <c r="J45" s="7"/>
      <c r="K45" s="7"/>
      <c r="L45" s="5"/>
      <c r="M45" s="5"/>
      <c r="N45" s="5"/>
      <c r="O45" s="5"/>
      <c r="P45" s="5"/>
    </row>
    <row r="46" spans="1:16" x14ac:dyDescent="0.25">
      <c r="A46" s="47"/>
      <c r="B46" s="5"/>
      <c r="C46" s="49"/>
      <c r="D46" s="49"/>
      <c r="E46" s="49"/>
      <c r="F46" s="5"/>
      <c r="G46" s="5"/>
      <c r="H46" s="5"/>
      <c r="I46" s="6"/>
      <c r="J46" s="7"/>
      <c r="K46" s="7"/>
      <c r="L46" s="5"/>
      <c r="M46" s="5"/>
      <c r="N46" s="5"/>
      <c r="O46" s="5"/>
      <c r="P46" s="5"/>
    </row>
    <row r="47" spans="1:16" x14ac:dyDescent="0.25">
      <c r="A47" s="47"/>
      <c r="B47" s="5"/>
      <c r="C47" s="49"/>
      <c r="D47" s="49"/>
      <c r="E47" s="49"/>
      <c r="F47" s="5"/>
      <c r="G47" s="5"/>
      <c r="H47" s="5"/>
      <c r="I47" s="6"/>
      <c r="J47" s="7"/>
      <c r="K47" s="7"/>
      <c r="L47" s="5"/>
      <c r="M47" s="5"/>
      <c r="N47" s="5"/>
      <c r="O47" s="5"/>
      <c r="P47" s="5"/>
    </row>
    <row r="48" spans="1:16" x14ac:dyDescent="0.25">
      <c r="A48" s="47"/>
      <c r="B48" s="5"/>
      <c r="C48" s="49"/>
      <c r="D48" s="49"/>
      <c r="E48" s="49"/>
      <c r="F48" s="5"/>
      <c r="G48" s="5"/>
      <c r="H48" s="5"/>
      <c r="I48" s="6"/>
      <c r="J48" s="7"/>
      <c r="K48" s="7"/>
      <c r="L48" s="5"/>
      <c r="M48" s="5"/>
      <c r="N48" s="5"/>
      <c r="O48" s="5"/>
      <c r="P48" s="5"/>
    </row>
    <row r="49" spans="1:16" x14ac:dyDescent="0.25">
      <c r="A49" s="47"/>
      <c r="B49" s="5"/>
      <c r="C49" s="49"/>
      <c r="D49" s="49"/>
      <c r="E49" s="49"/>
      <c r="F49" s="5"/>
      <c r="G49" s="5"/>
      <c r="H49" s="5"/>
      <c r="I49" s="6"/>
      <c r="J49" s="7"/>
      <c r="K49" s="7"/>
      <c r="L49" s="5"/>
      <c r="M49" s="5"/>
      <c r="N49" s="5"/>
      <c r="O49" s="5"/>
      <c r="P49" s="5"/>
    </row>
    <row r="50" spans="1:16" x14ac:dyDescent="0.25">
      <c r="A50" s="47"/>
      <c r="B50" s="5"/>
      <c r="C50" s="49"/>
      <c r="D50" s="49"/>
      <c r="E50" s="49"/>
      <c r="F50" s="5"/>
      <c r="G50" s="5"/>
      <c r="H50" s="5"/>
      <c r="I50" s="6"/>
      <c r="J50" s="7"/>
      <c r="K50" s="7"/>
      <c r="L50" s="5"/>
      <c r="M50" s="5"/>
      <c r="N50" s="5"/>
      <c r="O50" s="5"/>
      <c r="P50" s="5"/>
    </row>
    <row r="51" spans="1:16" x14ac:dyDescent="0.25">
      <c r="A51" s="47"/>
      <c r="B51" s="5"/>
      <c r="C51" s="49"/>
      <c r="D51" s="49"/>
      <c r="E51" s="49"/>
      <c r="F51" s="5"/>
      <c r="G51" s="5"/>
      <c r="H51" s="5"/>
      <c r="I51" s="6"/>
      <c r="J51" s="7"/>
      <c r="K51" s="7"/>
      <c r="L51" s="5"/>
      <c r="M51" s="5"/>
      <c r="N51" s="5"/>
      <c r="O51" s="5"/>
      <c r="P51" s="5"/>
    </row>
    <row r="52" spans="1:16" x14ac:dyDescent="0.25">
      <c r="A52" s="47"/>
      <c r="B52" s="5"/>
      <c r="C52" s="49"/>
      <c r="D52" s="49"/>
      <c r="E52" s="49"/>
      <c r="F52" s="5"/>
      <c r="G52" s="5"/>
      <c r="H52" s="5"/>
      <c r="I52" s="6"/>
      <c r="J52" s="7"/>
      <c r="K52" s="7"/>
      <c r="L52" s="5"/>
      <c r="M52" s="5"/>
      <c r="N52" s="5"/>
      <c r="O52" s="5"/>
      <c r="P52" s="5"/>
    </row>
    <row r="53" spans="1:16" x14ac:dyDescent="0.25">
      <c r="A53" s="47"/>
      <c r="B53" s="5"/>
      <c r="C53" s="49"/>
      <c r="D53" s="49"/>
      <c r="E53" s="49"/>
      <c r="F53" s="5"/>
      <c r="G53" s="5"/>
      <c r="H53" s="5"/>
      <c r="I53" s="6"/>
      <c r="J53" s="7"/>
      <c r="K53" s="7"/>
      <c r="L53" s="5"/>
      <c r="M53" s="5"/>
      <c r="N53" s="5"/>
      <c r="O53" s="5"/>
      <c r="P53" s="5"/>
    </row>
    <row r="54" spans="1:16" x14ac:dyDescent="0.25">
      <c r="A54" s="47"/>
      <c r="B54" s="5"/>
      <c r="C54" s="49"/>
      <c r="D54" s="49"/>
      <c r="E54" s="49"/>
      <c r="F54" s="5"/>
      <c r="G54" s="5"/>
      <c r="H54" s="5"/>
      <c r="I54" s="6"/>
      <c r="J54" s="7"/>
      <c r="K54" s="7"/>
      <c r="L54" s="5"/>
      <c r="M54" s="5"/>
      <c r="N54" s="5"/>
      <c r="O54" s="5"/>
      <c r="P54" s="5"/>
    </row>
    <row r="55" spans="1:16" x14ac:dyDescent="0.25">
      <c r="A55" s="47"/>
      <c r="B55" s="5"/>
      <c r="C55" s="49"/>
      <c r="D55" s="49"/>
      <c r="E55" s="49"/>
      <c r="F55" s="5"/>
      <c r="G55" s="5"/>
      <c r="H55" s="5"/>
      <c r="I55" s="6"/>
      <c r="J55" s="7"/>
      <c r="K55" s="7"/>
      <c r="L55" s="5"/>
      <c r="M55" s="5"/>
      <c r="N55" s="5"/>
      <c r="O55" s="5"/>
      <c r="P55" s="5"/>
    </row>
    <row r="56" spans="1:16" x14ac:dyDescent="0.25">
      <c r="A56" s="47"/>
      <c r="B56" s="5"/>
      <c r="C56" s="49"/>
      <c r="D56" s="49"/>
      <c r="E56" s="49"/>
      <c r="F56" s="5"/>
      <c r="G56" s="5"/>
      <c r="H56" s="5"/>
      <c r="I56" s="6"/>
      <c r="J56" s="7"/>
      <c r="K56" s="7"/>
      <c r="L56" s="5"/>
      <c r="M56" s="5"/>
      <c r="N56" s="5"/>
      <c r="O56" s="5"/>
      <c r="P56" s="5"/>
    </row>
    <row r="57" spans="1:16" x14ac:dyDescent="0.25">
      <c r="A57" s="47"/>
      <c r="B57" s="5"/>
      <c r="C57" s="49"/>
      <c r="D57" s="49"/>
      <c r="E57" s="49"/>
      <c r="F57" s="5"/>
      <c r="G57" s="5"/>
      <c r="H57" s="5"/>
      <c r="I57" s="6"/>
      <c r="J57" s="7"/>
      <c r="K57" s="7"/>
      <c r="L57" s="5"/>
      <c r="M57" s="5"/>
      <c r="N57" s="5"/>
      <c r="O57" s="5"/>
      <c r="P57" s="5"/>
    </row>
    <row r="58" spans="1:16" x14ac:dyDescent="0.25">
      <c r="A58" s="47"/>
      <c r="B58" s="5"/>
      <c r="C58" s="49"/>
      <c r="D58" s="49"/>
      <c r="E58" s="49"/>
      <c r="F58" s="5"/>
      <c r="G58" s="5"/>
      <c r="H58" s="5"/>
      <c r="I58" s="6"/>
      <c r="J58" s="7"/>
      <c r="K58" s="7"/>
      <c r="L58" s="5"/>
      <c r="M58" s="5"/>
      <c r="N58" s="5"/>
      <c r="O58" s="5"/>
      <c r="P58" s="5"/>
    </row>
    <row r="59" spans="1:16" x14ac:dyDescent="0.25">
      <c r="A59" s="47"/>
      <c r="B59" s="5"/>
      <c r="C59" s="49"/>
      <c r="D59" s="49"/>
      <c r="E59" s="49"/>
      <c r="F59" s="5"/>
      <c r="G59" s="5"/>
      <c r="H59" s="5"/>
      <c r="I59" s="6"/>
      <c r="J59" s="7"/>
      <c r="K59" s="7"/>
      <c r="L59" s="5"/>
      <c r="M59" s="5"/>
      <c r="N59" s="5"/>
      <c r="O59" s="5"/>
      <c r="P59" s="5"/>
    </row>
    <row r="60" spans="1:16" x14ac:dyDescent="0.25">
      <c r="A60" s="47"/>
      <c r="B60" s="5"/>
      <c r="C60" s="49"/>
      <c r="D60" s="49"/>
      <c r="E60" s="49"/>
      <c r="F60" s="5"/>
      <c r="G60" s="5"/>
      <c r="H60" s="5"/>
      <c r="I60" s="6"/>
      <c r="J60" s="7"/>
      <c r="K60" s="7"/>
      <c r="L60" s="5"/>
      <c r="M60" s="5"/>
      <c r="N60" s="5"/>
      <c r="O60" s="5"/>
      <c r="P60" s="5"/>
    </row>
    <row r="61" spans="1:16" x14ac:dyDescent="0.25">
      <c r="A61" s="47"/>
      <c r="B61" s="5"/>
      <c r="C61" s="49"/>
      <c r="D61" s="49"/>
      <c r="E61" s="49"/>
      <c r="F61" s="5"/>
      <c r="G61" s="5"/>
      <c r="H61" s="5"/>
      <c r="I61" s="6"/>
      <c r="J61" s="7"/>
      <c r="K61" s="7"/>
      <c r="L61" s="5"/>
      <c r="M61" s="5"/>
      <c r="N61" s="5"/>
      <c r="O61" s="5"/>
      <c r="P61" s="5"/>
    </row>
    <row r="62" spans="1:16" x14ac:dyDescent="0.25">
      <c r="A62" s="47"/>
      <c r="B62" s="5"/>
      <c r="C62" s="49"/>
      <c r="D62" s="49"/>
      <c r="E62" s="49"/>
      <c r="F62" s="5"/>
      <c r="G62" s="5"/>
      <c r="H62" s="5"/>
      <c r="I62" s="6"/>
      <c r="J62" s="7"/>
      <c r="K62" s="7"/>
      <c r="L62" s="5"/>
      <c r="M62" s="5"/>
      <c r="N62" s="5"/>
      <c r="O62" s="5"/>
      <c r="P62" s="5"/>
    </row>
    <row r="63" spans="1:16" x14ac:dyDescent="0.25">
      <c r="A63" s="47"/>
      <c r="B63" s="5"/>
      <c r="C63" s="49"/>
      <c r="D63" s="49"/>
      <c r="E63" s="49"/>
      <c r="F63" s="5"/>
      <c r="G63" s="5"/>
      <c r="H63" s="5"/>
      <c r="I63" s="6"/>
      <c r="J63" s="7"/>
      <c r="K63" s="7"/>
      <c r="L63" s="5"/>
      <c r="M63" s="5"/>
      <c r="N63" s="5"/>
      <c r="O63" s="5"/>
      <c r="P63" s="5"/>
    </row>
    <row r="64" spans="1:16" x14ac:dyDescent="0.25">
      <c r="A64" s="47"/>
      <c r="B64" s="5"/>
      <c r="C64" s="49"/>
      <c r="D64" s="49"/>
      <c r="E64" s="49"/>
      <c r="F64" s="5"/>
      <c r="G64" s="5"/>
      <c r="H64" s="5"/>
      <c r="I64" s="6"/>
      <c r="J64" s="7"/>
      <c r="K64" s="7"/>
      <c r="L64" s="5"/>
      <c r="M64" s="5"/>
      <c r="N64" s="5"/>
      <c r="O64" s="5"/>
      <c r="P64" s="5"/>
    </row>
    <row r="65" spans="1:16" x14ac:dyDescent="0.25">
      <c r="A65" s="47"/>
      <c r="B65" s="5"/>
      <c r="C65" s="49"/>
      <c r="D65" s="49"/>
      <c r="E65" s="49"/>
      <c r="F65" s="5"/>
      <c r="G65" s="5"/>
      <c r="H65" s="5"/>
      <c r="I65" s="6"/>
      <c r="J65" s="7"/>
      <c r="K65" s="7"/>
      <c r="L65" s="5"/>
      <c r="M65" s="5"/>
      <c r="N65" s="5"/>
      <c r="O65" s="5"/>
      <c r="P65" s="5"/>
    </row>
    <row r="66" spans="1:16" x14ac:dyDescent="0.25">
      <c r="A66" s="47"/>
      <c r="B66" s="5"/>
      <c r="C66" s="49"/>
      <c r="D66" s="49"/>
      <c r="E66" s="49"/>
      <c r="F66" s="5"/>
      <c r="G66" s="5"/>
      <c r="H66" s="5"/>
      <c r="I66" s="6"/>
      <c r="J66" s="7"/>
      <c r="K66" s="7"/>
      <c r="L66" s="5"/>
      <c r="M66" s="5"/>
      <c r="N66" s="5"/>
      <c r="O66" s="5"/>
      <c r="P66" s="5"/>
    </row>
    <row r="67" spans="1:16" x14ac:dyDescent="0.25">
      <c r="A67" s="47"/>
      <c r="B67" s="5"/>
      <c r="C67" s="49"/>
      <c r="D67" s="49"/>
      <c r="E67" s="49"/>
      <c r="F67" s="5"/>
      <c r="G67" s="5"/>
      <c r="H67" s="5"/>
      <c r="I67" s="6"/>
      <c r="J67" s="7"/>
      <c r="K67" s="7"/>
      <c r="L67" s="5"/>
      <c r="M67" s="5"/>
      <c r="N67" s="5"/>
      <c r="O67" s="5"/>
      <c r="P67" s="5"/>
    </row>
    <row r="68" spans="1:16" x14ac:dyDescent="0.25">
      <c r="A68" s="47"/>
      <c r="B68" s="5"/>
      <c r="C68" s="49"/>
      <c r="D68" s="49"/>
      <c r="E68" s="49"/>
      <c r="F68" s="5"/>
      <c r="G68" s="5"/>
      <c r="H68" s="5"/>
      <c r="I68" s="6"/>
      <c r="J68" s="7"/>
      <c r="K68" s="7"/>
      <c r="L68" s="5"/>
      <c r="M68" s="5"/>
      <c r="N68" s="5"/>
      <c r="O68" s="5"/>
      <c r="P68" s="5"/>
    </row>
    <row r="69" spans="1:16" x14ac:dyDescent="0.25">
      <c r="A69" s="47"/>
      <c r="B69" s="5"/>
      <c r="C69" s="49"/>
      <c r="D69" s="49"/>
      <c r="E69" s="49"/>
      <c r="F69" s="5"/>
      <c r="G69" s="5"/>
      <c r="H69" s="5"/>
      <c r="I69" s="6"/>
      <c r="J69" s="7"/>
      <c r="K69" s="7"/>
      <c r="L69" s="5"/>
      <c r="M69" s="5"/>
      <c r="N69" s="5"/>
      <c r="O69" s="5"/>
      <c r="P69" s="5"/>
    </row>
    <row r="70" spans="1:16" x14ac:dyDescent="0.25">
      <c r="A70" s="47"/>
      <c r="B70" s="5"/>
      <c r="C70" s="49"/>
      <c r="D70" s="49"/>
      <c r="E70" s="49"/>
      <c r="F70" s="5"/>
      <c r="G70" s="5"/>
      <c r="H70" s="5"/>
      <c r="I70" s="6"/>
      <c r="J70" s="7"/>
      <c r="K70" s="7"/>
      <c r="L70" s="5"/>
      <c r="M70" s="5"/>
      <c r="N70" s="5"/>
      <c r="O70" s="5"/>
      <c r="P70" s="5"/>
    </row>
    <row r="71" spans="1:16" x14ac:dyDescent="0.25">
      <c r="A71" s="47"/>
      <c r="B71" s="5"/>
      <c r="C71" s="49"/>
      <c r="D71" s="49"/>
      <c r="E71" s="49"/>
      <c r="F71" s="5"/>
      <c r="G71" s="5"/>
      <c r="H71" s="5"/>
      <c r="I71" s="6"/>
      <c r="J71" s="7"/>
      <c r="K71" s="7"/>
      <c r="L71" s="5"/>
      <c r="M71" s="5"/>
      <c r="N71" s="5"/>
      <c r="O71" s="5"/>
      <c r="P71" s="5"/>
    </row>
    <row r="72" spans="1:16" x14ac:dyDescent="0.25">
      <c r="A72" s="47"/>
      <c r="B72" s="5"/>
      <c r="C72" s="49"/>
      <c r="D72" s="49"/>
      <c r="E72" s="49"/>
      <c r="F72" s="5"/>
      <c r="G72" s="5"/>
      <c r="H72" s="5"/>
      <c r="I72" s="6"/>
      <c r="J72" s="7"/>
      <c r="K72" s="7"/>
      <c r="L72" s="5"/>
      <c r="M72" s="5"/>
      <c r="N72" s="5"/>
      <c r="O72" s="5"/>
      <c r="P72" s="5"/>
    </row>
    <row r="73" spans="1:16" x14ac:dyDescent="0.25">
      <c r="A73" s="47"/>
      <c r="B73" s="5"/>
      <c r="C73" s="49"/>
      <c r="D73" s="49"/>
      <c r="E73" s="49"/>
      <c r="F73" s="5"/>
      <c r="G73" s="5"/>
      <c r="H73" s="5"/>
      <c r="I73" s="6"/>
      <c r="J73" s="7"/>
      <c r="K73" s="7"/>
      <c r="L73" s="5"/>
      <c r="M73" s="5"/>
      <c r="N73" s="5"/>
      <c r="O73" s="5"/>
      <c r="P73" s="5"/>
    </row>
    <row r="74" spans="1:16" x14ac:dyDescent="0.25">
      <c r="A74" s="47"/>
      <c r="B74" s="5"/>
      <c r="C74" s="49"/>
      <c r="D74" s="49"/>
      <c r="E74" s="49"/>
      <c r="F74" s="5"/>
      <c r="G74" s="5"/>
      <c r="H74" s="5"/>
      <c r="I74" s="6"/>
      <c r="J74" s="7"/>
      <c r="K74" s="7"/>
      <c r="L74" s="5"/>
      <c r="M74" s="5"/>
      <c r="N74" s="5"/>
      <c r="O74" s="5"/>
      <c r="P74" s="5"/>
    </row>
    <row r="75" spans="1:16" x14ac:dyDescent="0.25">
      <c r="A75" s="47"/>
      <c r="B75" s="5"/>
      <c r="C75" s="49"/>
      <c r="D75" s="49"/>
      <c r="E75" s="49"/>
      <c r="F75" s="5"/>
      <c r="G75" s="5"/>
      <c r="H75" s="5"/>
      <c r="I75" s="6"/>
      <c r="J75" s="7"/>
      <c r="K75" s="7"/>
      <c r="L75" s="5"/>
      <c r="M75" s="5"/>
      <c r="N75" s="5"/>
      <c r="O75" s="5"/>
      <c r="P75" s="5"/>
    </row>
    <row r="76" spans="1:16" x14ac:dyDescent="0.25">
      <c r="A76" s="47"/>
      <c r="B76" s="5"/>
      <c r="C76" s="49"/>
      <c r="D76" s="49"/>
      <c r="E76" s="49"/>
      <c r="F76" s="5"/>
      <c r="G76" s="5"/>
      <c r="H76" s="5"/>
      <c r="I76" s="6"/>
      <c r="J76" s="7"/>
      <c r="K76" s="7"/>
      <c r="L76" s="5"/>
      <c r="M76" s="5"/>
      <c r="N76" s="5"/>
      <c r="O76" s="5"/>
      <c r="P76" s="5"/>
    </row>
    <row r="77" spans="1:16" x14ac:dyDescent="0.25">
      <c r="A77" s="47"/>
      <c r="B77" s="5"/>
      <c r="C77" s="49"/>
      <c r="D77" s="49"/>
      <c r="E77" s="49"/>
      <c r="F77" s="5"/>
      <c r="G77" s="5"/>
      <c r="H77" s="5"/>
      <c r="I77" s="6"/>
      <c r="J77" s="7"/>
      <c r="K77" s="7"/>
      <c r="L77" s="5"/>
      <c r="M77" s="5"/>
      <c r="N77" s="5"/>
      <c r="O77" s="5"/>
      <c r="P77" s="5"/>
    </row>
    <row r="78" spans="1:16" x14ac:dyDescent="0.25">
      <c r="A78" s="47"/>
      <c r="B78" s="5"/>
      <c r="C78" s="49"/>
      <c r="D78" s="49"/>
      <c r="E78" s="49"/>
      <c r="F78" s="5"/>
      <c r="G78" s="5"/>
      <c r="H78" s="5"/>
      <c r="I78" s="6"/>
      <c r="J78" s="7"/>
      <c r="K78" s="7"/>
      <c r="L78" s="5"/>
      <c r="M78" s="5"/>
      <c r="N78" s="5"/>
      <c r="O78" s="5"/>
      <c r="P78" s="5"/>
    </row>
    <row r="79" spans="1:16" x14ac:dyDescent="0.25">
      <c r="A79" s="47"/>
      <c r="B79" s="5"/>
      <c r="C79" s="49"/>
      <c r="D79" s="49"/>
      <c r="E79" s="49"/>
      <c r="F79" s="5"/>
      <c r="G79" s="5"/>
      <c r="H79" s="5"/>
      <c r="I79" s="6"/>
      <c r="J79" s="7"/>
      <c r="K79" s="7"/>
      <c r="L79" s="5"/>
      <c r="M79" s="5"/>
      <c r="N79" s="5"/>
      <c r="O79" s="5"/>
      <c r="P79" s="5"/>
    </row>
    <row r="80" spans="1:16" x14ac:dyDescent="0.25">
      <c r="A80" s="47"/>
      <c r="B80" s="5"/>
      <c r="C80" s="49"/>
      <c r="D80" s="49"/>
      <c r="E80" s="49"/>
      <c r="F80" s="5"/>
      <c r="G80" s="5"/>
      <c r="H80" s="5"/>
      <c r="I80" s="6"/>
      <c r="J80" s="7"/>
      <c r="K80" s="7"/>
      <c r="L80" s="5"/>
      <c r="M80" s="5"/>
      <c r="N80" s="5"/>
      <c r="O80" s="5"/>
      <c r="P80" s="5"/>
    </row>
    <row r="81" spans="1:16" x14ac:dyDescent="0.25">
      <c r="A81" s="47"/>
      <c r="B81" s="5"/>
      <c r="C81" s="49"/>
      <c r="D81" s="49"/>
      <c r="E81" s="49"/>
      <c r="F81" s="5"/>
      <c r="G81" s="5"/>
      <c r="H81" s="5"/>
      <c r="I81" s="6"/>
      <c r="J81" s="7"/>
      <c r="K81" s="7"/>
      <c r="L81" s="5"/>
      <c r="M81" s="5"/>
      <c r="N81" s="5"/>
      <c r="O81" s="5"/>
      <c r="P81" s="5"/>
    </row>
    <row r="82" spans="1:16" x14ac:dyDescent="0.25">
      <c r="A82" s="47"/>
      <c r="B82" s="5"/>
      <c r="C82" s="49"/>
      <c r="D82" s="49"/>
      <c r="E82" s="49"/>
      <c r="F82" s="5"/>
      <c r="G82" s="5"/>
      <c r="H82" s="5"/>
      <c r="I82" s="6"/>
      <c r="J82" s="7"/>
      <c r="K82" s="7"/>
      <c r="L82" s="5"/>
      <c r="M82" s="5"/>
      <c r="N82" s="5"/>
      <c r="O82" s="5"/>
      <c r="P82" s="5"/>
    </row>
    <row r="83" spans="1:16" x14ac:dyDescent="0.25">
      <c r="A83" s="47"/>
      <c r="B83" s="5"/>
      <c r="C83" s="49"/>
      <c r="D83" s="49"/>
      <c r="E83" s="49"/>
      <c r="F83" s="5"/>
      <c r="G83" s="5"/>
      <c r="H83" s="5"/>
      <c r="I83" s="6"/>
      <c r="J83" s="7"/>
      <c r="K83" s="7"/>
      <c r="L83" s="5"/>
      <c r="M83" s="5"/>
      <c r="N83" s="5"/>
      <c r="O83" s="5"/>
      <c r="P83" s="5"/>
    </row>
    <row r="84" spans="1:16" x14ac:dyDescent="0.25">
      <c r="A84" s="47"/>
      <c r="B84" s="5"/>
      <c r="C84" s="49"/>
      <c r="D84" s="49"/>
      <c r="E84" s="49"/>
      <c r="F84" s="5"/>
      <c r="G84" s="5"/>
      <c r="H84" s="5"/>
      <c r="I84" s="6"/>
      <c r="J84" s="7"/>
      <c r="K84" s="7"/>
      <c r="L84" s="5"/>
      <c r="M84" s="5"/>
      <c r="N84" s="5"/>
      <c r="O84" s="5"/>
      <c r="P84" s="5"/>
    </row>
    <row r="85" spans="1:16" x14ac:dyDescent="0.25">
      <c r="A85" s="47"/>
      <c r="B85" s="5"/>
      <c r="C85" s="49"/>
      <c r="D85" s="49"/>
      <c r="E85" s="49"/>
      <c r="F85" s="5"/>
      <c r="G85" s="5"/>
      <c r="H85" s="5"/>
      <c r="I85" s="6"/>
      <c r="J85" s="7"/>
      <c r="K85" s="7"/>
      <c r="L85" s="5"/>
      <c r="M85" s="5"/>
      <c r="N85" s="5"/>
      <c r="O85" s="5"/>
      <c r="P85" s="5"/>
    </row>
    <row r="86" spans="1:16" x14ac:dyDescent="0.25">
      <c r="A86" s="47"/>
      <c r="B86" s="5"/>
      <c r="C86" s="49"/>
      <c r="D86" s="49"/>
      <c r="E86" s="49"/>
      <c r="F86" s="5"/>
      <c r="G86" s="5"/>
      <c r="H86" s="5"/>
      <c r="I86" s="6"/>
      <c r="J86" s="7"/>
      <c r="K86" s="7"/>
      <c r="L86" s="5"/>
      <c r="M86" s="5"/>
      <c r="N86" s="5"/>
      <c r="O86" s="5"/>
      <c r="P86" s="5"/>
    </row>
    <row r="87" spans="1:16" x14ac:dyDescent="0.25">
      <c r="A87" s="47"/>
      <c r="B87" s="5"/>
      <c r="C87" s="49"/>
      <c r="D87" s="49"/>
      <c r="E87" s="49"/>
      <c r="F87" s="5"/>
      <c r="G87" s="5"/>
      <c r="H87" s="5"/>
      <c r="I87" s="6"/>
      <c r="J87" s="7"/>
      <c r="K87" s="7"/>
      <c r="L87" s="5"/>
      <c r="M87" s="5"/>
      <c r="N87" s="5"/>
      <c r="O87" s="5"/>
      <c r="P87" s="5"/>
    </row>
    <row r="88" spans="1:16" x14ac:dyDescent="0.25">
      <c r="A88" s="47"/>
      <c r="B88" s="5"/>
      <c r="C88" s="49"/>
      <c r="D88" s="49"/>
      <c r="E88" s="49"/>
      <c r="F88" s="5"/>
      <c r="G88" s="5"/>
      <c r="H88" s="5"/>
      <c r="I88" s="6"/>
      <c r="J88" s="7"/>
      <c r="K88" s="7"/>
      <c r="L88" s="5"/>
      <c r="M88" s="5"/>
      <c r="N88" s="5"/>
      <c r="O88" s="5"/>
      <c r="P88" s="5"/>
    </row>
    <row r="89" spans="1:16" x14ac:dyDescent="0.25">
      <c r="A89" s="47"/>
      <c r="B89" s="5"/>
      <c r="C89" s="49"/>
      <c r="D89" s="49"/>
      <c r="E89" s="49"/>
      <c r="F89" s="5"/>
      <c r="G89" s="5"/>
      <c r="H89" s="5"/>
      <c r="I89" s="6"/>
      <c r="J89" s="7"/>
      <c r="K89" s="7"/>
      <c r="L89" s="5"/>
      <c r="M89" s="5"/>
      <c r="N89" s="5"/>
      <c r="O89" s="5"/>
      <c r="P89" s="5"/>
    </row>
    <row r="90" spans="1:16" x14ac:dyDescent="0.25">
      <c r="A90" s="47"/>
      <c r="B90" s="5"/>
      <c r="C90" s="49"/>
      <c r="D90" s="49"/>
      <c r="E90" s="49"/>
      <c r="F90" s="5"/>
      <c r="G90" s="5"/>
      <c r="H90" s="5"/>
      <c r="I90" s="6"/>
      <c r="J90" s="7"/>
      <c r="K90" s="7"/>
      <c r="L90" s="5"/>
      <c r="M90" s="5"/>
      <c r="N90" s="5"/>
      <c r="O90" s="5"/>
      <c r="P90" s="5"/>
    </row>
    <row r="91" spans="1:16" x14ac:dyDescent="0.25">
      <c r="A91" s="47"/>
      <c r="B91" s="5"/>
      <c r="C91" s="49"/>
      <c r="D91" s="49"/>
      <c r="E91" s="49"/>
      <c r="F91" s="5"/>
      <c r="G91" s="5"/>
      <c r="H91" s="5"/>
      <c r="I91" s="6"/>
      <c r="J91" s="7"/>
      <c r="K91" s="7"/>
      <c r="L91" s="5"/>
      <c r="M91" s="5"/>
      <c r="N91" s="5"/>
      <c r="O91" s="5"/>
      <c r="P91" s="5"/>
    </row>
    <row r="92" spans="1:16" x14ac:dyDescent="0.25">
      <c r="A92" s="47"/>
      <c r="B92" s="5"/>
      <c r="C92" s="49"/>
      <c r="D92" s="49"/>
      <c r="E92" s="49"/>
      <c r="F92" s="5"/>
      <c r="G92" s="5"/>
      <c r="H92" s="5"/>
      <c r="I92" s="6"/>
      <c r="J92" s="7"/>
      <c r="K92" s="7"/>
      <c r="L92" s="5"/>
      <c r="M92" s="5"/>
      <c r="N92" s="5"/>
      <c r="O92" s="5"/>
      <c r="P92" s="5"/>
    </row>
    <row r="93" spans="1:16" x14ac:dyDescent="0.25">
      <c r="A93" s="47"/>
      <c r="B93" s="5"/>
      <c r="C93" s="49"/>
      <c r="D93" s="49"/>
      <c r="E93" s="49"/>
      <c r="F93" s="5"/>
      <c r="G93" s="5"/>
      <c r="H93" s="5"/>
      <c r="I93" s="6"/>
      <c r="J93" s="7"/>
      <c r="K93" s="7"/>
      <c r="L93" s="5"/>
      <c r="M93" s="5"/>
      <c r="N93" s="5"/>
      <c r="O93" s="5"/>
      <c r="P93" s="5"/>
    </row>
    <row r="94" spans="1:16" x14ac:dyDescent="0.25">
      <c r="A94" s="47"/>
      <c r="B94" s="5"/>
      <c r="C94" s="49"/>
      <c r="D94" s="49"/>
      <c r="E94" s="49"/>
      <c r="F94" s="5"/>
      <c r="G94" s="5"/>
      <c r="H94" s="5"/>
      <c r="I94" s="6"/>
      <c r="J94" s="7"/>
      <c r="K94" s="7"/>
      <c r="L94" s="5"/>
      <c r="M94" s="5"/>
      <c r="N94" s="5"/>
      <c r="O94" s="5"/>
      <c r="P94" s="5"/>
    </row>
    <row r="95" spans="1:16" x14ac:dyDescent="0.25">
      <c r="A95" s="47"/>
      <c r="B95" s="5"/>
      <c r="C95" s="49"/>
      <c r="D95" s="49"/>
      <c r="E95" s="49"/>
      <c r="F95" s="5"/>
      <c r="G95" s="5"/>
      <c r="H95" s="5"/>
      <c r="I95" s="6"/>
      <c r="J95" s="7"/>
      <c r="K95" s="7"/>
      <c r="L95" s="5"/>
      <c r="M95" s="5"/>
      <c r="N95" s="5"/>
      <c r="O95" s="5"/>
      <c r="P95" s="5"/>
    </row>
    <row r="96" spans="1:16" x14ac:dyDescent="0.25">
      <c r="A96" s="47"/>
      <c r="B96" s="5"/>
      <c r="C96" s="49"/>
      <c r="D96" s="49"/>
      <c r="E96" s="49"/>
      <c r="F96" s="5"/>
      <c r="G96" s="5"/>
      <c r="H96" s="5"/>
      <c r="I96" s="6"/>
      <c r="J96" s="7"/>
      <c r="K96" s="7"/>
      <c r="L96" s="5"/>
      <c r="M96" s="5"/>
      <c r="N96" s="5"/>
      <c r="O96" s="5"/>
      <c r="P96" s="5"/>
    </row>
    <row r="97" spans="1:16" x14ac:dyDescent="0.25">
      <c r="A97" s="47"/>
      <c r="B97" s="5"/>
      <c r="C97" s="49"/>
      <c r="D97" s="49"/>
      <c r="E97" s="49"/>
      <c r="F97" s="5"/>
      <c r="G97" s="5"/>
      <c r="H97" s="5"/>
      <c r="I97" s="6"/>
      <c r="J97" s="7"/>
      <c r="K97" s="7"/>
      <c r="L97" s="5"/>
      <c r="M97" s="5"/>
      <c r="N97" s="5"/>
      <c r="O97" s="5"/>
      <c r="P97" s="5"/>
    </row>
    <row r="98" spans="1:16" x14ac:dyDescent="0.25">
      <c r="A98" s="47"/>
      <c r="B98" s="5"/>
      <c r="C98" s="49"/>
      <c r="D98" s="49"/>
      <c r="E98" s="49"/>
      <c r="F98" s="5"/>
      <c r="G98" s="5"/>
      <c r="H98" s="5"/>
      <c r="I98" s="6"/>
      <c r="J98" s="7"/>
      <c r="K98" s="7"/>
      <c r="L98" s="5"/>
      <c r="M98" s="5"/>
      <c r="N98" s="5"/>
      <c r="O98" s="5"/>
      <c r="P98" s="5"/>
    </row>
    <row r="99" spans="1:16" x14ac:dyDescent="0.25">
      <c r="A99" s="47"/>
      <c r="B99" s="5"/>
      <c r="C99" s="49"/>
      <c r="D99" s="49"/>
      <c r="E99" s="49"/>
      <c r="F99" s="5"/>
      <c r="G99" s="5"/>
      <c r="H99" s="5"/>
      <c r="I99" s="6"/>
      <c r="J99" s="7"/>
      <c r="K99" s="7"/>
      <c r="L99" s="5"/>
      <c r="M99" s="5"/>
      <c r="N99" s="5"/>
      <c r="O99" s="5"/>
      <c r="P99" s="5"/>
    </row>
    <row r="100" spans="1:16" x14ac:dyDescent="0.25">
      <c r="A100" s="47"/>
      <c r="B100" s="5"/>
      <c r="C100" s="49"/>
      <c r="D100" s="49"/>
      <c r="E100" s="49"/>
      <c r="F100" s="5"/>
      <c r="G100" s="5"/>
      <c r="H100" s="5"/>
      <c r="I100" s="6"/>
      <c r="J100" s="7"/>
      <c r="K100" s="7"/>
      <c r="L100" s="5"/>
      <c r="M100" s="5"/>
      <c r="N100" s="5"/>
      <c r="O100" s="5"/>
      <c r="P100" s="5"/>
    </row>
    <row r="101" spans="1:16" x14ac:dyDescent="0.25">
      <c r="A101" s="47"/>
      <c r="B101" s="5"/>
      <c r="C101" s="49"/>
      <c r="D101" s="49"/>
      <c r="E101" s="49"/>
      <c r="F101" s="5"/>
      <c r="G101" s="5"/>
      <c r="H101" s="5"/>
      <c r="I101" s="6"/>
      <c r="J101" s="7"/>
      <c r="K101" s="7"/>
      <c r="L101" s="5"/>
      <c r="M101" s="5"/>
      <c r="N101" s="5"/>
      <c r="O101" s="5"/>
      <c r="P101" s="5"/>
    </row>
    <row r="102" spans="1:16" x14ac:dyDescent="0.25">
      <c r="A102" s="47"/>
      <c r="B102" s="5"/>
      <c r="C102" s="49"/>
      <c r="D102" s="49"/>
      <c r="E102" s="49"/>
      <c r="F102" s="5"/>
      <c r="G102" s="5"/>
      <c r="H102" s="5"/>
      <c r="I102" s="6"/>
      <c r="J102" s="7"/>
      <c r="K102" s="7"/>
      <c r="L102" s="5"/>
      <c r="M102" s="5"/>
      <c r="N102" s="5"/>
      <c r="O102" s="5"/>
      <c r="P102" s="5"/>
    </row>
    <row r="103" spans="1:16" x14ac:dyDescent="0.25">
      <c r="A103" s="47"/>
      <c r="B103" s="5"/>
      <c r="C103" s="49"/>
      <c r="D103" s="49"/>
      <c r="E103" s="49"/>
      <c r="F103" s="5"/>
      <c r="G103" s="5"/>
      <c r="H103" s="5"/>
      <c r="I103" s="6"/>
      <c r="J103" s="7"/>
      <c r="K103" s="7"/>
      <c r="L103" s="5"/>
      <c r="M103" s="5"/>
      <c r="N103" s="5"/>
      <c r="O103" s="5"/>
      <c r="P103" s="5"/>
    </row>
    <row r="104" spans="1:16" x14ac:dyDescent="0.25">
      <c r="A104" s="47"/>
      <c r="B104" s="5"/>
      <c r="C104" s="49"/>
      <c r="D104" s="49"/>
      <c r="E104" s="49"/>
      <c r="F104" s="5"/>
      <c r="G104" s="5"/>
      <c r="H104" s="5"/>
      <c r="I104" s="6"/>
      <c r="J104" s="7"/>
      <c r="K104" s="7"/>
      <c r="L104" s="5"/>
      <c r="M104" s="5"/>
      <c r="N104" s="5"/>
      <c r="O104" s="5"/>
      <c r="P104" s="5"/>
    </row>
    <row r="105" spans="1:16" x14ac:dyDescent="0.25">
      <c r="A105" s="47"/>
      <c r="B105" s="5"/>
      <c r="C105" s="49"/>
      <c r="D105" s="49"/>
      <c r="E105" s="49"/>
      <c r="F105" s="5"/>
      <c r="G105" s="5"/>
      <c r="H105" s="5"/>
      <c r="I105" s="6"/>
      <c r="J105" s="7"/>
      <c r="K105" s="7"/>
      <c r="L105" s="5"/>
      <c r="M105" s="5"/>
      <c r="N105" s="5"/>
      <c r="O105" s="5"/>
      <c r="P105" s="5"/>
    </row>
    <row r="106" spans="1:16" x14ac:dyDescent="0.25">
      <c r="A106" s="47"/>
      <c r="B106" s="5"/>
      <c r="C106" s="49"/>
      <c r="D106" s="49"/>
      <c r="E106" s="49"/>
      <c r="F106" s="5"/>
      <c r="G106" s="5"/>
      <c r="H106" s="5"/>
      <c r="I106" s="6"/>
      <c r="J106" s="7"/>
      <c r="K106" s="7"/>
      <c r="L106" s="5"/>
      <c r="M106" s="5"/>
      <c r="N106" s="5"/>
      <c r="O106" s="5"/>
      <c r="P106" s="5"/>
    </row>
    <row r="107" spans="1:16" x14ac:dyDescent="0.25">
      <c r="A107" s="47"/>
      <c r="B107" s="5"/>
      <c r="C107" s="49"/>
      <c r="D107" s="49"/>
      <c r="E107" s="49"/>
      <c r="F107" s="5"/>
      <c r="G107" s="5"/>
      <c r="H107" s="5"/>
      <c r="I107" s="6"/>
      <c r="J107" s="7"/>
      <c r="K107" s="7"/>
      <c r="L107" s="5"/>
      <c r="M107" s="5"/>
      <c r="N107" s="5"/>
      <c r="O107" s="5"/>
      <c r="P107" s="5"/>
    </row>
    <row r="108" spans="1:16" x14ac:dyDescent="0.25">
      <c r="A108" s="47"/>
      <c r="B108" s="5"/>
      <c r="C108" s="49"/>
      <c r="D108" s="49"/>
      <c r="E108" s="49"/>
      <c r="F108" s="5"/>
      <c r="G108" s="5"/>
      <c r="H108" s="5"/>
      <c r="I108" s="6"/>
      <c r="J108" s="7"/>
      <c r="K108" s="7"/>
      <c r="L108" s="5"/>
      <c r="M108" s="5"/>
      <c r="N108" s="5"/>
      <c r="O108" s="5"/>
      <c r="P108" s="5"/>
    </row>
    <row r="109" spans="1:16" x14ac:dyDescent="0.25">
      <c r="A109" s="47"/>
      <c r="B109" s="5"/>
      <c r="C109" s="49"/>
      <c r="D109" s="49"/>
      <c r="E109" s="49"/>
      <c r="F109" s="5"/>
      <c r="G109" s="5"/>
      <c r="H109" s="5"/>
      <c r="I109" s="6"/>
      <c r="J109" s="7"/>
      <c r="K109" s="7"/>
      <c r="L109" s="5"/>
      <c r="M109" s="5"/>
      <c r="N109" s="5"/>
      <c r="O109" s="5"/>
      <c r="P109" s="5"/>
    </row>
    <row r="110" spans="1:16" x14ac:dyDescent="0.25">
      <c r="A110" s="47"/>
      <c r="B110" s="5"/>
      <c r="C110" s="49"/>
      <c r="D110" s="49"/>
      <c r="E110" s="49"/>
      <c r="F110" s="5"/>
      <c r="G110" s="5"/>
      <c r="H110" s="5"/>
      <c r="I110" s="6"/>
      <c r="J110" s="7"/>
      <c r="K110" s="7"/>
      <c r="L110" s="5"/>
      <c r="M110" s="5"/>
      <c r="N110" s="5"/>
      <c r="O110" s="5"/>
      <c r="P110" s="5"/>
    </row>
    <row r="111" spans="1:16" x14ac:dyDescent="0.25">
      <c r="A111" s="47"/>
      <c r="B111" s="5"/>
      <c r="C111" s="49"/>
      <c r="D111" s="49"/>
      <c r="E111" s="49"/>
      <c r="F111" s="5"/>
      <c r="G111" s="5"/>
      <c r="H111" s="5"/>
      <c r="I111" s="6"/>
      <c r="J111" s="7"/>
      <c r="K111" s="7"/>
      <c r="L111" s="5"/>
      <c r="M111" s="5"/>
      <c r="N111" s="5"/>
      <c r="O111" s="5"/>
      <c r="P111" s="5"/>
    </row>
    <row r="112" spans="1:16" x14ac:dyDescent="0.25">
      <c r="A112" s="47"/>
      <c r="B112" s="5"/>
      <c r="C112" s="49"/>
      <c r="D112" s="49"/>
      <c r="E112" s="49"/>
      <c r="F112" s="5"/>
      <c r="G112" s="5"/>
      <c r="H112" s="5"/>
      <c r="I112" s="6"/>
      <c r="J112" s="7"/>
      <c r="K112" s="7"/>
      <c r="L112" s="5"/>
      <c r="M112" s="5"/>
      <c r="N112" s="5"/>
      <c r="O112" s="5"/>
      <c r="P112" s="5"/>
    </row>
    <row r="113" spans="1:16" x14ac:dyDescent="0.25">
      <c r="A113" s="47"/>
      <c r="B113" s="5"/>
      <c r="C113" s="49"/>
      <c r="D113" s="49"/>
      <c r="E113" s="49"/>
      <c r="F113" s="5"/>
      <c r="G113" s="5"/>
      <c r="H113" s="5"/>
      <c r="I113" s="6"/>
      <c r="J113" s="7"/>
      <c r="K113" s="7"/>
      <c r="L113" s="5"/>
      <c r="M113" s="5"/>
      <c r="N113" s="5"/>
      <c r="O113" s="5"/>
      <c r="P113" s="5"/>
    </row>
    <row r="114" spans="1:16" x14ac:dyDescent="0.25">
      <c r="A114" s="47"/>
      <c r="B114" s="5"/>
      <c r="C114" s="49"/>
      <c r="D114" s="49"/>
      <c r="E114" s="49"/>
      <c r="F114" s="5"/>
      <c r="G114" s="5"/>
      <c r="H114" s="5"/>
      <c r="I114" s="6"/>
      <c r="J114" s="7"/>
      <c r="K114" s="7"/>
      <c r="L114" s="5"/>
      <c r="M114" s="5"/>
      <c r="N114" s="5"/>
      <c r="O114" s="5"/>
      <c r="P114" s="5"/>
    </row>
    <row r="115" spans="1:16" x14ac:dyDescent="0.25">
      <c r="A115" s="47"/>
      <c r="B115" s="5"/>
      <c r="C115" s="49"/>
      <c r="D115" s="49"/>
      <c r="E115" s="49"/>
      <c r="F115" s="5"/>
      <c r="G115" s="5"/>
      <c r="H115" s="5"/>
      <c r="I115" s="6"/>
      <c r="J115" s="7"/>
      <c r="K115" s="7"/>
      <c r="L115" s="5"/>
      <c r="M115" s="5"/>
      <c r="N115" s="5"/>
      <c r="O115" s="5"/>
      <c r="P115" s="5"/>
    </row>
    <row r="116" spans="1:16" x14ac:dyDescent="0.25">
      <c r="A116" s="47"/>
      <c r="B116" s="5"/>
      <c r="C116" s="49"/>
      <c r="D116" s="49"/>
      <c r="E116" s="49"/>
      <c r="F116" s="5"/>
      <c r="G116" s="5"/>
      <c r="H116" s="5"/>
      <c r="I116" s="6"/>
      <c r="J116" s="7"/>
      <c r="K116" s="7"/>
      <c r="L116" s="5"/>
      <c r="M116" s="5"/>
      <c r="N116" s="5"/>
      <c r="O116" s="5"/>
      <c r="P116" s="5"/>
    </row>
    <row r="117" spans="1:16" x14ac:dyDescent="0.25">
      <c r="A117" s="47"/>
      <c r="B117" s="5"/>
      <c r="C117" s="49"/>
      <c r="D117" s="49"/>
      <c r="E117" s="49"/>
      <c r="F117" s="5"/>
      <c r="G117" s="5"/>
      <c r="H117" s="5"/>
      <c r="I117" s="6"/>
      <c r="J117" s="7"/>
      <c r="K117" s="7"/>
      <c r="L117" s="5"/>
      <c r="M117" s="5"/>
      <c r="N117" s="5"/>
      <c r="O117" s="5"/>
      <c r="P117" s="5"/>
    </row>
    <row r="118" spans="1:16" x14ac:dyDescent="0.25">
      <c r="A118" s="47"/>
      <c r="B118" s="5"/>
      <c r="C118" s="49"/>
      <c r="D118" s="49"/>
      <c r="E118" s="49"/>
      <c r="F118" s="5"/>
      <c r="G118" s="5"/>
      <c r="H118" s="5"/>
      <c r="I118" s="6"/>
      <c r="J118" s="7"/>
      <c r="K118" s="7"/>
      <c r="L118" s="5"/>
      <c r="M118" s="5"/>
      <c r="N118" s="5"/>
      <c r="O118" s="5"/>
      <c r="P118" s="5"/>
    </row>
    <row r="119" spans="1:16" x14ac:dyDescent="0.25">
      <c r="A119" s="47"/>
      <c r="B119" s="5"/>
      <c r="C119" s="49"/>
      <c r="D119" s="49"/>
      <c r="E119" s="49"/>
      <c r="F119" s="5"/>
      <c r="G119" s="5"/>
      <c r="H119" s="5"/>
      <c r="I119" s="6"/>
      <c r="J119" s="7"/>
      <c r="K119" s="7"/>
      <c r="L119" s="5"/>
      <c r="M119" s="5"/>
      <c r="N119" s="5"/>
      <c r="O119" s="5"/>
      <c r="P119" s="5"/>
    </row>
    <row r="120" spans="1:16" x14ac:dyDescent="0.25">
      <c r="A120" s="47"/>
      <c r="B120" s="5"/>
      <c r="C120" s="49"/>
      <c r="D120" s="49"/>
      <c r="E120" s="49"/>
      <c r="F120" s="5"/>
      <c r="G120" s="5"/>
      <c r="H120" s="5"/>
      <c r="I120" s="6"/>
      <c r="J120" s="7"/>
      <c r="K120" s="7"/>
      <c r="L120" s="5"/>
      <c r="M120" s="5"/>
      <c r="N120" s="5"/>
      <c r="O120" s="5"/>
      <c r="P120" s="5"/>
    </row>
    <row r="121" spans="1:16" x14ac:dyDescent="0.25">
      <c r="A121" s="47"/>
      <c r="B121" s="5"/>
      <c r="C121" s="49"/>
      <c r="D121" s="49"/>
      <c r="E121" s="49"/>
      <c r="F121" s="5"/>
      <c r="G121" s="5"/>
      <c r="H121" s="5"/>
      <c r="I121" s="6"/>
      <c r="J121" s="7"/>
      <c r="K121" s="7"/>
      <c r="L121" s="5"/>
      <c r="M121" s="5"/>
      <c r="N121" s="5"/>
      <c r="O121" s="5"/>
      <c r="P121" s="5"/>
    </row>
    <row r="122" spans="1:16" x14ac:dyDescent="0.25">
      <c r="A122" s="47"/>
      <c r="B122" s="5"/>
      <c r="C122" s="49"/>
      <c r="D122" s="49"/>
      <c r="E122" s="49"/>
      <c r="F122" s="5"/>
      <c r="G122" s="5"/>
      <c r="H122" s="5"/>
      <c r="I122" s="6"/>
      <c r="J122" s="7"/>
      <c r="K122" s="7"/>
      <c r="L122" s="5"/>
      <c r="M122" s="5"/>
      <c r="N122" s="5"/>
      <c r="O122" s="5"/>
      <c r="P122" s="5"/>
    </row>
    <row r="123" spans="1:16" x14ac:dyDescent="0.25">
      <c r="A123" s="47"/>
      <c r="B123" s="5"/>
      <c r="C123" s="49"/>
      <c r="D123" s="49"/>
      <c r="E123" s="49"/>
      <c r="F123" s="5"/>
      <c r="G123" s="5"/>
      <c r="H123" s="5"/>
      <c r="I123" s="6"/>
      <c r="J123" s="7"/>
      <c r="K123" s="7"/>
      <c r="L123" s="5"/>
      <c r="M123" s="5"/>
      <c r="N123" s="5"/>
      <c r="O123" s="5"/>
      <c r="P123" s="5"/>
    </row>
    <row r="124" spans="1:16" x14ac:dyDescent="0.25">
      <c r="A124" s="47"/>
      <c r="B124" s="5"/>
      <c r="C124" s="49"/>
      <c r="D124" s="49"/>
      <c r="E124" s="49"/>
      <c r="F124" s="5"/>
      <c r="G124" s="5"/>
      <c r="H124" s="5"/>
      <c r="I124" s="6"/>
      <c r="J124" s="7"/>
      <c r="K124" s="7"/>
      <c r="L124" s="5"/>
      <c r="M124" s="5"/>
      <c r="N124" s="5"/>
      <c r="O124" s="5"/>
      <c r="P124" s="5"/>
    </row>
    <row r="125" spans="1:16" x14ac:dyDescent="0.25">
      <c r="A125" s="47"/>
      <c r="B125" s="5"/>
      <c r="C125" s="49"/>
      <c r="D125" s="49"/>
      <c r="E125" s="49"/>
      <c r="F125" s="5"/>
      <c r="G125" s="5"/>
      <c r="H125" s="5"/>
      <c r="I125" s="6"/>
      <c r="J125" s="7"/>
      <c r="K125" s="7"/>
      <c r="L125" s="5"/>
      <c r="M125" s="5"/>
      <c r="N125" s="5"/>
      <c r="O125" s="5"/>
      <c r="P125" s="5"/>
    </row>
    <row r="126" spans="1:16" x14ac:dyDescent="0.25">
      <c r="A126" s="47"/>
      <c r="B126" s="5"/>
      <c r="C126" s="49"/>
      <c r="D126" s="49"/>
      <c r="E126" s="49"/>
      <c r="F126" s="5"/>
      <c r="G126" s="5"/>
      <c r="H126" s="5"/>
      <c r="I126" s="6"/>
      <c r="J126" s="7"/>
      <c r="K126" s="7"/>
      <c r="L126" s="5"/>
      <c r="M126" s="5"/>
      <c r="N126" s="5"/>
      <c r="O126" s="5"/>
      <c r="P126" s="5"/>
    </row>
    <row r="127" spans="1:16" x14ac:dyDescent="0.25">
      <c r="A127" s="47"/>
      <c r="B127" s="5"/>
      <c r="C127" s="49"/>
      <c r="D127" s="49"/>
      <c r="E127" s="49"/>
      <c r="F127" s="5"/>
      <c r="G127" s="5"/>
      <c r="H127" s="5"/>
      <c r="I127" s="6"/>
      <c r="J127" s="7"/>
      <c r="K127" s="7"/>
      <c r="L127" s="5"/>
      <c r="M127" s="5"/>
      <c r="N127" s="5"/>
      <c r="O127" s="5"/>
      <c r="P127" s="5"/>
    </row>
    <row r="128" spans="1:16" x14ac:dyDescent="0.25">
      <c r="A128" s="47"/>
      <c r="B128" s="5"/>
      <c r="C128" s="49"/>
      <c r="D128" s="49"/>
      <c r="E128" s="49"/>
      <c r="F128" s="5"/>
      <c r="G128" s="5"/>
      <c r="H128" s="5"/>
      <c r="I128" s="6"/>
      <c r="J128" s="7"/>
      <c r="K128" s="7"/>
      <c r="L128" s="5"/>
      <c r="M128" s="5"/>
      <c r="N128" s="5"/>
      <c r="O128" s="5"/>
      <c r="P128" s="5"/>
    </row>
    <row r="129" spans="1:16" x14ac:dyDescent="0.25">
      <c r="A129" s="47"/>
      <c r="B129" s="5"/>
      <c r="C129" s="49"/>
      <c r="D129" s="49"/>
      <c r="E129" s="49"/>
      <c r="F129" s="5"/>
      <c r="G129" s="5"/>
      <c r="H129" s="5"/>
      <c r="I129" s="6"/>
      <c r="J129" s="7"/>
      <c r="K129" s="7"/>
      <c r="L129" s="5"/>
      <c r="M129" s="5"/>
      <c r="N129" s="5"/>
      <c r="O129" s="5"/>
      <c r="P129" s="5"/>
    </row>
    <row r="130" spans="1:16" x14ac:dyDescent="0.25">
      <c r="A130" s="47"/>
      <c r="B130" s="5"/>
      <c r="C130" s="49"/>
      <c r="D130" s="49"/>
      <c r="E130" s="49"/>
      <c r="F130" s="5"/>
      <c r="G130" s="5"/>
      <c r="H130" s="5"/>
      <c r="I130" s="6"/>
      <c r="J130" s="7"/>
      <c r="K130" s="7"/>
      <c r="L130" s="5"/>
      <c r="M130" s="5"/>
      <c r="N130" s="5"/>
      <c r="O130" s="5"/>
      <c r="P130" s="5"/>
    </row>
    <row r="131" spans="1:16" x14ac:dyDescent="0.25">
      <c r="A131" s="47"/>
      <c r="B131" s="5"/>
      <c r="C131" s="49"/>
      <c r="D131" s="49"/>
      <c r="E131" s="49"/>
      <c r="F131" s="5"/>
      <c r="G131" s="5"/>
      <c r="H131" s="5"/>
      <c r="I131" s="6"/>
      <c r="J131" s="7"/>
      <c r="K131" s="7"/>
      <c r="L131" s="5"/>
      <c r="M131" s="5"/>
      <c r="N131" s="5"/>
      <c r="O131" s="5"/>
      <c r="P131" s="5"/>
    </row>
    <row r="132" spans="1:16" x14ac:dyDescent="0.25">
      <c r="A132" s="47"/>
      <c r="B132" s="5"/>
      <c r="C132" s="49"/>
      <c r="D132" s="49"/>
      <c r="E132" s="49"/>
      <c r="F132" s="5"/>
      <c r="G132" s="5"/>
      <c r="H132" s="5"/>
      <c r="I132" s="6"/>
      <c r="J132" s="7"/>
      <c r="K132" s="7"/>
      <c r="L132" s="5"/>
      <c r="M132" s="5"/>
      <c r="N132" s="5"/>
      <c r="O132" s="5"/>
      <c r="P132" s="5"/>
    </row>
    <row r="133" spans="1:16" x14ac:dyDescent="0.25">
      <c r="A133" s="47"/>
      <c r="B133" s="5"/>
      <c r="C133" s="49"/>
      <c r="D133" s="49"/>
      <c r="E133" s="49"/>
      <c r="F133" s="5"/>
      <c r="G133" s="5"/>
      <c r="H133" s="5"/>
      <c r="I133" s="6"/>
      <c r="J133" s="7"/>
      <c r="K133" s="7"/>
      <c r="L133" s="5"/>
      <c r="M133" s="5"/>
      <c r="N133" s="5"/>
      <c r="O133" s="5"/>
      <c r="P133" s="5"/>
    </row>
    <row r="134" spans="1:16" x14ac:dyDescent="0.25">
      <c r="A134" s="47"/>
      <c r="B134" s="5"/>
      <c r="C134" s="49"/>
      <c r="D134" s="49"/>
      <c r="E134" s="49"/>
      <c r="F134" s="5"/>
      <c r="G134" s="5"/>
      <c r="H134" s="5"/>
      <c r="I134" s="6"/>
      <c r="J134" s="7"/>
      <c r="K134" s="7"/>
      <c r="L134" s="5"/>
      <c r="M134" s="5"/>
      <c r="N134" s="5"/>
      <c r="O134" s="5"/>
      <c r="P134" s="5"/>
    </row>
    <row r="135" spans="1:16" x14ac:dyDescent="0.25">
      <c r="A135" s="47"/>
      <c r="B135" s="5"/>
      <c r="C135" s="49"/>
      <c r="D135" s="49"/>
      <c r="E135" s="49"/>
      <c r="F135" s="5"/>
      <c r="G135" s="5"/>
      <c r="H135" s="5"/>
      <c r="I135" s="6"/>
      <c r="J135" s="7"/>
      <c r="K135" s="7"/>
      <c r="L135" s="5"/>
      <c r="M135" s="5"/>
      <c r="N135" s="5"/>
      <c r="O135" s="5"/>
      <c r="P135" s="5"/>
    </row>
    <row r="136" spans="1:16" x14ac:dyDescent="0.25">
      <c r="A136" s="47"/>
      <c r="B136" s="5"/>
      <c r="C136" s="49"/>
      <c r="D136" s="49"/>
      <c r="E136" s="49"/>
      <c r="F136" s="5"/>
      <c r="G136" s="5"/>
      <c r="H136" s="5"/>
      <c r="I136" s="6"/>
      <c r="J136" s="7"/>
      <c r="K136" s="7"/>
      <c r="L136" s="5"/>
      <c r="M136" s="5"/>
      <c r="N136" s="5"/>
      <c r="O136" s="5"/>
      <c r="P136" s="5"/>
    </row>
    <row r="137" spans="1:16" x14ac:dyDescent="0.25">
      <c r="A137" s="47"/>
      <c r="B137" s="5"/>
      <c r="C137" s="49"/>
      <c r="D137" s="49"/>
      <c r="E137" s="49"/>
      <c r="F137" s="5"/>
      <c r="G137" s="5"/>
      <c r="H137" s="5"/>
      <c r="I137" s="6"/>
      <c r="J137" s="7"/>
      <c r="K137" s="7"/>
      <c r="L137" s="5"/>
      <c r="M137" s="5"/>
      <c r="N137" s="5"/>
      <c r="O137" s="5"/>
      <c r="P137" s="5"/>
    </row>
    <row r="138" spans="1:16" x14ac:dyDescent="0.25">
      <c r="A138" s="47"/>
      <c r="B138" s="5"/>
      <c r="C138" s="49"/>
      <c r="D138" s="49"/>
      <c r="E138" s="49"/>
      <c r="F138" s="5"/>
      <c r="G138" s="5"/>
      <c r="H138" s="5"/>
      <c r="I138" s="6"/>
      <c r="J138" s="7"/>
      <c r="K138" s="7"/>
      <c r="L138" s="5"/>
      <c r="M138" s="5"/>
      <c r="N138" s="5"/>
      <c r="O138" s="5"/>
      <c r="P138" s="5"/>
    </row>
    <row r="139" spans="1:16" x14ac:dyDescent="0.25">
      <c r="A139" s="47"/>
      <c r="B139" s="5"/>
      <c r="C139" s="49"/>
      <c r="D139" s="49"/>
      <c r="E139" s="49"/>
      <c r="F139" s="5"/>
      <c r="G139" s="5"/>
      <c r="H139" s="5"/>
      <c r="I139" s="6"/>
      <c r="J139" s="7"/>
      <c r="K139" s="7"/>
      <c r="L139" s="5"/>
      <c r="M139" s="5"/>
      <c r="N139" s="5"/>
      <c r="O139" s="5"/>
      <c r="P139" s="5"/>
    </row>
    <row r="140" spans="1:16" x14ac:dyDescent="0.25">
      <c r="A140" s="47"/>
      <c r="B140" s="5"/>
      <c r="C140" s="49"/>
      <c r="D140" s="49"/>
      <c r="E140" s="49"/>
      <c r="F140" s="5"/>
      <c r="G140" s="5"/>
      <c r="H140" s="5"/>
      <c r="I140" s="6"/>
      <c r="J140" s="7"/>
      <c r="K140" s="7"/>
      <c r="L140" s="5"/>
      <c r="M140" s="5"/>
      <c r="N140" s="5"/>
      <c r="O140" s="5"/>
      <c r="P140" s="5"/>
    </row>
    <row r="141" spans="1:16" x14ac:dyDescent="0.25">
      <c r="A141" s="47"/>
      <c r="B141" s="5"/>
      <c r="C141" s="49"/>
      <c r="D141" s="49"/>
      <c r="E141" s="49"/>
      <c r="F141" s="5"/>
      <c r="G141" s="5"/>
      <c r="H141" s="5"/>
      <c r="I141" s="6"/>
      <c r="J141" s="7"/>
      <c r="K141" s="7"/>
      <c r="L141" s="5"/>
      <c r="M141" s="5"/>
      <c r="N141" s="5"/>
      <c r="O141" s="5"/>
      <c r="P141" s="5"/>
    </row>
    <row r="142" spans="1:16" x14ac:dyDescent="0.25">
      <c r="A142" s="47"/>
      <c r="B142" s="5"/>
      <c r="C142" s="49"/>
      <c r="D142" s="49"/>
      <c r="E142" s="49"/>
      <c r="F142" s="5"/>
      <c r="G142" s="5"/>
      <c r="H142" s="5"/>
      <c r="I142" s="6"/>
      <c r="J142" s="7"/>
      <c r="K142" s="7"/>
      <c r="L142" s="5"/>
      <c r="M142" s="5"/>
      <c r="N142" s="5"/>
      <c r="O142" s="5"/>
      <c r="P142" s="5"/>
    </row>
    <row r="143" spans="1:16" x14ac:dyDescent="0.25">
      <c r="A143" s="47"/>
      <c r="B143" s="5"/>
      <c r="C143" s="49"/>
      <c r="D143" s="49"/>
      <c r="E143" s="49"/>
      <c r="F143" s="5"/>
      <c r="G143" s="5"/>
      <c r="H143" s="5"/>
      <c r="I143" s="6"/>
      <c r="J143" s="7"/>
      <c r="K143" s="7"/>
      <c r="L143" s="5"/>
      <c r="M143" s="5"/>
      <c r="N143" s="5"/>
      <c r="O143" s="5"/>
      <c r="P143" s="5"/>
    </row>
    <row r="144" spans="1:16" x14ac:dyDescent="0.25">
      <c r="A144" s="47"/>
      <c r="B144" s="5"/>
      <c r="C144" s="49"/>
      <c r="D144" s="49"/>
      <c r="E144" s="49"/>
      <c r="F144" s="5"/>
      <c r="G144" s="5"/>
      <c r="H144" s="5"/>
      <c r="I144" s="6"/>
      <c r="J144" s="7"/>
      <c r="K144" s="7"/>
      <c r="L144" s="5"/>
      <c r="M144" s="5"/>
      <c r="N144" s="5"/>
      <c r="O144" s="5"/>
      <c r="P144" s="5"/>
    </row>
    <row r="145" spans="1:16" x14ac:dyDescent="0.25">
      <c r="A145" s="47"/>
      <c r="B145" s="5"/>
      <c r="C145" s="49"/>
      <c r="D145" s="49"/>
      <c r="E145" s="49"/>
      <c r="F145" s="5"/>
      <c r="G145" s="5"/>
      <c r="H145" s="5"/>
      <c r="I145" s="6"/>
      <c r="J145" s="7"/>
      <c r="K145" s="7"/>
      <c r="L145" s="5"/>
      <c r="M145" s="5"/>
      <c r="N145" s="5"/>
      <c r="O145" s="5"/>
      <c r="P145" s="5"/>
    </row>
    <row r="146" spans="1:16" x14ac:dyDescent="0.25">
      <c r="A146" s="47"/>
      <c r="B146" s="5"/>
      <c r="C146" s="49"/>
      <c r="D146" s="49"/>
      <c r="E146" s="49"/>
      <c r="F146" s="5"/>
      <c r="G146" s="5"/>
      <c r="H146" s="5"/>
      <c r="I146" s="6"/>
      <c r="J146" s="7"/>
      <c r="K146" s="7"/>
      <c r="L146" s="5"/>
      <c r="M146" s="5"/>
      <c r="N146" s="5"/>
      <c r="O146" s="5"/>
      <c r="P146" s="5"/>
    </row>
    <row r="147" spans="1:16" x14ac:dyDescent="0.25">
      <c r="A147" s="47"/>
      <c r="B147" s="5"/>
      <c r="C147" s="49"/>
      <c r="D147" s="49"/>
      <c r="E147" s="49"/>
      <c r="F147" s="5"/>
      <c r="G147" s="5"/>
      <c r="H147" s="5"/>
      <c r="I147" s="6"/>
      <c r="J147" s="7"/>
      <c r="K147" s="7"/>
      <c r="L147" s="5"/>
      <c r="M147" s="5"/>
      <c r="N147" s="5"/>
      <c r="O147" s="5"/>
      <c r="P147" s="5"/>
    </row>
    <row r="148" spans="1:16" x14ac:dyDescent="0.25">
      <c r="A148" s="47"/>
      <c r="B148" s="5"/>
      <c r="C148" s="49"/>
      <c r="D148" s="49"/>
      <c r="E148" s="49"/>
      <c r="F148" s="5"/>
      <c r="G148" s="5"/>
      <c r="H148" s="5"/>
      <c r="I148" s="6"/>
      <c r="J148" s="7"/>
      <c r="K148" s="7"/>
      <c r="L148" s="5"/>
      <c r="M148" s="5"/>
      <c r="N148" s="5"/>
      <c r="O148" s="5"/>
      <c r="P148" s="5"/>
    </row>
    <row r="149" spans="1:16" x14ac:dyDescent="0.25">
      <c r="A149" s="47"/>
      <c r="B149" s="5"/>
      <c r="C149" s="49"/>
      <c r="D149" s="49"/>
      <c r="E149" s="49"/>
      <c r="F149" s="5"/>
      <c r="G149" s="5"/>
      <c r="H149" s="5"/>
      <c r="I149" s="6"/>
      <c r="J149" s="7"/>
      <c r="K149" s="7"/>
      <c r="L149" s="5"/>
      <c r="M149" s="5"/>
      <c r="N149" s="5"/>
      <c r="O149" s="5"/>
      <c r="P149" s="5"/>
    </row>
    <row r="150" spans="1:16" x14ac:dyDescent="0.25">
      <c r="A150" s="47"/>
      <c r="B150" s="5"/>
      <c r="C150" s="49"/>
      <c r="D150" s="49"/>
      <c r="E150" s="49"/>
      <c r="F150" s="5"/>
      <c r="G150" s="5"/>
      <c r="H150" s="5"/>
      <c r="I150" s="6"/>
      <c r="J150" s="7"/>
      <c r="K150" s="7"/>
      <c r="L150" s="5"/>
      <c r="M150" s="5"/>
      <c r="N150" s="5"/>
      <c r="O150" s="5"/>
      <c r="P150" s="5"/>
    </row>
    <row r="151" spans="1:16" x14ac:dyDescent="0.25">
      <c r="A151" s="47"/>
      <c r="B151" s="5"/>
      <c r="C151" s="49"/>
      <c r="D151" s="49"/>
      <c r="E151" s="49"/>
      <c r="F151" s="5"/>
      <c r="G151" s="5"/>
      <c r="H151" s="5"/>
      <c r="I151" s="6"/>
      <c r="J151" s="7"/>
      <c r="K151" s="7"/>
      <c r="L151" s="5"/>
      <c r="M151" s="5"/>
      <c r="N151" s="5"/>
      <c r="O151" s="5"/>
      <c r="P151" s="5"/>
    </row>
    <row r="152" spans="1:16" x14ac:dyDescent="0.25">
      <c r="A152" s="47"/>
      <c r="B152" s="5"/>
      <c r="C152" s="49"/>
      <c r="D152" s="49"/>
      <c r="E152" s="49"/>
      <c r="F152" s="5"/>
      <c r="G152" s="5"/>
      <c r="H152" s="5"/>
      <c r="I152" s="6"/>
      <c r="J152" s="7"/>
      <c r="K152" s="7"/>
      <c r="L152" s="5"/>
      <c r="M152" s="5"/>
      <c r="N152" s="5"/>
      <c r="O152" s="5"/>
      <c r="P152" s="5"/>
    </row>
    <row r="153" spans="1:16" x14ac:dyDescent="0.25">
      <c r="A153" s="47"/>
      <c r="B153" s="5"/>
      <c r="C153" s="49"/>
      <c r="D153" s="49"/>
      <c r="E153" s="49"/>
      <c r="F153" s="5"/>
      <c r="G153" s="5"/>
      <c r="H153" s="5"/>
      <c r="I153" s="6"/>
      <c r="J153" s="7"/>
      <c r="K153" s="7"/>
      <c r="L153" s="5"/>
      <c r="M153" s="5"/>
      <c r="N153" s="5"/>
      <c r="O153" s="5"/>
      <c r="P153" s="5"/>
    </row>
    <row r="154" spans="1:16" x14ac:dyDescent="0.25">
      <c r="A154" s="47"/>
      <c r="B154" s="5"/>
      <c r="C154" s="49"/>
      <c r="D154" s="49"/>
      <c r="E154" s="49"/>
      <c r="F154" s="5"/>
      <c r="G154" s="5"/>
      <c r="H154" s="5"/>
      <c r="I154" s="6"/>
      <c r="J154" s="7"/>
      <c r="K154" s="7"/>
      <c r="L154" s="5"/>
      <c r="M154" s="5"/>
      <c r="N154" s="5"/>
      <c r="O154" s="5"/>
      <c r="P154" s="5"/>
    </row>
    <row r="155" spans="1:16" x14ac:dyDescent="0.25">
      <c r="A155" s="47"/>
      <c r="B155" s="5"/>
      <c r="C155" s="49"/>
      <c r="D155" s="49"/>
      <c r="E155" s="49"/>
      <c r="F155" s="5"/>
      <c r="G155" s="5"/>
      <c r="H155" s="5"/>
      <c r="I155" s="6"/>
      <c r="J155" s="7"/>
      <c r="K155" s="7"/>
      <c r="L155" s="5"/>
      <c r="M155" s="5"/>
      <c r="N155" s="5"/>
      <c r="O155" s="5"/>
      <c r="P155" s="5"/>
    </row>
    <row r="156" spans="1:16" x14ac:dyDescent="0.25">
      <c r="A156" s="47"/>
      <c r="B156" s="5"/>
      <c r="C156" s="49"/>
      <c r="D156" s="49"/>
      <c r="E156" s="49"/>
      <c r="F156" s="5"/>
      <c r="G156" s="5"/>
      <c r="H156" s="5"/>
      <c r="I156" s="6"/>
      <c r="J156" s="7"/>
      <c r="K156" s="7"/>
      <c r="L156" s="5"/>
      <c r="M156" s="5"/>
      <c r="N156" s="5"/>
      <c r="O156" s="5"/>
      <c r="P156" s="5"/>
    </row>
    <row r="157" spans="1:16" x14ac:dyDescent="0.25">
      <c r="A157" s="47"/>
      <c r="B157" s="5"/>
      <c r="C157" s="49"/>
      <c r="D157" s="49"/>
      <c r="E157" s="49"/>
      <c r="F157" s="5"/>
      <c r="G157" s="5"/>
      <c r="H157" s="5"/>
      <c r="I157" s="6"/>
      <c r="J157" s="7"/>
      <c r="K157" s="7"/>
      <c r="L157" s="5"/>
      <c r="M157" s="5"/>
      <c r="N157" s="5"/>
      <c r="O157" s="5"/>
      <c r="P157" s="5"/>
    </row>
    <row r="158" spans="1:16" x14ac:dyDescent="0.25">
      <c r="A158" s="47"/>
      <c r="B158" s="5"/>
      <c r="C158" s="49"/>
      <c r="D158" s="49"/>
      <c r="E158" s="49"/>
      <c r="F158" s="5"/>
      <c r="G158" s="5"/>
      <c r="H158" s="5"/>
      <c r="I158" s="6"/>
      <c r="J158" s="7"/>
      <c r="K158" s="7"/>
      <c r="L158" s="5"/>
      <c r="M158" s="5"/>
      <c r="N158" s="5"/>
      <c r="O158" s="5"/>
      <c r="P158" s="5"/>
    </row>
    <row r="159" spans="1:16" x14ac:dyDescent="0.25">
      <c r="A159" s="47"/>
      <c r="B159" s="5"/>
      <c r="C159" s="49"/>
      <c r="D159" s="49"/>
      <c r="E159" s="49"/>
      <c r="F159" s="5"/>
      <c r="G159" s="5"/>
      <c r="H159" s="5"/>
      <c r="I159" s="6"/>
      <c r="J159" s="7"/>
      <c r="K159" s="7"/>
      <c r="L159" s="5"/>
      <c r="M159" s="5"/>
      <c r="N159" s="5"/>
      <c r="O159" s="5"/>
      <c r="P159" s="5"/>
    </row>
    <row r="160" spans="1:16" x14ac:dyDescent="0.25">
      <c r="A160" s="47"/>
      <c r="B160" s="5"/>
      <c r="C160" s="49"/>
      <c r="D160" s="49"/>
      <c r="E160" s="49"/>
      <c r="F160" s="5"/>
      <c r="G160" s="5"/>
      <c r="H160" s="5"/>
      <c r="I160" s="6"/>
      <c r="J160" s="7"/>
      <c r="K160" s="7"/>
      <c r="L160" s="5"/>
      <c r="M160" s="5"/>
      <c r="N160" s="5"/>
      <c r="O160" s="5"/>
      <c r="P160" s="5"/>
    </row>
    <row r="161" spans="1:16" x14ac:dyDescent="0.25">
      <c r="A161" s="47"/>
      <c r="B161" s="5"/>
      <c r="C161" s="49"/>
      <c r="D161" s="49"/>
      <c r="E161" s="49"/>
      <c r="F161" s="5"/>
      <c r="G161" s="5"/>
      <c r="H161" s="5"/>
      <c r="I161" s="6"/>
      <c r="J161" s="7"/>
      <c r="K161" s="7"/>
      <c r="L161" s="5"/>
      <c r="M161" s="5"/>
      <c r="N161" s="5"/>
      <c r="O161" s="5"/>
      <c r="P161" s="19"/>
    </row>
    <row r="162" spans="1:16" x14ac:dyDescent="0.25">
      <c r="A162" s="52"/>
      <c r="B162" s="50"/>
      <c r="C162" s="51"/>
      <c r="D162" s="51"/>
      <c r="E162" s="51"/>
      <c r="F162" s="50"/>
      <c r="G162" s="50"/>
      <c r="H162" s="50"/>
      <c r="I162" s="50"/>
      <c r="J162" s="50"/>
      <c r="K162" s="50"/>
      <c r="L162" s="50"/>
      <c r="M162" s="50"/>
      <c r="N162" s="50"/>
      <c r="O162" s="50"/>
      <c r="P162" s="50"/>
    </row>
  </sheetData>
  <conditionalFormatting sqref="F11">
    <cfRule type="expression" dxfId="913" priority="912">
      <formula>F11="Rosé"</formula>
    </cfRule>
    <cfRule type="expression" dxfId="912" priority="913">
      <formula>F11="Rouge"</formula>
    </cfRule>
    <cfRule type="expression" dxfId="911" priority="914">
      <formula>F11="Blanc"</formula>
    </cfRule>
  </conditionalFormatting>
  <conditionalFormatting sqref="A11">
    <cfRule type="expression" dxfId="910" priority="911">
      <formula>G11&lt;=2</formula>
    </cfRule>
  </conditionalFormatting>
  <conditionalFormatting sqref="F11">
    <cfRule type="expression" dxfId="909" priority="910">
      <formula>F11="Rouge"</formula>
    </cfRule>
  </conditionalFormatting>
  <conditionalFormatting sqref="F11">
    <cfRule type="expression" dxfId="908" priority="909">
      <formula>F11="Blanc"</formula>
    </cfRule>
  </conditionalFormatting>
  <conditionalFormatting sqref="F12">
    <cfRule type="expression" dxfId="907" priority="906">
      <formula>F12="Rosé"</formula>
    </cfRule>
    <cfRule type="expression" dxfId="906" priority="907">
      <formula>F12="Rouge"</formula>
    </cfRule>
    <cfRule type="expression" dxfId="905" priority="908">
      <formula>F12="Blanc"</formula>
    </cfRule>
  </conditionalFormatting>
  <conditionalFormatting sqref="A12">
    <cfRule type="expression" dxfId="904" priority="905">
      <formula>G12&lt;=2</formula>
    </cfRule>
  </conditionalFormatting>
  <conditionalFormatting sqref="F12">
    <cfRule type="expression" dxfId="903" priority="904">
      <formula>F12="Rouge"</formula>
    </cfRule>
  </conditionalFormatting>
  <conditionalFormatting sqref="F12">
    <cfRule type="expression" dxfId="902" priority="903">
      <formula>F12="Blanc"</formula>
    </cfRule>
  </conditionalFormatting>
  <conditionalFormatting sqref="F13">
    <cfRule type="expression" dxfId="901" priority="900">
      <formula>F13="Rosé"</formula>
    </cfRule>
    <cfRule type="expression" dxfId="900" priority="901">
      <formula>F13="Rouge"</formula>
    </cfRule>
    <cfRule type="expression" dxfId="899" priority="902">
      <formula>F13="Blanc"</formula>
    </cfRule>
  </conditionalFormatting>
  <conditionalFormatting sqref="A13">
    <cfRule type="expression" dxfId="898" priority="899">
      <formula>G13&lt;=2</formula>
    </cfRule>
  </conditionalFormatting>
  <conditionalFormatting sqref="F13">
    <cfRule type="expression" dxfId="897" priority="898">
      <formula>F13="Rouge"</formula>
    </cfRule>
  </conditionalFormatting>
  <conditionalFormatting sqref="F13">
    <cfRule type="expression" dxfId="896" priority="897">
      <formula>F13="Blanc"</formula>
    </cfRule>
  </conditionalFormatting>
  <conditionalFormatting sqref="F14">
    <cfRule type="expression" dxfId="895" priority="894">
      <formula>F14="Rosé"</formula>
    </cfRule>
    <cfRule type="expression" dxfId="894" priority="895">
      <formula>F14="Rouge"</formula>
    </cfRule>
    <cfRule type="expression" dxfId="893" priority="896">
      <formula>F14="Blanc"</formula>
    </cfRule>
  </conditionalFormatting>
  <conditionalFormatting sqref="A14">
    <cfRule type="expression" dxfId="892" priority="893">
      <formula>G14&lt;=2</formula>
    </cfRule>
  </conditionalFormatting>
  <conditionalFormatting sqref="F14">
    <cfRule type="expression" dxfId="891" priority="892">
      <formula>F14="Rouge"</formula>
    </cfRule>
  </conditionalFormatting>
  <conditionalFormatting sqref="F14">
    <cfRule type="expression" dxfId="890" priority="891">
      <formula>F14="Blanc"</formula>
    </cfRule>
  </conditionalFormatting>
  <conditionalFormatting sqref="F15">
    <cfRule type="expression" dxfId="889" priority="888">
      <formula>F15="Rosé"</formula>
    </cfRule>
    <cfRule type="expression" dxfId="888" priority="889">
      <formula>F15="Rouge"</formula>
    </cfRule>
    <cfRule type="expression" dxfId="887" priority="890">
      <formula>F15="Blanc"</formula>
    </cfRule>
  </conditionalFormatting>
  <conditionalFormatting sqref="A15">
    <cfRule type="expression" dxfId="886" priority="887">
      <formula>G15&lt;=2</formula>
    </cfRule>
  </conditionalFormatting>
  <conditionalFormatting sqref="F15">
    <cfRule type="expression" dxfId="885" priority="886">
      <formula>F15="Rouge"</formula>
    </cfRule>
  </conditionalFormatting>
  <conditionalFormatting sqref="F15">
    <cfRule type="expression" dxfId="884" priority="885">
      <formula>F15="Blanc"</formula>
    </cfRule>
  </conditionalFormatting>
  <conditionalFormatting sqref="F16">
    <cfRule type="expression" dxfId="883" priority="882">
      <formula>F16="Rosé"</formula>
    </cfRule>
    <cfRule type="expression" dxfId="882" priority="883">
      <formula>F16="Rouge"</formula>
    </cfRule>
    <cfRule type="expression" dxfId="881" priority="884">
      <formula>F16="Blanc"</formula>
    </cfRule>
  </conditionalFormatting>
  <conditionalFormatting sqref="A16">
    <cfRule type="expression" dxfId="880" priority="881">
      <formula>G16&lt;=2</formula>
    </cfRule>
  </conditionalFormatting>
  <conditionalFormatting sqref="F16">
    <cfRule type="expression" dxfId="879" priority="880">
      <formula>F16="Rouge"</formula>
    </cfRule>
  </conditionalFormatting>
  <conditionalFormatting sqref="F16">
    <cfRule type="expression" dxfId="878" priority="879">
      <formula>F16="Blanc"</formula>
    </cfRule>
  </conditionalFormatting>
  <conditionalFormatting sqref="F17">
    <cfRule type="expression" dxfId="877" priority="876">
      <formula>F17="Rosé"</formula>
    </cfRule>
    <cfRule type="expression" dxfId="876" priority="877">
      <formula>F17="Rouge"</formula>
    </cfRule>
    <cfRule type="expression" dxfId="875" priority="878">
      <formula>F17="Blanc"</formula>
    </cfRule>
  </conditionalFormatting>
  <conditionalFormatting sqref="A17">
    <cfRule type="expression" dxfId="874" priority="875">
      <formula>G17&lt;=2</formula>
    </cfRule>
  </conditionalFormatting>
  <conditionalFormatting sqref="F17">
    <cfRule type="expression" dxfId="873" priority="874">
      <formula>F17="Rouge"</formula>
    </cfRule>
  </conditionalFormatting>
  <conditionalFormatting sqref="F17">
    <cfRule type="expression" dxfId="872" priority="873">
      <formula>F17="Blanc"</formula>
    </cfRule>
  </conditionalFormatting>
  <conditionalFormatting sqref="F18">
    <cfRule type="expression" dxfId="871" priority="870">
      <formula>F18="Rosé"</formula>
    </cfRule>
    <cfRule type="expression" dxfId="870" priority="871">
      <formula>F18="Rouge"</formula>
    </cfRule>
    <cfRule type="expression" dxfId="869" priority="872">
      <formula>F18="Blanc"</formula>
    </cfRule>
  </conditionalFormatting>
  <conditionalFormatting sqref="A18">
    <cfRule type="expression" dxfId="868" priority="869">
      <formula>G18&lt;=2</formula>
    </cfRule>
  </conditionalFormatting>
  <conditionalFormatting sqref="F18">
    <cfRule type="expression" dxfId="867" priority="868">
      <formula>F18="Rouge"</formula>
    </cfRule>
  </conditionalFormatting>
  <conditionalFormatting sqref="F18">
    <cfRule type="expression" dxfId="866" priority="867">
      <formula>F18="Blanc"</formula>
    </cfRule>
  </conditionalFormatting>
  <conditionalFormatting sqref="F19">
    <cfRule type="expression" dxfId="865" priority="864">
      <formula>F19="Rosé"</formula>
    </cfRule>
    <cfRule type="expression" dxfId="864" priority="865">
      <formula>F19="Rouge"</formula>
    </cfRule>
    <cfRule type="expression" dxfId="863" priority="866">
      <formula>F19="Blanc"</formula>
    </cfRule>
  </conditionalFormatting>
  <conditionalFormatting sqref="A19">
    <cfRule type="expression" dxfId="862" priority="863">
      <formula>G19&lt;=2</formula>
    </cfRule>
  </conditionalFormatting>
  <conditionalFormatting sqref="F19">
    <cfRule type="expression" dxfId="861" priority="862">
      <formula>F19="Rouge"</formula>
    </cfRule>
  </conditionalFormatting>
  <conditionalFormatting sqref="F19">
    <cfRule type="expression" dxfId="860" priority="861">
      <formula>F19="Blanc"</formula>
    </cfRule>
  </conditionalFormatting>
  <conditionalFormatting sqref="F20">
    <cfRule type="expression" dxfId="859" priority="858">
      <formula>F20="Rosé"</formula>
    </cfRule>
    <cfRule type="expression" dxfId="858" priority="859">
      <formula>F20="Rouge"</formula>
    </cfRule>
    <cfRule type="expression" dxfId="857" priority="860">
      <formula>F20="Blanc"</formula>
    </cfRule>
  </conditionalFormatting>
  <conditionalFormatting sqref="A20">
    <cfRule type="expression" dxfId="856" priority="857">
      <formula>G20&lt;=2</formula>
    </cfRule>
  </conditionalFormatting>
  <conditionalFormatting sqref="F20">
    <cfRule type="expression" dxfId="855" priority="856">
      <formula>F20="Rouge"</formula>
    </cfRule>
  </conditionalFormatting>
  <conditionalFormatting sqref="F20">
    <cfRule type="expression" dxfId="854" priority="855">
      <formula>F20="Blanc"</formula>
    </cfRule>
  </conditionalFormatting>
  <conditionalFormatting sqref="F21">
    <cfRule type="expression" dxfId="853" priority="852">
      <formula>F21="Rosé"</formula>
    </cfRule>
    <cfRule type="expression" dxfId="852" priority="853">
      <formula>F21="Rouge"</formula>
    </cfRule>
    <cfRule type="expression" dxfId="851" priority="854">
      <formula>F21="Blanc"</formula>
    </cfRule>
  </conditionalFormatting>
  <conditionalFormatting sqref="A21">
    <cfRule type="expression" dxfId="850" priority="851">
      <formula>G21&lt;=2</formula>
    </cfRule>
  </conditionalFormatting>
  <conditionalFormatting sqref="F21">
    <cfRule type="expression" dxfId="849" priority="850">
      <formula>F21="Rouge"</formula>
    </cfRule>
  </conditionalFormatting>
  <conditionalFormatting sqref="F21">
    <cfRule type="expression" dxfId="848" priority="849">
      <formula>F21="Blanc"</formula>
    </cfRule>
  </conditionalFormatting>
  <conditionalFormatting sqref="F22">
    <cfRule type="expression" dxfId="847" priority="846">
      <formula>F22="Rosé"</formula>
    </cfRule>
    <cfRule type="expression" dxfId="846" priority="847">
      <formula>F22="Rouge"</formula>
    </cfRule>
    <cfRule type="expression" dxfId="845" priority="848">
      <formula>F22="Blanc"</formula>
    </cfRule>
  </conditionalFormatting>
  <conditionalFormatting sqref="A22">
    <cfRule type="expression" dxfId="844" priority="845">
      <formula>G22&lt;=2</formula>
    </cfRule>
  </conditionalFormatting>
  <conditionalFormatting sqref="F22">
    <cfRule type="expression" dxfId="843" priority="844">
      <formula>F22="Rouge"</formula>
    </cfRule>
  </conditionalFormatting>
  <conditionalFormatting sqref="F22">
    <cfRule type="expression" dxfId="842" priority="843">
      <formula>F22="Blanc"</formula>
    </cfRule>
  </conditionalFormatting>
  <conditionalFormatting sqref="F23">
    <cfRule type="expression" dxfId="841" priority="840">
      <formula>F23="Rosé"</formula>
    </cfRule>
    <cfRule type="expression" dxfId="840" priority="841">
      <formula>F23="Rouge"</formula>
    </cfRule>
    <cfRule type="expression" dxfId="839" priority="842">
      <formula>F23="Blanc"</formula>
    </cfRule>
  </conditionalFormatting>
  <conditionalFormatting sqref="A23">
    <cfRule type="expression" dxfId="838" priority="839">
      <formula>G23&lt;=2</formula>
    </cfRule>
  </conditionalFormatting>
  <conditionalFormatting sqref="F23">
    <cfRule type="expression" dxfId="837" priority="838">
      <formula>F23="Rouge"</formula>
    </cfRule>
  </conditionalFormatting>
  <conditionalFormatting sqref="F23">
    <cfRule type="expression" dxfId="836" priority="837">
      <formula>F23="Blanc"</formula>
    </cfRule>
  </conditionalFormatting>
  <conditionalFormatting sqref="F24">
    <cfRule type="expression" dxfId="835" priority="834">
      <formula>F24="Rosé"</formula>
    </cfRule>
    <cfRule type="expression" dxfId="834" priority="835">
      <formula>F24="Rouge"</formula>
    </cfRule>
    <cfRule type="expression" dxfId="833" priority="836">
      <formula>F24="Blanc"</formula>
    </cfRule>
  </conditionalFormatting>
  <conditionalFormatting sqref="A24">
    <cfRule type="expression" dxfId="832" priority="833">
      <formula>G24&lt;=2</formula>
    </cfRule>
  </conditionalFormatting>
  <conditionalFormatting sqref="F24">
    <cfRule type="expression" dxfId="831" priority="832">
      <formula>F24="Rouge"</formula>
    </cfRule>
  </conditionalFormatting>
  <conditionalFormatting sqref="F24">
    <cfRule type="expression" dxfId="830" priority="831">
      <formula>F24="Blanc"</formula>
    </cfRule>
  </conditionalFormatting>
  <conditionalFormatting sqref="F25">
    <cfRule type="expression" dxfId="829" priority="828">
      <formula>F25="Rosé"</formula>
    </cfRule>
    <cfRule type="expression" dxfId="828" priority="829">
      <formula>F25="Rouge"</formula>
    </cfRule>
    <cfRule type="expression" dxfId="827" priority="830">
      <formula>F25="Blanc"</formula>
    </cfRule>
  </conditionalFormatting>
  <conditionalFormatting sqref="A25">
    <cfRule type="expression" dxfId="826" priority="827">
      <formula>G25&lt;=2</formula>
    </cfRule>
  </conditionalFormatting>
  <conditionalFormatting sqref="F25">
    <cfRule type="expression" dxfId="825" priority="826">
      <formula>F25="Rouge"</formula>
    </cfRule>
  </conditionalFormatting>
  <conditionalFormatting sqref="F25">
    <cfRule type="expression" dxfId="824" priority="825">
      <formula>F25="Blanc"</formula>
    </cfRule>
  </conditionalFormatting>
  <conditionalFormatting sqref="F26">
    <cfRule type="expression" dxfId="823" priority="822">
      <formula>F26="Rosé"</formula>
    </cfRule>
    <cfRule type="expression" dxfId="822" priority="823">
      <formula>F26="Rouge"</formula>
    </cfRule>
    <cfRule type="expression" dxfId="821" priority="824">
      <formula>F26="Blanc"</formula>
    </cfRule>
  </conditionalFormatting>
  <conditionalFormatting sqref="A26">
    <cfRule type="expression" dxfId="820" priority="821">
      <formula>G26&lt;=2</formula>
    </cfRule>
  </conditionalFormatting>
  <conditionalFormatting sqref="F26">
    <cfRule type="expression" dxfId="819" priority="820">
      <formula>F26="Rouge"</formula>
    </cfRule>
  </conditionalFormatting>
  <conditionalFormatting sqref="F26">
    <cfRule type="expression" dxfId="818" priority="819">
      <formula>F26="Blanc"</formula>
    </cfRule>
  </conditionalFormatting>
  <conditionalFormatting sqref="F27">
    <cfRule type="expression" dxfId="817" priority="816">
      <formula>F27="Rosé"</formula>
    </cfRule>
    <cfRule type="expression" dxfId="816" priority="817">
      <formula>F27="Rouge"</formula>
    </cfRule>
    <cfRule type="expression" dxfId="815" priority="818">
      <formula>F27="Blanc"</formula>
    </cfRule>
  </conditionalFormatting>
  <conditionalFormatting sqref="A27">
    <cfRule type="expression" dxfId="814" priority="815">
      <formula>G27&lt;=2</formula>
    </cfRule>
  </conditionalFormatting>
  <conditionalFormatting sqref="F27">
    <cfRule type="expression" dxfId="813" priority="814">
      <formula>F27="Rouge"</formula>
    </cfRule>
  </conditionalFormatting>
  <conditionalFormatting sqref="F27">
    <cfRule type="expression" dxfId="812" priority="813">
      <formula>F27="Blanc"</formula>
    </cfRule>
  </conditionalFormatting>
  <conditionalFormatting sqref="F28">
    <cfRule type="expression" dxfId="811" priority="810">
      <formula>F28="Rosé"</formula>
    </cfRule>
    <cfRule type="expression" dxfId="810" priority="811">
      <formula>F28="Rouge"</formula>
    </cfRule>
    <cfRule type="expression" dxfId="809" priority="812">
      <formula>F28="Blanc"</formula>
    </cfRule>
  </conditionalFormatting>
  <conditionalFormatting sqref="A28">
    <cfRule type="expression" dxfId="808" priority="809">
      <formula>G28&lt;=2</formula>
    </cfRule>
  </conditionalFormatting>
  <conditionalFormatting sqref="F28">
    <cfRule type="expression" dxfId="807" priority="808">
      <formula>F28="Rouge"</formula>
    </cfRule>
  </conditionalFormatting>
  <conditionalFormatting sqref="F28">
    <cfRule type="expression" dxfId="806" priority="807">
      <formula>F28="Blanc"</formula>
    </cfRule>
  </conditionalFormatting>
  <conditionalFormatting sqref="F29">
    <cfRule type="expression" dxfId="805" priority="804">
      <formula>F29="Rosé"</formula>
    </cfRule>
    <cfRule type="expression" dxfId="804" priority="805">
      <formula>F29="Rouge"</formula>
    </cfRule>
    <cfRule type="expression" dxfId="803" priority="806">
      <formula>F29="Blanc"</formula>
    </cfRule>
  </conditionalFormatting>
  <conditionalFormatting sqref="A29">
    <cfRule type="expression" dxfId="802" priority="803">
      <formula>G29&lt;=2</formula>
    </cfRule>
  </conditionalFormatting>
  <conditionalFormatting sqref="F29">
    <cfRule type="expression" dxfId="801" priority="802">
      <formula>F29="Rouge"</formula>
    </cfRule>
  </conditionalFormatting>
  <conditionalFormatting sqref="F29">
    <cfRule type="expression" dxfId="800" priority="801">
      <formula>F29="Blanc"</formula>
    </cfRule>
  </conditionalFormatting>
  <conditionalFormatting sqref="F30">
    <cfRule type="expression" dxfId="799" priority="798">
      <formula>F30="Rosé"</formula>
    </cfRule>
    <cfRule type="expression" dxfId="798" priority="799">
      <formula>F30="Rouge"</formula>
    </cfRule>
    <cfRule type="expression" dxfId="797" priority="800">
      <formula>F30="Blanc"</formula>
    </cfRule>
  </conditionalFormatting>
  <conditionalFormatting sqref="A30">
    <cfRule type="expression" dxfId="796" priority="797">
      <formula>G30&lt;=2</formula>
    </cfRule>
  </conditionalFormatting>
  <conditionalFormatting sqref="F30">
    <cfRule type="expression" dxfId="795" priority="796">
      <formula>F30="Rouge"</formula>
    </cfRule>
  </conditionalFormatting>
  <conditionalFormatting sqref="F30">
    <cfRule type="expression" dxfId="794" priority="795">
      <formula>F30="Blanc"</formula>
    </cfRule>
  </conditionalFormatting>
  <conditionalFormatting sqref="F31">
    <cfRule type="expression" dxfId="793" priority="792">
      <formula>F31="Rosé"</formula>
    </cfRule>
    <cfRule type="expression" dxfId="792" priority="793">
      <formula>F31="Rouge"</formula>
    </cfRule>
    <cfRule type="expression" dxfId="791" priority="794">
      <formula>F31="Blanc"</formula>
    </cfRule>
  </conditionalFormatting>
  <conditionalFormatting sqref="A31">
    <cfRule type="expression" dxfId="790" priority="791">
      <formula>G31&lt;=2</formula>
    </cfRule>
  </conditionalFormatting>
  <conditionalFormatting sqref="F31">
    <cfRule type="expression" dxfId="789" priority="790">
      <formula>F31="Rouge"</formula>
    </cfRule>
  </conditionalFormatting>
  <conditionalFormatting sqref="F31">
    <cfRule type="expression" dxfId="788" priority="789">
      <formula>F31="Blanc"</formula>
    </cfRule>
  </conditionalFormatting>
  <conditionalFormatting sqref="F32">
    <cfRule type="expression" dxfId="787" priority="786">
      <formula>F32="Rosé"</formula>
    </cfRule>
    <cfRule type="expression" dxfId="786" priority="787">
      <formula>F32="Rouge"</formula>
    </cfRule>
    <cfRule type="expression" dxfId="785" priority="788">
      <formula>F32="Blanc"</formula>
    </cfRule>
  </conditionalFormatting>
  <conditionalFormatting sqref="A32">
    <cfRule type="expression" dxfId="784" priority="785">
      <formula>G32&lt;=2</formula>
    </cfRule>
  </conditionalFormatting>
  <conditionalFormatting sqref="F32">
    <cfRule type="expression" dxfId="783" priority="784">
      <formula>F32="Rouge"</formula>
    </cfRule>
  </conditionalFormatting>
  <conditionalFormatting sqref="F32">
    <cfRule type="expression" dxfId="782" priority="783">
      <formula>F32="Blanc"</formula>
    </cfRule>
  </conditionalFormatting>
  <conditionalFormatting sqref="F33">
    <cfRule type="expression" dxfId="781" priority="780">
      <formula>F33="Rosé"</formula>
    </cfRule>
    <cfRule type="expression" dxfId="780" priority="781">
      <formula>F33="Rouge"</formula>
    </cfRule>
    <cfRule type="expression" dxfId="779" priority="782">
      <formula>F33="Blanc"</formula>
    </cfRule>
  </conditionalFormatting>
  <conditionalFormatting sqref="A33">
    <cfRule type="expression" dxfId="778" priority="779">
      <formula>G33&lt;=2</formula>
    </cfRule>
  </conditionalFormatting>
  <conditionalFormatting sqref="F33">
    <cfRule type="expression" dxfId="777" priority="778">
      <formula>F33="Rouge"</formula>
    </cfRule>
  </conditionalFormatting>
  <conditionalFormatting sqref="F33">
    <cfRule type="expression" dxfId="776" priority="777">
      <formula>F33="Blanc"</formula>
    </cfRule>
  </conditionalFormatting>
  <conditionalFormatting sqref="F34">
    <cfRule type="expression" dxfId="775" priority="774">
      <formula>F34="Rosé"</formula>
    </cfRule>
    <cfRule type="expression" dxfId="774" priority="775">
      <formula>F34="Rouge"</formula>
    </cfRule>
    <cfRule type="expression" dxfId="773" priority="776">
      <formula>F34="Blanc"</formula>
    </cfRule>
  </conditionalFormatting>
  <conditionalFormatting sqref="A34">
    <cfRule type="expression" dxfId="772" priority="773">
      <formula>G34&lt;=2</formula>
    </cfRule>
  </conditionalFormatting>
  <conditionalFormatting sqref="F34">
    <cfRule type="expression" dxfId="771" priority="772">
      <formula>F34="Rouge"</formula>
    </cfRule>
  </conditionalFormatting>
  <conditionalFormatting sqref="F34">
    <cfRule type="expression" dxfId="770" priority="771">
      <formula>F34="Blanc"</formula>
    </cfRule>
  </conditionalFormatting>
  <conditionalFormatting sqref="F35">
    <cfRule type="expression" dxfId="769" priority="768">
      <formula>F35="Rosé"</formula>
    </cfRule>
    <cfRule type="expression" dxfId="768" priority="769">
      <formula>F35="Rouge"</formula>
    </cfRule>
    <cfRule type="expression" dxfId="767" priority="770">
      <formula>F35="Blanc"</formula>
    </cfRule>
  </conditionalFormatting>
  <conditionalFormatting sqref="A35">
    <cfRule type="expression" dxfId="766" priority="767">
      <formula>G35&lt;=2</formula>
    </cfRule>
  </conditionalFormatting>
  <conditionalFormatting sqref="F35">
    <cfRule type="expression" dxfId="765" priority="766">
      <formula>F35="Rouge"</formula>
    </cfRule>
  </conditionalFormatting>
  <conditionalFormatting sqref="F35">
    <cfRule type="expression" dxfId="764" priority="765">
      <formula>F35="Blanc"</formula>
    </cfRule>
  </conditionalFormatting>
  <conditionalFormatting sqref="F36">
    <cfRule type="expression" dxfId="763" priority="762">
      <formula>F36="Rosé"</formula>
    </cfRule>
    <cfRule type="expression" dxfId="762" priority="763">
      <formula>F36="Rouge"</formula>
    </cfRule>
    <cfRule type="expression" dxfId="761" priority="764">
      <formula>F36="Blanc"</formula>
    </cfRule>
  </conditionalFormatting>
  <conditionalFormatting sqref="A36">
    <cfRule type="expression" dxfId="760" priority="761">
      <formula>G36&lt;=2</formula>
    </cfRule>
  </conditionalFormatting>
  <conditionalFormatting sqref="F36">
    <cfRule type="expression" dxfId="759" priority="760">
      <formula>F36="Rouge"</formula>
    </cfRule>
  </conditionalFormatting>
  <conditionalFormatting sqref="F36">
    <cfRule type="expression" dxfId="758" priority="759">
      <formula>F36="Blanc"</formula>
    </cfRule>
  </conditionalFormatting>
  <conditionalFormatting sqref="F37">
    <cfRule type="expression" dxfId="757" priority="756">
      <formula>F37="Rosé"</formula>
    </cfRule>
    <cfRule type="expression" dxfId="756" priority="757">
      <formula>F37="Rouge"</formula>
    </cfRule>
    <cfRule type="expression" dxfId="755" priority="758">
      <formula>F37="Blanc"</formula>
    </cfRule>
  </conditionalFormatting>
  <conditionalFormatting sqref="A37">
    <cfRule type="expression" dxfId="754" priority="755">
      <formula>G37&lt;=2</formula>
    </cfRule>
  </conditionalFormatting>
  <conditionalFormatting sqref="F37">
    <cfRule type="expression" dxfId="753" priority="754">
      <formula>F37="Rouge"</formula>
    </cfRule>
  </conditionalFormatting>
  <conditionalFormatting sqref="F37">
    <cfRule type="expression" dxfId="752" priority="753">
      <formula>F37="Blanc"</formula>
    </cfRule>
  </conditionalFormatting>
  <conditionalFormatting sqref="F38">
    <cfRule type="expression" dxfId="751" priority="750">
      <formula>F38="Rosé"</formula>
    </cfRule>
    <cfRule type="expression" dxfId="750" priority="751">
      <formula>F38="Rouge"</formula>
    </cfRule>
    <cfRule type="expression" dxfId="749" priority="752">
      <formula>F38="Blanc"</formula>
    </cfRule>
  </conditionalFormatting>
  <conditionalFormatting sqref="A38">
    <cfRule type="expression" dxfId="748" priority="749">
      <formula>G38&lt;=2</formula>
    </cfRule>
  </conditionalFormatting>
  <conditionalFormatting sqref="F38">
    <cfRule type="expression" dxfId="747" priority="748">
      <formula>F38="Rouge"</formula>
    </cfRule>
  </conditionalFormatting>
  <conditionalFormatting sqref="F38">
    <cfRule type="expression" dxfId="746" priority="747">
      <formula>F38="Blanc"</formula>
    </cfRule>
  </conditionalFormatting>
  <conditionalFormatting sqref="F39">
    <cfRule type="expression" dxfId="745" priority="744">
      <formula>F39="Rosé"</formula>
    </cfRule>
    <cfRule type="expression" dxfId="744" priority="745">
      <formula>F39="Rouge"</formula>
    </cfRule>
    <cfRule type="expression" dxfId="743" priority="746">
      <formula>F39="Blanc"</formula>
    </cfRule>
  </conditionalFormatting>
  <conditionalFormatting sqref="A39">
    <cfRule type="expression" dxfId="742" priority="743">
      <formula>G39&lt;=2</formula>
    </cfRule>
  </conditionalFormatting>
  <conditionalFormatting sqref="F39">
    <cfRule type="expression" dxfId="741" priority="742">
      <formula>F39="Rouge"</formula>
    </cfRule>
  </conditionalFormatting>
  <conditionalFormatting sqref="F39">
    <cfRule type="expression" dxfId="740" priority="741">
      <formula>F39="Blanc"</formula>
    </cfRule>
  </conditionalFormatting>
  <conditionalFormatting sqref="F40">
    <cfRule type="expression" dxfId="739" priority="738">
      <formula>F40="Rosé"</formula>
    </cfRule>
    <cfRule type="expression" dxfId="738" priority="739">
      <formula>F40="Rouge"</formula>
    </cfRule>
    <cfRule type="expression" dxfId="737" priority="740">
      <formula>F40="Blanc"</formula>
    </cfRule>
  </conditionalFormatting>
  <conditionalFormatting sqref="A40">
    <cfRule type="expression" dxfId="736" priority="737">
      <formula>G40&lt;=2</formula>
    </cfRule>
  </conditionalFormatting>
  <conditionalFormatting sqref="F40">
    <cfRule type="expression" dxfId="735" priority="736">
      <formula>F40="Rouge"</formula>
    </cfRule>
  </conditionalFormatting>
  <conditionalFormatting sqref="F40">
    <cfRule type="expression" dxfId="734" priority="735">
      <formula>F40="Blanc"</formula>
    </cfRule>
  </conditionalFormatting>
  <conditionalFormatting sqref="F41">
    <cfRule type="expression" dxfId="733" priority="732">
      <formula>F41="Rosé"</formula>
    </cfRule>
    <cfRule type="expression" dxfId="732" priority="733">
      <formula>F41="Rouge"</formula>
    </cfRule>
    <cfRule type="expression" dxfId="731" priority="734">
      <formula>F41="Blanc"</formula>
    </cfRule>
  </conditionalFormatting>
  <conditionalFormatting sqref="A41">
    <cfRule type="expression" dxfId="730" priority="731">
      <formula>G41&lt;=2</formula>
    </cfRule>
  </conditionalFormatting>
  <conditionalFormatting sqref="F41">
    <cfRule type="expression" dxfId="729" priority="730">
      <formula>F41="Rouge"</formula>
    </cfRule>
  </conditionalFormatting>
  <conditionalFormatting sqref="F41">
    <cfRule type="expression" dxfId="728" priority="729">
      <formula>F41="Blanc"</formula>
    </cfRule>
  </conditionalFormatting>
  <conditionalFormatting sqref="F42">
    <cfRule type="expression" dxfId="727" priority="726">
      <formula>F42="Rosé"</formula>
    </cfRule>
    <cfRule type="expression" dxfId="726" priority="727">
      <formula>F42="Rouge"</formula>
    </cfRule>
    <cfRule type="expression" dxfId="725" priority="728">
      <formula>F42="Blanc"</formula>
    </cfRule>
  </conditionalFormatting>
  <conditionalFormatting sqref="A42">
    <cfRule type="expression" dxfId="724" priority="725">
      <formula>G42&lt;=2</formula>
    </cfRule>
  </conditionalFormatting>
  <conditionalFormatting sqref="F42">
    <cfRule type="expression" dxfId="723" priority="724">
      <formula>F42="Rouge"</formula>
    </cfRule>
  </conditionalFormatting>
  <conditionalFormatting sqref="F42">
    <cfRule type="expression" dxfId="722" priority="723">
      <formula>F42="Blanc"</formula>
    </cfRule>
  </conditionalFormatting>
  <conditionalFormatting sqref="F43">
    <cfRule type="expression" dxfId="721" priority="720">
      <formula>F43="Rosé"</formula>
    </cfRule>
    <cfRule type="expression" dxfId="720" priority="721">
      <formula>F43="Rouge"</formula>
    </cfRule>
    <cfRule type="expression" dxfId="719" priority="722">
      <formula>F43="Blanc"</formula>
    </cfRule>
  </conditionalFormatting>
  <conditionalFormatting sqref="A43">
    <cfRule type="expression" dxfId="718" priority="719">
      <formula>G43&lt;=2</formula>
    </cfRule>
  </conditionalFormatting>
  <conditionalFormatting sqref="F43">
    <cfRule type="expression" dxfId="717" priority="718">
      <formula>F43="Rouge"</formula>
    </cfRule>
  </conditionalFormatting>
  <conditionalFormatting sqref="F43">
    <cfRule type="expression" dxfId="716" priority="717">
      <formula>F43="Blanc"</formula>
    </cfRule>
  </conditionalFormatting>
  <conditionalFormatting sqref="F44">
    <cfRule type="expression" dxfId="715" priority="714">
      <formula>F44="Rosé"</formula>
    </cfRule>
    <cfRule type="expression" dxfId="714" priority="715">
      <formula>F44="Rouge"</formula>
    </cfRule>
    <cfRule type="expression" dxfId="713" priority="716">
      <formula>F44="Blanc"</formula>
    </cfRule>
  </conditionalFormatting>
  <conditionalFormatting sqref="A44">
    <cfRule type="expression" dxfId="712" priority="713">
      <formula>G44&lt;=2</formula>
    </cfRule>
  </conditionalFormatting>
  <conditionalFormatting sqref="F44">
    <cfRule type="expression" dxfId="711" priority="712">
      <formula>F44="Rouge"</formula>
    </cfRule>
  </conditionalFormatting>
  <conditionalFormatting sqref="F44">
    <cfRule type="expression" dxfId="710" priority="711">
      <formula>F44="Blanc"</formula>
    </cfRule>
  </conditionalFormatting>
  <conditionalFormatting sqref="F45">
    <cfRule type="expression" dxfId="709" priority="708">
      <formula>F45="Rosé"</formula>
    </cfRule>
    <cfRule type="expression" dxfId="708" priority="709">
      <formula>F45="Rouge"</formula>
    </cfRule>
    <cfRule type="expression" dxfId="707" priority="710">
      <formula>F45="Blanc"</formula>
    </cfRule>
  </conditionalFormatting>
  <conditionalFormatting sqref="A45">
    <cfRule type="expression" dxfId="706" priority="707">
      <formula>G45&lt;=2</formula>
    </cfRule>
  </conditionalFormatting>
  <conditionalFormatting sqref="F45">
    <cfRule type="expression" dxfId="705" priority="706">
      <formula>F45="Rouge"</formula>
    </cfRule>
  </conditionalFormatting>
  <conditionalFormatting sqref="F45">
    <cfRule type="expression" dxfId="704" priority="705">
      <formula>F45="Blanc"</formula>
    </cfRule>
  </conditionalFormatting>
  <conditionalFormatting sqref="F46">
    <cfRule type="expression" dxfId="703" priority="702">
      <formula>F46="Rosé"</formula>
    </cfRule>
    <cfRule type="expression" dxfId="702" priority="703">
      <formula>F46="Rouge"</formula>
    </cfRule>
    <cfRule type="expression" dxfId="701" priority="704">
      <formula>F46="Blanc"</formula>
    </cfRule>
  </conditionalFormatting>
  <conditionalFormatting sqref="A46">
    <cfRule type="expression" dxfId="700" priority="701">
      <formula>G46&lt;=2</formula>
    </cfRule>
  </conditionalFormatting>
  <conditionalFormatting sqref="F46">
    <cfRule type="expression" dxfId="699" priority="700">
      <formula>F46="Rouge"</formula>
    </cfRule>
  </conditionalFormatting>
  <conditionalFormatting sqref="F46">
    <cfRule type="expression" dxfId="698" priority="699">
      <formula>F46="Blanc"</formula>
    </cfRule>
  </conditionalFormatting>
  <conditionalFormatting sqref="F47">
    <cfRule type="expression" dxfId="697" priority="696">
      <formula>F47="Rosé"</formula>
    </cfRule>
    <cfRule type="expression" dxfId="696" priority="697">
      <formula>F47="Rouge"</formula>
    </cfRule>
    <cfRule type="expression" dxfId="695" priority="698">
      <formula>F47="Blanc"</formula>
    </cfRule>
  </conditionalFormatting>
  <conditionalFormatting sqref="A47">
    <cfRule type="expression" dxfId="694" priority="695">
      <formula>G47&lt;=2</formula>
    </cfRule>
  </conditionalFormatting>
  <conditionalFormatting sqref="F47">
    <cfRule type="expression" dxfId="693" priority="694">
      <formula>F47="Rouge"</formula>
    </cfRule>
  </conditionalFormatting>
  <conditionalFormatting sqref="F47">
    <cfRule type="expression" dxfId="692" priority="693">
      <formula>F47="Blanc"</formula>
    </cfRule>
  </conditionalFormatting>
  <conditionalFormatting sqref="F48">
    <cfRule type="expression" dxfId="691" priority="690">
      <formula>F48="Rosé"</formula>
    </cfRule>
    <cfRule type="expression" dxfId="690" priority="691">
      <formula>F48="Rouge"</formula>
    </cfRule>
    <cfRule type="expression" dxfId="689" priority="692">
      <formula>F48="Blanc"</formula>
    </cfRule>
  </conditionalFormatting>
  <conditionalFormatting sqref="A48">
    <cfRule type="expression" dxfId="688" priority="689">
      <formula>G48&lt;=2</formula>
    </cfRule>
  </conditionalFormatting>
  <conditionalFormatting sqref="F48">
    <cfRule type="expression" dxfId="687" priority="688">
      <formula>F48="Rouge"</formula>
    </cfRule>
  </conditionalFormatting>
  <conditionalFormatting sqref="F48">
    <cfRule type="expression" dxfId="686" priority="687">
      <formula>F48="Blanc"</formula>
    </cfRule>
  </conditionalFormatting>
  <conditionalFormatting sqref="F49">
    <cfRule type="expression" dxfId="685" priority="684">
      <formula>F49="Rosé"</formula>
    </cfRule>
    <cfRule type="expression" dxfId="684" priority="685">
      <formula>F49="Rouge"</formula>
    </cfRule>
    <cfRule type="expression" dxfId="683" priority="686">
      <formula>F49="Blanc"</formula>
    </cfRule>
  </conditionalFormatting>
  <conditionalFormatting sqref="A49">
    <cfRule type="expression" dxfId="682" priority="683">
      <formula>G49&lt;=2</formula>
    </cfRule>
  </conditionalFormatting>
  <conditionalFormatting sqref="F49">
    <cfRule type="expression" dxfId="681" priority="682">
      <formula>F49="Rouge"</formula>
    </cfRule>
  </conditionalFormatting>
  <conditionalFormatting sqref="F49">
    <cfRule type="expression" dxfId="680" priority="681">
      <formula>F49="Blanc"</formula>
    </cfRule>
  </conditionalFormatting>
  <conditionalFormatting sqref="F50">
    <cfRule type="expression" dxfId="679" priority="678">
      <formula>F50="Rosé"</formula>
    </cfRule>
    <cfRule type="expression" dxfId="678" priority="679">
      <formula>F50="Rouge"</formula>
    </cfRule>
    <cfRule type="expression" dxfId="677" priority="680">
      <formula>F50="Blanc"</formula>
    </cfRule>
  </conditionalFormatting>
  <conditionalFormatting sqref="A50">
    <cfRule type="expression" dxfId="676" priority="677">
      <formula>G50&lt;=2</formula>
    </cfRule>
  </conditionalFormatting>
  <conditionalFormatting sqref="F50">
    <cfRule type="expression" dxfId="675" priority="676">
      <formula>F50="Rouge"</formula>
    </cfRule>
  </conditionalFormatting>
  <conditionalFormatting sqref="F50">
    <cfRule type="expression" dxfId="674" priority="675">
      <formula>F50="Blanc"</formula>
    </cfRule>
  </conditionalFormatting>
  <conditionalFormatting sqref="F51">
    <cfRule type="expression" dxfId="673" priority="672">
      <formula>F51="Rosé"</formula>
    </cfRule>
    <cfRule type="expression" dxfId="672" priority="673">
      <formula>F51="Rouge"</formula>
    </cfRule>
    <cfRule type="expression" dxfId="671" priority="674">
      <formula>F51="Blanc"</formula>
    </cfRule>
  </conditionalFormatting>
  <conditionalFormatting sqref="A51">
    <cfRule type="expression" dxfId="670" priority="671">
      <formula>G51&lt;=2</formula>
    </cfRule>
  </conditionalFormatting>
  <conditionalFormatting sqref="F51">
    <cfRule type="expression" dxfId="669" priority="670">
      <formula>F51="Rouge"</formula>
    </cfRule>
  </conditionalFormatting>
  <conditionalFormatting sqref="F51">
    <cfRule type="expression" dxfId="668" priority="669">
      <formula>F51="Blanc"</formula>
    </cfRule>
  </conditionalFormatting>
  <conditionalFormatting sqref="F52">
    <cfRule type="expression" dxfId="667" priority="666">
      <formula>F52="Rosé"</formula>
    </cfRule>
    <cfRule type="expression" dxfId="666" priority="667">
      <formula>F52="Rouge"</formula>
    </cfRule>
    <cfRule type="expression" dxfId="665" priority="668">
      <formula>F52="Blanc"</formula>
    </cfRule>
  </conditionalFormatting>
  <conditionalFormatting sqref="A52">
    <cfRule type="expression" dxfId="664" priority="665">
      <formula>G52&lt;=2</formula>
    </cfRule>
  </conditionalFormatting>
  <conditionalFormatting sqref="F52">
    <cfRule type="expression" dxfId="663" priority="664">
      <formula>F52="Rouge"</formula>
    </cfRule>
  </conditionalFormatting>
  <conditionalFormatting sqref="F52">
    <cfRule type="expression" dxfId="662" priority="663">
      <formula>F52="Blanc"</formula>
    </cfRule>
  </conditionalFormatting>
  <conditionalFormatting sqref="F53">
    <cfRule type="expression" dxfId="661" priority="660">
      <formula>F53="Rosé"</formula>
    </cfRule>
    <cfRule type="expression" dxfId="660" priority="661">
      <formula>F53="Rouge"</formula>
    </cfRule>
    <cfRule type="expression" dxfId="659" priority="662">
      <formula>F53="Blanc"</formula>
    </cfRule>
  </conditionalFormatting>
  <conditionalFormatting sqref="A53">
    <cfRule type="expression" dxfId="658" priority="659">
      <formula>G53&lt;=2</formula>
    </cfRule>
  </conditionalFormatting>
  <conditionalFormatting sqref="F53">
    <cfRule type="expression" dxfId="657" priority="658">
      <formula>F53="Rouge"</formula>
    </cfRule>
  </conditionalFormatting>
  <conditionalFormatting sqref="F53">
    <cfRule type="expression" dxfId="656" priority="657">
      <formula>F53="Blanc"</formula>
    </cfRule>
  </conditionalFormatting>
  <conditionalFormatting sqref="F54">
    <cfRule type="expression" dxfId="655" priority="654">
      <formula>F54="Rosé"</formula>
    </cfRule>
    <cfRule type="expression" dxfId="654" priority="655">
      <formula>F54="Rouge"</formula>
    </cfRule>
    <cfRule type="expression" dxfId="653" priority="656">
      <formula>F54="Blanc"</formula>
    </cfRule>
  </conditionalFormatting>
  <conditionalFormatting sqref="A54">
    <cfRule type="expression" dxfId="652" priority="653">
      <formula>G54&lt;=2</formula>
    </cfRule>
  </conditionalFormatting>
  <conditionalFormatting sqref="F54">
    <cfRule type="expression" dxfId="651" priority="652">
      <formula>F54="Rouge"</formula>
    </cfRule>
  </conditionalFormatting>
  <conditionalFormatting sqref="F54">
    <cfRule type="expression" dxfId="650" priority="651">
      <formula>F54="Blanc"</formula>
    </cfRule>
  </conditionalFormatting>
  <conditionalFormatting sqref="F55">
    <cfRule type="expression" dxfId="649" priority="648">
      <formula>F55="Rosé"</formula>
    </cfRule>
    <cfRule type="expression" dxfId="648" priority="649">
      <formula>F55="Rouge"</formula>
    </cfRule>
    <cfRule type="expression" dxfId="647" priority="650">
      <formula>F55="Blanc"</formula>
    </cfRule>
  </conditionalFormatting>
  <conditionalFormatting sqref="A55">
    <cfRule type="expression" dxfId="646" priority="647">
      <formula>G55&lt;=2</formula>
    </cfRule>
  </conditionalFormatting>
  <conditionalFormatting sqref="F55">
    <cfRule type="expression" dxfId="645" priority="646">
      <formula>F55="Rouge"</formula>
    </cfRule>
  </conditionalFormatting>
  <conditionalFormatting sqref="F55">
    <cfRule type="expression" dxfId="644" priority="645">
      <formula>F55="Blanc"</formula>
    </cfRule>
  </conditionalFormatting>
  <conditionalFormatting sqref="F56">
    <cfRule type="expression" dxfId="643" priority="642">
      <formula>F56="Rosé"</formula>
    </cfRule>
    <cfRule type="expression" dxfId="642" priority="643">
      <formula>F56="Rouge"</formula>
    </cfRule>
    <cfRule type="expression" dxfId="641" priority="644">
      <formula>F56="Blanc"</formula>
    </cfRule>
  </conditionalFormatting>
  <conditionalFormatting sqref="A56">
    <cfRule type="expression" dxfId="640" priority="641">
      <formula>G56&lt;=2</formula>
    </cfRule>
  </conditionalFormatting>
  <conditionalFormatting sqref="F56">
    <cfRule type="expression" dxfId="639" priority="640">
      <formula>F56="Rouge"</formula>
    </cfRule>
  </conditionalFormatting>
  <conditionalFormatting sqref="F56">
    <cfRule type="expression" dxfId="638" priority="639">
      <formula>F56="Blanc"</formula>
    </cfRule>
  </conditionalFormatting>
  <conditionalFormatting sqref="F57">
    <cfRule type="expression" dxfId="637" priority="636">
      <formula>F57="Rosé"</formula>
    </cfRule>
    <cfRule type="expression" dxfId="636" priority="637">
      <formula>F57="Rouge"</formula>
    </cfRule>
    <cfRule type="expression" dxfId="635" priority="638">
      <formula>F57="Blanc"</formula>
    </cfRule>
  </conditionalFormatting>
  <conditionalFormatting sqref="A57">
    <cfRule type="expression" dxfId="634" priority="635">
      <formula>G57&lt;=2</formula>
    </cfRule>
  </conditionalFormatting>
  <conditionalFormatting sqref="F57">
    <cfRule type="expression" dxfId="633" priority="634">
      <formula>F57="Rouge"</formula>
    </cfRule>
  </conditionalFormatting>
  <conditionalFormatting sqref="F57">
    <cfRule type="expression" dxfId="632" priority="633">
      <formula>F57="Blanc"</formula>
    </cfRule>
  </conditionalFormatting>
  <conditionalFormatting sqref="F58">
    <cfRule type="expression" dxfId="631" priority="630">
      <formula>F58="Rosé"</formula>
    </cfRule>
    <cfRule type="expression" dxfId="630" priority="631">
      <formula>F58="Rouge"</formula>
    </cfRule>
    <cfRule type="expression" dxfId="629" priority="632">
      <formula>F58="Blanc"</formula>
    </cfRule>
  </conditionalFormatting>
  <conditionalFormatting sqref="A58">
    <cfRule type="expression" dxfId="628" priority="629">
      <formula>G58&lt;=2</formula>
    </cfRule>
  </conditionalFormatting>
  <conditionalFormatting sqref="F58">
    <cfRule type="expression" dxfId="627" priority="628">
      <formula>F58="Rouge"</formula>
    </cfRule>
  </conditionalFormatting>
  <conditionalFormatting sqref="F58">
    <cfRule type="expression" dxfId="626" priority="627">
      <formula>F58="Blanc"</formula>
    </cfRule>
  </conditionalFormatting>
  <conditionalFormatting sqref="F59">
    <cfRule type="expression" dxfId="625" priority="624">
      <formula>F59="Rosé"</formula>
    </cfRule>
    <cfRule type="expression" dxfId="624" priority="625">
      <formula>F59="Rouge"</formula>
    </cfRule>
    <cfRule type="expression" dxfId="623" priority="626">
      <formula>F59="Blanc"</formula>
    </cfRule>
  </conditionalFormatting>
  <conditionalFormatting sqref="A59">
    <cfRule type="expression" dxfId="622" priority="623">
      <formula>G59&lt;=2</formula>
    </cfRule>
  </conditionalFormatting>
  <conditionalFormatting sqref="F59">
    <cfRule type="expression" dxfId="621" priority="622">
      <formula>F59="Rouge"</formula>
    </cfRule>
  </conditionalFormatting>
  <conditionalFormatting sqref="F59">
    <cfRule type="expression" dxfId="620" priority="621">
      <formula>F59="Blanc"</formula>
    </cfRule>
  </conditionalFormatting>
  <conditionalFormatting sqref="F60">
    <cfRule type="expression" dxfId="619" priority="618">
      <formula>F60="Rosé"</formula>
    </cfRule>
    <cfRule type="expression" dxfId="618" priority="619">
      <formula>F60="Rouge"</formula>
    </cfRule>
    <cfRule type="expression" dxfId="617" priority="620">
      <formula>F60="Blanc"</formula>
    </cfRule>
  </conditionalFormatting>
  <conditionalFormatting sqref="A60">
    <cfRule type="expression" dxfId="616" priority="617">
      <formula>G60&lt;=2</formula>
    </cfRule>
  </conditionalFormatting>
  <conditionalFormatting sqref="F60">
    <cfRule type="expression" dxfId="615" priority="616">
      <formula>F60="Rouge"</formula>
    </cfRule>
  </conditionalFormatting>
  <conditionalFormatting sqref="F60">
    <cfRule type="expression" dxfId="614" priority="615">
      <formula>F60="Blanc"</formula>
    </cfRule>
  </conditionalFormatting>
  <conditionalFormatting sqref="F61">
    <cfRule type="expression" dxfId="613" priority="612">
      <formula>F61="Rosé"</formula>
    </cfRule>
    <cfRule type="expression" dxfId="612" priority="613">
      <formula>F61="Rouge"</formula>
    </cfRule>
    <cfRule type="expression" dxfId="611" priority="614">
      <formula>F61="Blanc"</formula>
    </cfRule>
  </conditionalFormatting>
  <conditionalFormatting sqref="A61">
    <cfRule type="expression" dxfId="610" priority="611">
      <formula>G61&lt;=2</formula>
    </cfRule>
  </conditionalFormatting>
  <conditionalFormatting sqref="F61">
    <cfRule type="expression" dxfId="609" priority="610">
      <formula>F61="Rouge"</formula>
    </cfRule>
  </conditionalFormatting>
  <conditionalFormatting sqref="F61">
    <cfRule type="expression" dxfId="608" priority="609">
      <formula>F61="Blanc"</formula>
    </cfRule>
  </conditionalFormatting>
  <conditionalFormatting sqref="F62">
    <cfRule type="expression" dxfId="607" priority="606">
      <formula>F62="Rosé"</formula>
    </cfRule>
    <cfRule type="expression" dxfId="606" priority="607">
      <formula>F62="Rouge"</formula>
    </cfRule>
    <cfRule type="expression" dxfId="605" priority="608">
      <formula>F62="Blanc"</formula>
    </cfRule>
  </conditionalFormatting>
  <conditionalFormatting sqref="A62">
    <cfRule type="expression" dxfId="604" priority="605">
      <formula>G62&lt;=2</formula>
    </cfRule>
  </conditionalFormatting>
  <conditionalFormatting sqref="F62">
    <cfRule type="expression" dxfId="603" priority="604">
      <formula>F62="Rouge"</formula>
    </cfRule>
  </conditionalFormatting>
  <conditionalFormatting sqref="F62">
    <cfRule type="expression" dxfId="602" priority="603">
      <formula>F62="Blanc"</formula>
    </cfRule>
  </conditionalFormatting>
  <conditionalFormatting sqref="F63">
    <cfRule type="expression" dxfId="601" priority="600">
      <formula>F63="Rosé"</formula>
    </cfRule>
    <cfRule type="expression" dxfId="600" priority="601">
      <formula>F63="Rouge"</formula>
    </cfRule>
    <cfRule type="expression" dxfId="599" priority="602">
      <formula>F63="Blanc"</formula>
    </cfRule>
  </conditionalFormatting>
  <conditionalFormatting sqref="A63">
    <cfRule type="expression" dxfId="598" priority="599">
      <formula>G63&lt;=2</formula>
    </cfRule>
  </conditionalFormatting>
  <conditionalFormatting sqref="F63">
    <cfRule type="expression" dxfId="597" priority="598">
      <formula>F63="Rouge"</formula>
    </cfRule>
  </conditionalFormatting>
  <conditionalFormatting sqref="F63">
    <cfRule type="expression" dxfId="596" priority="597">
      <formula>F63="Blanc"</formula>
    </cfRule>
  </conditionalFormatting>
  <conditionalFormatting sqref="F64">
    <cfRule type="expression" dxfId="595" priority="594">
      <formula>F64="Rosé"</formula>
    </cfRule>
    <cfRule type="expression" dxfId="594" priority="595">
      <formula>F64="Rouge"</formula>
    </cfRule>
    <cfRule type="expression" dxfId="593" priority="596">
      <formula>F64="Blanc"</formula>
    </cfRule>
  </conditionalFormatting>
  <conditionalFormatting sqref="A64">
    <cfRule type="expression" dxfId="592" priority="593">
      <formula>G64&lt;=2</formula>
    </cfRule>
  </conditionalFormatting>
  <conditionalFormatting sqref="F64">
    <cfRule type="expression" dxfId="591" priority="592">
      <formula>F64="Rouge"</formula>
    </cfRule>
  </conditionalFormatting>
  <conditionalFormatting sqref="F64">
    <cfRule type="expression" dxfId="590" priority="591">
      <formula>F64="Blanc"</formula>
    </cfRule>
  </conditionalFormatting>
  <conditionalFormatting sqref="F65">
    <cfRule type="expression" dxfId="589" priority="588">
      <formula>F65="Rosé"</formula>
    </cfRule>
    <cfRule type="expression" dxfId="588" priority="589">
      <formula>F65="Rouge"</formula>
    </cfRule>
    <cfRule type="expression" dxfId="587" priority="590">
      <formula>F65="Blanc"</formula>
    </cfRule>
  </conditionalFormatting>
  <conditionalFormatting sqref="A65">
    <cfRule type="expression" dxfId="586" priority="587">
      <formula>G65&lt;=2</formula>
    </cfRule>
  </conditionalFormatting>
  <conditionalFormatting sqref="F65">
    <cfRule type="expression" dxfId="585" priority="586">
      <formula>F65="Rouge"</formula>
    </cfRule>
  </conditionalFormatting>
  <conditionalFormatting sqref="F65">
    <cfRule type="expression" dxfId="584" priority="585">
      <formula>F65="Blanc"</formula>
    </cfRule>
  </conditionalFormatting>
  <conditionalFormatting sqref="F66">
    <cfRule type="expression" dxfId="583" priority="582">
      <formula>F66="Rosé"</formula>
    </cfRule>
    <cfRule type="expression" dxfId="582" priority="583">
      <formula>F66="Rouge"</formula>
    </cfRule>
    <cfRule type="expression" dxfId="581" priority="584">
      <formula>F66="Blanc"</formula>
    </cfRule>
  </conditionalFormatting>
  <conditionalFormatting sqref="A66">
    <cfRule type="expression" dxfId="580" priority="581">
      <formula>G66&lt;=2</formula>
    </cfRule>
  </conditionalFormatting>
  <conditionalFormatting sqref="F66">
    <cfRule type="expression" dxfId="579" priority="580">
      <formula>F66="Rouge"</formula>
    </cfRule>
  </conditionalFormatting>
  <conditionalFormatting sqref="F66">
    <cfRule type="expression" dxfId="578" priority="579">
      <formula>F66="Blanc"</formula>
    </cfRule>
  </conditionalFormatting>
  <conditionalFormatting sqref="F67">
    <cfRule type="expression" dxfId="577" priority="576">
      <formula>F67="Rosé"</formula>
    </cfRule>
    <cfRule type="expression" dxfId="576" priority="577">
      <formula>F67="Rouge"</formula>
    </cfRule>
    <cfRule type="expression" dxfId="575" priority="578">
      <formula>F67="Blanc"</formula>
    </cfRule>
  </conditionalFormatting>
  <conditionalFormatting sqref="A67">
    <cfRule type="expression" dxfId="574" priority="575">
      <formula>G67&lt;=2</formula>
    </cfRule>
  </conditionalFormatting>
  <conditionalFormatting sqref="F67">
    <cfRule type="expression" dxfId="573" priority="574">
      <formula>F67="Rouge"</formula>
    </cfRule>
  </conditionalFormatting>
  <conditionalFormatting sqref="F67">
    <cfRule type="expression" dxfId="572" priority="573">
      <formula>F67="Blanc"</formula>
    </cfRule>
  </conditionalFormatting>
  <conditionalFormatting sqref="F68">
    <cfRule type="expression" dxfId="571" priority="570">
      <formula>F68="Rosé"</formula>
    </cfRule>
    <cfRule type="expression" dxfId="570" priority="571">
      <formula>F68="Rouge"</formula>
    </cfRule>
    <cfRule type="expression" dxfId="569" priority="572">
      <formula>F68="Blanc"</formula>
    </cfRule>
  </conditionalFormatting>
  <conditionalFormatting sqref="A68">
    <cfRule type="expression" dxfId="568" priority="569">
      <formula>G68&lt;=2</formula>
    </cfRule>
  </conditionalFormatting>
  <conditionalFormatting sqref="F68">
    <cfRule type="expression" dxfId="567" priority="568">
      <formula>F68="Rouge"</formula>
    </cfRule>
  </conditionalFormatting>
  <conditionalFormatting sqref="F68">
    <cfRule type="expression" dxfId="566" priority="567">
      <formula>F68="Blanc"</formula>
    </cfRule>
  </conditionalFormatting>
  <conditionalFormatting sqref="F69">
    <cfRule type="expression" dxfId="565" priority="564">
      <formula>F69="Rosé"</formula>
    </cfRule>
    <cfRule type="expression" dxfId="564" priority="565">
      <formula>F69="Rouge"</formula>
    </cfRule>
    <cfRule type="expression" dxfId="563" priority="566">
      <formula>F69="Blanc"</formula>
    </cfRule>
  </conditionalFormatting>
  <conditionalFormatting sqref="A69">
    <cfRule type="expression" dxfId="562" priority="563">
      <formula>G69&lt;=2</formula>
    </cfRule>
  </conditionalFormatting>
  <conditionalFormatting sqref="F69">
    <cfRule type="expression" dxfId="561" priority="562">
      <formula>F69="Rouge"</formula>
    </cfRule>
  </conditionalFormatting>
  <conditionalFormatting sqref="F69">
    <cfRule type="expression" dxfId="560" priority="561">
      <formula>F69="Blanc"</formula>
    </cfRule>
  </conditionalFormatting>
  <conditionalFormatting sqref="F70">
    <cfRule type="expression" dxfId="559" priority="558">
      <formula>F70="Rosé"</formula>
    </cfRule>
    <cfRule type="expression" dxfId="558" priority="559">
      <formula>F70="Rouge"</formula>
    </cfRule>
    <cfRule type="expression" dxfId="557" priority="560">
      <formula>F70="Blanc"</formula>
    </cfRule>
  </conditionalFormatting>
  <conditionalFormatting sqref="A70">
    <cfRule type="expression" dxfId="556" priority="557">
      <formula>G70&lt;=2</formula>
    </cfRule>
  </conditionalFormatting>
  <conditionalFormatting sqref="F70">
    <cfRule type="expression" dxfId="555" priority="556">
      <formula>F70="Rouge"</formula>
    </cfRule>
  </conditionalFormatting>
  <conditionalFormatting sqref="F70">
    <cfRule type="expression" dxfId="554" priority="555">
      <formula>F70="Blanc"</formula>
    </cfRule>
  </conditionalFormatting>
  <conditionalFormatting sqref="F71">
    <cfRule type="expression" dxfId="553" priority="552">
      <formula>F71="Rosé"</formula>
    </cfRule>
    <cfRule type="expression" dxfId="552" priority="553">
      <formula>F71="Rouge"</formula>
    </cfRule>
    <cfRule type="expression" dxfId="551" priority="554">
      <formula>F71="Blanc"</formula>
    </cfRule>
  </conditionalFormatting>
  <conditionalFormatting sqref="A71">
    <cfRule type="expression" dxfId="550" priority="551">
      <formula>G71&lt;=2</formula>
    </cfRule>
  </conditionalFormatting>
  <conditionalFormatting sqref="F71">
    <cfRule type="expression" dxfId="549" priority="550">
      <formula>F71="Rouge"</formula>
    </cfRule>
  </conditionalFormatting>
  <conditionalFormatting sqref="F71">
    <cfRule type="expression" dxfId="548" priority="549">
      <formula>F71="Blanc"</formula>
    </cfRule>
  </conditionalFormatting>
  <conditionalFormatting sqref="F72">
    <cfRule type="expression" dxfId="547" priority="546">
      <formula>F72="Rosé"</formula>
    </cfRule>
    <cfRule type="expression" dxfId="546" priority="547">
      <formula>F72="Rouge"</formula>
    </cfRule>
    <cfRule type="expression" dxfId="545" priority="548">
      <formula>F72="Blanc"</formula>
    </cfRule>
  </conditionalFormatting>
  <conditionalFormatting sqref="A72">
    <cfRule type="expression" dxfId="544" priority="545">
      <formula>G72&lt;=2</formula>
    </cfRule>
  </conditionalFormatting>
  <conditionalFormatting sqref="F72">
    <cfRule type="expression" dxfId="543" priority="544">
      <formula>F72="Rouge"</formula>
    </cfRule>
  </conditionalFormatting>
  <conditionalFormatting sqref="F72">
    <cfRule type="expression" dxfId="542" priority="543">
      <formula>F72="Blanc"</formula>
    </cfRule>
  </conditionalFormatting>
  <conditionalFormatting sqref="F73">
    <cfRule type="expression" dxfId="541" priority="540">
      <formula>F73="Rosé"</formula>
    </cfRule>
    <cfRule type="expression" dxfId="540" priority="541">
      <formula>F73="Rouge"</formula>
    </cfRule>
    <cfRule type="expression" dxfId="539" priority="542">
      <formula>F73="Blanc"</formula>
    </cfRule>
  </conditionalFormatting>
  <conditionalFormatting sqref="A73">
    <cfRule type="expression" dxfId="538" priority="539">
      <formula>G73&lt;=2</formula>
    </cfRule>
  </conditionalFormatting>
  <conditionalFormatting sqref="F73">
    <cfRule type="expression" dxfId="537" priority="538">
      <formula>F73="Rouge"</formula>
    </cfRule>
  </conditionalFormatting>
  <conditionalFormatting sqref="F73">
    <cfRule type="expression" dxfId="536" priority="537">
      <formula>F73="Blanc"</formula>
    </cfRule>
  </conditionalFormatting>
  <conditionalFormatting sqref="F74">
    <cfRule type="expression" dxfId="535" priority="534">
      <formula>F74="Rosé"</formula>
    </cfRule>
    <cfRule type="expression" dxfId="534" priority="535">
      <formula>F74="Rouge"</formula>
    </cfRule>
    <cfRule type="expression" dxfId="533" priority="536">
      <formula>F74="Blanc"</formula>
    </cfRule>
  </conditionalFormatting>
  <conditionalFormatting sqref="A74">
    <cfRule type="expression" dxfId="532" priority="533">
      <formula>G74&lt;=2</formula>
    </cfRule>
  </conditionalFormatting>
  <conditionalFormatting sqref="F74">
    <cfRule type="expression" dxfId="531" priority="532">
      <formula>F74="Rouge"</formula>
    </cfRule>
  </conditionalFormatting>
  <conditionalFormatting sqref="F74">
    <cfRule type="expression" dxfId="530" priority="531">
      <formula>F74="Blanc"</formula>
    </cfRule>
  </conditionalFormatting>
  <conditionalFormatting sqref="F75">
    <cfRule type="expression" dxfId="529" priority="528">
      <formula>F75="Rosé"</formula>
    </cfRule>
    <cfRule type="expression" dxfId="528" priority="529">
      <formula>F75="Rouge"</formula>
    </cfRule>
    <cfRule type="expression" dxfId="527" priority="530">
      <formula>F75="Blanc"</formula>
    </cfRule>
  </conditionalFormatting>
  <conditionalFormatting sqref="A75">
    <cfRule type="expression" dxfId="526" priority="527">
      <formula>G75&lt;=2</formula>
    </cfRule>
  </conditionalFormatting>
  <conditionalFormatting sqref="F75">
    <cfRule type="expression" dxfId="525" priority="526">
      <formula>F75="Rouge"</formula>
    </cfRule>
  </conditionalFormatting>
  <conditionalFormatting sqref="F75">
    <cfRule type="expression" dxfId="524" priority="525">
      <formula>F75="Blanc"</formula>
    </cfRule>
  </conditionalFormatting>
  <conditionalFormatting sqref="F76">
    <cfRule type="expression" dxfId="523" priority="522">
      <formula>F76="Rosé"</formula>
    </cfRule>
    <cfRule type="expression" dxfId="522" priority="523">
      <formula>F76="Rouge"</formula>
    </cfRule>
    <cfRule type="expression" dxfId="521" priority="524">
      <formula>F76="Blanc"</formula>
    </cfRule>
  </conditionalFormatting>
  <conditionalFormatting sqref="A76">
    <cfRule type="expression" dxfId="520" priority="521">
      <formula>G76&lt;=2</formula>
    </cfRule>
  </conditionalFormatting>
  <conditionalFormatting sqref="F76">
    <cfRule type="expression" dxfId="519" priority="520">
      <formula>F76="Rouge"</formula>
    </cfRule>
  </conditionalFormatting>
  <conditionalFormatting sqref="F76">
    <cfRule type="expression" dxfId="518" priority="519">
      <formula>F76="Blanc"</formula>
    </cfRule>
  </conditionalFormatting>
  <conditionalFormatting sqref="F77">
    <cfRule type="expression" dxfId="517" priority="516">
      <formula>F77="Rosé"</formula>
    </cfRule>
    <cfRule type="expression" dxfId="516" priority="517">
      <formula>F77="Rouge"</formula>
    </cfRule>
    <cfRule type="expression" dxfId="515" priority="518">
      <formula>F77="Blanc"</formula>
    </cfRule>
  </conditionalFormatting>
  <conditionalFormatting sqref="A77">
    <cfRule type="expression" dxfId="514" priority="515">
      <formula>G77&lt;=2</formula>
    </cfRule>
  </conditionalFormatting>
  <conditionalFormatting sqref="F77">
    <cfRule type="expression" dxfId="513" priority="514">
      <formula>F77="Rouge"</formula>
    </cfRule>
  </conditionalFormatting>
  <conditionalFormatting sqref="F77">
    <cfRule type="expression" dxfId="512" priority="513">
      <formula>F77="Blanc"</formula>
    </cfRule>
  </conditionalFormatting>
  <conditionalFormatting sqref="F78">
    <cfRule type="expression" dxfId="511" priority="510">
      <formula>F78="Rosé"</formula>
    </cfRule>
    <cfRule type="expression" dxfId="510" priority="511">
      <formula>F78="Rouge"</formula>
    </cfRule>
    <cfRule type="expression" dxfId="509" priority="512">
      <formula>F78="Blanc"</formula>
    </cfRule>
  </conditionalFormatting>
  <conditionalFormatting sqref="A78">
    <cfRule type="expression" dxfId="508" priority="509">
      <formula>G78&lt;=2</formula>
    </cfRule>
  </conditionalFormatting>
  <conditionalFormatting sqref="F78">
    <cfRule type="expression" dxfId="507" priority="508">
      <formula>F78="Rouge"</formula>
    </cfRule>
  </conditionalFormatting>
  <conditionalFormatting sqref="F78">
    <cfRule type="expression" dxfId="506" priority="507">
      <formula>F78="Blanc"</formula>
    </cfRule>
  </conditionalFormatting>
  <conditionalFormatting sqref="F79">
    <cfRule type="expression" dxfId="505" priority="504">
      <formula>F79="Rosé"</formula>
    </cfRule>
    <cfRule type="expression" dxfId="504" priority="505">
      <formula>F79="Rouge"</formula>
    </cfRule>
    <cfRule type="expression" dxfId="503" priority="506">
      <formula>F79="Blanc"</formula>
    </cfRule>
  </conditionalFormatting>
  <conditionalFormatting sqref="A79">
    <cfRule type="expression" dxfId="502" priority="503">
      <formula>G79&lt;=2</formula>
    </cfRule>
  </conditionalFormatting>
  <conditionalFormatting sqref="F79">
    <cfRule type="expression" dxfId="501" priority="502">
      <formula>F79="Rouge"</formula>
    </cfRule>
  </conditionalFormatting>
  <conditionalFormatting sqref="F79">
    <cfRule type="expression" dxfId="500" priority="501">
      <formula>F79="Blanc"</formula>
    </cfRule>
  </conditionalFormatting>
  <conditionalFormatting sqref="F80">
    <cfRule type="expression" dxfId="499" priority="498">
      <formula>F80="Rosé"</formula>
    </cfRule>
    <cfRule type="expression" dxfId="498" priority="499">
      <formula>F80="Rouge"</formula>
    </cfRule>
    <cfRule type="expression" dxfId="497" priority="500">
      <formula>F80="Blanc"</formula>
    </cfRule>
  </conditionalFormatting>
  <conditionalFormatting sqref="A80">
    <cfRule type="expression" dxfId="496" priority="497">
      <formula>G80&lt;=2</formula>
    </cfRule>
  </conditionalFormatting>
  <conditionalFormatting sqref="F80">
    <cfRule type="expression" dxfId="495" priority="496">
      <formula>F80="Rouge"</formula>
    </cfRule>
  </conditionalFormatting>
  <conditionalFormatting sqref="F80">
    <cfRule type="expression" dxfId="494" priority="495">
      <formula>F80="Blanc"</formula>
    </cfRule>
  </conditionalFormatting>
  <conditionalFormatting sqref="F81">
    <cfRule type="expression" dxfId="493" priority="492">
      <formula>F81="Rosé"</formula>
    </cfRule>
    <cfRule type="expression" dxfId="492" priority="493">
      <formula>F81="Rouge"</formula>
    </cfRule>
    <cfRule type="expression" dxfId="491" priority="494">
      <formula>F81="Blanc"</formula>
    </cfRule>
  </conditionalFormatting>
  <conditionalFormatting sqref="A81">
    <cfRule type="expression" dxfId="490" priority="491">
      <formula>G81&lt;=2</formula>
    </cfRule>
  </conditionalFormatting>
  <conditionalFormatting sqref="F81">
    <cfRule type="expression" dxfId="489" priority="490">
      <formula>F81="Rouge"</formula>
    </cfRule>
  </conditionalFormatting>
  <conditionalFormatting sqref="F81">
    <cfRule type="expression" dxfId="488" priority="489">
      <formula>F81="Blanc"</formula>
    </cfRule>
  </conditionalFormatting>
  <conditionalFormatting sqref="F82">
    <cfRule type="expression" dxfId="487" priority="486">
      <formula>F82="Rosé"</formula>
    </cfRule>
    <cfRule type="expression" dxfId="486" priority="487">
      <formula>F82="Rouge"</formula>
    </cfRule>
    <cfRule type="expression" dxfId="485" priority="488">
      <formula>F82="Blanc"</formula>
    </cfRule>
  </conditionalFormatting>
  <conditionalFormatting sqref="A82">
    <cfRule type="expression" dxfId="484" priority="485">
      <formula>G82&lt;=2</formula>
    </cfRule>
  </conditionalFormatting>
  <conditionalFormatting sqref="F82">
    <cfRule type="expression" dxfId="483" priority="484">
      <formula>F82="Rouge"</formula>
    </cfRule>
  </conditionalFormatting>
  <conditionalFormatting sqref="F82">
    <cfRule type="expression" dxfId="482" priority="483">
      <formula>F82="Blanc"</formula>
    </cfRule>
  </conditionalFormatting>
  <conditionalFormatting sqref="F83">
    <cfRule type="expression" dxfId="481" priority="480">
      <formula>F83="Rosé"</formula>
    </cfRule>
    <cfRule type="expression" dxfId="480" priority="481">
      <formula>F83="Rouge"</formula>
    </cfRule>
    <cfRule type="expression" dxfId="479" priority="482">
      <formula>F83="Blanc"</formula>
    </cfRule>
  </conditionalFormatting>
  <conditionalFormatting sqref="A83">
    <cfRule type="expression" dxfId="478" priority="479">
      <formula>G83&lt;=2</formula>
    </cfRule>
  </conditionalFormatting>
  <conditionalFormatting sqref="F83">
    <cfRule type="expression" dxfId="477" priority="478">
      <formula>F83="Rouge"</formula>
    </cfRule>
  </conditionalFormatting>
  <conditionalFormatting sqref="F83">
    <cfRule type="expression" dxfId="476" priority="477">
      <formula>F83="Blanc"</formula>
    </cfRule>
  </conditionalFormatting>
  <conditionalFormatting sqref="F84">
    <cfRule type="expression" dxfId="475" priority="474">
      <formula>F84="Rosé"</formula>
    </cfRule>
    <cfRule type="expression" dxfId="474" priority="475">
      <formula>F84="Rouge"</formula>
    </cfRule>
    <cfRule type="expression" dxfId="473" priority="476">
      <formula>F84="Blanc"</formula>
    </cfRule>
  </conditionalFormatting>
  <conditionalFormatting sqref="A84">
    <cfRule type="expression" dxfId="472" priority="473">
      <formula>G84&lt;=2</formula>
    </cfRule>
  </conditionalFormatting>
  <conditionalFormatting sqref="F84">
    <cfRule type="expression" dxfId="471" priority="472">
      <formula>F84="Rouge"</formula>
    </cfRule>
  </conditionalFormatting>
  <conditionalFormatting sqref="F84">
    <cfRule type="expression" dxfId="470" priority="471">
      <formula>F84="Blanc"</formula>
    </cfRule>
  </conditionalFormatting>
  <conditionalFormatting sqref="F85">
    <cfRule type="expression" dxfId="469" priority="468">
      <formula>F85="Rosé"</formula>
    </cfRule>
    <cfRule type="expression" dxfId="468" priority="469">
      <formula>F85="Rouge"</formula>
    </cfRule>
    <cfRule type="expression" dxfId="467" priority="470">
      <formula>F85="Blanc"</formula>
    </cfRule>
  </conditionalFormatting>
  <conditionalFormatting sqref="A85">
    <cfRule type="expression" dxfId="466" priority="467">
      <formula>G85&lt;=2</formula>
    </cfRule>
  </conditionalFormatting>
  <conditionalFormatting sqref="F85">
    <cfRule type="expression" dxfId="465" priority="466">
      <formula>F85="Rouge"</formula>
    </cfRule>
  </conditionalFormatting>
  <conditionalFormatting sqref="F85">
    <cfRule type="expression" dxfId="464" priority="465">
      <formula>F85="Blanc"</formula>
    </cfRule>
  </conditionalFormatting>
  <conditionalFormatting sqref="F86">
    <cfRule type="expression" dxfId="463" priority="462">
      <formula>F86="Rosé"</formula>
    </cfRule>
    <cfRule type="expression" dxfId="462" priority="463">
      <formula>F86="Rouge"</formula>
    </cfRule>
    <cfRule type="expression" dxfId="461" priority="464">
      <formula>F86="Blanc"</formula>
    </cfRule>
  </conditionalFormatting>
  <conditionalFormatting sqref="A86">
    <cfRule type="expression" dxfId="460" priority="461">
      <formula>G86&lt;=2</formula>
    </cfRule>
  </conditionalFormatting>
  <conditionalFormatting sqref="F86">
    <cfRule type="expression" dxfId="459" priority="460">
      <formula>F86="Rouge"</formula>
    </cfRule>
  </conditionalFormatting>
  <conditionalFormatting sqref="F86">
    <cfRule type="expression" dxfId="458" priority="459">
      <formula>F86="Blanc"</formula>
    </cfRule>
  </conditionalFormatting>
  <conditionalFormatting sqref="F87">
    <cfRule type="expression" dxfId="457" priority="456">
      <formula>F87="Rosé"</formula>
    </cfRule>
    <cfRule type="expression" dxfId="456" priority="457">
      <formula>F87="Rouge"</formula>
    </cfRule>
    <cfRule type="expression" dxfId="455" priority="458">
      <formula>F87="Blanc"</formula>
    </cfRule>
  </conditionalFormatting>
  <conditionalFormatting sqref="A87">
    <cfRule type="expression" dxfId="454" priority="455">
      <formula>G87&lt;=2</formula>
    </cfRule>
  </conditionalFormatting>
  <conditionalFormatting sqref="F87">
    <cfRule type="expression" dxfId="453" priority="454">
      <formula>F87="Rouge"</formula>
    </cfRule>
  </conditionalFormatting>
  <conditionalFormatting sqref="F87">
    <cfRule type="expression" dxfId="452" priority="453">
      <formula>F87="Blanc"</formula>
    </cfRule>
  </conditionalFormatting>
  <conditionalFormatting sqref="F88">
    <cfRule type="expression" dxfId="451" priority="450">
      <formula>F88="Rosé"</formula>
    </cfRule>
    <cfRule type="expression" dxfId="450" priority="451">
      <formula>F88="Rouge"</formula>
    </cfRule>
    <cfRule type="expression" dxfId="449" priority="452">
      <formula>F88="Blanc"</formula>
    </cfRule>
  </conditionalFormatting>
  <conditionalFormatting sqref="A88">
    <cfRule type="expression" dxfId="448" priority="449">
      <formula>G88&lt;=2</formula>
    </cfRule>
  </conditionalFormatting>
  <conditionalFormatting sqref="F88">
    <cfRule type="expression" dxfId="447" priority="448">
      <formula>F88="Rouge"</formula>
    </cfRule>
  </conditionalFormatting>
  <conditionalFormatting sqref="F88">
    <cfRule type="expression" dxfId="446" priority="447">
      <formula>F88="Blanc"</formula>
    </cfRule>
  </conditionalFormatting>
  <conditionalFormatting sqref="F89">
    <cfRule type="expression" dxfId="445" priority="444">
      <formula>F89="Rosé"</formula>
    </cfRule>
    <cfRule type="expression" dxfId="444" priority="445">
      <formula>F89="Rouge"</formula>
    </cfRule>
    <cfRule type="expression" dxfId="443" priority="446">
      <formula>F89="Blanc"</formula>
    </cfRule>
  </conditionalFormatting>
  <conditionalFormatting sqref="A89">
    <cfRule type="expression" dxfId="442" priority="443">
      <formula>G89&lt;=2</formula>
    </cfRule>
  </conditionalFormatting>
  <conditionalFormatting sqref="F89">
    <cfRule type="expression" dxfId="441" priority="442">
      <formula>F89="Rouge"</formula>
    </cfRule>
  </conditionalFormatting>
  <conditionalFormatting sqref="F89">
    <cfRule type="expression" dxfId="440" priority="441">
      <formula>F89="Blanc"</formula>
    </cfRule>
  </conditionalFormatting>
  <conditionalFormatting sqref="F90">
    <cfRule type="expression" dxfId="439" priority="438">
      <formula>F90="Rosé"</formula>
    </cfRule>
    <cfRule type="expression" dxfId="438" priority="439">
      <formula>F90="Rouge"</formula>
    </cfRule>
    <cfRule type="expression" dxfId="437" priority="440">
      <formula>F90="Blanc"</formula>
    </cfRule>
  </conditionalFormatting>
  <conditionalFormatting sqref="A90">
    <cfRule type="expression" dxfId="436" priority="437">
      <formula>G90&lt;=2</formula>
    </cfRule>
  </conditionalFormatting>
  <conditionalFormatting sqref="F90">
    <cfRule type="expression" dxfId="435" priority="436">
      <formula>F90="Rouge"</formula>
    </cfRule>
  </conditionalFormatting>
  <conditionalFormatting sqref="F90">
    <cfRule type="expression" dxfId="434" priority="435">
      <formula>F90="Blanc"</formula>
    </cfRule>
  </conditionalFormatting>
  <conditionalFormatting sqref="F91">
    <cfRule type="expression" dxfId="433" priority="432">
      <formula>F91="Rosé"</formula>
    </cfRule>
    <cfRule type="expression" dxfId="432" priority="433">
      <formula>F91="Rouge"</formula>
    </cfRule>
    <cfRule type="expression" dxfId="431" priority="434">
      <formula>F91="Blanc"</formula>
    </cfRule>
  </conditionalFormatting>
  <conditionalFormatting sqref="A91">
    <cfRule type="expression" dxfId="430" priority="431">
      <formula>G91&lt;=2</formula>
    </cfRule>
  </conditionalFormatting>
  <conditionalFormatting sqref="F91">
    <cfRule type="expression" dxfId="429" priority="430">
      <formula>F91="Rouge"</formula>
    </cfRule>
  </conditionalFormatting>
  <conditionalFormatting sqref="F91">
    <cfRule type="expression" dxfId="428" priority="429">
      <formula>F91="Blanc"</formula>
    </cfRule>
  </conditionalFormatting>
  <conditionalFormatting sqref="F92">
    <cfRule type="expression" dxfId="427" priority="426">
      <formula>F92="Rosé"</formula>
    </cfRule>
    <cfRule type="expression" dxfId="426" priority="427">
      <formula>F92="Rouge"</formula>
    </cfRule>
    <cfRule type="expression" dxfId="425" priority="428">
      <formula>F92="Blanc"</formula>
    </cfRule>
  </conditionalFormatting>
  <conditionalFormatting sqref="A92">
    <cfRule type="expression" dxfId="424" priority="425">
      <formula>G92&lt;=2</formula>
    </cfRule>
  </conditionalFormatting>
  <conditionalFormatting sqref="F92">
    <cfRule type="expression" dxfId="423" priority="424">
      <formula>F92="Rouge"</formula>
    </cfRule>
  </conditionalFormatting>
  <conditionalFormatting sqref="F92">
    <cfRule type="expression" dxfId="422" priority="423">
      <formula>F92="Blanc"</formula>
    </cfRule>
  </conditionalFormatting>
  <conditionalFormatting sqref="F93">
    <cfRule type="expression" dxfId="421" priority="420">
      <formula>F93="Rosé"</formula>
    </cfRule>
    <cfRule type="expression" dxfId="420" priority="421">
      <formula>F93="Rouge"</formula>
    </cfRule>
    <cfRule type="expression" dxfId="419" priority="422">
      <formula>F93="Blanc"</formula>
    </cfRule>
  </conditionalFormatting>
  <conditionalFormatting sqref="A93">
    <cfRule type="expression" dxfId="418" priority="419">
      <formula>G93&lt;=2</formula>
    </cfRule>
  </conditionalFormatting>
  <conditionalFormatting sqref="F93">
    <cfRule type="expression" dxfId="417" priority="418">
      <formula>F93="Rouge"</formula>
    </cfRule>
  </conditionalFormatting>
  <conditionalFormatting sqref="F93">
    <cfRule type="expression" dxfId="416" priority="417">
      <formula>F93="Blanc"</formula>
    </cfRule>
  </conditionalFormatting>
  <conditionalFormatting sqref="F94">
    <cfRule type="expression" dxfId="415" priority="414">
      <formula>F94="Rosé"</formula>
    </cfRule>
    <cfRule type="expression" dxfId="414" priority="415">
      <formula>F94="Rouge"</formula>
    </cfRule>
    <cfRule type="expression" dxfId="413" priority="416">
      <formula>F94="Blanc"</formula>
    </cfRule>
  </conditionalFormatting>
  <conditionalFormatting sqref="A94">
    <cfRule type="expression" dxfId="412" priority="413">
      <formula>G94&lt;=2</formula>
    </cfRule>
  </conditionalFormatting>
  <conditionalFormatting sqref="F94">
    <cfRule type="expression" dxfId="411" priority="412">
      <formula>F94="Rouge"</formula>
    </cfRule>
  </conditionalFormatting>
  <conditionalFormatting sqref="F94">
    <cfRule type="expression" dxfId="410" priority="411">
      <formula>F94="Blanc"</formula>
    </cfRule>
  </conditionalFormatting>
  <conditionalFormatting sqref="F95">
    <cfRule type="expression" dxfId="409" priority="408">
      <formula>F95="Rosé"</formula>
    </cfRule>
    <cfRule type="expression" dxfId="408" priority="409">
      <formula>F95="Rouge"</formula>
    </cfRule>
    <cfRule type="expression" dxfId="407" priority="410">
      <formula>F95="Blanc"</formula>
    </cfRule>
  </conditionalFormatting>
  <conditionalFormatting sqref="A95">
    <cfRule type="expression" dxfId="406" priority="407">
      <formula>G95&lt;=2</formula>
    </cfRule>
  </conditionalFormatting>
  <conditionalFormatting sqref="F95">
    <cfRule type="expression" dxfId="405" priority="406">
      <formula>F95="Rouge"</formula>
    </cfRule>
  </conditionalFormatting>
  <conditionalFormatting sqref="F95">
    <cfRule type="expression" dxfId="404" priority="405">
      <formula>F95="Blanc"</formula>
    </cfRule>
  </conditionalFormatting>
  <conditionalFormatting sqref="F96">
    <cfRule type="expression" dxfId="403" priority="402">
      <formula>F96="Rosé"</formula>
    </cfRule>
    <cfRule type="expression" dxfId="402" priority="403">
      <formula>F96="Rouge"</formula>
    </cfRule>
    <cfRule type="expression" dxfId="401" priority="404">
      <formula>F96="Blanc"</formula>
    </cfRule>
  </conditionalFormatting>
  <conditionalFormatting sqref="A96">
    <cfRule type="expression" dxfId="400" priority="401">
      <formula>G96&lt;=2</formula>
    </cfRule>
  </conditionalFormatting>
  <conditionalFormatting sqref="F96">
    <cfRule type="expression" dxfId="399" priority="400">
      <formula>F96="Rouge"</formula>
    </cfRule>
  </conditionalFormatting>
  <conditionalFormatting sqref="F96">
    <cfRule type="expression" dxfId="398" priority="399">
      <formula>F96="Blanc"</formula>
    </cfRule>
  </conditionalFormatting>
  <conditionalFormatting sqref="F97">
    <cfRule type="expression" dxfId="397" priority="396">
      <formula>F97="Rosé"</formula>
    </cfRule>
    <cfRule type="expression" dxfId="396" priority="397">
      <formula>F97="Rouge"</formula>
    </cfRule>
    <cfRule type="expression" dxfId="395" priority="398">
      <formula>F97="Blanc"</formula>
    </cfRule>
  </conditionalFormatting>
  <conditionalFormatting sqref="A97">
    <cfRule type="expression" dxfId="394" priority="395">
      <formula>G97&lt;=2</formula>
    </cfRule>
  </conditionalFormatting>
  <conditionalFormatting sqref="F97">
    <cfRule type="expression" dxfId="393" priority="394">
      <formula>F97="Rouge"</formula>
    </cfRule>
  </conditionalFormatting>
  <conditionalFormatting sqref="F97">
    <cfRule type="expression" dxfId="392" priority="393">
      <formula>F97="Blanc"</formula>
    </cfRule>
  </conditionalFormatting>
  <conditionalFormatting sqref="F98">
    <cfRule type="expression" dxfId="391" priority="390">
      <formula>F98="Rosé"</formula>
    </cfRule>
    <cfRule type="expression" dxfId="390" priority="391">
      <formula>F98="Rouge"</formula>
    </cfRule>
    <cfRule type="expression" dxfId="389" priority="392">
      <formula>F98="Blanc"</formula>
    </cfRule>
  </conditionalFormatting>
  <conditionalFormatting sqref="A98">
    <cfRule type="expression" dxfId="388" priority="389">
      <formula>G98&lt;=2</formula>
    </cfRule>
  </conditionalFormatting>
  <conditionalFormatting sqref="F98">
    <cfRule type="expression" dxfId="387" priority="388">
      <formula>F98="Rouge"</formula>
    </cfRule>
  </conditionalFormatting>
  <conditionalFormatting sqref="F98">
    <cfRule type="expression" dxfId="386" priority="387">
      <formula>F98="Blanc"</formula>
    </cfRule>
  </conditionalFormatting>
  <conditionalFormatting sqref="F99">
    <cfRule type="expression" dxfId="385" priority="384">
      <formula>F99="Rosé"</formula>
    </cfRule>
    <cfRule type="expression" dxfId="384" priority="385">
      <formula>F99="Rouge"</formula>
    </cfRule>
    <cfRule type="expression" dxfId="383" priority="386">
      <formula>F99="Blanc"</formula>
    </cfRule>
  </conditionalFormatting>
  <conditionalFormatting sqref="A99">
    <cfRule type="expression" dxfId="382" priority="383">
      <formula>G99&lt;=2</formula>
    </cfRule>
  </conditionalFormatting>
  <conditionalFormatting sqref="F99">
    <cfRule type="expression" dxfId="381" priority="382">
      <formula>F99="Rouge"</formula>
    </cfRule>
  </conditionalFormatting>
  <conditionalFormatting sqref="F99">
    <cfRule type="expression" dxfId="380" priority="381">
      <formula>F99="Blanc"</formula>
    </cfRule>
  </conditionalFormatting>
  <conditionalFormatting sqref="F100">
    <cfRule type="expression" dxfId="379" priority="378">
      <formula>F100="Rosé"</formula>
    </cfRule>
    <cfRule type="expression" dxfId="378" priority="379">
      <formula>F100="Rouge"</formula>
    </cfRule>
    <cfRule type="expression" dxfId="377" priority="380">
      <formula>F100="Blanc"</formula>
    </cfRule>
  </conditionalFormatting>
  <conditionalFormatting sqref="A100">
    <cfRule type="expression" dxfId="376" priority="377">
      <formula>G100&lt;=2</formula>
    </cfRule>
  </conditionalFormatting>
  <conditionalFormatting sqref="F100">
    <cfRule type="expression" dxfId="375" priority="376">
      <formula>F100="Rouge"</formula>
    </cfRule>
  </conditionalFormatting>
  <conditionalFormatting sqref="F100">
    <cfRule type="expression" dxfId="374" priority="375">
      <formula>F100="Blanc"</formula>
    </cfRule>
  </conditionalFormatting>
  <conditionalFormatting sqref="F101">
    <cfRule type="expression" dxfId="373" priority="372">
      <formula>F101="Rosé"</formula>
    </cfRule>
    <cfRule type="expression" dxfId="372" priority="373">
      <formula>F101="Rouge"</formula>
    </cfRule>
    <cfRule type="expression" dxfId="371" priority="374">
      <formula>F101="Blanc"</formula>
    </cfRule>
  </conditionalFormatting>
  <conditionalFormatting sqref="A101">
    <cfRule type="expression" dxfId="370" priority="371">
      <formula>G101&lt;=2</formula>
    </cfRule>
  </conditionalFormatting>
  <conditionalFormatting sqref="F101">
    <cfRule type="expression" dxfId="369" priority="370">
      <formula>F101="Rouge"</formula>
    </cfRule>
  </conditionalFormatting>
  <conditionalFormatting sqref="F101">
    <cfRule type="expression" dxfId="368" priority="369">
      <formula>F101="Blanc"</formula>
    </cfRule>
  </conditionalFormatting>
  <conditionalFormatting sqref="F102">
    <cfRule type="expression" dxfId="367" priority="366">
      <formula>F102="Rosé"</formula>
    </cfRule>
    <cfRule type="expression" dxfId="366" priority="367">
      <formula>F102="Rouge"</formula>
    </cfRule>
    <cfRule type="expression" dxfId="365" priority="368">
      <formula>F102="Blanc"</formula>
    </cfRule>
  </conditionalFormatting>
  <conditionalFormatting sqref="A102">
    <cfRule type="expression" dxfId="364" priority="365">
      <formula>G102&lt;=2</formula>
    </cfRule>
  </conditionalFormatting>
  <conditionalFormatting sqref="F102">
    <cfRule type="expression" dxfId="363" priority="364">
      <formula>F102="Rouge"</formula>
    </cfRule>
  </conditionalFormatting>
  <conditionalFormatting sqref="F102">
    <cfRule type="expression" dxfId="362" priority="363">
      <formula>F102="Blanc"</formula>
    </cfRule>
  </conditionalFormatting>
  <conditionalFormatting sqref="F103">
    <cfRule type="expression" dxfId="361" priority="360">
      <formula>F103="Rosé"</formula>
    </cfRule>
    <cfRule type="expression" dxfId="360" priority="361">
      <formula>F103="Rouge"</formula>
    </cfRule>
    <cfRule type="expression" dxfId="359" priority="362">
      <formula>F103="Blanc"</formula>
    </cfRule>
  </conditionalFormatting>
  <conditionalFormatting sqref="A103">
    <cfRule type="expression" dxfId="358" priority="359">
      <formula>G103&lt;=2</formula>
    </cfRule>
  </conditionalFormatting>
  <conditionalFormatting sqref="F103">
    <cfRule type="expression" dxfId="357" priority="358">
      <formula>F103="Rouge"</formula>
    </cfRule>
  </conditionalFormatting>
  <conditionalFormatting sqref="F103">
    <cfRule type="expression" dxfId="356" priority="357">
      <formula>F103="Blanc"</formula>
    </cfRule>
  </conditionalFormatting>
  <conditionalFormatting sqref="F104">
    <cfRule type="expression" dxfId="355" priority="354">
      <formula>F104="Rosé"</formula>
    </cfRule>
    <cfRule type="expression" dxfId="354" priority="355">
      <formula>F104="Rouge"</formula>
    </cfRule>
    <cfRule type="expression" dxfId="353" priority="356">
      <formula>F104="Blanc"</formula>
    </cfRule>
  </conditionalFormatting>
  <conditionalFormatting sqref="A104">
    <cfRule type="expression" dxfId="352" priority="353">
      <formula>G104&lt;=2</formula>
    </cfRule>
  </conditionalFormatting>
  <conditionalFormatting sqref="F104">
    <cfRule type="expression" dxfId="351" priority="352">
      <formula>F104="Rouge"</formula>
    </cfRule>
  </conditionalFormatting>
  <conditionalFormatting sqref="F104">
    <cfRule type="expression" dxfId="350" priority="351">
      <formula>F104="Blanc"</formula>
    </cfRule>
  </conditionalFormatting>
  <conditionalFormatting sqref="F105">
    <cfRule type="expression" dxfId="349" priority="348">
      <formula>F105="Rosé"</formula>
    </cfRule>
    <cfRule type="expression" dxfId="348" priority="349">
      <formula>F105="Rouge"</formula>
    </cfRule>
    <cfRule type="expression" dxfId="347" priority="350">
      <formula>F105="Blanc"</formula>
    </cfRule>
  </conditionalFormatting>
  <conditionalFormatting sqref="A105">
    <cfRule type="expression" dxfId="346" priority="347">
      <formula>G105&lt;=2</formula>
    </cfRule>
  </conditionalFormatting>
  <conditionalFormatting sqref="F105">
    <cfRule type="expression" dxfId="345" priority="346">
      <formula>F105="Rouge"</formula>
    </cfRule>
  </conditionalFormatting>
  <conditionalFormatting sqref="F105">
    <cfRule type="expression" dxfId="344" priority="345">
      <formula>F105="Blanc"</formula>
    </cfRule>
  </conditionalFormatting>
  <conditionalFormatting sqref="F106">
    <cfRule type="expression" dxfId="343" priority="342">
      <formula>F106="Rosé"</formula>
    </cfRule>
    <cfRule type="expression" dxfId="342" priority="343">
      <formula>F106="Rouge"</formula>
    </cfRule>
    <cfRule type="expression" dxfId="341" priority="344">
      <formula>F106="Blanc"</formula>
    </cfRule>
  </conditionalFormatting>
  <conditionalFormatting sqref="A106">
    <cfRule type="expression" dxfId="340" priority="341">
      <formula>G106&lt;=2</formula>
    </cfRule>
  </conditionalFormatting>
  <conditionalFormatting sqref="F106">
    <cfRule type="expression" dxfId="339" priority="340">
      <formula>F106="Rouge"</formula>
    </cfRule>
  </conditionalFormatting>
  <conditionalFormatting sqref="F106">
    <cfRule type="expression" dxfId="338" priority="339">
      <formula>F106="Blanc"</formula>
    </cfRule>
  </conditionalFormatting>
  <conditionalFormatting sqref="F107">
    <cfRule type="expression" dxfId="337" priority="336">
      <formula>F107="Rosé"</formula>
    </cfRule>
    <cfRule type="expression" dxfId="336" priority="337">
      <formula>F107="Rouge"</formula>
    </cfRule>
    <cfRule type="expression" dxfId="335" priority="338">
      <formula>F107="Blanc"</formula>
    </cfRule>
  </conditionalFormatting>
  <conditionalFormatting sqref="A107">
    <cfRule type="expression" dxfId="334" priority="335">
      <formula>G107&lt;=2</formula>
    </cfRule>
  </conditionalFormatting>
  <conditionalFormatting sqref="F107">
    <cfRule type="expression" dxfId="333" priority="334">
      <formula>F107="Rouge"</formula>
    </cfRule>
  </conditionalFormatting>
  <conditionalFormatting sqref="F107">
    <cfRule type="expression" dxfId="332" priority="333">
      <formula>F107="Blanc"</formula>
    </cfRule>
  </conditionalFormatting>
  <conditionalFormatting sqref="F108">
    <cfRule type="expression" dxfId="331" priority="330">
      <formula>F108="Rosé"</formula>
    </cfRule>
    <cfRule type="expression" dxfId="330" priority="331">
      <formula>F108="Rouge"</formula>
    </cfRule>
    <cfRule type="expression" dxfId="329" priority="332">
      <formula>F108="Blanc"</formula>
    </cfRule>
  </conditionalFormatting>
  <conditionalFormatting sqref="A108">
    <cfRule type="expression" dxfId="328" priority="329">
      <formula>G108&lt;=2</formula>
    </cfRule>
  </conditionalFormatting>
  <conditionalFormatting sqref="F108">
    <cfRule type="expression" dxfId="327" priority="328">
      <formula>F108="Rouge"</formula>
    </cfRule>
  </conditionalFormatting>
  <conditionalFormatting sqref="F108">
    <cfRule type="expression" dxfId="326" priority="327">
      <formula>F108="Blanc"</formula>
    </cfRule>
  </conditionalFormatting>
  <conditionalFormatting sqref="F109">
    <cfRule type="expression" dxfId="325" priority="324">
      <formula>F109="Rosé"</formula>
    </cfRule>
    <cfRule type="expression" dxfId="324" priority="325">
      <formula>F109="Rouge"</formula>
    </cfRule>
    <cfRule type="expression" dxfId="323" priority="326">
      <formula>F109="Blanc"</formula>
    </cfRule>
  </conditionalFormatting>
  <conditionalFormatting sqref="A109">
    <cfRule type="expression" dxfId="322" priority="323">
      <formula>G109&lt;=2</formula>
    </cfRule>
  </conditionalFormatting>
  <conditionalFormatting sqref="F109">
    <cfRule type="expression" dxfId="321" priority="322">
      <formula>F109="Rouge"</formula>
    </cfRule>
  </conditionalFormatting>
  <conditionalFormatting sqref="F109">
    <cfRule type="expression" dxfId="320" priority="321">
      <formula>F109="Blanc"</formula>
    </cfRule>
  </conditionalFormatting>
  <conditionalFormatting sqref="F110">
    <cfRule type="expression" dxfId="319" priority="318">
      <formula>F110="Rosé"</formula>
    </cfRule>
    <cfRule type="expression" dxfId="318" priority="319">
      <formula>F110="Rouge"</formula>
    </cfRule>
    <cfRule type="expression" dxfId="317" priority="320">
      <formula>F110="Blanc"</formula>
    </cfRule>
  </conditionalFormatting>
  <conditionalFormatting sqref="A110">
    <cfRule type="expression" dxfId="316" priority="317">
      <formula>G110&lt;=2</formula>
    </cfRule>
  </conditionalFormatting>
  <conditionalFormatting sqref="F110">
    <cfRule type="expression" dxfId="315" priority="316">
      <formula>F110="Rouge"</formula>
    </cfRule>
  </conditionalFormatting>
  <conditionalFormatting sqref="F110">
    <cfRule type="expression" dxfId="314" priority="315">
      <formula>F110="Blanc"</formula>
    </cfRule>
  </conditionalFormatting>
  <conditionalFormatting sqref="F111">
    <cfRule type="expression" dxfId="313" priority="312">
      <formula>F111="Rosé"</formula>
    </cfRule>
    <cfRule type="expression" dxfId="312" priority="313">
      <formula>F111="Rouge"</formula>
    </cfRule>
    <cfRule type="expression" dxfId="311" priority="314">
      <formula>F111="Blanc"</formula>
    </cfRule>
  </conditionalFormatting>
  <conditionalFormatting sqref="A111">
    <cfRule type="expression" dxfId="310" priority="311">
      <formula>G111&lt;=2</formula>
    </cfRule>
  </conditionalFormatting>
  <conditionalFormatting sqref="F111">
    <cfRule type="expression" dxfId="309" priority="310">
      <formula>F111="Rouge"</formula>
    </cfRule>
  </conditionalFormatting>
  <conditionalFormatting sqref="F111">
    <cfRule type="expression" dxfId="308" priority="309">
      <formula>F111="Blanc"</formula>
    </cfRule>
  </conditionalFormatting>
  <conditionalFormatting sqref="F112">
    <cfRule type="expression" dxfId="307" priority="306">
      <formula>F112="Rosé"</formula>
    </cfRule>
    <cfRule type="expression" dxfId="306" priority="307">
      <formula>F112="Rouge"</formula>
    </cfRule>
    <cfRule type="expression" dxfId="305" priority="308">
      <formula>F112="Blanc"</formula>
    </cfRule>
  </conditionalFormatting>
  <conditionalFormatting sqref="A112">
    <cfRule type="expression" dxfId="304" priority="305">
      <formula>G112&lt;=2</formula>
    </cfRule>
  </conditionalFormatting>
  <conditionalFormatting sqref="F112">
    <cfRule type="expression" dxfId="303" priority="304">
      <formula>F112="Rouge"</formula>
    </cfRule>
  </conditionalFormatting>
  <conditionalFormatting sqref="F112">
    <cfRule type="expression" dxfId="302" priority="303">
      <formula>F112="Blanc"</formula>
    </cfRule>
  </conditionalFormatting>
  <conditionalFormatting sqref="F113">
    <cfRule type="expression" dxfId="301" priority="300">
      <formula>F113="Rosé"</formula>
    </cfRule>
    <cfRule type="expression" dxfId="300" priority="301">
      <formula>F113="Rouge"</formula>
    </cfRule>
    <cfRule type="expression" dxfId="299" priority="302">
      <formula>F113="Blanc"</formula>
    </cfRule>
  </conditionalFormatting>
  <conditionalFormatting sqref="A113">
    <cfRule type="expression" dxfId="298" priority="299">
      <formula>G113&lt;=2</formula>
    </cfRule>
  </conditionalFormatting>
  <conditionalFormatting sqref="F113">
    <cfRule type="expression" dxfId="297" priority="298">
      <formula>F113="Rouge"</formula>
    </cfRule>
  </conditionalFormatting>
  <conditionalFormatting sqref="F113">
    <cfRule type="expression" dxfId="296" priority="297">
      <formula>F113="Blanc"</formula>
    </cfRule>
  </conditionalFormatting>
  <conditionalFormatting sqref="F114">
    <cfRule type="expression" dxfId="295" priority="294">
      <formula>F114="Rosé"</formula>
    </cfRule>
    <cfRule type="expression" dxfId="294" priority="295">
      <formula>F114="Rouge"</formula>
    </cfRule>
    <cfRule type="expression" dxfId="293" priority="296">
      <formula>F114="Blanc"</formula>
    </cfRule>
  </conditionalFormatting>
  <conditionalFormatting sqref="A114">
    <cfRule type="expression" dxfId="292" priority="293">
      <formula>G114&lt;=2</formula>
    </cfRule>
  </conditionalFormatting>
  <conditionalFormatting sqref="F114">
    <cfRule type="expression" dxfId="291" priority="292">
      <formula>F114="Rouge"</formula>
    </cfRule>
  </conditionalFormatting>
  <conditionalFormatting sqref="F114">
    <cfRule type="expression" dxfId="290" priority="291">
      <formula>F114="Blanc"</formula>
    </cfRule>
  </conditionalFormatting>
  <conditionalFormatting sqref="F115">
    <cfRule type="expression" dxfId="289" priority="288">
      <formula>F115="Rosé"</formula>
    </cfRule>
    <cfRule type="expression" dxfId="288" priority="289">
      <formula>F115="Rouge"</formula>
    </cfRule>
    <cfRule type="expression" dxfId="287" priority="290">
      <formula>F115="Blanc"</formula>
    </cfRule>
  </conditionalFormatting>
  <conditionalFormatting sqref="A115">
    <cfRule type="expression" dxfId="286" priority="287">
      <formula>G115&lt;=2</formula>
    </cfRule>
  </conditionalFormatting>
  <conditionalFormatting sqref="F115">
    <cfRule type="expression" dxfId="285" priority="286">
      <formula>F115="Rouge"</formula>
    </cfRule>
  </conditionalFormatting>
  <conditionalFormatting sqref="F115">
    <cfRule type="expression" dxfId="284" priority="285">
      <formula>F115="Blanc"</formula>
    </cfRule>
  </conditionalFormatting>
  <conditionalFormatting sqref="F116">
    <cfRule type="expression" dxfId="283" priority="282">
      <formula>F116="Rosé"</formula>
    </cfRule>
    <cfRule type="expression" dxfId="282" priority="283">
      <formula>F116="Rouge"</formula>
    </cfRule>
    <cfRule type="expression" dxfId="281" priority="284">
      <formula>F116="Blanc"</formula>
    </cfRule>
  </conditionalFormatting>
  <conditionalFormatting sqref="A116">
    <cfRule type="expression" dxfId="280" priority="281">
      <formula>G116&lt;=2</formula>
    </cfRule>
  </conditionalFormatting>
  <conditionalFormatting sqref="F116">
    <cfRule type="expression" dxfId="279" priority="280">
      <formula>F116="Rouge"</formula>
    </cfRule>
  </conditionalFormatting>
  <conditionalFormatting sqref="F116">
    <cfRule type="expression" dxfId="278" priority="279">
      <formula>F116="Blanc"</formula>
    </cfRule>
  </conditionalFormatting>
  <conditionalFormatting sqref="F117">
    <cfRule type="expression" dxfId="277" priority="276">
      <formula>F117="Rosé"</formula>
    </cfRule>
    <cfRule type="expression" dxfId="276" priority="277">
      <formula>F117="Rouge"</formula>
    </cfRule>
    <cfRule type="expression" dxfId="275" priority="278">
      <formula>F117="Blanc"</formula>
    </cfRule>
  </conditionalFormatting>
  <conditionalFormatting sqref="A117">
    <cfRule type="expression" dxfId="274" priority="275">
      <formula>G117&lt;=2</formula>
    </cfRule>
  </conditionalFormatting>
  <conditionalFormatting sqref="F117">
    <cfRule type="expression" dxfId="273" priority="274">
      <formula>F117="Rouge"</formula>
    </cfRule>
  </conditionalFormatting>
  <conditionalFormatting sqref="F117">
    <cfRule type="expression" dxfId="272" priority="273">
      <formula>F117="Blanc"</formula>
    </cfRule>
  </conditionalFormatting>
  <conditionalFormatting sqref="F118">
    <cfRule type="expression" dxfId="271" priority="270">
      <formula>F118="Rosé"</formula>
    </cfRule>
    <cfRule type="expression" dxfId="270" priority="271">
      <formula>F118="Rouge"</formula>
    </cfRule>
    <cfRule type="expression" dxfId="269" priority="272">
      <formula>F118="Blanc"</formula>
    </cfRule>
  </conditionalFormatting>
  <conditionalFormatting sqref="A118">
    <cfRule type="expression" dxfId="268" priority="269">
      <formula>G118&lt;=2</formula>
    </cfRule>
  </conditionalFormatting>
  <conditionalFormatting sqref="F118">
    <cfRule type="expression" dxfId="267" priority="268">
      <formula>F118="Rouge"</formula>
    </cfRule>
  </conditionalFormatting>
  <conditionalFormatting sqref="F118">
    <cfRule type="expression" dxfId="266" priority="267">
      <formula>F118="Blanc"</formula>
    </cfRule>
  </conditionalFormatting>
  <conditionalFormatting sqref="F119">
    <cfRule type="expression" dxfId="265" priority="264">
      <formula>F119="Rosé"</formula>
    </cfRule>
    <cfRule type="expression" dxfId="264" priority="265">
      <formula>F119="Rouge"</formula>
    </cfRule>
    <cfRule type="expression" dxfId="263" priority="266">
      <formula>F119="Blanc"</formula>
    </cfRule>
  </conditionalFormatting>
  <conditionalFormatting sqref="A119">
    <cfRule type="expression" dxfId="262" priority="263">
      <formula>G119&lt;=2</formula>
    </cfRule>
  </conditionalFormatting>
  <conditionalFormatting sqref="F119">
    <cfRule type="expression" dxfId="261" priority="262">
      <formula>F119="Rouge"</formula>
    </cfRule>
  </conditionalFormatting>
  <conditionalFormatting sqref="F119">
    <cfRule type="expression" dxfId="260" priority="261">
      <formula>F119="Blanc"</formula>
    </cfRule>
  </conditionalFormatting>
  <conditionalFormatting sqref="F120">
    <cfRule type="expression" dxfId="259" priority="258">
      <formula>F120="Rosé"</formula>
    </cfRule>
    <cfRule type="expression" dxfId="258" priority="259">
      <formula>F120="Rouge"</formula>
    </cfRule>
    <cfRule type="expression" dxfId="257" priority="260">
      <formula>F120="Blanc"</formula>
    </cfRule>
  </conditionalFormatting>
  <conditionalFormatting sqref="A120">
    <cfRule type="expression" dxfId="256" priority="257">
      <formula>G120&lt;=2</formula>
    </cfRule>
  </conditionalFormatting>
  <conditionalFormatting sqref="F120">
    <cfRule type="expression" dxfId="255" priority="256">
      <formula>F120="Rouge"</formula>
    </cfRule>
  </conditionalFormatting>
  <conditionalFormatting sqref="F120">
    <cfRule type="expression" dxfId="254" priority="255">
      <formula>F120="Blanc"</formula>
    </cfRule>
  </conditionalFormatting>
  <conditionalFormatting sqref="F121">
    <cfRule type="expression" dxfId="253" priority="252">
      <formula>F121="Rosé"</formula>
    </cfRule>
    <cfRule type="expression" dxfId="252" priority="253">
      <formula>F121="Rouge"</formula>
    </cfRule>
    <cfRule type="expression" dxfId="251" priority="254">
      <formula>F121="Blanc"</formula>
    </cfRule>
  </conditionalFormatting>
  <conditionalFormatting sqref="A121">
    <cfRule type="expression" dxfId="250" priority="251">
      <formula>G121&lt;=2</formula>
    </cfRule>
  </conditionalFormatting>
  <conditionalFormatting sqref="F121">
    <cfRule type="expression" dxfId="249" priority="250">
      <formula>F121="Rouge"</formula>
    </cfRule>
  </conditionalFormatting>
  <conditionalFormatting sqref="F121">
    <cfRule type="expression" dxfId="248" priority="249">
      <formula>F121="Blanc"</formula>
    </cfRule>
  </conditionalFormatting>
  <conditionalFormatting sqref="F122">
    <cfRule type="expression" dxfId="247" priority="246">
      <formula>F122="Rosé"</formula>
    </cfRule>
    <cfRule type="expression" dxfId="246" priority="247">
      <formula>F122="Rouge"</formula>
    </cfRule>
    <cfRule type="expression" dxfId="245" priority="248">
      <formula>F122="Blanc"</formula>
    </cfRule>
  </conditionalFormatting>
  <conditionalFormatting sqref="A122">
    <cfRule type="expression" dxfId="244" priority="245">
      <formula>G122&lt;=2</formula>
    </cfRule>
  </conditionalFormatting>
  <conditionalFormatting sqref="F122">
    <cfRule type="expression" dxfId="243" priority="244">
      <formula>F122="Rouge"</formula>
    </cfRule>
  </conditionalFormatting>
  <conditionalFormatting sqref="F122">
    <cfRule type="expression" dxfId="242" priority="243">
      <formula>F122="Blanc"</formula>
    </cfRule>
  </conditionalFormatting>
  <conditionalFormatting sqref="F123">
    <cfRule type="expression" dxfId="241" priority="240">
      <formula>F123="Rosé"</formula>
    </cfRule>
    <cfRule type="expression" dxfId="240" priority="241">
      <formula>F123="Rouge"</formula>
    </cfRule>
    <cfRule type="expression" dxfId="239" priority="242">
      <formula>F123="Blanc"</formula>
    </cfRule>
  </conditionalFormatting>
  <conditionalFormatting sqref="A123">
    <cfRule type="expression" dxfId="238" priority="239">
      <formula>G123&lt;=2</formula>
    </cfRule>
  </conditionalFormatting>
  <conditionalFormatting sqref="F123">
    <cfRule type="expression" dxfId="237" priority="238">
      <formula>F123="Rouge"</formula>
    </cfRule>
  </conditionalFormatting>
  <conditionalFormatting sqref="F123">
    <cfRule type="expression" dxfId="236" priority="237">
      <formula>F123="Blanc"</formula>
    </cfRule>
  </conditionalFormatting>
  <conditionalFormatting sqref="F124">
    <cfRule type="expression" dxfId="235" priority="234">
      <formula>F124="Rosé"</formula>
    </cfRule>
    <cfRule type="expression" dxfId="234" priority="235">
      <formula>F124="Rouge"</formula>
    </cfRule>
    <cfRule type="expression" dxfId="233" priority="236">
      <formula>F124="Blanc"</formula>
    </cfRule>
  </conditionalFormatting>
  <conditionalFormatting sqref="A124">
    <cfRule type="expression" dxfId="232" priority="233">
      <formula>G124&lt;=2</formula>
    </cfRule>
  </conditionalFormatting>
  <conditionalFormatting sqref="F124">
    <cfRule type="expression" dxfId="231" priority="232">
      <formula>F124="Rouge"</formula>
    </cfRule>
  </conditionalFormatting>
  <conditionalFormatting sqref="F124">
    <cfRule type="expression" dxfId="230" priority="231">
      <formula>F124="Blanc"</formula>
    </cfRule>
  </conditionalFormatting>
  <conditionalFormatting sqref="F125">
    <cfRule type="expression" dxfId="229" priority="228">
      <formula>F125="Rosé"</formula>
    </cfRule>
    <cfRule type="expression" dxfId="228" priority="229">
      <formula>F125="Rouge"</formula>
    </cfRule>
    <cfRule type="expression" dxfId="227" priority="230">
      <formula>F125="Blanc"</formula>
    </cfRule>
  </conditionalFormatting>
  <conditionalFormatting sqref="A125">
    <cfRule type="expression" dxfId="226" priority="227">
      <formula>G125&lt;=2</formula>
    </cfRule>
  </conditionalFormatting>
  <conditionalFormatting sqref="F125">
    <cfRule type="expression" dxfId="225" priority="226">
      <formula>F125="Rouge"</formula>
    </cfRule>
  </conditionalFormatting>
  <conditionalFormatting sqref="F125">
    <cfRule type="expression" dxfId="224" priority="225">
      <formula>F125="Blanc"</formula>
    </cfRule>
  </conditionalFormatting>
  <conditionalFormatting sqref="F126">
    <cfRule type="expression" dxfId="223" priority="222">
      <formula>F126="Rosé"</formula>
    </cfRule>
    <cfRule type="expression" dxfId="222" priority="223">
      <formula>F126="Rouge"</formula>
    </cfRule>
    <cfRule type="expression" dxfId="221" priority="224">
      <formula>F126="Blanc"</formula>
    </cfRule>
  </conditionalFormatting>
  <conditionalFormatting sqref="A126">
    <cfRule type="expression" dxfId="220" priority="221">
      <formula>G126&lt;=2</formula>
    </cfRule>
  </conditionalFormatting>
  <conditionalFormatting sqref="F126">
    <cfRule type="expression" dxfId="219" priority="220">
      <formula>F126="Rouge"</formula>
    </cfRule>
  </conditionalFormatting>
  <conditionalFormatting sqref="F126">
    <cfRule type="expression" dxfId="218" priority="219">
      <formula>F126="Blanc"</formula>
    </cfRule>
  </conditionalFormatting>
  <conditionalFormatting sqref="F127">
    <cfRule type="expression" dxfId="217" priority="216">
      <formula>F127="Rosé"</formula>
    </cfRule>
    <cfRule type="expression" dxfId="216" priority="217">
      <formula>F127="Rouge"</formula>
    </cfRule>
    <cfRule type="expression" dxfId="215" priority="218">
      <formula>F127="Blanc"</formula>
    </cfRule>
  </conditionalFormatting>
  <conditionalFormatting sqref="A127">
    <cfRule type="expression" dxfId="214" priority="215">
      <formula>G127&lt;=2</formula>
    </cfRule>
  </conditionalFormatting>
  <conditionalFormatting sqref="F127">
    <cfRule type="expression" dxfId="213" priority="214">
      <formula>F127="Rouge"</formula>
    </cfRule>
  </conditionalFormatting>
  <conditionalFormatting sqref="F127">
    <cfRule type="expression" dxfId="212" priority="213">
      <formula>F127="Blanc"</formula>
    </cfRule>
  </conditionalFormatting>
  <conditionalFormatting sqref="F128">
    <cfRule type="expression" dxfId="211" priority="210">
      <formula>F128="Rosé"</formula>
    </cfRule>
    <cfRule type="expression" dxfId="210" priority="211">
      <formula>F128="Rouge"</formula>
    </cfRule>
    <cfRule type="expression" dxfId="209" priority="212">
      <formula>F128="Blanc"</formula>
    </cfRule>
  </conditionalFormatting>
  <conditionalFormatting sqref="A128">
    <cfRule type="expression" dxfId="208" priority="209">
      <formula>G128&lt;=2</formula>
    </cfRule>
  </conditionalFormatting>
  <conditionalFormatting sqref="F128">
    <cfRule type="expression" dxfId="207" priority="208">
      <formula>F128="Rouge"</formula>
    </cfRule>
  </conditionalFormatting>
  <conditionalFormatting sqref="F128">
    <cfRule type="expression" dxfId="206" priority="207">
      <formula>F128="Blanc"</formula>
    </cfRule>
  </conditionalFormatting>
  <conditionalFormatting sqref="F129">
    <cfRule type="expression" dxfId="205" priority="204">
      <formula>F129="Rosé"</formula>
    </cfRule>
    <cfRule type="expression" dxfId="204" priority="205">
      <formula>F129="Rouge"</formula>
    </cfRule>
    <cfRule type="expression" dxfId="203" priority="206">
      <formula>F129="Blanc"</formula>
    </cfRule>
  </conditionalFormatting>
  <conditionalFormatting sqref="A129">
    <cfRule type="expression" dxfId="202" priority="203">
      <formula>G129&lt;=2</formula>
    </cfRule>
  </conditionalFormatting>
  <conditionalFormatting sqref="F129">
    <cfRule type="expression" dxfId="201" priority="202">
      <formula>F129="Rouge"</formula>
    </cfRule>
  </conditionalFormatting>
  <conditionalFormatting sqref="F129">
    <cfRule type="expression" dxfId="200" priority="201">
      <formula>F129="Blanc"</formula>
    </cfRule>
  </conditionalFormatting>
  <conditionalFormatting sqref="F130">
    <cfRule type="expression" dxfId="199" priority="198">
      <formula>F130="Rosé"</formula>
    </cfRule>
    <cfRule type="expression" dxfId="198" priority="199">
      <formula>F130="Rouge"</formula>
    </cfRule>
    <cfRule type="expression" dxfId="197" priority="200">
      <formula>F130="Blanc"</formula>
    </cfRule>
  </conditionalFormatting>
  <conditionalFormatting sqref="A130">
    <cfRule type="expression" dxfId="196" priority="197">
      <formula>G130&lt;=2</formula>
    </cfRule>
  </conditionalFormatting>
  <conditionalFormatting sqref="F130">
    <cfRule type="expression" dxfId="195" priority="196">
      <formula>F130="Rouge"</formula>
    </cfRule>
  </conditionalFormatting>
  <conditionalFormatting sqref="F130">
    <cfRule type="expression" dxfId="194" priority="195">
      <formula>F130="Blanc"</formula>
    </cfRule>
  </conditionalFormatting>
  <conditionalFormatting sqref="F131">
    <cfRule type="expression" dxfId="193" priority="192">
      <formula>F131="Rosé"</formula>
    </cfRule>
    <cfRule type="expression" dxfId="192" priority="193">
      <formula>F131="Rouge"</formula>
    </cfRule>
    <cfRule type="expression" dxfId="191" priority="194">
      <formula>F131="Blanc"</formula>
    </cfRule>
  </conditionalFormatting>
  <conditionalFormatting sqref="A131">
    <cfRule type="expression" dxfId="190" priority="191">
      <formula>G131&lt;=2</formula>
    </cfRule>
  </conditionalFormatting>
  <conditionalFormatting sqref="F131">
    <cfRule type="expression" dxfId="189" priority="190">
      <formula>F131="Rouge"</formula>
    </cfRule>
  </conditionalFormatting>
  <conditionalFormatting sqref="F131">
    <cfRule type="expression" dxfId="188" priority="189">
      <formula>F131="Blanc"</formula>
    </cfRule>
  </conditionalFormatting>
  <conditionalFormatting sqref="F132">
    <cfRule type="expression" dxfId="187" priority="186">
      <formula>F132="Rosé"</formula>
    </cfRule>
    <cfRule type="expression" dxfId="186" priority="187">
      <formula>F132="Rouge"</formula>
    </cfRule>
    <cfRule type="expression" dxfId="185" priority="188">
      <formula>F132="Blanc"</formula>
    </cfRule>
  </conditionalFormatting>
  <conditionalFormatting sqref="A132">
    <cfRule type="expression" dxfId="184" priority="185">
      <formula>G132&lt;=2</formula>
    </cfRule>
  </conditionalFormatting>
  <conditionalFormatting sqref="F132">
    <cfRule type="expression" dxfId="183" priority="184">
      <formula>F132="Rouge"</formula>
    </cfRule>
  </conditionalFormatting>
  <conditionalFormatting sqref="F132">
    <cfRule type="expression" dxfId="182" priority="183">
      <formula>F132="Blanc"</formula>
    </cfRule>
  </conditionalFormatting>
  <conditionalFormatting sqref="F133">
    <cfRule type="expression" dxfId="181" priority="180">
      <formula>F133="Rosé"</formula>
    </cfRule>
    <cfRule type="expression" dxfId="180" priority="181">
      <formula>F133="Rouge"</formula>
    </cfRule>
    <cfRule type="expression" dxfId="179" priority="182">
      <formula>F133="Blanc"</formula>
    </cfRule>
  </conditionalFormatting>
  <conditionalFormatting sqref="A133">
    <cfRule type="expression" dxfId="178" priority="179">
      <formula>G133&lt;=2</formula>
    </cfRule>
  </conditionalFormatting>
  <conditionalFormatting sqref="F133">
    <cfRule type="expression" dxfId="177" priority="178">
      <formula>F133="Rouge"</formula>
    </cfRule>
  </conditionalFormatting>
  <conditionalFormatting sqref="F133">
    <cfRule type="expression" dxfId="176" priority="177">
      <formula>F133="Blanc"</formula>
    </cfRule>
  </conditionalFormatting>
  <conditionalFormatting sqref="F134">
    <cfRule type="expression" dxfId="175" priority="174">
      <formula>F134="Rosé"</formula>
    </cfRule>
    <cfRule type="expression" dxfId="174" priority="175">
      <formula>F134="Rouge"</formula>
    </cfRule>
    <cfRule type="expression" dxfId="173" priority="176">
      <formula>F134="Blanc"</formula>
    </cfRule>
  </conditionalFormatting>
  <conditionalFormatting sqref="A134">
    <cfRule type="expression" dxfId="172" priority="173">
      <formula>G134&lt;=2</formula>
    </cfRule>
  </conditionalFormatting>
  <conditionalFormatting sqref="F134">
    <cfRule type="expression" dxfId="171" priority="172">
      <formula>F134="Rouge"</formula>
    </cfRule>
  </conditionalFormatting>
  <conditionalFormatting sqref="F134">
    <cfRule type="expression" dxfId="170" priority="171">
      <formula>F134="Blanc"</formula>
    </cfRule>
  </conditionalFormatting>
  <conditionalFormatting sqref="F135">
    <cfRule type="expression" dxfId="169" priority="168">
      <formula>F135="Rosé"</formula>
    </cfRule>
    <cfRule type="expression" dxfId="168" priority="169">
      <formula>F135="Rouge"</formula>
    </cfRule>
    <cfRule type="expression" dxfId="167" priority="170">
      <formula>F135="Blanc"</formula>
    </cfRule>
  </conditionalFormatting>
  <conditionalFormatting sqref="A135">
    <cfRule type="expression" dxfId="166" priority="167">
      <formula>G135&lt;=2</formula>
    </cfRule>
  </conditionalFormatting>
  <conditionalFormatting sqref="F135">
    <cfRule type="expression" dxfId="165" priority="166">
      <formula>F135="Rouge"</formula>
    </cfRule>
  </conditionalFormatting>
  <conditionalFormatting sqref="F135">
    <cfRule type="expression" dxfId="164" priority="165">
      <formula>F135="Blanc"</formula>
    </cfRule>
  </conditionalFormatting>
  <conditionalFormatting sqref="F136">
    <cfRule type="expression" dxfId="163" priority="162">
      <formula>F136="Rosé"</formula>
    </cfRule>
    <cfRule type="expression" dxfId="162" priority="163">
      <formula>F136="Rouge"</formula>
    </cfRule>
    <cfRule type="expression" dxfId="161" priority="164">
      <formula>F136="Blanc"</formula>
    </cfRule>
  </conditionalFormatting>
  <conditionalFormatting sqref="A136">
    <cfRule type="expression" dxfId="160" priority="161">
      <formula>G136&lt;=2</formula>
    </cfRule>
  </conditionalFormatting>
  <conditionalFormatting sqref="F136">
    <cfRule type="expression" dxfId="159" priority="160">
      <formula>F136="Rouge"</formula>
    </cfRule>
  </conditionalFormatting>
  <conditionalFormatting sqref="F136">
    <cfRule type="expression" dxfId="158" priority="159">
      <formula>F136="Blanc"</formula>
    </cfRule>
  </conditionalFormatting>
  <conditionalFormatting sqref="F137">
    <cfRule type="expression" dxfId="157" priority="156">
      <formula>F137="Rosé"</formula>
    </cfRule>
    <cfRule type="expression" dxfId="156" priority="157">
      <formula>F137="Rouge"</formula>
    </cfRule>
    <cfRule type="expression" dxfId="155" priority="158">
      <formula>F137="Blanc"</formula>
    </cfRule>
  </conditionalFormatting>
  <conditionalFormatting sqref="A137">
    <cfRule type="expression" dxfId="154" priority="155">
      <formula>G137&lt;=2</formula>
    </cfRule>
  </conditionalFormatting>
  <conditionalFormatting sqref="F137">
    <cfRule type="expression" dxfId="153" priority="154">
      <formula>F137="Rouge"</formula>
    </cfRule>
  </conditionalFormatting>
  <conditionalFormatting sqref="F137">
    <cfRule type="expression" dxfId="152" priority="153">
      <formula>F137="Blanc"</formula>
    </cfRule>
  </conditionalFormatting>
  <conditionalFormatting sqref="F138">
    <cfRule type="expression" dxfId="151" priority="150">
      <formula>F138="Rosé"</formula>
    </cfRule>
    <cfRule type="expression" dxfId="150" priority="151">
      <formula>F138="Rouge"</formula>
    </cfRule>
    <cfRule type="expression" dxfId="149" priority="152">
      <formula>F138="Blanc"</formula>
    </cfRule>
  </conditionalFormatting>
  <conditionalFormatting sqref="A138">
    <cfRule type="expression" dxfId="148" priority="149">
      <formula>G138&lt;=2</formula>
    </cfRule>
  </conditionalFormatting>
  <conditionalFormatting sqref="F138">
    <cfRule type="expression" dxfId="147" priority="148">
      <formula>F138="Rouge"</formula>
    </cfRule>
  </conditionalFormatting>
  <conditionalFormatting sqref="F138">
    <cfRule type="expression" dxfId="146" priority="147">
      <formula>F138="Blanc"</formula>
    </cfRule>
  </conditionalFormatting>
  <conditionalFormatting sqref="F139">
    <cfRule type="expression" dxfId="145" priority="144">
      <formula>F139="Rosé"</formula>
    </cfRule>
    <cfRule type="expression" dxfId="144" priority="145">
      <formula>F139="Rouge"</formula>
    </cfRule>
    <cfRule type="expression" dxfId="143" priority="146">
      <formula>F139="Blanc"</formula>
    </cfRule>
  </conditionalFormatting>
  <conditionalFormatting sqref="A139">
    <cfRule type="expression" dxfId="142" priority="143">
      <formula>G139&lt;=2</formula>
    </cfRule>
  </conditionalFormatting>
  <conditionalFormatting sqref="F139">
    <cfRule type="expression" dxfId="141" priority="142">
      <formula>F139="Rouge"</formula>
    </cfRule>
  </conditionalFormatting>
  <conditionalFormatting sqref="F139">
    <cfRule type="expression" dxfId="140" priority="141">
      <formula>F139="Blanc"</formula>
    </cfRule>
  </conditionalFormatting>
  <conditionalFormatting sqref="F140">
    <cfRule type="expression" dxfId="139" priority="138">
      <formula>F140="Rosé"</formula>
    </cfRule>
    <cfRule type="expression" dxfId="138" priority="139">
      <formula>F140="Rouge"</formula>
    </cfRule>
    <cfRule type="expression" dxfId="137" priority="140">
      <formula>F140="Blanc"</formula>
    </cfRule>
  </conditionalFormatting>
  <conditionalFormatting sqref="A140">
    <cfRule type="expression" dxfId="136" priority="137">
      <formula>G140&lt;=2</formula>
    </cfRule>
  </conditionalFormatting>
  <conditionalFormatting sqref="F140">
    <cfRule type="expression" dxfId="135" priority="136">
      <formula>F140="Rouge"</formula>
    </cfRule>
  </conditionalFormatting>
  <conditionalFormatting sqref="F140">
    <cfRule type="expression" dxfId="134" priority="135">
      <formula>F140="Blanc"</formula>
    </cfRule>
  </conditionalFormatting>
  <conditionalFormatting sqref="F141">
    <cfRule type="expression" dxfId="133" priority="132">
      <formula>F141="Rosé"</formula>
    </cfRule>
    <cfRule type="expression" dxfId="132" priority="133">
      <formula>F141="Rouge"</formula>
    </cfRule>
    <cfRule type="expression" dxfId="131" priority="134">
      <formula>F141="Blanc"</formula>
    </cfRule>
  </conditionalFormatting>
  <conditionalFormatting sqref="A141">
    <cfRule type="expression" dxfId="130" priority="131">
      <formula>G141&lt;=2</formula>
    </cfRule>
  </conditionalFormatting>
  <conditionalFormatting sqref="F141">
    <cfRule type="expression" dxfId="129" priority="130">
      <formula>F141="Rouge"</formula>
    </cfRule>
  </conditionalFormatting>
  <conditionalFormatting sqref="F141">
    <cfRule type="expression" dxfId="128" priority="129">
      <formula>F141="Blanc"</formula>
    </cfRule>
  </conditionalFormatting>
  <conditionalFormatting sqref="F142">
    <cfRule type="expression" dxfId="127" priority="126">
      <formula>F142="Rosé"</formula>
    </cfRule>
    <cfRule type="expression" dxfId="126" priority="127">
      <formula>F142="Rouge"</formula>
    </cfRule>
    <cfRule type="expression" dxfId="125" priority="128">
      <formula>F142="Blanc"</formula>
    </cfRule>
  </conditionalFormatting>
  <conditionalFormatting sqref="A142">
    <cfRule type="expression" dxfId="124" priority="125">
      <formula>G142&lt;=2</formula>
    </cfRule>
  </conditionalFormatting>
  <conditionalFormatting sqref="F142">
    <cfRule type="expression" dxfId="123" priority="124">
      <formula>F142="Rouge"</formula>
    </cfRule>
  </conditionalFormatting>
  <conditionalFormatting sqref="F142">
    <cfRule type="expression" dxfId="122" priority="123">
      <formula>F142="Blanc"</formula>
    </cfRule>
  </conditionalFormatting>
  <conditionalFormatting sqref="F143">
    <cfRule type="expression" dxfId="121" priority="120">
      <formula>F143="Rosé"</formula>
    </cfRule>
    <cfRule type="expression" dxfId="120" priority="121">
      <formula>F143="Rouge"</formula>
    </cfRule>
    <cfRule type="expression" dxfId="119" priority="122">
      <formula>F143="Blanc"</formula>
    </cfRule>
  </conditionalFormatting>
  <conditionalFormatting sqref="A143">
    <cfRule type="expression" dxfId="118" priority="119">
      <formula>G143&lt;=2</formula>
    </cfRule>
  </conditionalFormatting>
  <conditionalFormatting sqref="F143">
    <cfRule type="expression" dxfId="117" priority="118">
      <formula>F143="Rouge"</formula>
    </cfRule>
  </conditionalFormatting>
  <conditionalFormatting sqref="F143">
    <cfRule type="expression" dxfId="116" priority="117">
      <formula>F143="Blanc"</formula>
    </cfRule>
  </conditionalFormatting>
  <conditionalFormatting sqref="F144">
    <cfRule type="expression" dxfId="115" priority="114">
      <formula>F144="Rosé"</formula>
    </cfRule>
    <cfRule type="expression" dxfId="114" priority="115">
      <formula>F144="Rouge"</formula>
    </cfRule>
    <cfRule type="expression" dxfId="113" priority="116">
      <formula>F144="Blanc"</formula>
    </cfRule>
  </conditionalFormatting>
  <conditionalFormatting sqref="A144">
    <cfRule type="expression" dxfId="112" priority="113">
      <formula>G144&lt;=2</formula>
    </cfRule>
  </conditionalFormatting>
  <conditionalFormatting sqref="F144">
    <cfRule type="expression" dxfId="111" priority="112">
      <formula>F144="Rouge"</formula>
    </cfRule>
  </conditionalFormatting>
  <conditionalFormatting sqref="F144">
    <cfRule type="expression" dxfId="110" priority="111">
      <formula>F144="Blanc"</formula>
    </cfRule>
  </conditionalFormatting>
  <conditionalFormatting sqref="F145">
    <cfRule type="expression" dxfId="109" priority="108">
      <formula>F145="Rosé"</formula>
    </cfRule>
    <cfRule type="expression" dxfId="108" priority="109">
      <formula>F145="Rouge"</formula>
    </cfRule>
    <cfRule type="expression" dxfId="107" priority="110">
      <formula>F145="Blanc"</formula>
    </cfRule>
  </conditionalFormatting>
  <conditionalFormatting sqref="A145">
    <cfRule type="expression" dxfId="106" priority="107">
      <formula>G145&lt;=2</formula>
    </cfRule>
  </conditionalFormatting>
  <conditionalFormatting sqref="F145">
    <cfRule type="expression" dxfId="105" priority="106">
      <formula>F145="Rouge"</formula>
    </cfRule>
  </conditionalFormatting>
  <conditionalFormatting sqref="F145">
    <cfRule type="expression" dxfId="104" priority="105">
      <formula>F145="Blanc"</formula>
    </cfRule>
  </conditionalFormatting>
  <conditionalFormatting sqref="F146">
    <cfRule type="expression" dxfId="103" priority="102">
      <formula>F146="Rosé"</formula>
    </cfRule>
    <cfRule type="expression" dxfId="102" priority="103">
      <formula>F146="Rouge"</formula>
    </cfRule>
    <cfRule type="expression" dxfId="101" priority="104">
      <formula>F146="Blanc"</formula>
    </cfRule>
  </conditionalFormatting>
  <conditionalFormatting sqref="A146">
    <cfRule type="expression" dxfId="100" priority="101">
      <formula>G146&lt;=2</formula>
    </cfRule>
  </conditionalFormatting>
  <conditionalFormatting sqref="F146">
    <cfRule type="expression" dxfId="99" priority="100">
      <formula>F146="Rouge"</formula>
    </cfRule>
  </conditionalFormatting>
  <conditionalFormatting sqref="F146">
    <cfRule type="expression" dxfId="98" priority="99">
      <formula>F146="Blanc"</formula>
    </cfRule>
  </conditionalFormatting>
  <conditionalFormatting sqref="F147">
    <cfRule type="expression" dxfId="97" priority="96">
      <formula>F147="Rosé"</formula>
    </cfRule>
    <cfRule type="expression" dxfId="96" priority="97">
      <formula>F147="Rouge"</formula>
    </cfRule>
    <cfRule type="expression" dxfId="95" priority="98">
      <formula>F147="Blanc"</formula>
    </cfRule>
  </conditionalFormatting>
  <conditionalFormatting sqref="A147">
    <cfRule type="expression" dxfId="94" priority="95">
      <formula>G147&lt;=2</formula>
    </cfRule>
  </conditionalFormatting>
  <conditionalFormatting sqref="F147">
    <cfRule type="expression" dxfId="93" priority="94">
      <formula>F147="Rouge"</formula>
    </cfRule>
  </conditionalFormatting>
  <conditionalFormatting sqref="F147">
    <cfRule type="expression" dxfId="92" priority="93">
      <formula>F147="Blanc"</formula>
    </cfRule>
  </conditionalFormatting>
  <conditionalFormatting sqref="F148">
    <cfRule type="expression" dxfId="91" priority="90">
      <formula>F148="Rosé"</formula>
    </cfRule>
    <cfRule type="expression" dxfId="90" priority="91">
      <formula>F148="Rouge"</formula>
    </cfRule>
    <cfRule type="expression" dxfId="89" priority="92">
      <formula>F148="Blanc"</formula>
    </cfRule>
  </conditionalFormatting>
  <conditionalFormatting sqref="A148">
    <cfRule type="expression" dxfId="88" priority="89">
      <formula>G148&lt;=2</formula>
    </cfRule>
  </conditionalFormatting>
  <conditionalFormatting sqref="F148">
    <cfRule type="expression" dxfId="87" priority="88">
      <formula>F148="Rouge"</formula>
    </cfRule>
  </conditionalFormatting>
  <conditionalFormatting sqref="F148">
    <cfRule type="expression" dxfId="86" priority="87">
      <formula>F148="Blanc"</formula>
    </cfRule>
  </conditionalFormatting>
  <conditionalFormatting sqref="F149">
    <cfRule type="expression" dxfId="85" priority="84">
      <formula>F149="Rosé"</formula>
    </cfRule>
    <cfRule type="expression" dxfId="84" priority="85">
      <formula>F149="Rouge"</formula>
    </cfRule>
    <cfRule type="expression" dxfId="83" priority="86">
      <formula>F149="Blanc"</formula>
    </cfRule>
  </conditionalFormatting>
  <conditionalFormatting sqref="A149">
    <cfRule type="expression" dxfId="82" priority="83">
      <formula>G149&lt;=2</formula>
    </cfRule>
  </conditionalFormatting>
  <conditionalFormatting sqref="F149">
    <cfRule type="expression" dxfId="81" priority="82">
      <formula>F149="Rouge"</formula>
    </cfRule>
  </conditionalFormatting>
  <conditionalFormatting sqref="F149">
    <cfRule type="expression" dxfId="80" priority="81">
      <formula>F149="Blanc"</formula>
    </cfRule>
  </conditionalFormatting>
  <conditionalFormatting sqref="F150">
    <cfRule type="expression" dxfId="79" priority="78">
      <formula>F150="Rosé"</formula>
    </cfRule>
    <cfRule type="expression" dxfId="78" priority="79">
      <formula>F150="Rouge"</formula>
    </cfRule>
    <cfRule type="expression" dxfId="77" priority="80">
      <formula>F150="Blanc"</formula>
    </cfRule>
  </conditionalFormatting>
  <conditionalFormatting sqref="A150">
    <cfRule type="expression" dxfId="76" priority="77">
      <formula>G150&lt;=2</formula>
    </cfRule>
  </conditionalFormatting>
  <conditionalFormatting sqref="F150">
    <cfRule type="expression" dxfId="75" priority="76">
      <formula>F150="Rouge"</formula>
    </cfRule>
  </conditionalFormatting>
  <conditionalFormatting sqref="F150">
    <cfRule type="expression" dxfId="74" priority="75">
      <formula>F150="Blanc"</formula>
    </cfRule>
  </conditionalFormatting>
  <conditionalFormatting sqref="F151">
    <cfRule type="expression" dxfId="73" priority="72">
      <formula>F151="Rosé"</formula>
    </cfRule>
    <cfRule type="expression" dxfId="72" priority="73">
      <formula>F151="Rouge"</formula>
    </cfRule>
    <cfRule type="expression" dxfId="71" priority="74">
      <formula>F151="Blanc"</formula>
    </cfRule>
  </conditionalFormatting>
  <conditionalFormatting sqref="A151">
    <cfRule type="expression" dxfId="70" priority="71">
      <formula>G151&lt;=2</formula>
    </cfRule>
  </conditionalFormatting>
  <conditionalFormatting sqref="F151">
    <cfRule type="expression" dxfId="69" priority="70">
      <formula>F151="Rouge"</formula>
    </cfRule>
  </conditionalFormatting>
  <conditionalFormatting sqref="F151">
    <cfRule type="expression" dxfId="68" priority="69">
      <formula>F151="Blanc"</formula>
    </cfRule>
  </conditionalFormatting>
  <conditionalFormatting sqref="F152">
    <cfRule type="expression" dxfId="67" priority="66">
      <formula>F152="Rosé"</formula>
    </cfRule>
    <cfRule type="expression" dxfId="66" priority="67">
      <formula>F152="Rouge"</formula>
    </cfRule>
    <cfRule type="expression" dxfId="65" priority="68">
      <formula>F152="Blanc"</formula>
    </cfRule>
  </conditionalFormatting>
  <conditionalFormatting sqref="A152">
    <cfRule type="expression" dxfId="64" priority="65">
      <formula>G152&lt;=2</formula>
    </cfRule>
  </conditionalFormatting>
  <conditionalFormatting sqref="F152">
    <cfRule type="expression" dxfId="63" priority="64">
      <formula>F152="Rouge"</formula>
    </cfRule>
  </conditionalFormatting>
  <conditionalFormatting sqref="F152">
    <cfRule type="expression" dxfId="62" priority="63">
      <formula>F152="Blanc"</formula>
    </cfRule>
  </conditionalFormatting>
  <conditionalFormatting sqref="F153">
    <cfRule type="expression" dxfId="61" priority="60">
      <formula>F153="Rosé"</formula>
    </cfRule>
    <cfRule type="expression" dxfId="60" priority="61">
      <formula>F153="Rouge"</formula>
    </cfRule>
    <cfRule type="expression" dxfId="59" priority="62">
      <formula>F153="Blanc"</formula>
    </cfRule>
  </conditionalFormatting>
  <conditionalFormatting sqref="A153">
    <cfRule type="expression" dxfId="58" priority="59">
      <formula>G153&lt;=2</formula>
    </cfRule>
  </conditionalFormatting>
  <conditionalFormatting sqref="F153">
    <cfRule type="expression" dxfId="57" priority="58">
      <formula>F153="Rouge"</formula>
    </cfRule>
  </conditionalFormatting>
  <conditionalFormatting sqref="F153">
    <cfRule type="expression" dxfId="56" priority="57">
      <formula>F153="Blanc"</formula>
    </cfRule>
  </conditionalFormatting>
  <conditionalFormatting sqref="F154">
    <cfRule type="expression" dxfId="55" priority="54">
      <formula>F154="Rosé"</formula>
    </cfRule>
    <cfRule type="expression" dxfId="54" priority="55">
      <formula>F154="Rouge"</formula>
    </cfRule>
    <cfRule type="expression" dxfId="53" priority="56">
      <formula>F154="Blanc"</formula>
    </cfRule>
  </conditionalFormatting>
  <conditionalFormatting sqref="A154">
    <cfRule type="expression" dxfId="52" priority="53">
      <formula>G154&lt;=2</formula>
    </cfRule>
  </conditionalFormatting>
  <conditionalFormatting sqref="F154">
    <cfRule type="expression" dxfId="51" priority="52">
      <formula>F154="Rouge"</formula>
    </cfRule>
  </conditionalFormatting>
  <conditionalFormatting sqref="F154">
    <cfRule type="expression" dxfId="50" priority="51">
      <formula>F154="Blanc"</formula>
    </cfRule>
  </conditionalFormatting>
  <conditionalFormatting sqref="F155">
    <cfRule type="expression" dxfId="49" priority="48">
      <formula>F155="Rosé"</formula>
    </cfRule>
    <cfRule type="expression" dxfId="48" priority="49">
      <formula>F155="Rouge"</formula>
    </cfRule>
    <cfRule type="expression" dxfId="47" priority="50">
      <formula>F155="Blanc"</formula>
    </cfRule>
  </conditionalFormatting>
  <conditionalFormatting sqref="A155">
    <cfRule type="expression" dxfId="46" priority="47">
      <formula>G155&lt;=2</formula>
    </cfRule>
  </conditionalFormatting>
  <conditionalFormatting sqref="F155">
    <cfRule type="expression" dxfId="45" priority="46">
      <formula>F155="Rouge"</formula>
    </cfRule>
  </conditionalFormatting>
  <conditionalFormatting sqref="F155">
    <cfRule type="expression" dxfId="44" priority="45">
      <formula>F155="Blanc"</formula>
    </cfRule>
  </conditionalFormatting>
  <conditionalFormatting sqref="F156">
    <cfRule type="expression" dxfId="43" priority="42">
      <formula>F156="Rosé"</formula>
    </cfRule>
    <cfRule type="expression" dxfId="42" priority="43">
      <formula>F156="Rouge"</formula>
    </cfRule>
    <cfRule type="expression" dxfId="41" priority="44">
      <formula>F156="Blanc"</formula>
    </cfRule>
  </conditionalFormatting>
  <conditionalFormatting sqref="A156">
    <cfRule type="expression" dxfId="40" priority="41">
      <formula>G156&lt;=2</formula>
    </cfRule>
  </conditionalFormatting>
  <conditionalFormatting sqref="F156">
    <cfRule type="expression" dxfId="39" priority="40">
      <formula>F156="Rouge"</formula>
    </cfRule>
  </conditionalFormatting>
  <conditionalFormatting sqref="F156">
    <cfRule type="expression" dxfId="38" priority="39">
      <formula>F156="Blanc"</formula>
    </cfRule>
  </conditionalFormatting>
  <conditionalFormatting sqref="F157">
    <cfRule type="expression" dxfId="37" priority="36">
      <formula>F157="Rosé"</formula>
    </cfRule>
    <cfRule type="expression" dxfId="36" priority="37">
      <formula>F157="Rouge"</formula>
    </cfRule>
    <cfRule type="expression" dxfId="35" priority="38">
      <formula>F157="Blanc"</formula>
    </cfRule>
  </conditionalFormatting>
  <conditionalFormatting sqref="A157">
    <cfRule type="expression" dxfId="34" priority="35">
      <formula>G157&lt;=2</formula>
    </cfRule>
  </conditionalFormatting>
  <conditionalFormatting sqref="F157">
    <cfRule type="expression" dxfId="33" priority="34">
      <formula>F157="Rouge"</formula>
    </cfRule>
  </conditionalFormatting>
  <conditionalFormatting sqref="F157">
    <cfRule type="expression" dxfId="32" priority="33">
      <formula>F157="Blanc"</formula>
    </cfRule>
  </conditionalFormatting>
  <conditionalFormatting sqref="F158">
    <cfRule type="expression" dxfId="31" priority="30">
      <formula>F158="Rosé"</formula>
    </cfRule>
    <cfRule type="expression" dxfId="30" priority="31">
      <formula>F158="Rouge"</formula>
    </cfRule>
    <cfRule type="expression" dxfId="29" priority="32">
      <formula>F158="Blanc"</formula>
    </cfRule>
  </conditionalFormatting>
  <conditionalFormatting sqref="A158">
    <cfRule type="expression" dxfId="28" priority="29">
      <formula>G158&lt;=2</formula>
    </cfRule>
  </conditionalFormatting>
  <conditionalFormatting sqref="F158">
    <cfRule type="expression" dxfId="27" priority="28">
      <formula>F158="Rouge"</formula>
    </cfRule>
  </conditionalFormatting>
  <conditionalFormatting sqref="F158">
    <cfRule type="expression" dxfId="26" priority="27">
      <formula>F158="Blanc"</formula>
    </cfRule>
  </conditionalFormatting>
  <conditionalFormatting sqref="F159">
    <cfRule type="expression" dxfId="25" priority="24">
      <formula>F159="Rosé"</formula>
    </cfRule>
    <cfRule type="expression" dxfId="24" priority="25">
      <formula>F159="Rouge"</formula>
    </cfRule>
    <cfRule type="expression" dxfId="23" priority="26">
      <formula>F159="Blanc"</formula>
    </cfRule>
  </conditionalFormatting>
  <conditionalFormatting sqref="A159">
    <cfRule type="expression" dxfId="22" priority="23">
      <formula>G159&lt;=2</formula>
    </cfRule>
  </conditionalFormatting>
  <conditionalFormatting sqref="F159">
    <cfRule type="expression" dxfId="21" priority="22">
      <formula>F159="Rouge"</formula>
    </cfRule>
  </conditionalFormatting>
  <conditionalFormatting sqref="F159">
    <cfRule type="expression" dxfId="20" priority="21">
      <formula>F159="Blanc"</formula>
    </cfRule>
  </conditionalFormatting>
  <conditionalFormatting sqref="F160">
    <cfRule type="expression" dxfId="19" priority="18">
      <formula>F160="Rosé"</formula>
    </cfRule>
    <cfRule type="expression" dxfId="18" priority="19">
      <formula>F160="Rouge"</formula>
    </cfRule>
    <cfRule type="expression" dxfId="17" priority="20">
      <formula>F160="Blanc"</formula>
    </cfRule>
  </conditionalFormatting>
  <conditionalFormatting sqref="A160">
    <cfRule type="expression" dxfId="16" priority="17">
      <formula>G160&lt;=2</formula>
    </cfRule>
  </conditionalFormatting>
  <conditionalFormatting sqref="F160">
    <cfRule type="expression" dxfId="15" priority="16">
      <formula>F160="Rouge"</formula>
    </cfRule>
  </conditionalFormatting>
  <conditionalFormatting sqref="F160">
    <cfRule type="expression" dxfId="14" priority="15">
      <formula>F160="Blanc"</formula>
    </cfRule>
  </conditionalFormatting>
  <conditionalFormatting sqref="F161">
    <cfRule type="expression" dxfId="13" priority="12">
      <formula>F161="Rosé"</formula>
    </cfRule>
    <cfRule type="expression" dxfId="12" priority="13">
      <formula>F161="Rouge"</formula>
    </cfRule>
    <cfRule type="expression" dxfId="11" priority="14">
      <formula>F161="Blanc"</formula>
    </cfRule>
  </conditionalFormatting>
  <conditionalFormatting sqref="A161">
    <cfRule type="expression" dxfId="10" priority="11">
      <formula>G161&lt;=2</formula>
    </cfRule>
  </conditionalFormatting>
  <conditionalFormatting sqref="F161">
    <cfRule type="expression" dxfId="9" priority="10">
      <formula>F161="Rouge"</formula>
    </cfRule>
  </conditionalFormatting>
  <conditionalFormatting sqref="F161">
    <cfRule type="expression" dxfId="8" priority="9">
      <formula>F161="Blanc"</formula>
    </cfRule>
  </conditionalFormatting>
  <conditionalFormatting sqref="F162">
    <cfRule type="expression" dxfId="7" priority="6">
      <formula>F162="Rosé"</formula>
    </cfRule>
    <cfRule type="expression" dxfId="6" priority="7">
      <formula>F162="Rouge"</formula>
    </cfRule>
    <cfRule type="expression" dxfId="5" priority="8">
      <formula>F162="Blanc"</formula>
    </cfRule>
  </conditionalFormatting>
  <conditionalFormatting sqref="A162">
    <cfRule type="expression" dxfId="4" priority="5">
      <formula>G162&lt;=2</formula>
    </cfRule>
  </conditionalFormatting>
  <conditionalFormatting sqref="F10">
    <cfRule type="expression" dxfId="3" priority="2">
      <formula>F10="Rosé"</formula>
    </cfRule>
    <cfRule type="expression" dxfId="2" priority="3">
      <formula>F10="Rouge"</formula>
    </cfRule>
    <cfRule type="expression" dxfId="1" priority="4">
      <formula>F10="Blanc"</formula>
    </cfRule>
  </conditionalFormatting>
  <conditionalFormatting sqref="A10">
    <cfRule type="expression" dxfId="0" priority="1">
      <formula>G10&lt;=2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4" r:id="rId4" name="Drop Down 10">
              <controlPr defaultSize="0" autoLine="0" autoPict="0" macro="[0]!Zonecombinée10_QuandChangement">
                <anchor moveWithCells="1">
                  <from>
                    <xdr:col>0</xdr:col>
                    <xdr:colOff>476250</xdr:colOff>
                    <xdr:row>3</xdr:row>
                    <xdr:rowOff>38100</xdr:rowOff>
                  </from>
                  <to>
                    <xdr:col>1</xdr:col>
                    <xdr:colOff>752475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5" name="Drop Down 11">
              <controlPr defaultSize="0" autoLine="0" autoPict="0" macro="[0]!Zonecombinée11_QuandChangement">
                <anchor moveWithCells="1">
                  <from>
                    <xdr:col>1</xdr:col>
                    <xdr:colOff>857250</xdr:colOff>
                    <xdr:row>3</xdr:row>
                    <xdr:rowOff>57150</xdr:rowOff>
                  </from>
                  <to>
                    <xdr:col>2</xdr:col>
                    <xdr:colOff>1228725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6" name="Drop Down 13">
              <controlPr defaultSize="0" autoLine="0" autoPict="0" macro="[0]!Zonecombinée13_QuandChangement">
                <anchor moveWithCells="1">
                  <from>
                    <xdr:col>2</xdr:col>
                    <xdr:colOff>1371600</xdr:colOff>
                    <xdr:row>3</xdr:row>
                    <xdr:rowOff>57150</xdr:rowOff>
                  </from>
                  <to>
                    <xdr:col>4</xdr:col>
                    <xdr:colOff>333375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7" name="Drop Down 14">
              <controlPr defaultSize="0" autoLine="0" autoPict="0" macro="[0]!Zonecombinée14_QuandChangement">
                <anchor moveWithCells="1">
                  <from>
                    <xdr:col>4</xdr:col>
                    <xdr:colOff>476250</xdr:colOff>
                    <xdr:row>3</xdr:row>
                    <xdr:rowOff>66675</xdr:rowOff>
                  </from>
                  <to>
                    <xdr:col>6</xdr:col>
                    <xdr:colOff>9525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AK159"/>
  <sheetViews>
    <sheetView workbookViewId="0">
      <selection activeCell="A22" sqref="A22"/>
    </sheetView>
  </sheetViews>
  <sheetFormatPr baseColWidth="10" defaultRowHeight="15" x14ac:dyDescent="0.25"/>
  <cols>
    <col min="1" max="1" width="37" style="27" bestFit="1" customWidth="1"/>
    <col min="2" max="2" width="24.140625" style="27" bestFit="1" customWidth="1"/>
    <col min="3" max="3" width="29.85546875" style="27" customWidth="1"/>
    <col min="4" max="4" width="11.140625" style="27" customWidth="1"/>
    <col min="5" max="5" width="12" style="27" customWidth="1"/>
    <col min="6" max="8" width="11.42578125" style="27"/>
    <col min="9" max="9" width="13.28515625" style="27" customWidth="1"/>
    <col min="10" max="10" width="25.140625" style="27" customWidth="1"/>
    <col min="11" max="11" width="16.28515625" style="27" customWidth="1"/>
    <col min="12" max="12" width="13" style="27" customWidth="1"/>
    <col min="13" max="13" width="11.42578125" style="27"/>
    <col min="14" max="14" width="13.5703125" style="27" customWidth="1"/>
    <col min="15" max="15" width="25" style="27" bestFit="1" customWidth="1"/>
    <col min="16" max="16" width="12.7109375" style="27" customWidth="1"/>
    <col min="17" max="17" width="0" style="27" hidden="1" customWidth="1"/>
    <col min="18" max="18" width="14.28515625" style="27" hidden="1" customWidth="1"/>
    <col min="19" max="19" width="11.5703125" style="27" hidden="1" customWidth="1"/>
    <col min="20" max="20" width="10.140625" style="27" hidden="1" customWidth="1"/>
    <col min="21" max="21" width="13" style="27" hidden="1" customWidth="1"/>
    <col min="22" max="22" width="16.7109375" style="27" hidden="1" customWidth="1"/>
    <col min="23" max="23" width="11.5703125" style="27" customWidth="1"/>
    <col min="24" max="28" width="11.42578125" style="27"/>
    <col min="29" max="29" width="4.42578125" style="27" customWidth="1"/>
    <col min="30" max="31" width="11.42578125" style="27"/>
    <col min="32" max="37" width="11.5703125" style="27" customWidth="1"/>
    <col min="38" max="16384" width="11.42578125" style="27"/>
  </cols>
  <sheetData>
    <row r="5" spans="1:37" x14ac:dyDescent="0.25">
      <c r="X5" s="27" t="s">
        <v>0</v>
      </c>
      <c r="Y5" s="27" t="s">
        <v>661</v>
      </c>
      <c r="Z5" s="27" t="s">
        <v>4</v>
      </c>
      <c r="AA5" s="27" t="s">
        <v>576</v>
      </c>
    </row>
    <row r="6" spans="1:37" x14ac:dyDescent="0.25">
      <c r="A6" s="27" t="s">
        <v>14</v>
      </c>
      <c r="B6" s="27" t="s">
        <v>0</v>
      </c>
      <c r="C6" s="27" t="s">
        <v>1</v>
      </c>
      <c r="D6" s="27" t="s">
        <v>3</v>
      </c>
      <c r="E6" s="27" t="s">
        <v>2</v>
      </c>
      <c r="F6" s="27" t="s">
        <v>4</v>
      </c>
      <c r="G6" s="27" t="s">
        <v>5</v>
      </c>
      <c r="H6" s="27" t="s">
        <v>576</v>
      </c>
      <c r="I6" s="27" t="s">
        <v>7</v>
      </c>
      <c r="J6" s="29" t="s">
        <v>664</v>
      </c>
      <c r="K6" s="27" t="s">
        <v>332</v>
      </c>
      <c r="L6" s="27" t="s">
        <v>6</v>
      </c>
      <c r="M6" s="27" t="s">
        <v>8</v>
      </c>
      <c r="N6" s="27" t="s">
        <v>9</v>
      </c>
      <c r="O6" s="27" t="s">
        <v>10</v>
      </c>
      <c r="P6" s="27" t="s">
        <v>11</v>
      </c>
      <c r="Q6" s="27" t="s">
        <v>12</v>
      </c>
      <c r="R6" s="27" t="s">
        <v>13</v>
      </c>
      <c r="S6" s="27" t="s">
        <v>321</v>
      </c>
      <c r="T6" s="27" t="s">
        <v>322</v>
      </c>
      <c r="U6" s="27" t="s">
        <v>323</v>
      </c>
      <c r="V6" s="27" t="s">
        <v>324</v>
      </c>
      <c r="W6" s="27" t="s">
        <v>665</v>
      </c>
      <c r="X6" s="27" t="s">
        <v>653</v>
      </c>
      <c r="Y6" s="27" t="s">
        <v>660</v>
      </c>
      <c r="Z6" s="27" t="s">
        <v>654</v>
      </c>
      <c r="AA6" s="27" t="s">
        <v>655</v>
      </c>
      <c r="AB6" s="27" t="s">
        <v>656</v>
      </c>
      <c r="AC6" s="27" t="s">
        <v>666</v>
      </c>
      <c r="AD6" s="27" t="s">
        <v>662</v>
      </c>
      <c r="AE6" s="27" t="s">
        <v>663</v>
      </c>
      <c r="AF6" s="27" t="s">
        <v>667</v>
      </c>
      <c r="AG6" s="27" t="s">
        <v>668</v>
      </c>
      <c r="AH6" s="27" t="s">
        <v>669</v>
      </c>
      <c r="AI6" s="27" t="s">
        <v>670</v>
      </c>
      <c r="AJ6" s="27" t="s">
        <v>671</v>
      </c>
      <c r="AK6" s="27" t="s">
        <v>672</v>
      </c>
    </row>
    <row r="7" spans="1:37" x14ac:dyDescent="0.25">
      <c r="A7" s="27" t="str">
        <f t="shared" ref="A7" si="0">CONCATENATE(C7," ",D7," ",E7)</f>
        <v xml:space="preserve">  </v>
      </c>
      <c r="C7" s="30"/>
      <c r="D7" s="30"/>
      <c r="E7" s="30"/>
      <c r="T7" s="27">
        <f t="shared" ref="T7:T38" si="1">ROW(T7)-7</f>
        <v>0</v>
      </c>
      <c r="U7" s="27" t="str">
        <f t="shared" ref="U7:U70" si="2">CONCATENATE(T7,".jpg")</f>
        <v>0.jpg</v>
      </c>
      <c r="V7" s="27" t="str">
        <f t="shared" ref="V7:V70" si="3">CONCATENATE($V$2,U7)</f>
        <v>0.jpg</v>
      </c>
      <c r="X7" s="27" t="b">
        <f>IF(Bdd_cave!$R$3="Toutes les regions",TRUE,Bdd_cave!$R$3=B7)</f>
        <v>1</v>
      </c>
      <c r="Y7" s="27" t="b">
        <f>IF(Bdd_cave!$S$3="Toutes les années",TRUE,Bdd_cave!$S$3=E7)</f>
        <v>1</v>
      </c>
      <c r="Z7" s="27" t="b">
        <f>IF(Bdd_cave!$T$3="Toutes les couleurs",TRUE,Bdd_cave!$T$3=F7)</f>
        <v>0</v>
      </c>
      <c r="AA7" s="27" t="b">
        <f>IF(Bdd_cave!$U$3="Tous les casiers ",TRUE,Bdd_cave!$U$3=H7)</f>
        <v>0</v>
      </c>
      <c r="AB7" s="27" t="b">
        <f t="shared" ref="AB7:AB38" si="4">AND(X7:Z7)</f>
        <v>0</v>
      </c>
      <c r="AD7" s="27" t="str">
        <f>IF(AB7,ROWS($AB$7:AB7),"")</f>
        <v/>
      </c>
      <c r="AE7" s="27" t="str">
        <f>IFERROR(SMALL($AD$7:$AD$300,ROWS(AD7:$AD$7)),"")</f>
        <v/>
      </c>
    </row>
    <row r="8" spans="1:37" x14ac:dyDescent="0.25">
      <c r="A8" s="27" t="str">
        <f t="shared" ref="A8:A39" si="5">CONCATENATE(C8," ",D8," ",E8)</f>
        <v>SAINT-AUBIN 1 er Cru 1987</v>
      </c>
      <c r="B8" s="5" t="s">
        <v>15</v>
      </c>
      <c r="C8" s="30" t="s">
        <v>298</v>
      </c>
      <c r="D8" s="30" t="s">
        <v>312</v>
      </c>
      <c r="E8" s="30">
        <v>1987</v>
      </c>
      <c r="F8" s="5" t="s">
        <v>309</v>
      </c>
      <c r="G8" s="5">
        <v>1</v>
      </c>
      <c r="H8" s="5" t="s">
        <v>578</v>
      </c>
      <c r="I8" s="6"/>
      <c r="J8" s="7"/>
      <c r="K8" s="7" t="s">
        <v>579</v>
      </c>
      <c r="L8" s="5" t="s">
        <v>580</v>
      </c>
      <c r="M8" s="5"/>
      <c r="N8" s="5">
        <v>21190</v>
      </c>
      <c r="O8" s="5" t="s">
        <v>280</v>
      </c>
      <c r="P8" s="5"/>
      <c r="Q8" s="5"/>
      <c r="R8" s="5"/>
      <c r="S8" s="5"/>
      <c r="T8" s="31">
        <f t="shared" si="1"/>
        <v>1</v>
      </c>
      <c r="U8" s="31" t="str">
        <f t="shared" si="2"/>
        <v>1.jpg</v>
      </c>
      <c r="V8" s="32" t="str">
        <f t="shared" si="3"/>
        <v>1.jpg</v>
      </c>
      <c r="X8" s="33" t="b">
        <f>IF(Bdd_cave!$R$3="Toutes les regions",TRUE,Bdd_cave!$R$3=B8)</f>
        <v>0</v>
      </c>
      <c r="Y8" s="33" t="b">
        <f>IF(Bdd_cave!$S$3="Toutes les années",TRUE,Bdd_cave!$S$3=E8)</f>
        <v>1</v>
      </c>
      <c r="Z8" s="27" t="b">
        <f>IF(Bdd_cave!$T$3="Toutes les couleurs",TRUE,Bdd_cave!$T$3=F8)</f>
        <v>0</v>
      </c>
      <c r="AA8" s="33" t="b">
        <f>IF(Bdd_cave!$U$3="Tous les casiers ",TRUE,Bdd_cave!$U$3=H8)</f>
        <v>0</v>
      </c>
      <c r="AB8" s="27" t="b">
        <f t="shared" si="4"/>
        <v>0</v>
      </c>
      <c r="AD8" s="27" t="str">
        <f>IF(AB8,ROWS($AB$7:AB8),"")</f>
        <v/>
      </c>
      <c r="AE8" s="27" t="str">
        <f>IFERROR(SMALL($AD$7:$AD$300,ROWS(AD$7:$AD8)),"")</f>
        <v/>
      </c>
    </row>
    <row r="9" spans="1:37" x14ac:dyDescent="0.25">
      <c r="A9" s="27" t="str">
        <f t="shared" si="5"/>
        <v>COTES DU JURA  1993</v>
      </c>
      <c r="B9" s="5" t="s">
        <v>22</v>
      </c>
      <c r="C9" s="30" t="s">
        <v>62</v>
      </c>
      <c r="D9" s="30"/>
      <c r="E9" s="30">
        <v>1993</v>
      </c>
      <c r="F9" s="5" t="s">
        <v>309</v>
      </c>
      <c r="G9" s="5">
        <v>1</v>
      </c>
      <c r="H9" s="5" t="s">
        <v>578</v>
      </c>
      <c r="I9" s="6"/>
      <c r="J9" s="7"/>
      <c r="K9" s="7"/>
      <c r="L9" s="5" t="s">
        <v>581</v>
      </c>
      <c r="M9" s="5"/>
      <c r="N9" s="5"/>
      <c r="O9" s="5" t="s">
        <v>582</v>
      </c>
      <c r="P9" s="5"/>
      <c r="Q9" s="5"/>
      <c r="R9" s="5"/>
      <c r="S9" s="5"/>
      <c r="T9" s="31">
        <f t="shared" si="1"/>
        <v>2</v>
      </c>
      <c r="U9" s="31" t="str">
        <f t="shared" si="2"/>
        <v>2.jpg</v>
      </c>
      <c r="V9" s="32" t="str">
        <f t="shared" si="3"/>
        <v>2.jpg</v>
      </c>
      <c r="X9" s="33" t="b">
        <f>IF(Bdd_cave!$R$3="Toutes les regions",TRUE,Bdd_cave!$R$3=B9)</f>
        <v>0</v>
      </c>
      <c r="Y9" s="33" t="b">
        <f>IF(Bdd_cave!$S$3="Toutes les années",TRUE,Bdd_cave!$S$3=E9)</f>
        <v>1</v>
      </c>
      <c r="Z9" s="27" t="b">
        <f>IF(Bdd_cave!$T$3="Toutes les couleurs",TRUE,Bdd_cave!$T$3=F9)</f>
        <v>0</v>
      </c>
      <c r="AA9" s="33" t="b">
        <f>IF(Bdd_cave!$U$3="Tous les casiers ",TRUE,Bdd_cave!$U$3=H9)</f>
        <v>0</v>
      </c>
      <c r="AB9" s="27" t="b">
        <f t="shared" si="4"/>
        <v>0</v>
      </c>
      <c r="AD9" s="27" t="str">
        <f>IF(AB9,ROWS($AB$7:AB9),"")</f>
        <v/>
      </c>
      <c r="AE9" s="27" t="str">
        <f>IFERROR(SMALL($AD$7:$AD$300,ROWS(AD$7:$AD9)),"")</f>
        <v/>
      </c>
    </row>
    <row r="10" spans="1:37" x14ac:dyDescent="0.25">
      <c r="A10" s="27" t="str">
        <f t="shared" si="5"/>
        <v>VOLNAY  1993</v>
      </c>
      <c r="B10" s="5" t="s">
        <v>15</v>
      </c>
      <c r="C10" s="30" t="s">
        <v>305</v>
      </c>
      <c r="D10" s="30"/>
      <c r="E10" s="30">
        <v>1993</v>
      </c>
      <c r="F10" s="5" t="s">
        <v>308</v>
      </c>
      <c r="G10" s="5">
        <v>1</v>
      </c>
      <c r="H10" s="5" t="s">
        <v>578</v>
      </c>
      <c r="I10" s="6"/>
      <c r="J10" s="7"/>
      <c r="K10" s="7"/>
      <c r="L10" s="5" t="s">
        <v>583</v>
      </c>
      <c r="M10" s="5"/>
      <c r="N10" s="5"/>
      <c r="O10" s="5" t="s">
        <v>305</v>
      </c>
      <c r="P10" s="5"/>
      <c r="Q10" s="5"/>
      <c r="R10" s="5"/>
      <c r="S10" s="5"/>
      <c r="T10" s="31">
        <f t="shared" si="1"/>
        <v>3</v>
      </c>
      <c r="U10" s="31" t="str">
        <f t="shared" si="2"/>
        <v>3.jpg</v>
      </c>
      <c r="V10" s="32" t="str">
        <f t="shared" si="3"/>
        <v>3.jpg</v>
      </c>
      <c r="X10" s="33" t="b">
        <f>IF(Bdd_cave!$R$3="Toutes les regions",TRUE,Bdd_cave!$R$3=B10)</f>
        <v>0</v>
      </c>
      <c r="Y10" s="33" t="b">
        <f>IF(Bdd_cave!$S$3="Toutes les années",TRUE,Bdd_cave!$S$3=E10)</f>
        <v>1</v>
      </c>
      <c r="Z10" s="27" t="b">
        <f>IF(Bdd_cave!$T$3="Toutes les couleurs",TRUE,Bdd_cave!$T$3=F10)</f>
        <v>0</v>
      </c>
      <c r="AA10" s="33" t="b">
        <f>IF(Bdd_cave!$U$3="Tous les casiers ",TRUE,Bdd_cave!$U$3=H10)</f>
        <v>0</v>
      </c>
      <c r="AB10" s="27" t="b">
        <f t="shared" si="4"/>
        <v>0</v>
      </c>
      <c r="AD10" s="27" t="str">
        <f>IF(AB10,ROWS($AB$7:AB10),"")</f>
        <v/>
      </c>
      <c r="AE10" s="27" t="str">
        <f>IFERROR(SMALL($AD$7:$AD$300,ROWS(AD$7:$AD10)),"")</f>
        <v/>
      </c>
    </row>
    <row r="11" spans="1:37" x14ac:dyDescent="0.25">
      <c r="A11" s="27" t="str">
        <f t="shared" si="5"/>
        <v>PERNAND-VERGELESSES  1994</v>
      </c>
      <c r="B11" s="5" t="s">
        <v>15</v>
      </c>
      <c r="C11" s="30" t="s">
        <v>286</v>
      </c>
      <c r="D11" s="30"/>
      <c r="E11" s="30">
        <v>1994</v>
      </c>
      <c r="F11" s="5" t="s">
        <v>308</v>
      </c>
      <c r="G11" s="5">
        <v>2</v>
      </c>
      <c r="H11" s="5" t="s">
        <v>578</v>
      </c>
      <c r="I11" s="6"/>
      <c r="J11" s="7"/>
      <c r="K11" s="7"/>
      <c r="L11" s="5" t="s">
        <v>584</v>
      </c>
      <c r="M11" s="5"/>
      <c r="N11" s="5"/>
      <c r="O11" s="5" t="s">
        <v>585</v>
      </c>
      <c r="P11" s="5"/>
      <c r="Q11" s="5"/>
      <c r="R11" s="5"/>
      <c r="S11" s="5"/>
      <c r="T11" s="31">
        <f t="shared" si="1"/>
        <v>4</v>
      </c>
      <c r="U11" s="31" t="str">
        <f t="shared" si="2"/>
        <v>4.jpg</v>
      </c>
      <c r="V11" s="32" t="str">
        <f t="shared" si="3"/>
        <v>4.jpg</v>
      </c>
      <c r="X11" s="33" t="b">
        <f>IF(Bdd_cave!$R$3="Toutes les regions",TRUE,Bdd_cave!$R$3=B11)</f>
        <v>0</v>
      </c>
      <c r="Y11" s="33" t="b">
        <f>IF(Bdd_cave!$S$3="Toutes les années",TRUE,Bdd_cave!$S$3=E11)</f>
        <v>1</v>
      </c>
      <c r="Z11" s="27" t="b">
        <f>IF(Bdd_cave!$T$3="Toutes les couleurs",TRUE,Bdd_cave!$T$3=F11)</f>
        <v>0</v>
      </c>
      <c r="AA11" s="33" t="b">
        <f>IF(Bdd_cave!$U$3="Tous les casiers ",TRUE,Bdd_cave!$U$3=H11)</f>
        <v>0</v>
      </c>
      <c r="AB11" s="27" t="b">
        <f t="shared" si="4"/>
        <v>0</v>
      </c>
      <c r="AD11" s="27" t="str">
        <f>IF(AB11,ROWS($AB$7:AB11),"")</f>
        <v/>
      </c>
      <c r="AE11" s="27" t="str">
        <f>IFERROR(SMALL($AD$7:$AD$300,ROWS(AD$7:$AD11)),"")</f>
        <v/>
      </c>
    </row>
    <row r="12" spans="1:37" x14ac:dyDescent="0.25">
      <c r="A12" s="27" t="str">
        <f t="shared" si="5"/>
        <v>BOURGOGNE  1994</v>
      </c>
      <c r="B12" s="5" t="s">
        <v>15</v>
      </c>
      <c r="C12" s="30" t="s">
        <v>15</v>
      </c>
      <c r="D12" s="30"/>
      <c r="E12" s="30">
        <v>1994</v>
      </c>
      <c r="F12" s="5" t="s">
        <v>308</v>
      </c>
      <c r="G12" s="5">
        <v>1</v>
      </c>
      <c r="H12" s="5" t="s">
        <v>578</v>
      </c>
      <c r="I12" s="6"/>
      <c r="J12" s="7"/>
      <c r="K12" s="7"/>
      <c r="L12" s="5" t="s">
        <v>583</v>
      </c>
      <c r="M12" s="5"/>
      <c r="N12" s="5"/>
      <c r="O12" s="5" t="s">
        <v>305</v>
      </c>
      <c r="P12" s="5"/>
      <c r="Q12" s="5"/>
      <c r="R12" s="5"/>
      <c r="S12" s="5"/>
      <c r="T12" s="31">
        <f t="shared" si="1"/>
        <v>5</v>
      </c>
      <c r="U12" s="31" t="str">
        <f t="shared" si="2"/>
        <v>5.jpg</v>
      </c>
      <c r="V12" s="32" t="str">
        <f t="shared" si="3"/>
        <v>5.jpg</v>
      </c>
      <c r="X12" s="33" t="b">
        <f>IF(Bdd_cave!$R$3="Toutes les regions",TRUE,Bdd_cave!$R$3=B12)</f>
        <v>0</v>
      </c>
      <c r="Y12" s="33" t="b">
        <f>IF(Bdd_cave!$S$3="Toutes les années",TRUE,Bdd_cave!$S$3=E12)</f>
        <v>1</v>
      </c>
      <c r="Z12" s="27" t="b">
        <f>IF(Bdd_cave!$T$3="Toutes les couleurs",TRUE,Bdd_cave!$T$3=F12)</f>
        <v>0</v>
      </c>
      <c r="AA12" s="33" t="b">
        <f>IF(Bdd_cave!$U$3="Tous les casiers ",TRUE,Bdd_cave!$U$3=H12)</f>
        <v>0</v>
      </c>
      <c r="AB12" s="27" t="b">
        <f t="shared" si="4"/>
        <v>0</v>
      </c>
      <c r="AD12" s="27" t="str">
        <f>IF(AB12,ROWS($AB$7:AB12),"")</f>
        <v/>
      </c>
      <c r="AE12" s="27" t="str">
        <f>IFERROR(SMALL($AD$7:$AD$300,ROWS(AD$7:$AD12)),"")</f>
        <v/>
      </c>
    </row>
    <row r="13" spans="1:37" x14ac:dyDescent="0.25">
      <c r="A13" s="27" t="str">
        <f t="shared" si="5"/>
        <v>HAUTES-COTES DE NUITS  1994</v>
      </c>
      <c r="B13" s="5" t="s">
        <v>15</v>
      </c>
      <c r="C13" s="30" t="s">
        <v>156</v>
      </c>
      <c r="D13" s="30"/>
      <c r="E13" s="30">
        <v>1994</v>
      </c>
      <c r="F13" s="5" t="s">
        <v>309</v>
      </c>
      <c r="G13" s="5">
        <v>1</v>
      </c>
      <c r="H13" s="5" t="s">
        <v>578</v>
      </c>
      <c r="I13" s="6"/>
      <c r="J13" s="7"/>
      <c r="K13" s="7" t="s">
        <v>586</v>
      </c>
      <c r="L13" s="5" t="s">
        <v>587</v>
      </c>
      <c r="M13" s="5"/>
      <c r="N13" s="5"/>
      <c r="O13" s="5" t="s">
        <v>588</v>
      </c>
      <c r="P13" s="5"/>
      <c r="Q13" s="5"/>
      <c r="R13" s="5"/>
      <c r="S13" s="5"/>
      <c r="T13" s="31">
        <f t="shared" si="1"/>
        <v>6</v>
      </c>
      <c r="U13" s="31" t="str">
        <f t="shared" si="2"/>
        <v>6.jpg</v>
      </c>
      <c r="V13" s="32" t="str">
        <f t="shared" si="3"/>
        <v>6.jpg</v>
      </c>
      <c r="X13" s="33" t="b">
        <f>IF(Bdd_cave!$R$3="Toutes les regions",TRUE,Bdd_cave!$R$3=B13)</f>
        <v>0</v>
      </c>
      <c r="Y13" s="33" t="b">
        <f>IF(Bdd_cave!$S$3="Toutes les années",TRUE,Bdd_cave!$S$3=E13)</f>
        <v>1</v>
      </c>
      <c r="Z13" s="27" t="b">
        <f>IF(Bdd_cave!$T$3="Toutes les couleurs",TRUE,Bdd_cave!$T$3=F13)</f>
        <v>0</v>
      </c>
      <c r="AA13" s="33" t="b">
        <f>IF(Bdd_cave!$U$3="Tous les casiers ",TRUE,Bdd_cave!$U$3=H13)</f>
        <v>0</v>
      </c>
      <c r="AB13" s="27" t="b">
        <f t="shared" si="4"/>
        <v>0</v>
      </c>
      <c r="AD13" s="27" t="str">
        <f>IF(AB13,ROWS($AB$7:AB13),"")</f>
        <v/>
      </c>
      <c r="AE13" s="27" t="str">
        <f>IFERROR(SMALL($AD$7:$AD$300,ROWS(AD$7:$AD13)),"")</f>
        <v/>
      </c>
    </row>
    <row r="14" spans="1:37" x14ac:dyDescent="0.25">
      <c r="A14" s="27" t="str">
        <f t="shared" si="5"/>
        <v>CHOREY-LES-BEAUNE  1994</v>
      </c>
      <c r="B14" s="5" t="s">
        <v>15</v>
      </c>
      <c r="C14" s="30" t="s">
        <v>226</v>
      </c>
      <c r="D14" s="30"/>
      <c r="E14" s="30">
        <v>1994</v>
      </c>
      <c r="F14" s="5" t="s">
        <v>308</v>
      </c>
      <c r="G14" s="5">
        <v>1</v>
      </c>
      <c r="H14" s="5" t="s">
        <v>578</v>
      </c>
      <c r="I14" s="6"/>
      <c r="J14" s="7"/>
      <c r="K14" s="7"/>
      <c r="L14" s="5" t="s">
        <v>584</v>
      </c>
      <c r="M14" s="5"/>
      <c r="N14" s="5"/>
      <c r="O14" s="5" t="s">
        <v>363</v>
      </c>
      <c r="P14" s="5"/>
      <c r="Q14" s="5"/>
      <c r="R14" s="5"/>
      <c r="S14" s="5"/>
      <c r="T14" s="31">
        <f t="shared" si="1"/>
        <v>7</v>
      </c>
      <c r="U14" s="31" t="str">
        <f t="shared" si="2"/>
        <v>7.jpg</v>
      </c>
      <c r="V14" s="32" t="str">
        <f t="shared" si="3"/>
        <v>7.jpg</v>
      </c>
      <c r="X14" s="33" t="b">
        <f>IF(Bdd_cave!$R$3="Toutes les regions",TRUE,Bdd_cave!$R$3=B14)</f>
        <v>0</v>
      </c>
      <c r="Y14" s="33" t="b">
        <f>IF(Bdd_cave!$S$3="Toutes les années",TRUE,Bdd_cave!$S$3=E14)</f>
        <v>1</v>
      </c>
      <c r="Z14" s="27" t="b">
        <f>IF(Bdd_cave!$T$3="Toutes les couleurs",TRUE,Bdd_cave!$T$3=F14)</f>
        <v>0</v>
      </c>
      <c r="AA14" s="33" t="b">
        <f>IF(Bdd_cave!$U$3="Tous les casiers ",TRUE,Bdd_cave!$U$3=H14)</f>
        <v>0</v>
      </c>
      <c r="AB14" s="27" t="b">
        <f t="shared" si="4"/>
        <v>0</v>
      </c>
      <c r="AD14" s="27" t="str">
        <f>IF(AB14,ROWS($AB$7:AB14),"")</f>
        <v/>
      </c>
      <c r="AE14" s="27" t="str">
        <f>IFERROR(SMALL($AD$7:$AD$300,ROWS(AD$7:$AD14)),"")</f>
        <v/>
      </c>
    </row>
    <row r="15" spans="1:37" x14ac:dyDescent="0.25">
      <c r="A15" s="27" t="str">
        <f t="shared" si="5"/>
        <v>PINOT NOIR  1994</v>
      </c>
      <c r="B15" s="5" t="s">
        <v>18</v>
      </c>
      <c r="C15" s="30" t="s">
        <v>325</v>
      </c>
      <c r="D15" s="30"/>
      <c r="E15" s="30">
        <v>1994</v>
      </c>
      <c r="F15" s="5" t="s">
        <v>308</v>
      </c>
      <c r="G15" s="5">
        <v>1</v>
      </c>
      <c r="H15" s="5" t="s">
        <v>578</v>
      </c>
      <c r="I15" s="6"/>
      <c r="J15" s="7"/>
      <c r="K15" s="7" t="s">
        <v>589</v>
      </c>
      <c r="L15" s="5"/>
      <c r="M15" s="5"/>
      <c r="N15" s="5"/>
      <c r="O15" s="5"/>
      <c r="P15" s="5"/>
      <c r="Q15" s="5"/>
      <c r="R15" s="5"/>
      <c r="S15" s="5"/>
      <c r="T15" s="31">
        <f t="shared" si="1"/>
        <v>8</v>
      </c>
      <c r="U15" s="31" t="str">
        <f t="shared" si="2"/>
        <v>8.jpg</v>
      </c>
      <c r="V15" s="32" t="str">
        <f t="shared" si="3"/>
        <v>8.jpg</v>
      </c>
      <c r="X15" s="33" t="b">
        <f>IF(Bdd_cave!$R$3="Toutes les regions",TRUE,Bdd_cave!$R$3=B15)</f>
        <v>0</v>
      </c>
      <c r="Y15" s="33" t="b">
        <f>IF(Bdd_cave!$S$3="Toutes les années",TRUE,Bdd_cave!$S$3=E15)</f>
        <v>1</v>
      </c>
      <c r="Z15" s="27" t="b">
        <f>IF(Bdd_cave!$T$3="Toutes les couleurs",TRUE,Bdd_cave!$T$3=F15)</f>
        <v>0</v>
      </c>
      <c r="AA15" s="33" t="b">
        <f>IF(Bdd_cave!$U$3="Tous les casiers ",TRUE,Bdd_cave!$U$3=H15)</f>
        <v>0</v>
      </c>
      <c r="AB15" s="27" t="b">
        <f t="shared" si="4"/>
        <v>0</v>
      </c>
      <c r="AD15" s="27" t="str">
        <f>IF(AB15,ROWS($AB$7:AB15),"")</f>
        <v/>
      </c>
      <c r="AE15" s="27" t="str">
        <f>IFERROR(SMALL($AD$7:$AD$300,ROWS(AD$7:$AD15)),"")</f>
        <v/>
      </c>
    </row>
    <row r="16" spans="1:37" x14ac:dyDescent="0.25">
      <c r="A16" s="27" t="str">
        <f t="shared" si="5"/>
        <v>CHABLIS 1 er Cru 1995</v>
      </c>
      <c r="B16" s="5" t="s">
        <v>15</v>
      </c>
      <c r="C16" s="30" t="s">
        <v>196</v>
      </c>
      <c r="D16" s="30" t="s">
        <v>312</v>
      </c>
      <c r="E16" s="30">
        <v>1995</v>
      </c>
      <c r="F16" s="5" t="s">
        <v>309</v>
      </c>
      <c r="G16" s="5">
        <v>1</v>
      </c>
      <c r="H16" s="5" t="s">
        <v>578</v>
      </c>
      <c r="I16" s="6"/>
      <c r="J16" s="7"/>
      <c r="K16" s="7" t="s">
        <v>590</v>
      </c>
      <c r="L16" s="5"/>
      <c r="M16" s="5"/>
      <c r="N16" s="5"/>
      <c r="O16" s="5"/>
      <c r="P16" s="5"/>
      <c r="Q16" s="5"/>
      <c r="R16" s="5"/>
      <c r="S16" s="5"/>
      <c r="T16" s="31">
        <f t="shared" si="1"/>
        <v>9</v>
      </c>
      <c r="U16" s="31" t="str">
        <f t="shared" si="2"/>
        <v>9.jpg</v>
      </c>
      <c r="V16" s="32" t="str">
        <f t="shared" si="3"/>
        <v>9.jpg</v>
      </c>
      <c r="X16" s="33" t="b">
        <f>IF(Bdd_cave!$R$3="Toutes les regions",TRUE,Bdd_cave!$R$3=B16)</f>
        <v>0</v>
      </c>
      <c r="Y16" s="33" t="b">
        <f>IF(Bdd_cave!$S$3="Toutes les années",TRUE,Bdd_cave!$S$3=E16)</f>
        <v>1</v>
      </c>
      <c r="Z16" s="27" t="b">
        <f>IF(Bdd_cave!$T$3="Toutes les couleurs",TRUE,Bdd_cave!$T$3=F16)</f>
        <v>0</v>
      </c>
      <c r="AA16" s="33" t="b">
        <f>IF(Bdd_cave!$U$3="Tous les casiers ",TRUE,Bdd_cave!$U$3=H16)</f>
        <v>0</v>
      </c>
      <c r="AB16" s="27" t="b">
        <f t="shared" si="4"/>
        <v>0</v>
      </c>
      <c r="AD16" s="27" t="str">
        <f>IF(AB16,ROWS($AB$7:AB16),"")</f>
        <v/>
      </c>
      <c r="AE16" s="27" t="str">
        <f>IFERROR(SMALL($AD$7:$AD$300,ROWS(AD$7:$AD16)),"")</f>
        <v/>
      </c>
    </row>
    <row r="17" spans="1:31" x14ac:dyDescent="0.25">
      <c r="A17" s="27" t="str">
        <f t="shared" si="5"/>
        <v>POMMARD 1 er Cru 1996</v>
      </c>
      <c r="B17" s="5" t="s">
        <v>15</v>
      </c>
      <c r="C17" s="30" t="s">
        <v>288</v>
      </c>
      <c r="D17" s="30" t="s">
        <v>312</v>
      </c>
      <c r="E17" s="30">
        <v>1996</v>
      </c>
      <c r="F17" s="5" t="s">
        <v>308</v>
      </c>
      <c r="G17" s="5">
        <v>1</v>
      </c>
      <c r="H17" s="5" t="s">
        <v>578</v>
      </c>
      <c r="I17" s="6"/>
      <c r="J17" s="7"/>
      <c r="K17" s="7" t="s">
        <v>591</v>
      </c>
      <c r="L17" s="5" t="s">
        <v>592</v>
      </c>
      <c r="M17" s="5"/>
      <c r="N17" s="5"/>
      <c r="O17" s="5" t="s">
        <v>305</v>
      </c>
      <c r="P17" s="5"/>
      <c r="Q17" s="5"/>
      <c r="R17" s="5"/>
      <c r="S17" s="5"/>
      <c r="T17" s="31">
        <f t="shared" si="1"/>
        <v>10</v>
      </c>
      <c r="U17" s="31" t="str">
        <f t="shared" si="2"/>
        <v>10.jpg</v>
      </c>
      <c r="V17" s="32" t="str">
        <f t="shared" si="3"/>
        <v>10.jpg</v>
      </c>
      <c r="X17" s="33" t="b">
        <f>IF(Bdd_cave!$R$3="Toutes les regions",TRUE,Bdd_cave!$R$3=B17)</f>
        <v>0</v>
      </c>
      <c r="Y17" s="33" t="b">
        <f>IF(Bdd_cave!$S$3="Toutes les années",TRUE,Bdd_cave!$S$3=E17)</f>
        <v>1</v>
      </c>
      <c r="Z17" s="27" t="b">
        <f>IF(Bdd_cave!$T$3="Toutes les couleurs",TRUE,Bdd_cave!$T$3=F17)</f>
        <v>0</v>
      </c>
      <c r="AA17" s="33" t="b">
        <f>IF(Bdd_cave!$U$3="Tous les casiers ",TRUE,Bdd_cave!$U$3=H17)</f>
        <v>0</v>
      </c>
      <c r="AB17" s="27" t="b">
        <f t="shared" si="4"/>
        <v>0</v>
      </c>
      <c r="AD17" s="27" t="str">
        <f>IF(AB17,ROWS($AB$7:AB17),"")</f>
        <v/>
      </c>
      <c r="AE17" s="27" t="str">
        <f>IFERROR(SMALL($AD$7:$AD$300,ROWS(AD$7:$AD17)),"")</f>
        <v/>
      </c>
    </row>
    <row r="18" spans="1:31" x14ac:dyDescent="0.25">
      <c r="A18" s="27" t="str">
        <f t="shared" si="5"/>
        <v>PERNAND-VERGELESSES  1997</v>
      </c>
      <c r="B18" s="5" t="s">
        <v>15</v>
      </c>
      <c r="C18" s="30" t="s">
        <v>286</v>
      </c>
      <c r="D18" s="30"/>
      <c r="E18" s="30">
        <v>1997</v>
      </c>
      <c r="F18" s="5" t="s">
        <v>308</v>
      </c>
      <c r="G18" s="5">
        <v>1</v>
      </c>
      <c r="H18" s="5" t="s">
        <v>578</v>
      </c>
      <c r="I18" s="6"/>
      <c r="J18" s="7"/>
      <c r="K18" s="7" t="s">
        <v>593</v>
      </c>
      <c r="L18" s="5" t="s">
        <v>594</v>
      </c>
      <c r="M18" s="5"/>
      <c r="N18" s="5"/>
      <c r="O18" s="5" t="s">
        <v>595</v>
      </c>
      <c r="P18" s="5"/>
      <c r="Q18" s="5"/>
      <c r="R18" s="5"/>
      <c r="S18" s="5"/>
      <c r="T18" s="31">
        <f t="shared" si="1"/>
        <v>11</v>
      </c>
      <c r="U18" s="31" t="str">
        <f t="shared" si="2"/>
        <v>11.jpg</v>
      </c>
      <c r="V18" s="32" t="str">
        <f t="shared" si="3"/>
        <v>11.jpg</v>
      </c>
      <c r="X18" s="33" t="b">
        <f>IF(Bdd_cave!$R$3="Toutes les regions",TRUE,Bdd_cave!$R$3=B18)</f>
        <v>0</v>
      </c>
      <c r="Y18" s="33" t="b">
        <f>IF(Bdd_cave!$S$3="Toutes les années",TRUE,Bdd_cave!$S$3=E18)</f>
        <v>1</v>
      </c>
      <c r="Z18" s="27" t="b">
        <f>IF(Bdd_cave!$T$3="Toutes les couleurs",TRUE,Bdd_cave!$T$3=F18)</f>
        <v>0</v>
      </c>
      <c r="AA18" s="33" t="b">
        <f>IF(Bdd_cave!$U$3="Tous les casiers ",TRUE,Bdd_cave!$U$3=H18)</f>
        <v>0</v>
      </c>
      <c r="AB18" s="27" t="b">
        <f t="shared" si="4"/>
        <v>0</v>
      </c>
      <c r="AD18" s="27" t="str">
        <f>IF(AB18,ROWS($AB$7:AB18),"")</f>
        <v/>
      </c>
      <c r="AE18" s="27" t="str">
        <f>IFERROR(SMALL($AD$7:$AD$300,ROWS(AD$7:$AD18)),"")</f>
        <v/>
      </c>
    </row>
    <row r="19" spans="1:31" x14ac:dyDescent="0.25">
      <c r="A19" s="27" t="str">
        <f t="shared" si="5"/>
        <v>MONTAGNE SAINT-EMILION  1997</v>
      </c>
      <c r="B19" s="5" t="s">
        <v>16</v>
      </c>
      <c r="C19" s="30" t="s">
        <v>194</v>
      </c>
      <c r="D19" s="30"/>
      <c r="E19" s="30">
        <v>1997</v>
      </c>
      <c r="F19" s="5" t="s">
        <v>308</v>
      </c>
      <c r="G19" s="5">
        <v>1</v>
      </c>
      <c r="H19" s="5" t="s">
        <v>578</v>
      </c>
      <c r="I19" s="6"/>
      <c r="J19" s="7"/>
      <c r="K19" s="7"/>
      <c r="L19" s="5" t="s">
        <v>596</v>
      </c>
      <c r="M19" s="5"/>
      <c r="N19" s="5"/>
      <c r="O19" s="5" t="s">
        <v>597</v>
      </c>
      <c r="P19" s="5"/>
      <c r="Q19" s="5"/>
      <c r="R19" s="5"/>
      <c r="S19" s="5"/>
      <c r="T19" s="31">
        <f t="shared" si="1"/>
        <v>12</v>
      </c>
      <c r="U19" s="31" t="str">
        <f t="shared" si="2"/>
        <v>12.jpg</v>
      </c>
      <c r="V19" s="32" t="str">
        <f t="shared" si="3"/>
        <v>12.jpg</v>
      </c>
      <c r="X19" s="33" t="b">
        <f>IF(Bdd_cave!$R$3="Toutes les regions",TRUE,Bdd_cave!$R$3=B19)</f>
        <v>0</v>
      </c>
      <c r="Y19" s="33" t="b">
        <f>IF(Bdd_cave!$S$3="Toutes les années",TRUE,Bdd_cave!$S$3=E19)</f>
        <v>1</v>
      </c>
      <c r="Z19" s="27" t="b">
        <f>IF(Bdd_cave!$T$3="Toutes les couleurs",TRUE,Bdd_cave!$T$3=F19)</f>
        <v>0</v>
      </c>
      <c r="AA19" s="33" t="b">
        <f>IF(Bdd_cave!$U$3="Tous les casiers ",TRUE,Bdd_cave!$U$3=H19)</f>
        <v>0</v>
      </c>
      <c r="AB19" s="27" t="b">
        <f t="shared" si="4"/>
        <v>0</v>
      </c>
      <c r="AD19" s="27" t="str">
        <f>IF(AB19,ROWS($AB$7:AB19),"")</f>
        <v/>
      </c>
      <c r="AE19" s="27" t="str">
        <f>IFERROR(SMALL($AD$7:$AD$300,ROWS(AD$7:$AD19)),"")</f>
        <v/>
      </c>
    </row>
    <row r="20" spans="1:31" x14ac:dyDescent="0.25">
      <c r="A20" s="27" t="str">
        <f t="shared" si="5"/>
        <v>LES HAUTS D'ESTIAC  1997</v>
      </c>
      <c r="B20" s="5" t="s">
        <v>16</v>
      </c>
      <c r="C20" s="30" t="s">
        <v>530</v>
      </c>
      <c r="D20" s="30"/>
      <c r="E20" s="30">
        <v>1997</v>
      </c>
      <c r="F20" s="5" t="s">
        <v>309</v>
      </c>
      <c r="G20" s="5">
        <v>1</v>
      </c>
      <c r="H20" s="5" t="s">
        <v>529</v>
      </c>
      <c r="I20" s="6"/>
      <c r="J20" s="7"/>
      <c r="K20" s="7"/>
      <c r="L20" s="5"/>
      <c r="M20" s="5"/>
      <c r="N20" s="5"/>
      <c r="O20" s="5"/>
      <c r="P20" s="5"/>
      <c r="Q20" s="5"/>
      <c r="R20" s="5"/>
      <c r="S20" s="5"/>
      <c r="T20" s="23">
        <f t="shared" si="1"/>
        <v>13</v>
      </c>
      <c r="U20" s="23" t="str">
        <f t="shared" si="2"/>
        <v>13.jpg</v>
      </c>
      <c r="V20" s="24" t="str">
        <f t="shared" si="3"/>
        <v>13.jpg</v>
      </c>
      <c r="X20" s="33" t="b">
        <f>IF(Bdd_cave!$R$3="Toutes les regions",TRUE,Bdd_cave!$R$3=B20)</f>
        <v>0</v>
      </c>
      <c r="Y20" s="33" t="b">
        <f>IF(Bdd_cave!$S$3="Toutes les années",TRUE,Bdd_cave!$S$3=E20)</f>
        <v>1</v>
      </c>
      <c r="Z20" s="27" t="b">
        <f>IF(Bdd_cave!$T$3="Toutes les couleurs",TRUE,Bdd_cave!$T$3=F20)</f>
        <v>0</v>
      </c>
      <c r="AA20" s="33" t="b">
        <f>IF(Bdd_cave!$U$3="Tous les casiers ",TRUE,Bdd_cave!$U$3=H20)</f>
        <v>0</v>
      </c>
      <c r="AB20" s="27" t="b">
        <f t="shared" si="4"/>
        <v>0</v>
      </c>
      <c r="AD20" s="27" t="str">
        <f>IF(AB20,ROWS($AB$7:AB20),"")</f>
        <v/>
      </c>
      <c r="AE20" s="27" t="str">
        <f>IFERROR(SMALL($AD$7:$AD$300,ROWS(AD$7:$AD20)),"")</f>
        <v/>
      </c>
    </row>
    <row r="21" spans="1:31" x14ac:dyDescent="0.25">
      <c r="A21" s="27" t="str">
        <f t="shared" si="5"/>
        <v>MOREY-SAINT-DENIS  1998</v>
      </c>
      <c r="B21" s="5" t="s">
        <v>15</v>
      </c>
      <c r="C21" s="30" t="s">
        <v>284</v>
      </c>
      <c r="D21" s="30"/>
      <c r="E21" s="30">
        <v>1998</v>
      </c>
      <c r="F21" s="5" t="s">
        <v>308</v>
      </c>
      <c r="G21" s="5">
        <v>1</v>
      </c>
      <c r="H21" s="5" t="s">
        <v>364</v>
      </c>
      <c r="I21" s="6"/>
      <c r="J21" s="7"/>
      <c r="K21" s="7"/>
      <c r="L21" s="5" t="s">
        <v>598</v>
      </c>
      <c r="M21" s="5"/>
      <c r="N21" s="5"/>
      <c r="O21" s="5"/>
      <c r="P21" s="5"/>
      <c r="Q21" s="5"/>
      <c r="R21" s="5"/>
      <c r="S21" s="5"/>
      <c r="T21" s="31">
        <f t="shared" si="1"/>
        <v>14</v>
      </c>
      <c r="U21" s="31" t="str">
        <f t="shared" si="2"/>
        <v>14.jpg</v>
      </c>
      <c r="V21" s="32" t="str">
        <f t="shared" si="3"/>
        <v>14.jpg</v>
      </c>
      <c r="X21" s="33" t="b">
        <f>IF(Bdd_cave!$R$3="Toutes les regions",TRUE,Bdd_cave!$R$3=B21)</f>
        <v>0</v>
      </c>
      <c r="Y21" s="33" t="b">
        <f>IF(Bdd_cave!$S$3="Toutes les années",TRUE,Bdd_cave!$S$3=E21)</f>
        <v>1</v>
      </c>
      <c r="Z21" s="27" t="b">
        <f>IF(Bdd_cave!$T$3="Toutes les couleurs",TRUE,Bdd_cave!$T$3=F21)</f>
        <v>0</v>
      </c>
      <c r="AA21" s="33" t="b">
        <f>IF(Bdd_cave!$U$3="Tous les casiers ",TRUE,Bdd_cave!$U$3=H21)</f>
        <v>0</v>
      </c>
      <c r="AB21" s="27" t="b">
        <f t="shared" si="4"/>
        <v>0</v>
      </c>
      <c r="AD21" s="27" t="str">
        <f>IF(AB21,ROWS($AB$7:AB21),"")</f>
        <v/>
      </c>
      <c r="AE21" s="27" t="str">
        <f>IFERROR(SMALL($AD$7:$AD$300,ROWS(AD$7:$AD21)),"")</f>
        <v/>
      </c>
    </row>
    <row r="22" spans="1:31" x14ac:dyDescent="0.25">
      <c r="A22" s="27" t="str">
        <f t="shared" si="5"/>
        <v>BEAUNE 1 er Cru 1998</v>
      </c>
      <c r="B22" s="5" t="s">
        <v>15</v>
      </c>
      <c r="C22" s="30" t="s">
        <v>55</v>
      </c>
      <c r="D22" s="30" t="s">
        <v>312</v>
      </c>
      <c r="E22" s="30">
        <v>1998</v>
      </c>
      <c r="F22" s="5" t="s">
        <v>308</v>
      </c>
      <c r="G22" s="5">
        <v>1</v>
      </c>
      <c r="H22" s="5" t="s">
        <v>364</v>
      </c>
      <c r="I22" s="6"/>
      <c r="J22" s="7"/>
      <c r="K22" s="7" t="s">
        <v>599</v>
      </c>
      <c r="L22" s="5" t="s">
        <v>598</v>
      </c>
      <c r="M22" s="5"/>
      <c r="N22" s="5"/>
      <c r="O22" s="5"/>
      <c r="P22" s="5"/>
      <c r="Q22" s="5"/>
      <c r="R22" s="5"/>
      <c r="S22" s="5"/>
      <c r="T22" s="31">
        <f t="shared" si="1"/>
        <v>15</v>
      </c>
      <c r="U22" s="31" t="str">
        <f t="shared" si="2"/>
        <v>15.jpg</v>
      </c>
      <c r="V22" s="32" t="str">
        <f t="shared" si="3"/>
        <v>15.jpg</v>
      </c>
      <c r="X22" s="33" t="b">
        <f>IF(Bdd_cave!$R$3="Toutes les regions",TRUE,Bdd_cave!$R$3=B22)</f>
        <v>0</v>
      </c>
      <c r="Y22" s="33" t="b">
        <f>IF(Bdd_cave!$S$3="Toutes les années",TRUE,Bdd_cave!$S$3=E22)</f>
        <v>1</v>
      </c>
      <c r="Z22" s="27" t="b">
        <f>IF(Bdd_cave!$T$3="Toutes les couleurs",TRUE,Bdd_cave!$T$3=F22)</f>
        <v>0</v>
      </c>
      <c r="AA22" s="33" t="b">
        <f>IF(Bdd_cave!$U$3="Tous les casiers ",TRUE,Bdd_cave!$U$3=H22)</f>
        <v>0</v>
      </c>
      <c r="AB22" s="27" t="b">
        <f t="shared" si="4"/>
        <v>0</v>
      </c>
      <c r="AD22" s="27" t="str">
        <f>IF(AB22,ROWS($AB$7:AB22),"")</f>
        <v/>
      </c>
      <c r="AE22" s="27" t="str">
        <f>IFERROR(SMALL($AD$7:$AD$300,ROWS(AD$7:$AD22)),"")</f>
        <v/>
      </c>
    </row>
    <row r="23" spans="1:31" x14ac:dyDescent="0.25">
      <c r="A23" s="27" t="str">
        <f t="shared" si="5"/>
        <v>HAUTES-COTES DE BEAUNE  1998</v>
      </c>
      <c r="B23" s="5" t="s">
        <v>15</v>
      </c>
      <c r="C23" s="30" t="s">
        <v>162</v>
      </c>
      <c r="D23" s="30"/>
      <c r="E23" s="30">
        <v>1998</v>
      </c>
      <c r="F23" s="5" t="s">
        <v>308</v>
      </c>
      <c r="G23" s="5">
        <v>1</v>
      </c>
      <c r="H23" s="5" t="s">
        <v>364</v>
      </c>
      <c r="I23" s="6"/>
      <c r="J23" s="7"/>
      <c r="K23" s="7"/>
      <c r="L23" s="5" t="s">
        <v>600</v>
      </c>
      <c r="M23" s="5"/>
      <c r="N23" s="5">
        <v>21640</v>
      </c>
      <c r="O23" s="5" t="s">
        <v>307</v>
      </c>
      <c r="P23" s="5"/>
      <c r="Q23" s="5"/>
      <c r="R23" s="5"/>
      <c r="S23" s="5"/>
      <c r="T23" s="31">
        <f t="shared" si="1"/>
        <v>16</v>
      </c>
      <c r="U23" s="31" t="str">
        <f t="shared" si="2"/>
        <v>16.jpg</v>
      </c>
      <c r="V23" s="32" t="str">
        <f t="shared" si="3"/>
        <v>16.jpg</v>
      </c>
      <c r="X23" s="33" t="b">
        <f>IF(Bdd_cave!$R$3="Toutes les regions",TRUE,Bdd_cave!$R$3=B23)</f>
        <v>0</v>
      </c>
      <c r="Y23" s="33" t="b">
        <f>IF(Bdd_cave!$S$3="Toutes les années",TRUE,Bdd_cave!$S$3=E23)</f>
        <v>1</v>
      </c>
      <c r="Z23" s="27" t="b">
        <f>IF(Bdd_cave!$T$3="Toutes les couleurs",TRUE,Bdd_cave!$T$3=F23)</f>
        <v>0</v>
      </c>
      <c r="AA23" s="33" t="b">
        <f>IF(Bdd_cave!$U$3="Tous les casiers ",TRUE,Bdd_cave!$U$3=H23)</f>
        <v>0</v>
      </c>
      <c r="AB23" s="27" t="b">
        <f t="shared" si="4"/>
        <v>0</v>
      </c>
      <c r="AD23" s="27" t="str">
        <f>IF(AB23,ROWS($AB$7:AB23),"")</f>
        <v/>
      </c>
      <c r="AE23" s="27" t="str">
        <f>IFERROR(SMALL($AD$7:$AD$300,ROWS(AD$7:$AD23)),"")</f>
        <v/>
      </c>
    </row>
    <row r="24" spans="1:31" x14ac:dyDescent="0.25">
      <c r="A24" s="27" t="str">
        <f t="shared" si="5"/>
        <v>COTES DU JURA  1998</v>
      </c>
      <c r="B24" s="5" t="s">
        <v>22</v>
      </c>
      <c r="C24" s="30" t="s">
        <v>62</v>
      </c>
      <c r="D24" s="30"/>
      <c r="E24" s="30">
        <v>1998</v>
      </c>
      <c r="F24" s="5" t="s">
        <v>308</v>
      </c>
      <c r="G24" s="5">
        <v>1</v>
      </c>
      <c r="H24" s="5" t="s">
        <v>428</v>
      </c>
      <c r="I24" s="6"/>
      <c r="J24" s="7"/>
      <c r="K24" s="7"/>
      <c r="L24" s="5" t="s">
        <v>601</v>
      </c>
      <c r="M24" s="5"/>
      <c r="N24" s="5"/>
      <c r="O24" s="5"/>
      <c r="P24" s="5"/>
      <c r="Q24" s="5"/>
      <c r="R24" s="5"/>
      <c r="S24" s="5"/>
      <c r="T24" s="23">
        <f t="shared" si="1"/>
        <v>17</v>
      </c>
      <c r="U24" s="23" t="str">
        <f t="shared" si="2"/>
        <v>17.jpg</v>
      </c>
      <c r="V24" s="24" t="str">
        <f t="shared" si="3"/>
        <v>17.jpg</v>
      </c>
      <c r="X24" s="33" t="b">
        <f>IF(Bdd_cave!$R$3="Toutes les regions",TRUE,Bdd_cave!$R$3=B24)</f>
        <v>0</v>
      </c>
      <c r="Y24" s="33" t="b">
        <f>IF(Bdd_cave!$S$3="Toutes les années",TRUE,Bdd_cave!$S$3=E24)</f>
        <v>1</v>
      </c>
      <c r="Z24" s="27" t="b">
        <f>IF(Bdd_cave!$T$3="Toutes les couleurs",TRUE,Bdd_cave!$T$3=F24)</f>
        <v>0</v>
      </c>
      <c r="AA24" s="33" t="b">
        <f>IF(Bdd_cave!$U$3="Tous les casiers ",TRUE,Bdd_cave!$U$3=H24)</f>
        <v>0</v>
      </c>
      <c r="AB24" s="27" t="b">
        <f t="shared" si="4"/>
        <v>0</v>
      </c>
      <c r="AD24" s="27" t="str">
        <f>IF(AB24,ROWS($AB$7:AB24),"")</f>
        <v/>
      </c>
      <c r="AE24" s="27" t="str">
        <f>IFERROR(SMALL($AD$7:$AD$300,ROWS(AD$7:$AD24)),"")</f>
        <v/>
      </c>
    </row>
    <row r="25" spans="1:31" x14ac:dyDescent="0.25">
      <c r="A25" s="27" t="str">
        <f t="shared" si="5"/>
        <v>MARSANNAY  1999</v>
      </c>
      <c r="B25" s="5" t="s">
        <v>15</v>
      </c>
      <c r="C25" s="30" t="s">
        <v>276</v>
      </c>
      <c r="D25" s="30"/>
      <c r="E25" s="30">
        <v>1999</v>
      </c>
      <c r="F25" s="5" t="s">
        <v>308</v>
      </c>
      <c r="G25" s="5">
        <v>2</v>
      </c>
      <c r="H25" s="5" t="s">
        <v>602</v>
      </c>
      <c r="I25" s="6"/>
      <c r="J25" s="7"/>
      <c r="K25" s="7"/>
      <c r="L25" s="5" t="s">
        <v>603</v>
      </c>
      <c r="M25" s="5"/>
      <c r="N25" s="5">
        <v>21260</v>
      </c>
      <c r="O25" s="5" t="s">
        <v>276</v>
      </c>
      <c r="P25" s="5"/>
      <c r="Q25" s="5"/>
      <c r="R25" s="5"/>
      <c r="S25" s="5"/>
      <c r="T25" s="31">
        <f t="shared" si="1"/>
        <v>18</v>
      </c>
      <c r="U25" s="31" t="str">
        <f t="shared" si="2"/>
        <v>18.jpg</v>
      </c>
      <c r="V25" s="32" t="str">
        <f t="shared" si="3"/>
        <v>18.jpg</v>
      </c>
      <c r="X25" s="33" t="b">
        <f>IF(Bdd_cave!$R$3="Toutes les regions",TRUE,Bdd_cave!$R$3=B25)</f>
        <v>0</v>
      </c>
      <c r="Y25" s="33" t="b">
        <f>IF(Bdd_cave!$S$3="Toutes les années",TRUE,Bdd_cave!$S$3=E25)</f>
        <v>1</v>
      </c>
      <c r="Z25" s="27" t="b">
        <f>IF(Bdd_cave!$T$3="Toutes les couleurs",TRUE,Bdd_cave!$T$3=F25)</f>
        <v>0</v>
      </c>
      <c r="AA25" s="33" t="b">
        <f>IF(Bdd_cave!$U$3="Tous les casiers ",TRUE,Bdd_cave!$U$3=H25)</f>
        <v>0</v>
      </c>
      <c r="AB25" s="27" t="b">
        <f t="shared" si="4"/>
        <v>0</v>
      </c>
      <c r="AD25" s="27" t="str">
        <f>IF(AB25,ROWS($AB$7:AB25),"")</f>
        <v/>
      </c>
      <c r="AE25" s="27" t="str">
        <f>IFERROR(SMALL($AD$7:$AD$300,ROWS(AD$7:$AD25)),"")</f>
        <v/>
      </c>
    </row>
    <row r="26" spans="1:31" x14ac:dyDescent="0.25">
      <c r="A26" s="27" t="str">
        <f t="shared" si="5"/>
        <v>BEAUNE 1 er Cru 1999</v>
      </c>
      <c r="B26" s="5" t="s">
        <v>15</v>
      </c>
      <c r="C26" s="30" t="s">
        <v>55</v>
      </c>
      <c r="D26" s="30" t="s">
        <v>312</v>
      </c>
      <c r="E26" s="30">
        <v>1999</v>
      </c>
      <c r="F26" s="5" t="s">
        <v>308</v>
      </c>
      <c r="G26" s="5">
        <v>2</v>
      </c>
      <c r="H26" s="5" t="s">
        <v>364</v>
      </c>
      <c r="I26" s="6"/>
      <c r="J26" s="7"/>
      <c r="K26" s="7"/>
      <c r="L26" s="5" t="s">
        <v>604</v>
      </c>
      <c r="M26" s="5"/>
      <c r="N26" s="5">
        <v>21630</v>
      </c>
      <c r="O26" s="5" t="s">
        <v>288</v>
      </c>
      <c r="P26" s="5"/>
      <c r="Q26" s="5"/>
      <c r="R26" s="5"/>
      <c r="S26" s="5"/>
      <c r="T26" s="31">
        <f t="shared" si="1"/>
        <v>19</v>
      </c>
      <c r="U26" s="31" t="str">
        <f t="shared" si="2"/>
        <v>19.jpg</v>
      </c>
      <c r="V26" s="32" t="str">
        <f t="shared" si="3"/>
        <v>19.jpg</v>
      </c>
      <c r="X26" s="33" t="b">
        <f>IF(Bdd_cave!$R$3="Toutes les regions",TRUE,Bdd_cave!$R$3=B26)</f>
        <v>0</v>
      </c>
      <c r="Y26" s="33" t="b">
        <f>IF(Bdd_cave!$S$3="Toutes les années",TRUE,Bdd_cave!$S$3=E26)</f>
        <v>1</v>
      </c>
      <c r="Z26" s="27" t="b">
        <f>IF(Bdd_cave!$T$3="Toutes les couleurs",TRUE,Bdd_cave!$T$3=F26)</f>
        <v>0</v>
      </c>
      <c r="AA26" s="33" t="b">
        <f>IF(Bdd_cave!$U$3="Tous les casiers ",TRUE,Bdd_cave!$U$3=H26)</f>
        <v>0</v>
      </c>
      <c r="AB26" s="27" t="b">
        <f t="shared" si="4"/>
        <v>0</v>
      </c>
      <c r="AD26" s="27" t="str">
        <f>IF(AB26,ROWS($AB$7:AB26),"")</f>
        <v/>
      </c>
      <c r="AE26" s="27" t="str">
        <f>IFERROR(SMALL($AD$7:$AD$300,ROWS(AD$7:$AD26)),"")</f>
        <v/>
      </c>
    </row>
    <row r="27" spans="1:31" x14ac:dyDescent="0.25">
      <c r="A27" s="27" t="str">
        <f t="shared" si="5"/>
        <v>MARANGES 1 er Cru 1999</v>
      </c>
      <c r="B27" s="5" t="s">
        <v>15</v>
      </c>
      <c r="C27" s="30" t="s">
        <v>275</v>
      </c>
      <c r="D27" s="30" t="s">
        <v>312</v>
      </c>
      <c r="E27" s="30">
        <v>1999</v>
      </c>
      <c r="F27" s="5" t="s">
        <v>308</v>
      </c>
      <c r="G27" s="5">
        <v>1</v>
      </c>
      <c r="H27" s="5" t="s">
        <v>364</v>
      </c>
      <c r="I27" s="6"/>
      <c r="J27" s="7"/>
      <c r="K27" s="7" t="s">
        <v>605</v>
      </c>
      <c r="L27" s="5" t="s">
        <v>606</v>
      </c>
      <c r="M27" s="5"/>
      <c r="N27" s="5">
        <v>71510</v>
      </c>
      <c r="O27" s="5" t="s">
        <v>607</v>
      </c>
      <c r="P27" s="5"/>
      <c r="Q27" s="5"/>
      <c r="R27" s="5"/>
      <c r="S27" s="5"/>
      <c r="T27" s="31">
        <f t="shared" si="1"/>
        <v>20</v>
      </c>
      <c r="U27" s="31" t="str">
        <f t="shared" si="2"/>
        <v>20.jpg</v>
      </c>
      <c r="V27" s="32" t="str">
        <f t="shared" si="3"/>
        <v>20.jpg</v>
      </c>
      <c r="X27" s="33" t="b">
        <f>IF(Bdd_cave!$R$3="Toutes les regions",TRUE,Bdd_cave!$R$3=B27)</f>
        <v>0</v>
      </c>
      <c r="Y27" s="33" t="b">
        <f>IF(Bdd_cave!$S$3="Toutes les années",TRUE,Bdd_cave!$S$3=E27)</f>
        <v>1</v>
      </c>
      <c r="Z27" s="27" t="b">
        <f>IF(Bdd_cave!$T$3="Toutes les couleurs",TRUE,Bdd_cave!$T$3=F27)</f>
        <v>0</v>
      </c>
      <c r="AA27" s="33" t="b">
        <f>IF(Bdd_cave!$U$3="Tous les casiers ",TRUE,Bdd_cave!$U$3=H27)</f>
        <v>0</v>
      </c>
      <c r="AB27" s="27" t="b">
        <f t="shared" si="4"/>
        <v>0</v>
      </c>
      <c r="AD27" s="27" t="str">
        <f>IF(AB27,ROWS($AB$7:AB27),"")</f>
        <v/>
      </c>
      <c r="AE27" s="27" t="str">
        <f>IFERROR(SMALL($AD$7:$AD$300,ROWS(AD$7:$AD27)),"")</f>
        <v/>
      </c>
    </row>
    <row r="28" spans="1:31" x14ac:dyDescent="0.25">
      <c r="A28" s="27" t="str">
        <f t="shared" si="5"/>
        <v>SAINT-JOSEPH  1999</v>
      </c>
      <c r="B28" s="5" t="s">
        <v>15</v>
      </c>
      <c r="C28" s="30" t="s">
        <v>158</v>
      </c>
      <c r="D28" s="30"/>
      <c r="E28" s="30">
        <v>1999</v>
      </c>
      <c r="F28" s="5" t="s">
        <v>308</v>
      </c>
      <c r="G28" s="5">
        <v>1</v>
      </c>
      <c r="H28" s="5" t="s">
        <v>364</v>
      </c>
      <c r="I28" s="6"/>
      <c r="J28" s="7"/>
      <c r="K28" s="7"/>
      <c r="L28" s="5" t="s">
        <v>598</v>
      </c>
      <c r="M28" s="5"/>
      <c r="N28" s="5"/>
      <c r="O28" s="5"/>
      <c r="P28" s="5"/>
      <c r="Q28" s="5"/>
      <c r="R28" s="5"/>
      <c r="S28" s="5"/>
      <c r="T28" s="31">
        <f t="shared" si="1"/>
        <v>21</v>
      </c>
      <c r="U28" s="31" t="str">
        <f t="shared" si="2"/>
        <v>21.jpg</v>
      </c>
      <c r="V28" s="32" t="str">
        <f t="shared" si="3"/>
        <v>21.jpg</v>
      </c>
      <c r="X28" s="33" t="b">
        <f>IF(Bdd_cave!$R$3="Toutes les regions",TRUE,Bdd_cave!$R$3=B28)</f>
        <v>0</v>
      </c>
      <c r="Y28" s="33" t="b">
        <f>IF(Bdd_cave!$S$3="Toutes les années",TRUE,Bdd_cave!$S$3=E28)</f>
        <v>1</v>
      </c>
      <c r="Z28" s="27" t="b">
        <f>IF(Bdd_cave!$T$3="Toutes les couleurs",TRUE,Bdd_cave!$T$3=F28)</f>
        <v>0</v>
      </c>
      <c r="AA28" s="33" t="b">
        <f>IF(Bdd_cave!$U$3="Tous les casiers ",TRUE,Bdd_cave!$U$3=H28)</f>
        <v>0</v>
      </c>
      <c r="AB28" s="27" t="b">
        <f t="shared" si="4"/>
        <v>0</v>
      </c>
      <c r="AD28" s="27" t="str">
        <f>IF(AB28,ROWS($AB$7:AB28),"")</f>
        <v/>
      </c>
      <c r="AE28" s="27" t="str">
        <f>IFERROR(SMALL($AD$7:$AD$300,ROWS(AD$7:$AD28)),"")</f>
        <v/>
      </c>
    </row>
    <row r="29" spans="1:31" x14ac:dyDescent="0.25">
      <c r="A29" s="27" t="str">
        <f t="shared" si="5"/>
        <v>ALOXE-CORTON 1 er Cru 1999</v>
      </c>
      <c r="B29" s="5" t="s">
        <v>15</v>
      </c>
      <c r="C29" s="30" t="s">
        <v>29</v>
      </c>
      <c r="D29" s="30" t="s">
        <v>312</v>
      </c>
      <c r="E29" s="30">
        <v>1999</v>
      </c>
      <c r="F29" s="5" t="s">
        <v>308</v>
      </c>
      <c r="G29" s="5">
        <v>4</v>
      </c>
      <c r="H29" s="5" t="s">
        <v>608</v>
      </c>
      <c r="I29" s="6"/>
      <c r="J29" s="7"/>
      <c r="K29" s="7" t="s">
        <v>609</v>
      </c>
      <c r="L29" s="5" t="s">
        <v>604</v>
      </c>
      <c r="M29" s="5"/>
      <c r="N29" s="5">
        <v>21</v>
      </c>
      <c r="O29" s="5" t="s">
        <v>288</v>
      </c>
      <c r="P29" s="5"/>
      <c r="Q29" s="5"/>
      <c r="R29" s="5"/>
      <c r="S29" s="5"/>
      <c r="T29" s="31">
        <f t="shared" si="1"/>
        <v>22</v>
      </c>
      <c r="U29" s="31" t="str">
        <f t="shared" si="2"/>
        <v>22.jpg</v>
      </c>
      <c r="V29" s="32" t="str">
        <f t="shared" si="3"/>
        <v>22.jpg</v>
      </c>
      <c r="X29" s="33" t="b">
        <f>IF(Bdd_cave!$R$3="Toutes les regions",TRUE,Bdd_cave!$R$3=B29)</f>
        <v>0</v>
      </c>
      <c r="Y29" s="33" t="b">
        <f>IF(Bdd_cave!$S$3="Toutes les années",TRUE,Bdd_cave!$S$3=E29)</f>
        <v>1</v>
      </c>
      <c r="Z29" s="27" t="b">
        <f>IF(Bdd_cave!$T$3="Toutes les couleurs",TRUE,Bdd_cave!$T$3=F29)</f>
        <v>0</v>
      </c>
      <c r="AA29" s="33" t="b">
        <f>IF(Bdd_cave!$U$3="Tous les casiers ",TRUE,Bdd_cave!$U$3=H29)</f>
        <v>0</v>
      </c>
      <c r="AB29" s="27" t="b">
        <f t="shared" si="4"/>
        <v>0</v>
      </c>
      <c r="AD29" s="27" t="str">
        <f>IF(AB29,ROWS($AB$7:AB29),"")</f>
        <v/>
      </c>
      <c r="AE29" s="27" t="str">
        <f>IFERROR(SMALL($AD$7:$AD$300,ROWS(AD$7:$AD29)),"")</f>
        <v/>
      </c>
    </row>
    <row r="30" spans="1:31" x14ac:dyDescent="0.25">
      <c r="A30" s="27" t="str">
        <f t="shared" si="5"/>
        <v>HAUTES-COTES DE NUITS  2000</v>
      </c>
      <c r="B30" s="5" t="s">
        <v>15</v>
      </c>
      <c r="C30" s="30" t="s">
        <v>156</v>
      </c>
      <c r="D30" s="30"/>
      <c r="E30" s="30">
        <v>2000</v>
      </c>
      <c r="F30" s="5" t="s">
        <v>308</v>
      </c>
      <c r="G30" s="5">
        <v>9</v>
      </c>
      <c r="H30" s="5" t="s">
        <v>610</v>
      </c>
      <c r="I30" s="6"/>
      <c r="J30" s="7"/>
      <c r="K30" s="7"/>
      <c r="L30" s="5" t="s">
        <v>611</v>
      </c>
      <c r="M30" s="5"/>
      <c r="N30" s="5"/>
      <c r="O30" s="5"/>
      <c r="P30" s="5" t="s">
        <v>612</v>
      </c>
      <c r="Q30" s="5"/>
      <c r="R30" s="5" t="s">
        <v>613</v>
      </c>
      <c r="S30" s="5"/>
      <c r="T30" s="31">
        <f t="shared" si="1"/>
        <v>23</v>
      </c>
      <c r="U30" s="31" t="str">
        <f t="shared" si="2"/>
        <v>23.jpg</v>
      </c>
      <c r="V30" s="32" t="str">
        <f t="shared" si="3"/>
        <v>23.jpg</v>
      </c>
      <c r="X30" s="33" t="b">
        <f>IF(Bdd_cave!$R$3="Toutes les regions",TRUE,Bdd_cave!$R$3=B30)</f>
        <v>0</v>
      </c>
      <c r="Y30" s="33" t="b">
        <f>IF(Bdd_cave!$S$3="Toutes les années",TRUE,Bdd_cave!$S$3=E30)</f>
        <v>1</v>
      </c>
      <c r="Z30" s="27" t="b">
        <f>IF(Bdd_cave!$T$3="Toutes les couleurs",TRUE,Bdd_cave!$T$3=F30)</f>
        <v>0</v>
      </c>
      <c r="AA30" s="33" t="b">
        <f>IF(Bdd_cave!$U$3="Tous les casiers ",TRUE,Bdd_cave!$U$3=H30)</f>
        <v>0</v>
      </c>
      <c r="AB30" s="27" t="b">
        <f t="shared" si="4"/>
        <v>0</v>
      </c>
      <c r="AD30" s="27" t="str">
        <f>IF(AB30,ROWS($AB$7:AB30),"")</f>
        <v/>
      </c>
      <c r="AE30" s="27" t="str">
        <f>IFERROR(SMALL($AD$7:$AD$300,ROWS(AD$7:$AD30)),"")</f>
        <v/>
      </c>
    </row>
    <row r="31" spans="1:31" x14ac:dyDescent="0.25">
      <c r="A31" s="27" t="str">
        <f t="shared" si="5"/>
        <v>FIXIN  2000</v>
      </c>
      <c r="B31" s="5" t="s">
        <v>15</v>
      </c>
      <c r="C31" s="30" t="s">
        <v>259</v>
      </c>
      <c r="D31" s="30"/>
      <c r="E31" s="30">
        <v>2000</v>
      </c>
      <c r="F31" s="5" t="s">
        <v>308</v>
      </c>
      <c r="G31" s="5">
        <v>3</v>
      </c>
      <c r="H31" s="5" t="s">
        <v>340</v>
      </c>
      <c r="I31" s="6"/>
      <c r="J31" s="7"/>
      <c r="K31" s="7"/>
      <c r="L31" s="5" t="s">
        <v>603</v>
      </c>
      <c r="M31" s="5"/>
      <c r="N31" s="5">
        <v>21260</v>
      </c>
      <c r="O31" s="5" t="s">
        <v>276</v>
      </c>
      <c r="P31" s="5"/>
      <c r="Q31" s="5"/>
      <c r="R31" s="5"/>
      <c r="S31" s="5"/>
      <c r="T31" s="31">
        <f t="shared" si="1"/>
        <v>24</v>
      </c>
      <c r="U31" s="31" t="str">
        <f t="shared" si="2"/>
        <v>24.jpg</v>
      </c>
      <c r="V31" s="32" t="str">
        <f t="shared" si="3"/>
        <v>24.jpg</v>
      </c>
      <c r="X31" s="33" t="b">
        <f>IF(Bdd_cave!$R$3="Toutes les regions",TRUE,Bdd_cave!$R$3=B31)</f>
        <v>0</v>
      </c>
      <c r="Y31" s="33" t="b">
        <f>IF(Bdd_cave!$S$3="Toutes les années",TRUE,Bdd_cave!$S$3=E31)</f>
        <v>1</v>
      </c>
      <c r="Z31" s="27" t="b">
        <f>IF(Bdd_cave!$T$3="Toutes les couleurs",TRUE,Bdd_cave!$T$3=F31)</f>
        <v>0</v>
      </c>
      <c r="AA31" s="33" t="b">
        <f>IF(Bdd_cave!$U$3="Tous les casiers ",TRUE,Bdd_cave!$U$3=H31)</f>
        <v>0</v>
      </c>
      <c r="AB31" s="27" t="b">
        <f t="shared" si="4"/>
        <v>0</v>
      </c>
      <c r="AD31" s="27" t="str">
        <f>IF(AB31,ROWS($AB$7:AB31),"")</f>
        <v/>
      </c>
      <c r="AE31" s="27" t="str">
        <f>IFERROR(SMALL($AD$7:$AD$300,ROWS(AD$7:$AD31)),"")</f>
        <v/>
      </c>
    </row>
    <row r="32" spans="1:31" x14ac:dyDescent="0.25">
      <c r="A32" s="27" t="str">
        <f t="shared" si="5"/>
        <v>COTE DE NUITS-VILLAGES  2000</v>
      </c>
      <c r="B32" s="5" t="s">
        <v>15</v>
      </c>
      <c r="C32" s="30" t="s">
        <v>251</v>
      </c>
      <c r="D32" s="30"/>
      <c r="E32" s="30">
        <v>2000</v>
      </c>
      <c r="F32" s="5" t="s">
        <v>308</v>
      </c>
      <c r="G32" s="5">
        <v>1</v>
      </c>
      <c r="H32" s="5" t="s">
        <v>364</v>
      </c>
      <c r="I32" s="6"/>
      <c r="J32" s="7"/>
      <c r="K32" s="7"/>
      <c r="L32" s="5" t="s">
        <v>603</v>
      </c>
      <c r="M32" s="5"/>
      <c r="N32" s="5">
        <v>21160</v>
      </c>
      <c r="O32" s="5" t="s">
        <v>614</v>
      </c>
      <c r="P32" s="5"/>
      <c r="Q32" s="5"/>
      <c r="R32" s="5"/>
      <c r="S32" s="5"/>
      <c r="T32" s="31">
        <f t="shared" si="1"/>
        <v>25</v>
      </c>
      <c r="U32" s="31" t="str">
        <f t="shared" si="2"/>
        <v>25.jpg</v>
      </c>
      <c r="V32" s="32" t="str">
        <f t="shared" si="3"/>
        <v>25.jpg</v>
      </c>
      <c r="X32" s="33" t="b">
        <f>IF(Bdd_cave!$R$3="Toutes les regions",TRUE,Bdd_cave!$R$3=B32)</f>
        <v>0</v>
      </c>
      <c r="Y32" s="33" t="b">
        <f>IF(Bdd_cave!$S$3="Toutes les années",TRUE,Bdd_cave!$S$3=E32)</f>
        <v>1</v>
      </c>
      <c r="Z32" s="27" t="b">
        <f>IF(Bdd_cave!$T$3="Toutes les couleurs",TRUE,Bdd_cave!$T$3=F32)</f>
        <v>0</v>
      </c>
      <c r="AA32" s="33" t="b">
        <f>IF(Bdd_cave!$U$3="Tous les casiers ",TRUE,Bdd_cave!$U$3=H32)</f>
        <v>0</v>
      </c>
      <c r="AB32" s="27" t="b">
        <f t="shared" si="4"/>
        <v>0</v>
      </c>
      <c r="AD32" s="27" t="str">
        <f>IF(AB32,ROWS($AB$7:AB32),"")</f>
        <v/>
      </c>
      <c r="AE32" s="27" t="str">
        <f>IFERROR(SMALL($AD$7:$AD$300,ROWS(AD$7:$AD32)),"")</f>
        <v/>
      </c>
    </row>
    <row r="33" spans="1:31" x14ac:dyDescent="0.25">
      <c r="A33" s="27" t="str">
        <f t="shared" si="5"/>
        <v>NUIT-SAINT-GEORGES  2000</v>
      </c>
      <c r="B33" s="5" t="s">
        <v>15</v>
      </c>
      <c r="C33" s="30" t="s">
        <v>285</v>
      </c>
      <c r="D33" s="30"/>
      <c r="E33" s="30">
        <v>2000</v>
      </c>
      <c r="F33" s="5" t="s">
        <v>308</v>
      </c>
      <c r="G33" s="5">
        <v>1</v>
      </c>
      <c r="H33" s="5" t="s">
        <v>364</v>
      </c>
      <c r="I33" s="6"/>
      <c r="J33" s="7"/>
      <c r="K33" s="7" t="s">
        <v>615</v>
      </c>
      <c r="L33" s="5"/>
      <c r="M33" s="5"/>
      <c r="N33" s="5"/>
      <c r="O33" s="5"/>
      <c r="P33" s="5"/>
      <c r="Q33" s="5"/>
      <c r="R33" s="5"/>
      <c r="S33" s="5"/>
      <c r="T33" s="31">
        <f t="shared" si="1"/>
        <v>26</v>
      </c>
      <c r="U33" s="31" t="str">
        <f t="shared" si="2"/>
        <v>26.jpg</v>
      </c>
      <c r="V33" s="32" t="str">
        <f t="shared" si="3"/>
        <v>26.jpg</v>
      </c>
      <c r="X33" s="33" t="b">
        <f>IF(Bdd_cave!$R$3="Toutes les regions",TRUE,Bdd_cave!$R$3=B33)</f>
        <v>0</v>
      </c>
      <c r="Y33" s="33" t="b">
        <f>IF(Bdd_cave!$S$3="Toutes les années",TRUE,Bdd_cave!$S$3=E33)</f>
        <v>1</v>
      </c>
      <c r="Z33" s="27" t="b">
        <f>IF(Bdd_cave!$T$3="Toutes les couleurs",TRUE,Bdd_cave!$T$3=F33)</f>
        <v>0</v>
      </c>
      <c r="AA33" s="33" t="b">
        <f>IF(Bdd_cave!$U$3="Tous les casiers ",TRUE,Bdd_cave!$U$3=H33)</f>
        <v>0</v>
      </c>
      <c r="AB33" s="27" t="b">
        <f t="shared" si="4"/>
        <v>0</v>
      </c>
      <c r="AD33" s="27" t="str">
        <f>IF(AB33,ROWS($AB$7:AB33),"")</f>
        <v/>
      </c>
      <c r="AE33" s="27" t="str">
        <f>IFERROR(SMALL($AD$7:$AD$300,ROWS(AD$7:$AD33)),"")</f>
        <v/>
      </c>
    </row>
    <row r="34" spans="1:31" x14ac:dyDescent="0.25">
      <c r="A34" s="27" t="str">
        <f t="shared" si="5"/>
        <v>L'ETOILE (JURA)  2000</v>
      </c>
      <c r="B34" s="5" t="s">
        <v>22</v>
      </c>
      <c r="C34" s="30" t="s">
        <v>79</v>
      </c>
      <c r="D34" s="30"/>
      <c r="E34" s="30">
        <v>2000</v>
      </c>
      <c r="F34" s="5" t="s">
        <v>309</v>
      </c>
      <c r="G34" s="5">
        <v>1</v>
      </c>
      <c r="H34" s="5" t="s">
        <v>364</v>
      </c>
      <c r="I34" s="6"/>
      <c r="J34" s="7"/>
      <c r="K34" s="7"/>
      <c r="L34" s="5" t="s">
        <v>616</v>
      </c>
      <c r="M34" s="5" t="s">
        <v>617</v>
      </c>
      <c r="N34" s="5">
        <v>39000</v>
      </c>
      <c r="O34" s="5" t="s">
        <v>618</v>
      </c>
      <c r="P34" s="5"/>
      <c r="Q34" s="5"/>
      <c r="R34" s="5"/>
      <c r="S34" s="5"/>
      <c r="T34" s="31">
        <f t="shared" si="1"/>
        <v>27</v>
      </c>
      <c r="U34" s="31" t="str">
        <f t="shared" si="2"/>
        <v>27.jpg</v>
      </c>
      <c r="V34" s="32" t="str">
        <f t="shared" si="3"/>
        <v>27.jpg</v>
      </c>
      <c r="X34" s="33" t="b">
        <f>IF(Bdd_cave!$R$3="Toutes les regions",TRUE,Bdd_cave!$R$3=B34)</f>
        <v>0</v>
      </c>
      <c r="Y34" s="33" t="b">
        <f>IF(Bdd_cave!$S$3="Toutes les années",TRUE,Bdd_cave!$S$3=E34)</f>
        <v>1</v>
      </c>
      <c r="Z34" s="27" t="b">
        <f>IF(Bdd_cave!$T$3="Toutes les couleurs",TRUE,Bdd_cave!$T$3=F34)</f>
        <v>0</v>
      </c>
      <c r="AA34" s="33" t="b">
        <f>IF(Bdd_cave!$U$3="Tous les casiers ",TRUE,Bdd_cave!$U$3=H34)</f>
        <v>0</v>
      </c>
      <c r="AB34" s="27" t="b">
        <f t="shared" si="4"/>
        <v>0</v>
      </c>
      <c r="AD34" s="27" t="str">
        <f>IF(AB34,ROWS($AB$7:AB34),"")</f>
        <v/>
      </c>
      <c r="AE34" s="27" t="str">
        <f>IFERROR(SMALL($AD$7:$AD$300,ROWS(AD$7:$AD34)),"")</f>
        <v/>
      </c>
    </row>
    <row r="35" spans="1:31" x14ac:dyDescent="0.25">
      <c r="A35" s="27" t="str">
        <f t="shared" si="5"/>
        <v>HAUTES-COTES DE NUITS  2000</v>
      </c>
      <c r="B35" s="5" t="s">
        <v>15</v>
      </c>
      <c r="C35" s="30" t="s">
        <v>156</v>
      </c>
      <c r="D35" s="30"/>
      <c r="E35" s="30">
        <v>2000</v>
      </c>
      <c r="F35" s="5" t="s">
        <v>309</v>
      </c>
      <c r="G35" s="5">
        <v>3</v>
      </c>
      <c r="H35" s="5" t="s">
        <v>619</v>
      </c>
      <c r="I35" s="6"/>
      <c r="J35" s="7"/>
      <c r="K35" s="7" t="s">
        <v>620</v>
      </c>
      <c r="L35" s="5" t="s">
        <v>611</v>
      </c>
      <c r="M35" s="5"/>
      <c r="N35" s="5">
        <v>21</v>
      </c>
      <c r="O35" s="5" t="s">
        <v>621</v>
      </c>
      <c r="P35" s="5"/>
      <c r="Q35" s="5"/>
      <c r="R35" s="5"/>
      <c r="S35" s="5"/>
      <c r="T35" s="23">
        <f t="shared" si="1"/>
        <v>28</v>
      </c>
      <c r="U35" s="23" t="str">
        <f t="shared" si="2"/>
        <v>28.jpg</v>
      </c>
      <c r="V35" s="24" t="str">
        <f t="shared" si="3"/>
        <v>28.jpg</v>
      </c>
      <c r="X35" s="33" t="b">
        <f>IF(Bdd_cave!$R$3="Toutes les regions",TRUE,Bdd_cave!$R$3=B35)</f>
        <v>0</v>
      </c>
      <c r="Y35" s="33" t="b">
        <f>IF(Bdd_cave!$S$3="Toutes les années",TRUE,Bdd_cave!$S$3=E35)</f>
        <v>1</v>
      </c>
      <c r="Z35" s="27" t="b">
        <f>IF(Bdd_cave!$T$3="Toutes les couleurs",TRUE,Bdd_cave!$T$3=F35)</f>
        <v>0</v>
      </c>
      <c r="AA35" s="33" t="b">
        <f>IF(Bdd_cave!$U$3="Tous les casiers ",TRUE,Bdd_cave!$U$3=H35)</f>
        <v>0</v>
      </c>
      <c r="AB35" s="27" t="b">
        <f t="shared" si="4"/>
        <v>0</v>
      </c>
      <c r="AD35" s="27" t="str">
        <f>IF(AB35,ROWS($AB$7:AB35),"")</f>
        <v/>
      </c>
      <c r="AE35" s="27" t="str">
        <f>IFERROR(SMALL($AD$7:$AD$300,ROWS(AD$7:$AD35)),"")</f>
        <v/>
      </c>
    </row>
    <row r="36" spans="1:31" x14ac:dyDescent="0.25">
      <c r="A36" s="27" t="str">
        <f t="shared" si="5"/>
        <v>HAUTES-COTES DE NUITS  2001</v>
      </c>
      <c r="B36" s="5" t="s">
        <v>15</v>
      </c>
      <c r="C36" s="30" t="s">
        <v>156</v>
      </c>
      <c r="D36" s="30"/>
      <c r="E36" s="30">
        <v>2001</v>
      </c>
      <c r="F36" s="5" t="s">
        <v>308</v>
      </c>
      <c r="G36" s="5">
        <v>3</v>
      </c>
      <c r="H36" s="5" t="s">
        <v>622</v>
      </c>
      <c r="I36" s="6"/>
      <c r="J36" s="7"/>
      <c r="K36" s="7"/>
      <c r="L36" s="5" t="s">
        <v>611</v>
      </c>
      <c r="M36" s="5"/>
      <c r="N36" s="5"/>
      <c r="O36" s="5" t="s">
        <v>588</v>
      </c>
      <c r="P36" s="5" t="s">
        <v>612</v>
      </c>
      <c r="Q36" s="5"/>
      <c r="R36" s="5" t="s">
        <v>623</v>
      </c>
      <c r="S36" s="5"/>
      <c r="T36" s="31">
        <f t="shared" si="1"/>
        <v>29</v>
      </c>
      <c r="U36" s="31" t="str">
        <f t="shared" si="2"/>
        <v>29.jpg</v>
      </c>
      <c r="V36" s="32" t="str">
        <f t="shared" si="3"/>
        <v>29.jpg</v>
      </c>
      <c r="X36" s="33" t="b">
        <f>IF(Bdd_cave!$R$3="Toutes les regions",TRUE,Bdd_cave!$R$3=B36)</f>
        <v>0</v>
      </c>
      <c r="Y36" s="33" t="b">
        <f>IF(Bdd_cave!$S$3="Toutes les années",TRUE,Bdd_cave!$S$3=E36)</f>
        <v>1</v>
      </c>
      <c r="Z36" s="27" t="b">
        <f>IF(Bdd_cave!$T$3="Toutes les couleurs",TRUE,Bdd_cave!$T$3=F36)</f>
        <v>0</v>
      </c>
      <c r="AA36" s="33" t="b">
        <f>IF(Bdd_cave!$U$3="Tous les casiers ",TRUE,Bdd_cave!$U$3=H36)</f>
        <v>0</v>
      </c>
      <c r="AB36" s="27" t="b">
        <f t="shared" si="4"/>
        <v>0</v>
      </c>
      <c r="AD36" s="27" t="str">
        <f>IF(AB36,ROWS($AB$7:AB36),"")</f>
        <v/>
      </c>
      <c r="AE36" s="27" t="str">
        <f>IFERROR(SMALL($AD$7:$AD$300,ROWS(AD$7:$AD36)),"")</f>
        <v/>
      </c>
    </row>
    <row r="37" spans="1:31" x14ac:dyDescent="0.25">
      <c r="A37" s="27" t="str">
        <f t="shared" si="5"/>
        <v>BEAUNE 1 er Cru 2001</v>
      </c>
      <c r="B37" s="5" t="s">
        <v>15</v>
      </c>
      <c r="C37" s="30" t="s">
        <v>55</v>
      </c>
      <c r="D37" s="30" t="s">
        <v>312</v>
      </c>
      <c r="E37" s="30">
        <v>2001</v>
      </c>
      <c r="F37" s="5" t="s">
        <v>308</v>
      </c>
      <c r="G37" s="5">
        <v>1</v>
      </c>
      <c r="H37" s="5" t="s">
        <v>364</v>
      </c>
      <c r="I37" s="6"/>
      <c r="J37" s="7"/>
      <c r="K37" s="7" t="s">
        <v>624</v>
      </c>
      <c r="L37" s="5" t="s">
        <v>365</v>
      </c>
      <c r="M37" s="5"/>
      <c r="N37" s="5">
        <v>21</v>
      </c>
      <c r="O37" s="5" t="s">
        <v>366</v>
      </c>
      <c r="P37" s="5"/>
      <c r="Q37" s="5"/>
      <c r="R37" s="5"/>
      <c r="S37" s="5"/>
      <c r="T37" s="31">
        <f t="shared" si="1"/>
        <v>30</v>
      </c>
      <c r="U37" s="31" t="str">
        <f t="shared" si="2"/>
        <v>30.jpg</v>
      </c>
      <c r="V37" s="32" t="str">
        <f t="shared" si="3"/>
        <v>30.jpg</v>
      </c>
      <c r="X37" s="33" t="b">
        <f>IF(Bdd_cave!$R$3="Toutes les regions",TRUE,Bdd_cave!$R$3=B37)</f>
        <v>0</v>
      </c>
      <c r="Y37" s="33" t="b">
        <f>IF(Bdd_cave!$S$3="Toutes les années",TRUE,Bdd_cave!$S$3=E37)</f>
        <v>1</v>
      </c>
      <c r="Z37" s="27" t="b">
        <f>IF(Bdd_cave!$T$3="Toutes les couleurs",TRUE,Bdd_cave!$T$3=F37)</f>
        <v>0</v>
      </c>
      <c r="AA37" s="33" t="b">
        <f>IF(Bdd_cave!$U$3="Tous les casiers ",TRUE,Bdd_cave!$U$3=H37)</f>
        <v>0</v>
      </c>
      <c r="AB37" s="27" t="b">
        <f t="shared" si="4"/>
        <v>0</v>
      </c>
      <c r="AD37" s="27" t="str">
        <f>IF(AB37,ROWS($AB$7:AB37),"")</f>
        <v/>
      </c>
      <c r="AE37" s="27" t="str">
        <f>IFERROR(SMALL($AD$7:$AD$300,ROWS(AD$7:$AD37)),"")</f>
        <v/>
      </c>
    </row>
    <row r="38" spans="1:31" x14ac:dyDescent="0.25">
      <c r="A38" s="27" t="str">
        <f t="shared" si="5"/>
        <v>BOURGOGNE  2001</v>
      </c>
      <c r="B38" s="5" t="s">
        <v>15</v>
      </c>
      <c r="C38" s="30" t="s">
        <v>15</v>
      </c>
      <c r="D38" s="30"/>
      <c r="E38" s="30">
        <v>2001</v>
      </c>
      <c r="F38" s="5" t="s">
        <v>308</v>
      </c>
      <c r="G38" s="5">
        <v>1</v>
      </c>
      <c r="H38" s="5" t="s">
        <v>364</v>
      </c>
      <c r="I38" s="6"/>
      <c r="J38" s="7"/>
      <c r="K38" s="7" t="s">
        <v>625</v>
      </c>
      <c r="L38" s="5"/>
      <c r="M38" s="5"/>
      <c r="N38" s="5"/>
      <c r="O38" s="5"/>
      <c r="P38" s="5"/>
      <c r="Q38" s="5"/>
      <c r="R38" s="5"/>
      <c r="S38" s="5"/>
      <c r="T38" s="31">
        <f t="shared" si="1"/>
        <v>31</v>
      </c>
      <c r="U38" s="31" t="str">
        <f t="shared" si="2"/>
        <v>31.jpg</v>
      </c>
      <c r="V38" s="32" t="str">
        <f t="shared" si="3"/>
        <v>31.jpg</v>
      </c>
      <c r="X38" s="33" t="b">
        <f>IF(Bdd_cave!$R$3="Toutes les regions",TRUE,Bdd_cave!$R$3=B38)</f>
        <v>0</v>
      </c>
      <c r="Y38" s="33" t="b">
        <f>IF(Bdd_cave!$S$3="Toutes les années",TRUE,Bdd_cave!$S$3=E38)</f>
        <v>1</v>
      </c>
      <c r="Z38" s="27" t="b">
        <f>IF(Bdd_cave!$T$3="Toutes les couleurs",TRUE,Bdd_cave!$T$3=F38)</f>
        <v>0</v>
      </c>
      <c r="AA38" s="33" t="b">
        <f>IF(Bdd_cave!$U$3="Tous les casiers ",TRUE,Bdd_cave!$U$3=H38)</f>
        <v>0</v>
      </c>
      <c r="AB38" s="27" t="b">
        <f t="shared" si="4"/>
        <v>0</v>
      </c>
      <c r="AD38" s="27" t="str">
        <f>IF(AB38,ROWS($AB$7:AB38),"")</f>
        <v/>
      </c>
      <c r="AE38" s="27" t="str">
        <f>IFERROR(SMALL($AD$7:$AD$300,ROWS(AD$7:$AD38)),"")</f>
        <v/>
      </c>
    </row>
    <row r="39" spans="1:31" x14ac:dyDescent="0.25">
      <c r="A39" s="27" t="str">
        <f t="shared" si="5"/>
        <v>HAUTES-COTES DE NUITS  2001</v>
      </c>
      <c r="B39" s="5" t="s">
        <v>15</v>
      </c>
      <c r="C39" s="30" t="s">
        <v>156</v>
      </c>
      <c r="D39" s="30"/>
      <c r="E39" s="30">
        <v>2001</v>
      </c>
      <c r="F39" s="5" t="s">
        <v>309</v>
      </c>
      <c r="G39" s="5">
        <v>4</v>
      </c>
      <c r="H39" s="5" t="s">
        <v>626</v>
      </c>
      <c r="I39" s="6"/>
      <c r="J39" s="7"/>
      <c r="K39" s="7" t="s">
        <v>620</v>
      </c>
      <c r="L39" s="5" t="s">
        <v>627</v>
      </c>
      <c r="M39" s="5"/>
      <c r="N39" s="5">
        <v>21</v>
      </c>
      <c r="O39" s="5"/>
      <c r="P39" s="5"/>
      <c r="Q39" s="5"/>
      <c r="R39" s="5"/>
      <c r="S39" s="5"/>
      <c r="T39" s="23">
        <f t="shared" ref="T39:T70" si="6">ROW(T39)-7</f>
        <v>32</v>
      </c>
      <c r="U39" s="23" t="str">
        <f t="shared" si="2"/>
        <v>32.jpg</v>
      </c>
      <c r="V39" s="24" t="str">
        <f t="shared" si="3"/>
        <v>32.jpg</v>
      </c>
      <c r="X39" s="33" t="b">
        <f>IF(Bdd_cave!$R$3="Toutes les regions",TRUE,Bdd_cave!$R$3=B39)</f>
        <v>0</v>
      </c>
      <c r="Y39" s="33" t="b">
        <f>IF(Bdd_cave!$S$3="Toutes les années",TRUE,Bdd_cave!$S$3=E39)</f>
        <v>1</v>
      </c>
      <c r="Z39" s="27" t="b">
        <f>IF(Bdd_cave!$T$3="Toutes les couleurs",TRUE,Bdd_cave!$T$3=F39)</f>
        <v>0</v>
      </c>
      <c r="AA39" s="33" t="b">
        <f>IF(Bdd_cave!$U$3="Tous les casiers ",TRUE,Bdd_cave!$U$3=H39)</f>
        <v>0</v>
      </c>
      <c r="AB39" s="27" t="b">
        <f t="shared" ref="AB39:AB70" si="7">AND(X39:Z39)</f>
        <v>0</v>
      </c>
      <c r="AD39" s="27" t="str">
        <f>IF(AB39,ROWS($AB$7:AB39),"")</f>
        <v/>
      </c>
      <c r="AE39" s="27" t="str">
        <f>IFERROR(SMALL($AD$7:$AD$300,ROWS(AD$7:$AD39)),"")</f>
        <v/>
      </c>
    </row>
    <row r="40" spans="1:31" x14ac:dyDescent="0.25">
      <c r="A40" s="27" t="str">
        <f t="shared" ref="A40:A71" si="8">CONCATENATE(C40," ",D40," ",E40)</f>
        <v>BERGERAC  2002</v>
      </c>
      <c r="B40" s="5" t="s">
        <v>21</v>
      </c>
      <c r="C40" s="30" t="s">
        <v>44</v>
      </c>
      <c r="D40" s="30"/>
      <c r="E40" s="30">
        <v>2002</v>
      </c>
      <c r="F40" s="5" t="s">
        <v>308</v>
      </c>
      <c r="G40" s="5">
        <v>1</v>
      </c>
      <c r="H40" s="5" t="s">
        <v>364</v>
      </c>
      <c r="I40" s="6"/>
      <c r="J40" s="7"/>
      <c r="K40" s="7"/>
      <c r="L40" s="5" t="s">
        <v>628</v>
      </c>
      <c r="M40" s="5"/>
      <c r="N40" s="5">
        <v>24</v>
      </c>
      <c r="O40" s="5" t="s">
        <v>629</v>
      </c>
      <c r="P40" s="5"/>
      <c r="Q40" s="5"/>
      <c r="R40" s="5"/>
      <c r="S40" s="5"/>
      <c r="T40" s="31">
        <f t="shared" si="6"/>
        <v>33</v>
      </c>
      <c r="U40" s="31" t="str">
        <f t="shared" si="2"/>
        <v>33.jpg</v>
      </c>
      <c r="V40" s="32" t="str">
        <f t="shared" si="3"/>
        <v>33.jpg</v>
      </c>
      <c r="X40" s="33" t="b">
        <f>IF(Bdd_cave!$R$3="Toutes les regions",TRUE,Bdd_cave!$R$3=B40)</f>
        <v>0</v>
      </c>
      <c r="Y40" s="33" t="b">
        <f>IF(Bdd_cave!$S$3="Toutes les années",TRUE,Bdd_cave!$S$3=E40)</f>
        <v>1</v>
      </c>
      <c r="Z40" s="27" t="b">
        <f>IF(Bdd_cave!$T$3="Toutes les couleurs",TRUE,Bdd_cave!$T$3=F40)</f>
        <v>0</v>
      </c>
      <c r="AA40" s="33" t="b">
        <f>IF(Bdd_cave!$U$3="Tous les casiers ",TRUE,Bdd_cave!$U$3=H40)</f>
        <v>0</v>
      </c>
      <c r="AB40" s="27" t="b">
        <f t="shared" si="7"/>
        <v>0</v>
      </c>
      <c r="AD40" s="27" t="str">
        <f>IF(AB40,ROWS($AB$7:AB40),"")</f>
        <v/>
      </c>
      <c r="AE40" s="27" t="str">
        <f>IFERROR(SMALL($AD$7:$AD$300,ROWS(AD$7:$AD40)),"")</f>
        <v/>
      </c>
    </row>
    <row r="41" spans="1:31" x14ac:dyDescent="0.25">
      <c r="A41" s="27" t="str">
        <f t="shared" si="8"/>
        <v>MORGON  2003</v>
      </c>
      <c r="B41" s="5" t="s">
        <v>23</v>
      </c>
      <c r="C41" s="30" t="s">
        <v>367</v>
      </c>
      <c r="D41" s="30"/>
      <c r="E41" s="30">
        <v>2003</v>
      </c>
      <c r="F41" s="5" t="s">
        <v>308</v>
      </c>
      <c r="G41" s="5">
        <v>1</v>
      </c>
      <c r="H41" s="5" t="s">
        <v>364</v>
      </c>
      <c r="I41" s="6"/>
      <c r="J41" s="7"/>
      <c r="K41" s="7"/>
      <c r="L41" s="5" t="s">
        <v>630</v>
      </c>
      <c r="M41" s="5"/>
      <c r="N41" s="5">
        <v>69910</v>
      </c>
      <c r="O41" s="5" t="s">
        <v>631</v>
      </c>
      <c r="P41" s="5"/>
      <c r="Q41" s="5"/>
      <c r="R41" s="5"/>
      <c r="S41" s="5"/>
      <c r="T41" s="31">
        <f t="shared" si="6"/>
        <v>34</v>
      </c>
      <c r="U41" s="31" t="str">
        <f t="shared" si="2"/>
        <v>34.jpg</v>
      </c>
      <c r="V41" s="32" t="str">
        <f t="shared" si="3"/>
        <v>34.jpg</v>
      </c>
      <c r="X41" s="33" t="b">
        <f>IF(Bdd_cave!$R$3="Toutes les regions",TRUE,Bdd_cave!$R$3=B41)</f>
        <v>0</v>
      </c>
      <c r="Y41" s="33" t="b">
        <f>IF(Bdd_cave!$S$3="Toutes les années",TRUE,Bdd_cave!$S$3=E41)</f>
        <v>1</v>
      </c>
      <c r="Z41" s="27" t="b">
        <f>IF(Bdd_cave!$T$3="Toutes les couleurs",TRUE,Bdd_cave!$T$3=F41)</f>
        <v>0</v>
      </c>
      <c r="AA41" s="33" t="b">
        <f>IF(Bdd_cave!$U$3="Tous les casiers ",TRUE,Bdd_cave!$U$3=H41)</f>
        <v>0</v>
      </c>
      <c r="AB41" s="27" t="b">
        <f t="shared" si="7"/>
        <v>0</v>
      </c>
      <c r="AD41" s="27" t="str">
        <f>IF(AB41,ROWS($AB$7:AB41),"")</f>
        <v/>
      </c>
      <c r="AE41" s="27" t="str">
        <f>IFERROR(SMALL($AD$7:$AD$300,ROWS(AD$7:$AD41)),"")</f>
        <v/>
      </c>
    </row>
    <row r="42" spans="1:31" x14ac:dyDescent="0.25">
      <c r="A42" s="27" t="str">
        <f t="shared" si="8"/>
        <v>BORDEAUX SUPERIEUR  2003</v>
      </c>
      <c r="B42" s="5" t="s">
        <v>16</v>
      </c>
      <c r="C42" s="30" t="s">
        <v>87</v>
      </c>
      <c r="D42" s="30"/>
      <c r="E42" s="30">
        <v>2003</v>
      </c>
      <c r="F42" s="5" t="s">
        <v>308</v>
      </c>
      <c r="G42" s="5">
        <v>2</v>
      </c>
      <c r="H42" s="5" t="s">
        <v>364</v>
      </c>
      <c r="I42" s="6"/>
      <c r="J42" s="7"/>
      <c r="K42" s="7" t="s">
        <v>368</v>
      </c>
      <c r="L42" s="5"/>
      <c r="M42" s="5"/>
      <c r="N42" s="5">
        <v>33</v>
      </c>
      <c r="O42" s="5" t="s">
        <v>369</v>
      </c>
      <c r="P42" s="5"/>
      <c r="Q42" s="5"/>
      <c r="R42" s="5"/>
      <c r="S42" s="5"/>
      <c r="T42" s="31">
        <f t="shared" si="6"/>
        <v>35</v>
      </c>
      <c r="U42" s="31" t="str">
        <f t="shared" si="2"/>
        <v>35.jpg</v>
      </c>
      <c r="V42" s="32" t="str">
        <f t="shared" si="3"/>
        <v>35.jpg</v>
      </c>
      <c r="X42" s="33" t="b">
        <f>IF(Bdd_cave!$R$3="Toutes les regions",TRUE,Bdd_cave!$R$3=B42)</f>
        <v>0</v>
      </c>
      <c r="Y42" s="33" t="b">
        <f>IF(Bdd_cave!$S$3="Toutes les années",TRUE,Bdd_cave!$S$3=E42)</f>
        <v>1</v>
      </c>
      <c r="Z42" s="27" t="b">
        <f>IF(Bdd_cave!$T$3="Toutes les couleurs",TRUE,Bdd_cave!$T$3=F42)</f>
        <v>0</v>
      </c>
      <c r="AA42" s="33" t="b">
        <f>IF(Bdd_cave!$U$3="Tous les casiers ",TRUE,Bdd_cave!$U$3=H42)</f>
        <v>0</v>
      </c>
      <c r="AB42" s="27" t="b">
        <f t="shared" si="7"/>
        <v>0</v>
      </c>
      <c r="AD42" s="27" t="str">
        <f>IF(AB42,ROWS($AB$7:AB42),"")</f>
        <v/>
      </c>
      <c r="AE42" s="27" t="str">
        <f>IFERROR(SMALL($AD$7:$AD$300,ROWS(AD$7:$AD42)),"")</f>
        <v/>
      </c>
    </row>
    <row r="43" spans="1:31" x14ac:dyDescent="0.25">
      <c r="A43" s="27" t="str">
        <f t="shared" si="8"/>
        <v>SAVIGNY-LES-BEAUNE  2004</v>
      </c>
      <c r="B43" s="5" t="s">
        <v>15</v>
      </c>
      <c r="C43" s="30" t="s">
        <v>303</v>
      </c>
      <c r="D43" s="30"/>
      <c r="E43" s="30">
        <v>2004</v>
      </c>
      <c r="F43" s="5" t="s">
        <v>308</v>
      </c>
      <c r="G43" s="5">
        <v>1</v>
      </c>
      <c r="H43" s="5" t="s">
        <v>377</v>
      </c>
      <c r="I43" s="6"/>
      <c r="J43" s="7"/>
      <c r="K43" s="7"/>
      <c r="L43" s="5" t="s">
        <v>380</v>
      </c>
      <c r="M43" s="5"/>
      <c r="N43" s="5">
        <v>21</v>
      </c>
      <c r="O43" s="5" t="s">
        <v>55</v>
      </c>
      <c r="P43" s="5"/>
      <c r="Q43" s="5"/>
      <c r="R43" s="5"/>
      <c r="S43" s="5"/>
      <c r="T43" s="31">
        <f t="shared" si="6"/>
        <v>36</v>
      </c>
      <c r="U43" s="31" t="str">
        <f t="shared" si="2"/>
        <v>36.jpg</v>
      </c>
      <c r="V43" s="32" t="str">
        <f t="shared" si="3"/>
        <v>36.jpg</v>
      </c>
      <c r="X43" s="33" t="b">
        <f>IF(Bdd_cave!$R$3="Toutes les regions",TRUE,Bdd_cave!$R$3=B43)</f>
        <v>0</v>
      </c>
      <c r="Y43" s="33" t="b">
        <f>IF(Bdd_cave!$S$3="Toutes les années",TRUE,Bdd_cave!$S$3=E43)</f>
        <v>1</v>
      </c>
      <c r="Z43" s="27" t="b">
        <f>IF(Bdd_cave!$T$3="Toutes les couleurs",TRUE,Bdd_cave!$T$3=F43)</f>
        <v>0</v>
      </c>
      <c r="AA43" s="33" t="b">
        <f>IF(Bdd_cave!$U$3="Tous les casiers ",TRUE,Bdd_cave!$U$3=H43)</f>
        <v>0</v>
      </c>
      <c r="AB43" s="27" t="b">
        <f t="shared" si="7"/>
        <v>0</v>
      </c>
      <c r="AD43" s="27" t="str">
        <f>IF(AB43,ROWS($AB$7:AB43),"")</f>
        <v/>
      </c>
      <c r="AE43" s="27" t="str">
        <f>IFERROR(SMALL($AD$7:$AD$300,ROWS(AD$7:$AD43)),"")</f>
        <v/>
      </c>
    </row>
    <row r="44" spans="1:31" x14ac:dyDescent="0.25">
      <c r="A44" s="27" t="str">
        <f t="shared" si="8"/>
        <v>BOURGOGNE  2004</v>
      </c>
      <c r="B44" s="5" t="s">
        <v>15</v>
      </c>
      <c r="C44" s="30" t="s">
        <v>15</v>
      </c>
      <c r="D44" s="30"/>
      <c r="E44" s="30">
        <v>2004</v>
      </c>
      <c r="F44" s="5" t="s">
        <v>308</v>
      </c>
      <c r="G44" s="5">
        <v>9</v>
      </c>
      <c r="H44" s="5" t="s">
        <v>381</v>
      </c>
      <c r="I44" s="6"/>
      <c r="J44" s="7"/>
      <c r="K44" s="7"/>
      <c r="L44" s="5" t="s">
        <v>382</v>
      </c>
      <c r="M44" s="5"/>
      <c r="N44" s="5">
        <v>21</v>
      </c>
      <c r="O44" s="5" t="s">
        <v>383</v>
      </c>
      <c r="P44" s="5"/>
      <c r="Q44" s="5"/>
      <c r="R44" s="5"/>
      <c r="S44" s="5"/>
      <c r="T44" s="31">
        <f t="shared" si="6"/>
        <v>37</v>
      </c>
      <c r="U44" s="31" t="str">
        <f t="shared" si="2"/>
        <v>37.jpg</v>
      </c>
      <c r="V44" s="32" t="str">
        <f t="shared" si="3"/>
        <v>37.jpg</v>
      </c>
      <c r="X44" s="33" t="b">
        <f>IF(Bdd_cave!$R$3="Toutes les regions",TRUE,Bdd_cave!$R$3=B44)</f>
        <v>0</v>
      </c>
      <c r="Y44" s="33" t="b">
        <f>IF(Bdd_cave!$S$3="Toutes les années",TRUE,Bdd_cave!$S$3=E44)</f>
        <v>1</v>
      </c>
      <c r="Z44" s="27" t="b">
        <f>IF(Bdd_cave!$T$3="Toutes les couleurs",TRUE,Bdd_cave!$T$3=F44)</f>
        <v>0</v>
      </c>
      <c r="AA44" s="33" t="b">
        <f>IF(Bdd_cave!$U$3="Tous les casiers ",TRUE,Bdd_cave!$U$3=H44)</f>
        <v>0</v>
      </c>
      <c r="AB44" s="27" t="b">
        <f t="shared" si="7"/>
        <v>0</v>
      </c>
      <c r="AD44" s="27" t="str">
        <f>IF(AB44,ROWS($AB$7:AB44),"")</f>
        <v/>
      </c>
      <c r="AE44" s="27" t="str">
        <f>IFERROR(SMALL($AD$7:$AD$300,ROWS(AD$7:$AD44)),"")</f>
        <v/>
      </c>
    </row>
    <row r="45" spans="1:31" x14ac:dyDescent="0.25">
      <c r="A45" s="27" t="str">
        <f t="shared" si="8"/>
        <v>COTE DU RHONE  2004</v>
      </c>
      <c r="B45" s="5" t="s">
        <v>17</v>
      </c>
      <c r="C45" s="30" t="s">
        <v>17</v>
      </c>
      <c r="D45" s="30"/>
      <c r="E45" s="30">
        <v>2004</v>
      </c>
      <c r="F45" s="5" t="s">
        <v>310</v>
      </c>
      <c r="G45" s="5">
        <v>1</v>
      </c>
      <c r="H45" s="5" t="s">
        <v>521</v>
      </c>
      <c r="I45" s="6"/>
      <c r="J45" s="7"/>
      <c r="K45" s="7"/>
      <c r="L45" s="5" t="s">
        <v>523</v>
      </c>
      <c r="M45" s="5"/>
      <c r="N45" s="5">
        <v>30760</v>
      </c>
      <c r="O45" s="5" t="s">
        <v>524</v>
      </c>
      <c r="P45" s="5"/>
      <c r="Q45" s="5"/>
      <c r="R45" s="5"/>
      <c r="S45" s="5"/>
      <c r="T45" s="23">
        <f t="shared" si="6"/>
        <v>38</v>
      </c>
      <c r="U45" s="23" t="str">
        <f t="shared" si="2"/>
        <v>38.jpg</v>
      </c>
      <c r="V45" s="24" t="str">
        <f t="shared" si="3"/>
        <v>38.jpg</v>
      </c>
      <c r="X45" s="33" t="b">
        <f>IF(Bdd_cave!$R$3="Toutes les regions",TRUE,Bdd_cave!$R$3=B45)</f>
        <v>0</v>
      </c>
      <c r="Y45" s="33" t="b">
        <f>IF(Bdd_cave!$S$3="Toutes les années",TRUE,Bdd_cave!$S$3=E45)</f>
        <v>1</v>
      </c>
      <c r="Z45" s="27" t="b">
        <f>IF(Bdd_cave!$T$3="Toutes les couleurs",TRUE,Bdd_cave!$T$3=F45)</f>
        <v>0</v>
      </c>
      <c r="AA45" s="33" t="b">
        <f>IF(Bdd_cave!$U$3="Tous les casiers ",TRUE,Bdd_cave!$U$3=H45)</f>
        <v>0</v>
      </c>
      <c r="AB45" s="27" t="b">
        <f t="shared" si="7"/>
        <v>0</v>
      </c>
      <c r="AD45" s="27" t="str">
        <f>IF(AB45,ROWS($AB$7:AB45),"")</f>
        <v/>
      </c>
      <c r="AE45" s="27" t="str">
        <f>IFERROR(SMALL($AD$7:$AD$300,ROWS(AD$7:$AD45)),"")</f>
        <v/>
      </c>
    </row>
    <row r="46" spans="1:31" x14ac:dyDescent="0.25">
      <c r="A46" s="27" t="str">
        <f t="shared" si="8"/>
        <v>PATRIMONIO  2004</v>
      </c>
      <c r="B46" s="5" t="s">
        <v>27</v>
      </c>
      <c r="C46" s="30" t="s">
        <v>54</v>
      </c>
      <c r="D46" s="30"/>
      <c r="E46" s="30">
        <v>2004</v>
      </c>
      <c r="F46" s="5" t="s">
        <v>310</v>
      </c>
      <c r="G46" s="5">
        <v>1</v>
      </c>
      <c r="H46" s="5" t="s">
        <v>521</v>
      </c>
      <c r="I46" s="6"/>
      <c r="J46" s="7"/>
      <c r="K46" s="7" t="s">
        <v>525</v>
      </c>
      <c r="L46" s="5"/>
      <c r="M46" s="5"/>
      <c r="N46" s="5"/>
      <c r="O46" s="5"/>
      <c r="P46" s="5"/>
      <c r="Q46" s="5"/>
      <c r="R46" s="5"/>
      <c r="S46" s="5"/>
      <c r="T46" s="23">
        <f t="shared" si="6"/>
        <v>39</v>
      </c>
      <c r="U46" s="23" t="str">
        <f t="shared" si="2"/>
        <v>39.jpg</v>
      </c>
      <c r="V46" s="24" t="str">
        <f t="shared" si="3"/>
        <v>39.jpg</v>
      </c>
      <c r="X46" s="33" t="b">
        <f>IF(Bdd_cave!$R$3="Toutes les regions",TRUE,Bdd_cave!$R$3=B46)</f>
        <v>0</v>
      </c>
      <c r="Y46" s="33" t="b">
        <f>IF(Bdd_cave!$S$3="Toutes les années",TRUE,Bdd_cave!$S$3=E46)</f>
        <v>1</v>
      </c>
      <c r="Z46" s="27" t="b">
        <f>IF(Bdd_cave!$T$3="Toutes les couleurs",TRUE,Bdd_cave!$T$3=F46)</f>
        <v>0</v>
      </c>
      <c r="AA46" s="33" t="b">
        <f>IF(Bdd_cave!$U$3="Tous les casiers ",TRUE,Bdd_cave!$U$3=H46)</f>
        <v>0</v>
      </c>
      <c r="AB46" s="27" t="b">
        <f t="shared" si="7"/>
        <v>0</v>
      </c>
      <c r="AD46" s="27" t="str">
        <f>IF(AB46,ROWS($AB$7:AB46),"")</f>
        <v/>
      </c>
      <c r="AE46" s="27" t="str">
        <f>IFERROR(SMALL($AD$7:$AD$300,ROWS(AD$7:$AD46)),"")</f>
        <v/>
      </c>
    </row>
    <row r="47" spans="1:31" x14ac:dyDescent="0.25">
      <c r="A47" s="27" t="str">
        <f t="shared" si="8"/>
        <v>MACON AZE  2005</v>
      </c>
      <c r="B47" s="5" t="s">
        <v>15</v>
      </c>
      <c r="C47" s="30" t="s">
        <v>326</v>
      </c>
      <c r="D47" s="30"/>
      <c r="E47" s="30">
        <v>2005</v>
      </c>
      <c r="F47" s="5" t="s">
        <v>309</v>
      </c>
      <c r="G47" s="5">
        <v>1</v>
      </c>
      <c r="H47" s="5" t="s">
        <v>384</v>
      </c>
      <c r="I47" s="6"/>
      <c r="J47" s="7"/>
      <c r="K47" s="7"/>
      <c r="L47" s="5" t="s">
        <v>392</v>
      </c>
      <c r="M47" s="5"/>
      <c r="N47" s="5">
        <v>71</v>
      </c>
      <c r="O47" s="5" t="s">
        <v>393</v>
      </c>
      <c r="P47" s="5"/>
      <c r="Q47" s="5"/>
      <c r="R47" s="5"/>
      <c r="S47" s="5"/>
      <c r="T47" s="31">
        <f t="shared" si="6"/>
        <v>40</v>
      </c>
      <c r="U47" s="31" t="str">
        <f t="shared" si="2"/>
        <v>40.jpg</v>
      </c>
      <c r="V47" s="32" t="str">
        <f t="shared" si="3"/>
        <v>40.jpg</v>
      </c>
      <c r="X47" s="33" t="b">
        <f>IF(Bdd_cave!$R$3="Toutes les regions",TRUE,Bdd_cave!$R$3=B47)</f>
        <v>0</v>
      </c>
      <c r="Y47" s="33" t="b">
        <f>IF(Bdd_cave!$S$3="Toutes les années",TRUE,Bdd_cave!$S$3=E47)</f>
        <v>1</v>
      </c>
      <c r="Z47" s="27" t="b">
        <f>IF(Bdd_cave!$T$3="Toutes les couleurs",TRUE,Bdd_cave!$T$3=F47)</f>
        <v>0</v>
      </c>
      <c r="AA47" s="33" t="b">
        <f>IF(Bdd_cave!$U$3="Tous les casiers ",TRUE,Bdd_cave!$U$3=H47)</f>
        <v>0</v>
      </c>
      <c r="AB47" s="27" t="b">
        <f t="shared" si="7"/>
        <v>0</v>
      </c>
      <c r="AD47" s="27" t="str">
        <f>IF(AB47,ROWS($AB$7:AB47),"")</f>
        <v/>
      </c>
      <c r="AE47" s="27" t="str">
        <f>IFERROR(SMALL($AD$7:$AD$300,ROWS(AD$7:$AD47)),"")</f>
        <v/>
      </c>
    </row>
    <row r="48" spans="1:31" x14ac:dyDescent="0.25">
      <c r="A48" s="27" t="str">
        <f t="shared" si="8"/>
        <v>ESPAGNE  2005</v>
      </c>
      <c r="B48" s="5" t="s">
        <v>28</v>
      </c>
      <c r="C48" s="30" t="s">
        <v>396</v>
      </c>
      <c r="D48" s="30"/>
      <c r="E48" s="30">
        <v>2005</v>
      </c>
      <c r="F48" s="5" t="s">
        <v>308</v>
      </c>
      <c r="G48" s="5">
        <v>1</v>
      </c>
      <c r="H48" s="5" t="s">
        <v>384</v>
      </c>
      <c r="I48" s="6"/>
      <c r="J48" s="7"/>
      <c r="K48" s="7"/>
      <c r="L48" s="5"/>
      <c r="M48" s="5"/>
      <c r="N48" s="5"/>
      <c r="O48" s="5"/>
      <c r="P48" s="5"/>
      <c r="Q48" s="5"/>
      <c r="R48" s="5"/>
      <c r="S48" s="5"/>
      <c r="T48" s="23">
        <f t="shared" si="6"/>
        <v>41</v>
      </c>
      <c r="U48" s="23" t="str">
        <f t="shared" si="2"/>
        <v>41.jpg</v>
      </c>
      <c r="V48" s="24" t="str">
        <f t="shared" si="3"/>
        <v>41.jpg</v>
      </c>
      <c r="X48" s="33" t="b">
        <f>IF(Bdd_cave!$R$3="Toutes les regions",TRUE,Bdd_cave!$R$3=B48)</f>
        <v>0</v>
      </c>
      <c r="Y48" s="33" t="b">
        <f>IF(Bdd_cave!$S$3="Toutes les années",TRUE,Bdd_cave!$S$3=E48)</f>
        <v>1</v>
      </c>
      <c r="Z48" s="27" t="b">
        <f>IF(Bdd_cave!$T$3="Toutes les couleurs",TRUE,Bdd_cave!$T$3=F48)</f>
        <v>0</v>
      </c>
      <c r="AA48" s="33" t="b">
        <f>IF(Bdd_cave!$U$3="Tous les casiers ",TRUE,Bdd_cave!$U$3=H48)</f>
        <v>0</v>
      </c>
      <c r="AB48" s="27" t="b">
        <f t="shared" si="7"/>
        <v>0</v>
      </c>
      <c r="AD48" s="27" t="str">
        <f>IF(AB48,ROWS($AB$7:AB48),"")</f>
        <v/>
      </c>
      <c r="AE48" s="27" t="str">
        <f>IFERROR(SMALL($AD$7:$AD$300,ROWS(AD$7:$AD48)),"")</f>
        <v/>
      </c>
    </row>
    <row r="49" spans="1:31" x14ac:dyDescent="0.25">
      <c r="A49" s="27" t="str">
        <f t="shared" si="8"/>
        <v>ARBOIS (JURA)  2005</v>
      </c>
      <c r="B49" s="5" t="s">
        <v>22</v>
      </c>
      <c r="C49" s="30" t="s">
        <v>36</v>
      </c>
      <c r="D49" s="30"/>
      <c r="E49" s="30">
        <v>2005</v>
      </c>
      <c r="F49" s="5" t="s">
        <v>308</v>
      </c>
      <c r="G49" s="5">
        <v>2</v>
      </c>
      <c r="H49" s="5" t="s">
        <v>384</v>
      </c>
      <c r="I49" s="6"/>
      <c r="J49" s="7"/>
      <c r="K49" s="7"/>
      <c r="L49" s="5" t="s">
        <v>399</v>
      </c>
      <c r="M49" s="5"/>
      <c r="N49" s="5">
        <v>39600</v>
      </c>
      <c r="O49" s="5" t="s">
        <v>400</v>
      </c>
      <c r="P49" s="5"/>
      <c r="Q49" s="5"/>
      <c r="R49" s="5"/>
      <c r="S49" s="5"/>
      <c r="T49" s="23">
        <f t="shared" si="6"/>
        <v>42</v>
      </c>
      <c r="U49" s="23" t="str">
        <f t="shared" si="2"/>
        <v>42.jpg</v>
      </c>
      <c r="V49" s="24" t="str">
        <f t="shared" si="3"/>
        <v>42.jpg</v>
      </c>
      <c r="X49" s="33" t="b">
        <f>IF(Bdd_cave!$R$3="Toutes les regions",TRUE,Bdd_cave!$R$3=B49)</f>
        <v>0</v>
      </c>
      <c r="Y49" s="33" t="b">
        <f>IF(Bdd_cave!$S$3="Toutes les années",TRUE,Bdd_cave!$S$3=E49)</f>
        <v>1</v>
      </c>
      <c r="Z49" s="27" t="b">
        <f>IF(Bdd_cave!$T$3="Toutes les couleurs",TRUE,Bdd_cave!$T$3=F49)</f>
        <v>0</v>
      </c>
      <c r="AA49" s="33" t="b">
        <f>IF(Bdd_cave!$U$3="Tous les casiers ",TRUE,Bdd_cave!$U$3=H49)</f>
        <v>0</v>
      </c>
      <c r="AB49" s="27" t="b">
        <f t="shared" si="7"/>
        <v>0</v>
      </c>
      <c r="AD49" s="27" t="str">
        <f>IF(AB49,ROWS($AB$7:AB49),"")</f>
        <v/>
      </c>
      <c r="AE49" s="27" t="str">
        <f>IFERROR(SMALL($AD$7:$AD$300,ROWS(AD$7:$AD49)),"")</f>
        <v/>
      </c>
    </row>
    <row r="50" spans="1:31" x14ac:dyDescent="0.25">
      <c r="A50" s="27" t="str">
        <f t="shared" si="8"/>
        <v>SAVIGNY-LES-BEAUNE  2006</v>
      </c>
      <c r="B50" s="5" t="s">
        <v>15</v>
      </c>
      <c r="C50" s="30" t="s">
        <v>303</v>
      </c>
      <c r="D50" s="30"/>
      <c r="E50" s="30">
        <v>2006</v>
      </c>
      <c r="F50" s="5" t="s">
        <v>308</v>
      </c>
      <c r="G50" s="5">
        <v>2</v>
      </c>
      <c r="H50" s="5" t="s">
        <v>372</v>
      </c>
      <c r="I50" s="6"/>
      <c r="J50" s="7"/>
      <c r="K50" s="7"/>
      <c r="L50" s="5" t="s">
        <v>373</v>
      </c>
      <c r="M50" s="5"/>
      <c r="N50" s="5">
        <v>21</v>
      </c>
      <c r="O50" s="5" t="s">
        <v>303</v>
      </c>
      <c r="P50" s="5"/>
      <c r="Q50" s="5"/>
      <c r="R50" s="5"/>
      <c r="S50" s="5"/>
      <c r="T50" s="31">
        <f t="shared" si="6"/>
        <v>43</v>
      </c>
      <c r="U50" s="31" t="str">
        <f t="shared" si="2"/>
        <v>43.jpg</v>
      </c>
      <c r="V50" s="32" t="str">
        <f t="shared" si="3"/>
        <v>43.jpg</v>
      </c>
      <c r="X50" s="33" t="b">
        <f>IF(Bdd_cave!$R$3="Toutes les regions",TRUE,Bdd_cave!$R$3=B50)</f>
        <v>0</v>
      </c>
      <c r="Y50" s="33" t="b">
        <f>IF(Bdd_cave!$S$3="Toutes les années",TRUE,Bdd_cave!$S$3=E50)</f>
        <v>1</v>
      </c>
      <c r="Z50" s="27" t="b">
        <f>IF(Bdd_cave!$T$3="Toutes les couleurs",TRUE,Bdd_cave!$T$3=F50)</f>
        <v>0</v>
      </c>
      <c r="AA50" s="33" t="b">
        <f>IF(Bdd_cave!$U$3="Tous les casiers ",TRUE,Bdd_cave!$U$3=H50)</f>
        <v>0</v>
      </c>
      <c r="AB50" s="27" t="b">
        <f t="shared" si="7"/>
        <v>0</v>
      </c>
      <c r="AD50" s="27" t="str">
        <f>IF(AB50,ROWS($AB$7:AB50),"")</f>
        <v/>
      </c>
      <c r="AE50" s="27" t="str">
        <f>IFERROR(SMALL($AD$7:$AD$300,ROWS(AD$7:$AD50)),"")</f>
        <v/>
      </c>
    </row>
    <row r="51" spans="1:31" x14ac:dyDescent="0.25">
      <c r="A51" s="27" t="str">
        <f t="shared" si="8"/>
        <v>MONTHELIE 1 er Cru 2006</v>
      </c>
      <c r="B51" s="5" t="s">
        <v>15</v>
      </c>
      <c r="C51" s="30" t="s">
        <v>282</v>
      </c>
      <c r="D51" s="30" t="s">
        <v>312</v>
      </c>
      <c r="E51" s="30">
        <v>2006</v>
      </c>
      <c r="F51" s="5" t="s">
        <v>308</v>
      </c>
      <c r="G51" s="5">
        <v>3</v>
      </c>
      <c r="H51" s="5" t="s">
        <v>401</v>
      </c>
      <c r="I51" s="6"/>
      <c r="J51" s="7"/>
      <c r="K51" s="7" t="s">
        <v>402</v>
      </c>
      <c r="L51" s="5" t="s">
        <v>403</v>
      </c>
      <c r="M51" s="5"/>
      <c r="N51" s="5">
        <v>21</v>
      </c>
      <c r="O51" s="5" t="s">
        <v>404</v>
      </c>
      <c r="P51" s="5"/>
      <c r="Q51" s="5"/>
      <c r="R51" s="5"/>
      <c r="S51" s="5"/>
      <c r="T51" s="23">
        <f t="shared" si="6"/>
        <v>44</v>
      </c>
      <c r="U51" s="23" t="str">
        <f t="shared" si="2"/>
        <v>44.jpg</v>
      </c>
      <c r="V51" s="24" t="str">
        <f t="shared" si="3"/>
        <v>44.jpg</v>
      </c>
      <c r="X51" s="33" t="b">
        <f>IF(Bdd_cave!$R$3="Toutes les regions",TRUE,Bdd_cave!$R$3=B51)</f>
        <v>0</v>
      </c>
      <c r="Y51" s="33" t="b">
        <f>IF(Bdd_cave!$S$3="Toutes les années",TRUE,Bdd_cave!$S$3=E51)</f>
        <v>1</v>
      </c>
      <c r="Z51" s="27" t="b">
        <f>IF(Bdd_cave!$T$3="Toutes les couleurs",TRUE,Bdd_cave!$T$3=F51)</f>
        <v>0</v>
      </c>
      <c r="AA51" s="33" t="b">
        <f>IF(Bdd_cave!$U$3="Tous les casiers ",TRUE,Bdd_cave!$U$3=H51)</f>
        <v>0</v>
      </c>
      <c r="AB51" s="27" t="b">
        <f t="shared" si="7"/>
        <v>0</v>
      </c>
      <c r="AD51" s="27" t="str">
        <f>IF(AB51,ROWS($AB$7:AB51),"")</f>
        <v/>
      </c>
      <c r="AE51" s="27" t="str">
        <f>IFERROR(SMALL($AD$7:$AD$300,ROWS(AD$7:$AD51)),"")</f>
        <v/>
      </c>
    </row>
    <row r="52" spans="1:31" x14ac:dyDescent="0.25">
      <c r="A52" s="27" t="str">
        <f t="shared" si="8"/>
        <v>COTE DU RHONE  2006</v>
      </c>
      <c r="B52" s="5" t="s">
        <v>17</v>
      </c>
      <c r="C52" s="30" t="s">
        <v>17</v>
      </c>
      <c r="D52" s="30"/>
      <c r="E52" s="30">
        <v>2006</v>
      </c>
      <c r="F52" s="5" t="s">
        <v>310</v>
      </c>
      <c r="G52" s="5">
        <v>2</v>
      </c>
      <c r="H52" s="5" t="s">
        <v>527</v>
      </c>
      <c r="I52" s="6"/>
      <c r="J52" s="7"/>
      <c r="K52" s="7"/>
      <c r="L52" s="5" t="s">
        <v>522</v>
      </c>
      <c r="M52" s="5"/>
      <c r="N52" s="5">
        <v>7700</v>
      </c>
      <c r="O52" s="5" t="s">
        <v>432</v>
      </c>
      <c r="P52" s="5"/>
      <c r="Q52" s="5"/>
      <c r="R52" s="5"/>
      <c r="S52" s="5"/>
      <c r="T52" s="23">
        <f t="shared" si="6"/>
        <v>45</v>
      </c>
      <c r="U52" s="23" t="str">
        <f t="shared" si="2"/>
        <v>45.jpg</v>
      </c>
      <c r="V52" s="24" t="str">
        <f t="shared" si="3"/>
        <v>45.jpg</v>
      </c>
      <c r="X52" s="33" t="b">
        <f>IF(Bdd_cave!$R$3="Toutes les regions",TRUE,Bdd_cave!$R$3=B52)</f>
        <v>0</v>
      </c>
      <c r="Y52" s="33" t="b">
        <f>IF(Bdd_cave!$S$3="Toutes les années",TRUE,Bdd_cave!$S$3=E52)</f>
        <v>1</v>
      </c>
      <c r="Z52" s="27" t="b">
        <f>IF(Bdd_cave!$T$3="Toutes les couleurs",TRUE,Bdd_cave!$T$3=F52)</f>
        <v>0</v>
      </c>
      <c r="AA52" s="33" t="b">
        <f>IF(Bdd_cave!$U$3="Tous les casiers ",TRUE,Bdd_cave!$U$3=H52)</f>
        <v>0</v>
      </c>
      <c r="AB52" s="27" t="b">
        <f t="shared" si="7"/>
        <v>0</v>
      </c>
      <c r="AD52" s="27" t="str">
        <f>IF(AB52,ROWS($AB$7:AB52),"")</f>
        <v/>
      </c>
      <c r="AE52" s="27" t="str">
        <f>IFERROR(SMALL($AD$7:$AD$300,ROWS(AD$7:$AD52)),"")</f>
        <v/>
      </c>
    </row>
    <row r="53" spans="1:31" x14ac:dyDescent="0.25">
      <c r="A53" s="27" t="str">
        <f t="shared" si="8"/>
        <v>ALIGOTE  2007</v>
      </c>
      <c r="B53" s="5" t="s">
        <v>15</v>
      </c>
      <c r="C53" s="30" t="s">
        <v>91</v>
      </c>
      <c r="D53" s="30"/>
      <c r="E53" s="30">
        <v>2007</v>
      </c>
      <c r="F53" s="5" t="s">
        <v>309</v>
      </c>
      <c r="G53" s="5">
        <v>1</v>
      </c>
      <c r="H53" s="5" t="s">
        <v>384</v>
      </c>
      <c r="I53" s="6"/>
      <c r="J53" s="7"/>
      <c r="K53" s="7" t="s">
        <v>387</v>
      </c>
      <c r="L53" s="5"/>
      <c r="M53" s="5"/>
      <c r="N53" s="5"/>
      <c r="O53" s="5"/>
      <c r="P53" s="5"/>
      <c r="Q53" s="5"/>
      <c r="R53" s="5"/>
      <c r="S53" s="5"/>
      <c r="T53" s="31">
        <f t="shared" si="6"/>
        <v>46</v>
      </c>
      <c r="U53" s="31" t="str">
        <f t="shared" si="2"/>
        <v>46.jpg</v>
      </c>
      <c r="V53" s="32" t="str">
        <f t="shared" si="3"/>
        <v>46.jpg</v>
      </c>
      <c r="X53" s="33" t="b">
        <f>IF(Bdd_cave!$R$3="Toutes les regions",TRUE,Bdd_cave!$R$3=B53)</f>
        <v>0</v>
      </c>
      <c r="Y53" s="33" t="b">
        <f>IF(Bdd_cave!$S$3="Toutes les années",TRUE,Bdd_cave!$S$3=E53)</f>
        <v>1</v>
      </c>
      <c r="Z53" s="27" t="b">
        <f>IF(Bdd_cave!$T$3="Toutes les couleurs",TRUE,Bdd_cave!$T$3=F53)</f>
        <v>0</v>
      </c>
      <c r="AA53" s="33" t="b">
        <f>IF(Bdd_cave!$U$3="Tous les casiers ",TRUE,Bdd_cave!$U$3=H53)</f>
        <v>0</v>
      </c>
      <c r="AB53" s="27" t="b">
        <f t="shared" si="7"/>
        <v>0</v>
      </c>
      <c r="AD53" s="27" t="str">
        <f>IF(AB53,ROWS($AB$7:AB53),"")</f>
        <v/>
      </c>
      <c r="AE53" s="27" t="str">
        <f>IFERROR(SMALL($AD$7:$AD$300,ROWS(AD$7:$AD53)),"")</f>
        <v/>
      </c>
    </row>
    <row r="54" spans="1:31" x14ac:dyDescent="0.25">
      <c r="A54" s="27" t="str">
        <f t="shared" si="8"/>
        <v>ALIGOTE  2007</v>
      </c>
      <c r="B54" s="5" t="s">
        <v>15</v>
      </c>
      <c r="C54" s="30" t="s">
        <v>91</v>
      </c>
      <c r="D54" s="30"/>
      <c r="E54" s="30">
        <v>2007</v>
      </c>
      <c r="F54" s="5" t="s">
        <v>309</v>
      </c>
      <c r="G54" s="5">
        <v>1</v>
      </c>
      <c r="H54" s="5" t="s">
        <v>384</v>
      </c>
      <c r="I54" s="6"/>
      <c r="J54" s="7"/>
      <c r="K54" s="7"/>
      <c r="L54" s="5" t="s">
        <v>388</v>
      </c>
      <c r="M54" s="5"/>
      <c r="N54" s="5">
        <v>71150</v>
      </c>
      <c r="O54" s="5" t="s">
        <v>389</v>
      </c>
      <c r="P54" s="5"/>
      <c r="Q54" s="5"/>
      <c r="R54" s="5"/>
      <c r="S54" s="5"/>
      <c r="T54" s="31">
        <f t="shared" si="6"/>
        <v>47</v>
      </c>
      <c r="U54" s="31" t="str">
        <f t="shared" si="2"/>
        <v>47.jpg</v>
      </c>
      <c r="V54" s="32" t="str">
        <f t="shared" si="3"/>
        <v>47.jpg</v>
      </c>
      <c r="X54" s="33" t="b">
        <f>IF(Bdd_cave!$R$3="Toutes les regions",TRUE,Bdd_cave!$R$3=B54)</f>
        <v>0</v>
      </c>
      <c r="Y54" s="33" t="b">
        <f>IF(Bdd_cave!$S$3="Toutes les années",TRUE,Bdd_cave!$S$3=E54)</f>
        <v>1</v>
      </c>
      <c r="Z54" s="27" t="b">
        <f>IF(Bdd_cave!$T$3="Toutes les couleurs",TRUE,Bdd_cave!$T$3=F54)</f>
        <v>0</v>
      </c>
      <c r="AA54" s="33" t="b">
        <f>IF(Bdd_cave!$U$3="Tous les casiers ",TRUE,Bdd_cave!$U$3=H54)</f>
        <v>0</v>
      </c>
      <c r="AB54" s="27" t="b">
        <f t="shared" si="7"/>
        <v>0</v>
      </c>
      <c r="AD54" s="27" t="str">
        <f>IF(AB54,ROWS($AB$7:AB54),"")</f>
        <v/>
      </c>
      <c r="AE54" s="27" t="str">
        <f>IFERROR(SMALL($AD$7:$AD$300,ROWS(AD$7:$AD54)),"")</f>
        <v/>
      </c>
    </row>
    <row r="55" spans="1:31" x14ac:dyDescent="0.25">
      <c r="A55" s="27" t="str">
        <f t="shared" si="8"/>
        <v>MERCUREY  2008</v>
      </c>
      <c r="B55" s="5" t="s">
        <v>15</v>
      </c>
      <c r="C55" s="30" t="s">
        <v>279</v>
      </c>
      <c r="D55" s="30"/>
      <c r="E55" s="30">
        <v>2008</v>
      </c>
      <c r="F55" s="5" t="s">
        <v>308</v>
      </c>
      <c r="G55" s="5">
        <v>3</v>
      </c>
      <c r="H55" s="5" t="s">
        <v>353</v>
      </c>
      <c r="I55" s="6"/>
      <c r="J55" s="7"/>
      <c r="K55" s="7"/>
      <c r="L55" s="5" t="s">
        <v>354</v>
      </c>
      <c r="M55" s="5"/>
      <c r="N55" s="5"/>
      <c r="O55" s="5"/>
      <c r="P55" s="5"/>
      <c r="Q55" s="5"/>
      <c r="R55" s="5" t="s">
        <v>355</v>
      </c>
      <c r="S55" s="5"/>
      <c r="T55" s="31">
        <f t="shared" si="6"/>
        <v>48</v>
      </c>
      <c r="U55" s="31" t="str">
        <f t="shared" si="2"/>
        <v>48.jpg</v>
      </c>
      <c r="V55" s="32" t="str">
        <f t="shared" si="3"/>
        <v>48.jpg</v>
      </c>
      <c r="X55" s="33" t="b">
        <f>IF(Bdd_cave!$R$3="Toutes les regions",TRUE,Bdd_cave!$R$3=B55)</f>
        <v>0</v>
      </c>
      <c r="Y55" s="33" t="b">
        <f>IF(Bdd_cave!$S$3="Toutes les années",TRUE,Bdd_cave!$S$3=E55)</f>
        <v>1</v>
      </c>
      <c r="Z55" s="27" t="b">
        <f>IF(Bdd_cave!$T$3="Toutes les couleurs",TRUE,Bdd_cave!$T$3=F55)</f>
        <v>0</v>
      </c>
      <c r="AA55" s="33" t="b">
        <f>IF(Bdd_cave!$U$3="Tous les casiers ",TRUE,Bdd_cave!$U$3=H55)</f>
        <v>0</v>
      </c>
      <c r="AB55" s="27" t="b">
        <f t="shared" si="7"/>
        <v>0</v>
      </c>
      <c r="AD55" s="27" t="str">
        <f>IF(AB55,ROWS($AB$7:AB55),"")</f>
        <v/>
      </c>
      <c r="AE55" s="27" t="str">
        <f>IFERROR(SMALL($AD$7:$AD$300,ROWS(AD$7:$AD55)),"")</f>
        <v/>
      </c>
    </row>
    <row r="56" spans="1:31" x14ac:dyDescent="0.25">
      <c r="A56" s="27" t="str">
        <f t="shared" si="8"/>
        <v>ALIGOTE  2008</v>
      </c>
      <c r="B56" s="5" t="s">
        <v>15</v>
      </c>
      <c r="C56" s="30" t="s">
        <v>91</v>
      </c>
      <c r="D56" s="30"/>
      <c r="E56" s="30">
        <v>2008</v>
      </c>
      <c r="F56" s="5" t="s">
        <v>309</v>
      </c>
      <c r="G56" s="5">
        <v>2</v>
      </c>
      <c r="H56" s="5" t="s">
        <v>384</v>
      </c>
      <c r="I56" s="6"/>
      <c r="J56" s="7"/>
      <c r="K56" s="7"/>
      <c r="L56" s="5" t="s">
        <v>385</v>
      </c>
      <c r="M56" s="5"/>
      <c r="N56" s="5">
        <v>71960</v>
      </c>
      <c r="O56" s="5" t="s">
        <v>386</v>
      </c>
      <c r="P56" s="5"/>
      <c r="Q56" s="5"/>
      <c r="R56" s="5"/>
      <c r="S56" s="5"/>
      <c r="T56" s="31">
        <f t="shared" si="6"/>
        <v>49</v>
      </c>
      <c r="U56" s="31" t="str">
        <f t="shared" si="2"/>
        <v>49.jpg</v>
      </c>
      <c r="V56" s="32" t="str">
        <f t="shared" si="3"/>
        <v>49.jpg</v>
      </c>
      <c r="X56" s="33" t="b">
        <f>IF(Bdd_cave!$R$3="Toutes les regions",TRUE,Bdd_cave!$R$3=B56)</f>
        <v>0</v>
      </c>
      <c r="Y56" s="33" t="b">
        <f>IF(Bdd_cave!$S$3="Toutes les années",TRUE,Bdd_cave!$S$3=E56)</f>
        <v>1</v>
      </c>
      <c r="Z56" s="27" t="b">
        <f>IF(Bdd_cave!$T$3="Toutes les couleurs",TRUE,Bdd_cave!$T$3=F56)</f>
        <v>0</v>
      </c>
      <c r="AA56" s="33" t="b">
        <f>IF(Bdd_cave!$U$3="Tous les casiers ",TRUE,Bdd_cave!$U$3=H56)</f>
        <v>0</v>
      </c>
      <c r="AB56" s="27" t="b">
        <f t="shared" si="7"/>
        <v>0</v>
      </c>
      <c r="AD56" s="27" t="str">
        <f>IF(AB56,ROWS($AB$7:AB56),"")</f>
        <v/>
      </c>
      <c r="AE56" s="27" t="str">
        <f>IFERROR(SMALL($AD$7:$AD$300,ROWS(AD$7:$AD56)),"")</f>
        <v/>
      </c>
    </row>
    <row r="57" spans="1:31" x14ac:dyDescent="0.25">
      <c r="A57" s="27" t="str">
        <f t="shared" si="8"/>
        <v>MACON VILLAGE  2008</v>
      </c>
      <c r="B57" s="5" t="s">
        <v>15</v>
      </c>
      <c r="C57" s="30" t="s">
        <v>327</v>
      </c>
      <c r="D57" s="30"/>
      <c r="E57" s="30">
        <v>2008</v>
      </c>
      <c r="F57" s="5" t="s">
        <v>309</v>
      </c>
      <c r="G57" s="5">
        <v>1</v>
      </c>
      <c r="H57" s="5" t="s">
        <v>384</v>
      </c>
      <c r="I57" s="6"/>
      <c r="J57" s="7"/>
      <c r="K57" s="7"/>
      <c r="L57" s="5"/>
      <c r="M57" s="5"/>
      <c r="N57" s="5"/>
      <c r="O57" s="5"/>
      <c r="P57" s="5"/>
      <c r="Q57" s="5"/>
      <c r="R57" s="5"/>
      <c r="S57" s="5"/>
      <c r="T57" s="31">
        <f t="shared" si="6"/>
        <v>50</v>
      </c>
      <c r="U57" s="31" t="str">
        <f t="shared" si="2"/>
        <v>50.jpg</v>
      </c>
      <c r="V57" s="32" t="str">
        <f t="shared" si="3"/>
        <v>50.jpg</v>
      </c>
      <c r="X57" s="33" t="b">
        <f>IF(Bdd_cave!$R$3="Toutes les regions",TRUE,Bdd_cave!$R$3=B57)</f>
        <v>0</v>
      </c>
      <c r="Y57" s="33" t="b">
        <f>IF(Bdd_cave!$S$3="Toutes les années",TRUE,Bdd_cave!$S$3=E57)</f>
        <v>1</v>
      </c>
      <c r="Z57" s="27" t="b">
        <f>IF(Bdd_cave!$T$3="Toutes les couleurs",TRUE,Bdd_cave!$T$3=F57)</f>
        <v>0</v>
      </c>
      <c r="AA57" s="33" t="b">
        <f>IF(Bdd_cave!$U$3="Tous les casiers ",TRUE,Bdd_cave!$U$3=H57)</f>
        <v>0</v>
      </c>
      <c r="AB57" s="27" t="b">
        <f t="shared" si="7"/>
        <v>0</v>
      </c>
      <c r="AD57" s="27" t="str">
        <f>IF(AB57,ROWS($AB$7:AB57),"")</f>
        <v/>
      </c>
      <c r="AE57" s="27" t="str">
        <f>IFERROR(SMALL($AD$7:$AD$300,ROWS(AD$7:$AD57)),"")</f>
        <v/>
      </c>
    </row>
    <row r="58" spans="1:31" x14ac:dyDescent="0.25">
      <c r="A58" s="27" t="str">
        <f t="shared" si="8"/>
        <v>COTE DE NUITS-VILLAGES  2008</v>
      </c>
      <c r="B58" s="5" t="s">
        <v>15</v>
      </c>
      <c r="C58" s="30" t="s">
        <v>251</v>
      </c>
      <c r="D58" s="30"/>
      <c r="E58" s="30">
        <v>2008</v>
      </c>
      <c r="F58" s="5" t="s">
        <v>308</v>
      </c>
      <c r="G58" s="5">
        <v>1</v>
      </c>
      <c r="H58" s="5" t="s">
        <v>384</v>
      </c>
      <c r="I58" s="6"/>
      <c r="J58" s="7"/>
      <c r="K58" s="7"/>
      <c r="L58" s="5"/>
      <c r="M58" s="5"/>
      <c r="N58" s="5"/>
      <c r="O58" s="5"/>
      <c r="P58" s="5"/>
      <c r="Q58" s="5"/>
      <c r="R58" s="5"/>
      <c r="S58" s="5"/>
      <c r="T58" s="31">
        <f t="shared" si="6"/>
        <v>51</v>
      </c>
      <c r="U58" s="31" t="str">
        <f t="shared" si="2"/>
        <v>51.jpg</v>
      </c>
      <c r="V58" s="32" t="str">
        <f t="shared" si="3"/>
        <v>51.jpg</v>
      </c>
      <c r="X58" s="33" t="b">
        <f>IF(Bdd_cave!$R$3="Toutes les regions",TRUE,Bdd_cave!$R$3=B58)</f>
        <v>0</v>
      </c>
      <c r="Y58" s="33" t="b">
        <f>IF(Bdd_cave!$S$3="Toutes les années",TRUE,Bdd_cave!$S$3=E58)</f>
        <v>1</v>
      </c>
      <c r="Z58" s="27" t="b">
        <f>IF(Bdd_cave!$T$3="Toutes les couleurs",TRUE,Bdd_cave!$T$3=F58)</f>
        <v>0</v>
      </c>
      <c r="AA58" s="33" t="b">
        <f>IF(Bdd_cave!$U$3="Tous les casiers ",TRUE,Bdd_cave!$U$3=H58)</f>
        <v>0</v>
      </c>
      <c r="AB58" s="27" t="b">
        <f t="shared" si="7"/>
        <v>0</v>
      </c>
      <c r="AD58" s="27" t="str">
        <f>IF(AB58,ROWS($AB$7:AB58),"")</f>
        <v/>
      </c>
      <c r="AE58" s="27" t="str">
        <f>IFERROR(SMALL($AD$7:$AD$300,ROWS(AD$7:$AD58)),"")</f>
        <v/>
      </c>
    </row>
    <row r="59" spans="1:31" x14ac:dyDescent="0.25">
      <c r="A59" s="27" t="str">
        <f t="shared" si="8"/>
        <v>COTE DU RHONE  2008</v>
      </c>
      <c r="B59" s="5" t="s">
        <v>17</v>
      </c>
      <c r="C59" s="30" t="s">
        <v>17</v>
      </c>
      <c r="D59" s="30"/>
      <c r="E59" s="30">
        <v>2008</v>
      </c>
      <c r="F59" s="5" t="s">
        <v>310</v>
      </c>
      <c r="G59" s="5">
        <v>1</v>
      </c>
      <c r="H59" s="5" t="s">
        <v>521</v>
      </c>
      <c r="I59" s="6"/>
      <c r="J59" s="7"/>
      <c r="K59" s="7"/>
      <c r="L59" s="5" t="s">
        <v>522</v>
      </c>
      <c r="M59" s="5"/>
      <c r="N59" s="5">
        <v>7700</v>
      </c>
      <c r="O59" s="5" t="s">
        <v>432</v>
      </c>
      <c r="P59" s="5"/>
      <c r="Q59" s="5"/>
      <c r="R59" s="5"/>
      <c r="S59" s="5"/>
      <c r="T59" s="23">
        <f t="shared" si="6"/>
        <v>52</v>
      </c>
      <c r="U59" s="23" t="str">
        <f t="shared" si="2"/>
        <v>52.jpg</v>
      </c>
      <c r="V59" s="24" t="str">
        <f t="shared" si="3"/>
        <v>52.jpg</v>
      </c>
      <c r="X59" s="33" t="b">
        <f>IF(Bdd_cave!$R$3="Toutes les regions",TRUE,Bdd_cave!$R$3=B59)</f>
        <v>0</v>
      </c>
      <c r="Y59" s="33" t="b">
        <f>IF(Bdd_cave!$S$3="Toutes les années",TRUE,Bdd_cave!$S$3=E59)</f>
        <v>1</v>
      </c>
      <c r="Z59" s="27" t="b">
        <f>IF(Bdd_cave!$T$3="Toutes les couleurs",TRUE,Bdd_cave!$T$3=F59)</f>
        <v>0</v>
      </c>
      <c r="AA59" s="33" t="b">
        <f>IF(Bdd_cave!$U$3="Tous les casiers ",TRUE,Bdd_cave!$U$3=H59)</f>
        <v>0</v>
      </c>
      <c r="AB59" s="27" t="b">
        <f t="shared" si="7"/>
        <v>0</v>
      </c>
      <c r="AD59" s="27" t="str">
        <f>IF(AB59,ROWS($AB$7:AB59),"")</f>
        <v/>
      </c>
      <c r="AE59" s="27" t="str">
        <f>IFERROR(SMALL($AD$7:$AD$300,ROWS(AD$7:$AD59)),"")</f>
        <v/>
      </c>
    </row>
    <row r="60" spans="1:31" x14ac:dyDescent="0.25">
      <c r="A60" s="27" t="str">
        <f t="shared" si="8"/>
        <v>PATRIMONIO  2008</v>
      </c>
      <c r="B60" s="5" t="s">
        <v>27</v>
      </c>
      <c r="C60" s="30" t="s">
        <v>54</v>
      </c>
      <c r="D60" s="30"/>
      <c r="E60" s="30">
        <v>2008</v>
      </c>
      <c r="F60" s="5" t="s">
        <v>310</v>
      </c>
      <c r="G60" s="5">
        <v>1</v>
      </c>
      <c r="H60" s="5" t="s">
        <v>521</v>
      </c>
      <c r="I60" s="6"/>
      <c r="J60" s="7"/>
      <c r="K60" s="7" t="s">
        <v>526</v>
      </c>
      <c r="L60" s="5"/>
      <c r="M60" s="5"/>
      <c r="N60" s="5"/>
      <c r="O60" s="5"/>
      <c r="P60" s="5"/>
      <c r="Q60" s="5"/>
      <c r="R60" s="5"/>
      <c r="S60" s="5"/>
      <c r="T60" s="23">
        <f t="shared" si="6"/>
        <v>53</v>
      </c>
      <c r="U60" s="23" t="str">
        <f t="shared" si="2"/>
        <v>53.jpg</v>
      </c>
      <c r="V60" s="24" t="str">
        <f t="shared" si="3"/>
        <v>53.jpg</v>
      </c>
      <c r="X60" s="33" t="b">
        <f>IF(Bdd_cave!$R$3="Toutes les regions",TRUE,Bdd_cave!$R$3=B60)</f>
        <v>0</v>
      </c>
      <c r="Y60" s="33" t="b">
        <f>IF(Bdd_cave!$S$3="Toutes les années",TRUE,Bdd_cave!$S$3=E60)</f>
        <v>1</v>
      </c>
      <c r="Z60" s="27" t="b">
        <f>IF(Bdd_cave!$T$3="Toutes les couleurs",TRUE,Bdd_cave!$T$3=F60)</f>
        <v>0</v>
      </c>
      <c r="AA60" s="33" t="b">
        <f>IF(Bdd_cave!$U$3="Tous les casiers ",TRUE,Bdd_cave!$U$3=H60)</f>
        <v>0</v>
      </c>
      <c r="AB60" s="27" t="b">
        <f t="shared" si="7"/>
        <v>0</v>
      </c>
      <c r="AD60" s="27" t="str">
        <f>IF(AB60,ROWS($AB$7:AB60),"")</f>
        <v/>
      </c>
      <c r="AE60" s="27" t="str">
        <f>IFERROR(SMALL($AD$7:$AD$300,ROWS(AD$7:$AD60)),"")</f>
        <v/>
      </c>
    </row>
    <row r="61" spans="1:31" x14ac:dyDescent="0.25">
      <c r="A61" s="27" t="str">
        <f t="shared" si="8"/>
        <v>FIXIN  2009</v>
      </c>
      <c r="B61" s="5" t="s">
        <v>15</v>
      </c>
      <c r="C61" s="30" t="s">
        <v>259</v>
      </c>
      <c r="D61" s="30"/>
      <c r="E61" s="30">
        <v>2009</v>
      </c>
      <c r="F61" s="5" t="s">
        <v>308</v>
      </c>
      <c r="G61" s="5">
        <v>3</v>
      </c>
      <c r="H61" s="5" t="s">
        <v>340</v>
      </c>
      <c r="I61" s="6"/>
      <c r="J61" s="7"/>
      <c r="K61" s="7"/>
      <c r="L61" s="5"/>
      <c r="M61" s="5"/>
      <c r="N61" s="5"/>
      <c r="O61" s="5"/>
      <c r="P61" s="5"/>
      <c r="Q61" s="5"/>
      <c r="R61" s="5"/>
      <c r="S61" s="5"/>
      <c r="T61" s="31">
        <f t="shared" si="6"/>
        <v>54</v>
      </c>
      <c r="U61" s="31" t="str">
        <f t="shared" si="2"/>
        <v>54.jpg</v>
      </c>
      <c r="V61" s="32" t="str">
        <f t="shared" si="3"/>
        <v>54.jpg</v>
      </c>
      <c r="X61" s="33" t="b">
        <f>IF(Bdd_cave!$R$3="Toutes les regions",TRUE,Bdd_cave!$R$3=B61)</f>
        <v>0</v>
      </c>
      <c r="Y61" s="33" t="b">
        <f>IF(Bdd_cave!$S$3="Toutes les années",TRUE,Bdd_cave!$S$3=E61)</f>
        <v>1</v>
      </c>
      <c r="Z61" s="27" t="b">
        <f>IF(Bdd_cave!$T$3="Toutes les couleurs",TRUE,Bdd_cave!$T$3=F61)</f>
        <v>0</v>
      </c>
      <c r="AA61" s="33" t="b">
        <f>IF(Bdd_cave!$U$3="Tous les casiers ",TRUE,Bdd_cave!$U$3=H61)</f>
        <v>0</v>
      </c>
      <c r="AB61" s="27" t="b">
        <f t="shared" si="7"/>
        <v>0</v>
      </c>
      <c r="AD61" s="27" t="str">
        <f>IF(AB61,ROWS($AB$7:AB61),"")</f>
        <v/>
      </c>
      <c r="AE61" s="27" t="str">
        <f>IFERROR(SMALL($AD$7:$AD$300,ROWS(AD$7:$AD61)),"")</f>
        <v/>
      </c>
    </row>
    <row r="62" spans="1:31" x14ac:dyDescent="0.25">
      <c r="A62" s="27" t="str">
        <f t="shared" si="8"/>
        <v>SAVIGNY-LES-BEAUNE 1 er Cru 2009</v>
      </c>
      <c r="B62" s="5" t="s">
        <v>15</v>
      </c>
      <c r="C62" s="30" t="s">
        <v>303</v>
      </c>
      <c r="D62" s="30" t="s">
        <v>312</v>
      </c>
      <c r="E62" s="30">
        <v>2009</v>
      </c>
      <c r="F62" s="5" t="s">
        <v>308</v>
      </c>
      <c r="G62" s="5">
        <v>3</v>
      </c>
      <c r="H62" s="5" t="s">
        <v>356</v>
      </c>
      <c r="I62" s="6"/>
      <c r="J62" s="7"/>
      <c r="K62" s="7" t="s">
        <v>360</v>
      </c>
      <c r="L62" s="5" t="s">
        <v>361</v>
      </c>
      <c r="M62" s="5"/>
      <c r="N62" s="5"/>
      <c r="O62" s="5" t="s">
        <v>362</v>
      </c>
      <c r="P62" s="5"/>
      <c r="Q62" s="5"/>
      <c r="R62" s="5"/>
      <c r="S62" s="5"/>
      <c r="T62" s="31">
        <f t="shared" si="6"/>
        <v>55</v>
      </c>
      <c r="U62" s="31" t="str">
        <f t="shared" si="2"/>
        <v>55.jpg</v>
      </c>
      <c r="V62" s="32" t="str">
        <f t="shared" si="3"/>
        <v>55.jpg</v>
      </c>
      <c r="X62" s="33" t="b">
        <f>IF(Bdd_cave!$R$3="Toutes les regions",TRUE,Bdd_cave!$R$3=B62)</f>
        <v>0</v>
      </c>
      <c r="Y62" s="33" t="b">
        <f>IF(Bdd_cave!$S$3="Toutes les années",TRUE,Bdd_cave!$S$3=E62)</f>
        <v>1</v>
      </c>
      <c r="Z62" s="27" t="b">
        <f>IF(Bdd_cave!$T$3="Toutes les couleurs",TRUE,Bdd_cave!$T$3=F62)</f>
        <v>0</v>
      </c>
      <c r="AA62" s="33" t="b">
        <f>IF(Bdd_cave!$U$3="Tous les casiers ",TRUE,Bdd_cave!$U$3=H62)</f>
        <v>0</v>
      </c>
      <c r="AB62" s="27" t="b">
        <f t="shared" si="7"/>
        <v>0</v>
      </c>
      <c r="AD62" s="27" t="str">
        <f>IF(AB62,ROWS($AB$7:AB62),"")</f>
        <v/>
      </c>
      <c r="AE62" s="27" t="str">
        <f>IFERROR(SMALL($AD$7:$AD$300,ROWS(AD$7:$AD62)),"")</f>
        <v/>
      </c>
    </row>
    <row r="63" spans="1:31" x14ac:dyDescent="0.25">
      <c r="A63" s="27" t="str">
        <f t="shared" si="8"/>
        <v>SAINT-VERAN  2009</v>
      </c>
      <c r="B63" s="5" t="s">
        <v>15</v>
      </c>
      <c r="C63" s="30" t="s">
        <v>301</v>
      </c>
      <c r="D63" s="30"/>
      <c r="E63" s="30">
        <v>2009</v>
      </c>
      <c r="F63" s="5" t="s">
        <v>309</v>
      </c>
      <c r="G63" s="5">
        <v>1</v>
      </c>
      <c r="H63" s="5" t="s">
        <v>384</v>
      </c>
      <c r="I63" s="6"/>
      <c r="J63" s="7"/>
      <c r="K63" s="7"/>
      <c r="L63" s="5" t="s">
        <v>390</v>
      </c>
      <c r="M63" s="5"/>
      <c r="N63" s="5">
        <v>71570</v>
      </c>
      <c r="O63" s="5" t="s">
        <v>391</v>
      </c>
      <c r="P63" s="5"/>
      <c r="Q63" s="5"/>
      <c r="R63" s="5"/>
      <c r="S63" s="5"/>
      <c r="T63" s="31">
        <f t="shared" si="6"/>
        <v>56</v>
      </c>
      <c r="U63" s="31" t="str">
        <f t="shared" si="2"/>
        <v>56.jpg</v>
      </c>
      <c r="V63" s="32" t="str">
        <f t="shared" si="3"/>
        <v>56.jpg</v>
      </c>
      <c r="X63" s="33" t="b">
        <f>IF(Bdd_cave!$R$3="Toutes les regions",TRUE,Bdd_cave!$R$3=B63)</f>
        <v>0</v>
      </c>
      <c r="Y63" s="33" t="b">
        <f>IF(Bdd_cave!$S$3="Toutes les années",TRUE,Bdd_cave!$S$3=E63)</f>
        <v>1</v>
      </c>
      <c r="Z63" s="27" t="b">
        <f>IF(Bdd_cave!$T$3="Toutes les couleurs",TRUE,Bdd_cave!$T$3=F63)</f>
        <v>0</v>
      </c>
      <c r="AA63" s="33" t="b">
        <f>IF(Bdd_cave!$U$3="Tous les casiers ",TRUE,Bdd_cave!$U$3=H63)</f>
        <v>0</v>
      </c>
      <c r="AB63" s="27" t="b">
        <f t="shared" si="7"/>
        <v>0</v>
      </c>
      <c r="AD63" s="27" t="str">
        <f>IF(AB63,ROWS($AB$7:AB63),"")</f>
        <v/>
      </c>
      <c r="AE63" s="27" t="str">
        <f>IFERROR(SMALL($AD$7:$AD$300,ROWS(AD$7:$AD63)),"")</f>
        <v/>
      </c>
    </row>
    <row r="64" spans="1:31" x14ac:dyDescent="0.25">
      <c r="A64" s="27" t="str">
        <f t="shared" si="8"/>
        <v>RIESLING  2009</v>
      </c>
      <c r="B64" s="5" t="s">
        <v>328</v>
      </c>
      <c r="C64" s="30" t="s">
        <v>329</v>
      </c>
      <c r="D64" s="30"/>
      <c r="E64" s="30">
        <v>2009</v>
      </c>
      <c r="F64" s="5" t="s">
        <v>309</v>
      </c>
      <c r="G64" s="5">
        <v>1</v>
      </c>
      <c r="H64" s="5" t="s">
        <v>384</v>
      </c>
      <c r="I64" s="6"/>
      <c r="J64" s="7"/>
      <c r="K64" s="7"/>
      <c r="L64" s="5" t="s">
        <v>394</v>
      </c>
      <c r="M64" s="5"/>
      <c r="N64" s="5">
        <v>68630</v>
      </c>
      <c r="O64" s="5" t="s">
        <v>395</v>
      </c>
      <c r="P64" s="5"/>
      <c r="Q64" s="5"/>
      <c r="R64" s="5"/>
      <c r="S64" s="5"/>
      <c r="T64" s="31">
        <f t="shared" si="6"/>
        <v>57</v>
      </c>
      <c r="U64" s="31" t="str">
        <f t="shared" si="2"/>
        <v>57.jpg</v>
      </c>
      <c r="V64" s="32" t="str">
        <f t="shared" si="3"/>
        <v>57.jpg</v>
      </c>
      <c r="X64" s="33" t="b">
        <f>IF(Bdd_cave!$R$3="Toutes les regions",TRUE,Bdd_cave!$R$3=B64)</f>
        <v>0</v>
      </c>
      <c r="Y64" s="33" t="b">
        <f>IF(Bdd_cave!$S$3="Toutes les années",TRUE,Bdd_cave!$S$3=E64)</f>
        <v>1</v>
      </c>
      <c r="Z64" s="27" t="b">
        <f>IF(Bdd_cave!$T$3="Toutes les couleurs",TRUE,Bdd_cave!$T$3=F64)</f>
        <v>0</v>
      </c>
      <c r="AA64" s="33" t="b">
        <f>IF(Bdd_cave!$U$3="Tous les casiers ",TRUE,Bdd_cave!$U$3=H64)</f>
        <v>0</v>
      </c>
      <c r="AB64" s="27" t="b">
        <f t="shared" si="7"/>
        <v>0</v>
      </c>
      <c r="AD64" s="27" t="str">
        <f>IF(AB64,ROWS($AB$7:AB64),"")</f>
        <v/>
      </c>
      <c r="AE64" s="27" t="str">
        <f>IFERROR(SMALL($AD$7:$AD$300,ROWS(AD$7:$AD64)),"")</f>
        <v/>
      </c>
    </row>
    <row r="65" spans="1:31" x14ac:dyDescent="0.25">
      <c r="A65" s="27" t="str">
        <f t="shared" si="8"/>
        <v>ESPAGNE  2009</v>
      </c>
      <c r="B65" s="5" t="s">
        <v>28</v>
      </c>
      <c r="C65" s="30" t="s">
        <v>396</v>
      </c>
      <c r="D65" s="30"/>
      <c r="E65" s="30">
        <v>2009</v>
      </c>
      <c r="F65" s="5" t="s">
        <v>308</v>
      </c>
      <c r="G65" s="5">
        <v>1</v>
      </c>
      <c r="H65" s="5" t="s">
        <v>384</v>
      </c>
      <c r="I65" s="6"/>
      <c r="J65" s="7"/>
      <c r="K65" s="7"/>
      <c r="L65" s="5"/>
      <c r="M65" s="5"/>
      <c r="N65" s="5"/>
      <c r="O65" s="5"/>
      <c r="P65" s="5"/>
      <c r="Q65" s="5"/>
      <c r="R65" s="5"/>
      <c r="S65" s="5"/>
      <c r="T65" s="23">
        <f t="shared" si="6"/>
        <v>58</v>
      </c>
      <c r="U65" s="23" t="str">
        <f t="shared" si="2"/>
        <v>58.jpg</v>
      </c>
      <c r="V65" s="24" t="str">
        <f t="shared" si="3"/>
        <v>58.jpg</v>
      </c>
      <c r="X65" s="33" t="b">
        <f>IF(Bdd_cave!$R$3="Toutes les regions",TRUE,Bdd_cave!$R$3=B65)</f>
        <v>0</v>
      </c>
      <c r="Y65" s="33" t="b">
        <f>IF(Bdd_cave!$S$3="Toutes les années",TRUE,Bdd_cave!$S$3=E65)</f>
        <v>1</v>
      </c>
      <c r="Z65" s="27" t="b">
        <f>IF(Bdd_cave!$T$3="Toutes les couleurs",TRUE,Bdd_cave!$T$3=F65)</f>
        <v>0</v>
      </c>
      <c r="AA65" s="33" t="b">
        <f>IF(Bdd_cave!$U$3="Tous les casiers ",TRUE,Bdd_cave!$U$3=H65)</f>
        <v>0</v>
      </c>
      <c r="AB65" s="27" t="b">
        <f t="shared" si="7"/>
        <v>0</v>
      </c>
      <c r="AD65" s="27" t="str">
        <f>IF(AB65,ROWS($AB$7:AB65),"")</f>
        <v/>
      </c>
      <c r="AE65" s="27" t="str">
        <f>IFERROR(SMALL($AD$7:$AD$300,ROWS(AD$7:$AD65)),"")</f>
        <v/>
      </c>
    </row>
    <row r="66" spans="1:31" x14ac:dyDescent="0.25">
      <c r="A66" s="27" t="str">
        <f t="shared" si="8"/>
        <v>COTE DU RHONE  2009</v>
      </c>
      <c r="B66" s="5" t="s">
        <v>17</v>
      </c>
      <c r="C66" s="30" t="s">
        <v>17</v>
      </c>
      <c r="D66" s="30"/>
      <c r="E66" s="30">
        <v>2009</v>
      </c>
      <c r="F66" s="5" t="s">
        <v>310</v>
      </c>
      <c r="G66" s="5">
        <v>1</v>
      </c>
      <c r="H66" s="5" t="s">
        <v>521</v>
      </c>
      <c r="I66" s="6"/>
      <c r="J66" s="7"/>
      <c r="K66" s="7"/>
      <c r="L66" s="5" t="s">
        <v>522</v>
      </c>
      <c r="M66" s="5"/>
      <c r="N66" s="5">
        <v>7700</v>
      </c>
      <c r="O66" s="5" t="s">
        <v>432</v>
      </c>
      <c r="P66" s="5"/>
      <c r="Q66" s="5"/>
      <c r="R66" s="5"/>
      <c r="S66" s="5"/>
      <c r="T66" s="23">
        <f t="shared" si="6"/>
        <v>59</v>
      </c>
      <c r="U66" s="23" t="str">
        <f t="shared" si="2"/>
        <v>59.jpg</v>
      </c>
      <c r="V66" s="24" t="str">
        <f t="shared" si="3"/>
        <v>59.jpg</v>
      </c>
      <c r="X66" s="33" t="b">
        <f>IF(Bdd_cave!$R$3="Toutes les regions",TRUE,Bdd_cave!$R$3=B66)</f>
        <v>0</v>
      </c>
      <c r="Y66" s="33" t="b">
        <f>IF(Bdd_cave!$S$3="Toutes les années",TRUE,Bdd_cave!$S$3=E66)</f>
        <v>1</v>
      </c>
      <c r="Z66" s="27" t="b">
        <f>IF(Bdd_cave!$T$3="Toutes les couleurs",TRUE,Bdd_cave!$T$3=F66)</f>
        <v>0</v>
      </c>
      <c r="AA66" s="33" t="b">
        <f>IF(Bdd_cave!$U$3="Tous les casiers ",TRUE,Bdd_cave!$U$3=H66)</f>
        <v>0</v>
      </c>
      <c r="AB66" s="27" t="b">
        <f t="shared" si="7"/>
        <v>0</v>
      </c>
      <c r="AD66" s="27" t="str">
        <f>IF(AB66,ROWS($AB$7:AB66),"")</f>
        <v/>
      </c>
      <c r="AE66" s="27" t="str">
        <f>IFERROR(SMALL($AD$7:$AD$300,ROWS(AD$7:$AD66)),"")</f>
        <v/>
      </c>
    </row>
    <row r="67" spans="1:31" x14ac:dyDescent="0.25">
      <c r="A67" s="27" t="str">
        <f t="shared" si="8"/>
        <v>CHOREY-LES-BEAUNE  2010</v>
      </c>
      <c r="B67" s="5" t="s">
        <v>15</v>
      </c>
      <c r="C67" s="30" t="s">
        <v>226</v>
      </c>
      <c r="D67" s="30"/>
      <c r="E67" s="30">
        <v>2010</v>
      </c>
      <c r="F67" s="5" t="s">
        <v>308</v>
      </c>
      <c r="G67" s="5">
        <v>2</v>
      </c>
      <c r="H67" s="5" t="s">
        <v>335</v>
      </c>
      <c r="I67" s="6"/>
      <c r="J67" s="7"/>
      <c r="K67" s="7"/>
      <c r="L67" s="5" t="s">
        <v>336</v>
      </c>
      <c r="M67" s="5"/>
      <c r="N67" s="5"/>
      <c r="O67" s="5"/>
      <c r="P67" s="5"/>
      <c r="Q67" s="5"/>
      <c r="R67" s="5"/>
      <c r="S67" s="5"/>
      <c r="T67" s="31">
        <f t="shared" si="6"/>
        <v>60</v>
      </c>
      <c r="U67" s="31" t="str">
        <f t="shared" si="2"/>
        <v>60.jpg</v>
      </c>
      <c r="V67" s="32" t="str">
        <f t="shared" si="3"/>
        <v>60.jpg</v>
      </c>
      <c r="X67" s="33" t="b">
        <f>IF(Bdd_cave!$R$3="Toutes les regions",TRUE,Bdd_cave!$R$3=B67)</f>
        <v>0</v>
      </c>
      <c r="Y67" s="33" t="b">
        <f>IF(Bdd_cave!$S$3="Toutes les années",TRUE,Bdd_cave!$S$3=E67)</f>
        <v>1</v>
      </c>
      <c r="Z67" s="27" t="b">
        <f>IF(Bdd_cave!$T$3="Toutes les couleurs",TRUE,Bdd_cave!$T$3=F67)</f>
        <v>0</v>
      </c>
      <c r="AA67" s="33" t="b">
        <f>IF(Bdd_cave!$U$3="Tous les casiers ",TRUE,Bdd_cave!$U$3=H67)</f>
        <v>0</v>
      </c>
      <c r="AB67" s="27" t="b">
        <f t="shared" si="7"/>
        <v>0</v>
      </c>
      <c r="AD67" s="27" t="str">
        <f>IF(AB67,ROWS($AB$7:AB67),"")</f>
        <v/>
      </c>
      <c r="AE67" s="27" t="str">
        <f>IFERROR(SMALL($AD$7:$AD$300,ROWS(AD$7:$AD67)),"")</f>
        <v/>
      </c>
    </row>
    <row r="68" spans="1:31" x14ac:dyDescent="0.25">
      <c r="A68" s="27" t="str">
        <f t="shared" si="8"/>
        <v>IRANCY  2010</v>
      </c>
      <c r="B68" s="5" t="s">
        <v>15</v>
      </c>
      <c r="C68" s="30" t="s">
        <v>266</v>
      </c>
      <c r="D68" s="30"/>
      <c r="E68" s="30">
        <v>2010</v>
      </c>
      <c r="F68" s="5" t="s">
        <v>308</v>
      </c>
      <c r="G68" s="5">
        <v>1</v>
      </c>
      <c r="H68" s="5" t="s">
        <v>377</v>
      </c>
      <c r="I68" s="6"/>
      <c r="J68" s="7"/>
      <c r="K68" s="7"/>
      <c r="L68" s="5" t="s">
        <v>378</v>
      </c>
      <c r="M68" s="5"/>
      <c r="N68" s="5">
        <v>89530</v>
      </c>
      <c r="O68" s="5" t="s">
        <v>103</v>
      </c>
      <c r="P68" s="5"/>
      <c r="Q68" s="5"/>
      <c r="R68" s="5" t="s">
        <v>379</v>
      </c>
      <c r="S68" s="5"/>
      <c r="T68" s="31">
        <f t="shared" si="6"/>
        <v>61</v>
      </c>
      <c r="U68" s="31" t="str">
        <f t="shared" si="2"/>
        <v>61.jpg</v>
      </c>
      <c r="V68" s="32" t="str">
        <f t="shared" si="3"/>
        <v>61.jpg</v>
      </c>
      <c r="X68" s="33" t="b">
        <f>IF(Bdd_cave!$R$3="Toutes les regions",TRUE,Bdd_cave!$R$3=B68)</f>
        <v>0</v>
      </c>
      <c r="Y68" s="33" t="b">
        <f>IF(Bdd_cave!$S$3="Toutes les années",TRUE,Bdd_cave!$S$3=E68)</f>
        <v>1</v>
      </c>
      <c r="Z68" s="27" t="b">
        <f>IF(Bdd_cave!$T$3="Toutes les couleurs",TRUE,Bdd_cave!$T$3=F68)</f>
        <v>0</v>
      </c>
      <c r="AA68" s="33" t="b">
        <f>IF(Bdd_cave!$U$3="Tous les casiers ",TRUE,Bdd_cave!$U$3=H68)</f>
        <v>0</v>
      </c>
      <c r="AB68" s="27" t="b">
        <f t="shared" si="7"/>
        <v>0</v>
      </c>
      <c r="AD68" s="27" t="str">
        <f>IF(AB68,ROWS($AB$7:AB68),"")</f>
        <v/>
      </c>
      <c r="AE68" s="27" t="str">
        <f>IFERROR(SMALL($AD$7:$AD$300,ROWS(AD$7:$AD68)),"")</f>
        <v/>
      </c>
    </row>
    <row r="69" spans="1:31" x14ac:dyDescent="0.25">
      <c r="A69" s="27" t="str">
        <f t="shared" si="8"/>
        <v>ALIGOTE  2010</v>
      </c>
      <c r="B69" s="5" t="s">
        <v>15</v>
      </c>
      <c r="C69" s="30" t="s">
        <v>91</v>
      </c>
      <c r="D69" s="30"/>
      <c r="E69" s="30">
        <v>2010</v>
      </c>
      <c r="F69" s="5" t="s">
        <v>309</v>
      </c>
      <c r="G69" s="5">
        <v>1</v>
      </c>
      <c r="H69" s="5" t="s">
        <v>384</v>
      </c>
      <c r="I69" s="6"/>
      <c r="J69" s="7"/>
      <c r="K69" s="7"/>
      <c r="L69" s="5"/>
      <c r="M69" s="5"/>
      <c r="N69" s="5"/>
      <c r="O69" s="5"/>
      <c r="P69" s="5"/>
      <c r="Q69" s="5"/>
      <c r="R69" s="5"/>
      <c r="S69" s="5"/>
      <c r="T69" s="31">
        <f t="shared" si="6"/>
        <v>62</v>
      </c>
      <c r="U69" s="31" t="str">
        <f t="shared" si="2"/>
        <v>62.jpg</v>
      </c>
      <c r="V69" s="32" t="str">
        <f t="shared" si="3"/>
        <v>62.jpg</v>
      </c>
      <c r="X69" s="33" t="b">
        <f>IF(Bdd_cave!$R$3="Toutes les regions",TRUE,Bdd_cave!$R$3=B69)</f>
        <v>0</v>
      </c>
      <c r="Y69" s="33" t="b">
        <f>IF(Bdd_cave!$S$3="Toutes les années",TRUE,Bdd_cave!$S$3=E69)</f>
        <v>1</v>
      </c>
      <c r="Z69" s="27" t="b">
        <f>IF(Bdd_cave!$T$3="Toutes les couleurs",TRUE,Bdd_cave!$T$3=F69)</f>
        <v>0</v>
      </c>
      <c r="AA69" s="33" t="b">
        <f>IF(Bdd_cave!$U$3="Tous les casiers ",TRUE,Bdd_cave!$U$3=H69)</f>
        <v>0</v>
      </c>
      <c r="AB69" s="27" t="b">
        <f t="shared" si="7"/>
        <v>0</v>
      </c>
      <c r="AD69" s="27" t="str">
        <f>IF(AB69,ROWS($AB$7:AB69),"")</f>
        <v/>
      </c>
      <c r="AE69" s="27" t="str">
        <f>IFERROR(SMALL($AD$7:$AD$300,ROWS(AD$7:$AD69)),"")</f>
        <v/>
      </c>
    </row>
    <row r="70" spans="1:31" x14ac:dyDescent="0.25">
      <c r="A70" s="27" t="str">
        <f t="shared" si="8"/>
        <v>COTE DU RHONE  2010</v>
      </c>
      <c r="B70" s="5" t="s">
        <v>17</v>
      </c>
      <c r="C70" s="30" t="s">
        <v>17</v>
      </c>
      <c r="D70" s="30"/>
      <c r="E70" s="30">
        <v>2010</v>
      </c>
      <c r="F70" s="5" t="s">
        <v>310</v>
      </c>
      <c r="G70" s="5">
        <v>1</v>
      </c>
      <c r="H70" s="5" t="s">
        <v>521</v>
      </c>
      <c r="I70" s="6"/>
      <c r="J70" s="7"/>
      <c r="K70" s="7"/>
      <c r="L70" s="5" t="s">
        <v>431</v>
      </c>
      <c r="M70" s="5"/>
      <c r="N70" s="5">
        <v>7700</v>
      </c>
      <c r="O70" s="5" t="s">
        <v>432</v>
      </c>
      <c r="P70" s="5"/>
      <c r="Q70" s="5"/>
      <c r="R70" s="5"/>
      <c r="S70" s="5"/>
      <c r="T70" s="23">
        <f t="shared" si="6"/>
        <v>63</v>
      </c>
      <c r="U70" s="23" t="str">
        <f t="shared" si="2"/>
        <v>63.jpg</v>
      </c>
      <c r="V70" s="24" t="str">
        <f t="shared" si="3"/>
        <v>63.jpg</v>
      </c>
      <c r="X70" s="33" t="b">
        <f>IF(Bdd_cave!$R$3="Toutes les regions",TRUE,Bdd_cave!$R$3=B70)</f>
        <v>0</v>
      </c>
      <c r="Y70" s="33" t="b">
        <f>IF(Bdd_cave!$S$3="Toutes les années",TRUE,Bdd_cave!$S$3=E70)</f>
        <v>1</v>
      </c>
      <c r="Z70" s="27" t="b">
        <f>IF(Bdd_cave!$T$3="Toutes les couleurs",TRUE,Bdd_cave!$T$3=F70)</f>
        <v>0</v>
      </c>
      <c r="AA70" s="33" t="b">
        <f>IF(Bdd_cave!$U$3="Tous les casiers ",TRUE,Bdd_cave!$U$3=H70)</f>
        <v>0</v>
      </c>
      <c r="AB70" s="27" t="b">
        <f t="shared" si="7"/>
        <v>0</v>
      </c>
      <c r="AD70" s="27" t="str">
        <f>IF(AB70,ROWS($AB$7:AB70),"")</f>
        <v/>
      </c>
      <c r="AE70" s="27" t="str">
        <f>IFERROR(SMALL($AD$7:$AD$300,ROWS(AD$7:$AD70)),"")</f>
        <v/>
      </c>
    </row>
    <row r="71" spans="1:31" x14ac:dyDescent="0.25">
      <c r="A71" s="27" t="str">
        <f t="shared" si="8"/>
        <v>COTES DE BORDEAUX  2010</v>
      </c>
      <c r="B71" s="5" t="s">
        <v>16</v>
      </c>
      <c r="C71" s="30" t="s">
        <v>516</v>
      </c>
      <c r="D71" s="30"/>
      <c r="E71" s="30">
        <v>2010</v>
      </c>
      <c r="F71" s="5" t="s">
        <v>308</v>
      </c>
      <c r="G71" s="5">
        <v>1</v>
      </c>
      <c r="H71" s="5" t="s">
        <v>533</v>
      </c>
      <c r="I71" s="6"/>
      <c r="J71" s="7"/>
      <c r="K71" s="7" t="s">
        <v>534</v>
      </c>
      <c r="L71" s="5" t="s">
        <v>535</v>
      </c>
      <c r="M71" s="5"/>
      <c r="N71" s="5"/>
      <c r="O71" s="5"/>
      <c r="P71" s="5"/>
      <c r="Q71" s="5"/>
      <c r="R71" s="5"/>
      <c r="S71" s="5"/>
      <c r="T71" s="23">
        <f t="shared" ref="T71:T102" si="9">ROW(T71)-7</f>
        <v>64</v>
      </c>
      <c r="U71" s="23" t="str">
        <f t="shared" ref="U71:U134" si="10">CONCATENATE(T71,".jpg")</f>
        <v>64.jpg</v>
      </c>
      <c r="V71" s="24" t="str">
        <f t="shared" ref="V71:V134" si="11">CONCATENATE($V$2,U71)</f>
        <v>64.jpg</v>
      </c>
      <c r="X71" s="33" t="b">
        <f>IF(Bdd_cave!$R$3="Toutes les regions",TRUE,Bdd_cave!$R$3=B71)</f>
        <v>0</v>
      </c>
      <c r="Y71" s="33" t="b">
        <f>IF(Bdd_cave!$S$3="Toutes les années",TRUE,Bdd_cave!$S$3=E71)</f>
        <v>1</v>
      </c>
      <c r="Z71" s="27" t="b">
        <f>IF(Bdd_cave!$T$3="Toutes les couleurs",TRUE,Bdd_cave!$T$3=F71)</f>
        <v>0</v>
      </c>
      <c r="AA71" s="33" t="b">
        <f>IF(Bdd_cave!$U$3="Tous les casiers ",TRUE,Bdd_cave!$U$3=H71)</f>
        <v>0</v>
      </c>
      <c r="AB71" s="27" t="b">
        <f t="shared" ref="AB71:AB102" si="12">AND(X71:Z71)</f>
        <v>0</v>
      </c>
      <c r="AD71" s="27" t="str">
        <f>IF(AB71,ROWS($AB$7:AB71),"")</f>
        <v/>
      </c>
      <c r="AE71" s="27" t="str">
        <f>IFERROR(SMALL($AD$7:$AD$300,ROWS(AD$7:$AD71)),"")</f>
        <v/>
      </c>
    </row>
    <row r="72" spans="1:31" x14ac:dyDescent="0.25">
      <c r="A72" s="27" t="str">
        <f t="shared" ref="A72:A103" si="13">CONCATENATE(C72," ",D72," ",E72)</f>
        <v>CHABLIS-VAILLONS 1 er Cru 2011</v>
      </c>
      <c r="B72" s="5" t="s">
        <v>15</v>
      </c>
      <c r="C72" s="30" t="s">
        <v>427</v>
      </c>
      <c r="D72" s="30" t="s">
        <v>312</v>
      </c>
      <c r="E72" s="30">
        <v>2011</v>
      </c>
      <c r="F72" s="5" t="s">
        <v>309</v>
      </c>
      <c r="G72" s="5">
        <v>1</v>
      </c>
      <c r="H72" s="5" t="s">
        <v>428</v>
      </c>
      <c r="I72" s="6"/>
      <c r="J72" s="7"/>
      <c r="K72" s="7"/>
      <c r="L72" s="5"/>
      <c r="M72" s="5"/>
      <c r="N72" s="5"/>
      <c r="O72" s="5"/>
      <c r="P72" s="5"/>
      <c r="Q72" s="5"/>
      <c r="R72" s="5"/>
      <c r="S72" s="5"/>
      <c r="T72" s="31">
        <f t="shared" si="9"/>
        <v>65</v>
      </c>
      <c r="U72" s="31" t="str">
        <f t="shared" si="10"/>
        <v>65.jpg</v>
      </c>
      <c r="V72" s="32" t="str">
        <f t="shared" si="11"/>
        <v>65.jpg</v>
      </c>
      <c r="X72" s="33" t="b">
        <f>IF(Bdd_cave!$R$3="Toutes les regions",TRUE,Bdd_cave!$R$3=B72)</f>
        <v>0</v>
      </c>
      <c r="Y72" s="33" t="b">
        <f>IF(Bdd_cave!$S$3="Toutes les années",TRUE,Bdd_cave!$S$3=E72)</f>
        <v>1</v>
      </c>
      <c r="Z72" s="27" t="b">
        <f>IF(Bdd_cave!$T$3="Toutes les couleurs",TRUE,Bdd_cave!$T$3=F72)</f>
        <v>0</v>
      </c>
      <c r="AA72" s="33" t="b">
        <f>IF(Bdd_cave!$U$3="Tous les casiers ",TRUE,Bdd_cave!$U$3=H72)</f>
        <v>0</v>
      </c>
      <c r="AB72" s="27" t="b">
        <f t="shared" si="12"/>
        <v>0</v>
      </c>
      <c r="AD72" s="27" t="str">
        <f>IF(AB72,ROWS($AB$7:AB72),"")</f>
        <v/>
      </c>
      <c r="AE72" s="27" t="str">
        <f>IFERROR(SMALL($AD$7:$AD$300,ROWS(AD$7:$AD72)),"")</f>
        <v/>
      </c>
    </row>
    <row r="73" spans="1:31" x14ac:dyDescent="0.25">
      <c r="A73" s="27" t="str">
        <f t="shared" si="13"/>
        <v>CORTON Grand Cru 2011</v>
      </c>
      <c r="B73" s="5" t="s">
        <v>15</v>
      </c>
      <c r="C73" s="30" t="s">
        <v>243</v>
      </c>
      <c r="D73" s="30" t="s">
        <v>311</v>
      </c>
      <c r="E73" s="30">
        <v>2011</v>
      </c>
      <c r="F73" s="5" t="s">
        <v>308</v>
      </c>
      <c r="G73" s="5">
        <v>1</v>
      </c>
      <c r="H73" s="5" t="s">
        <v>428</v>
      </c>
      <c r="I73" s="6"/>
      <c r="J73" s="7"/>
      <c r="K73" s="7"/>
      <c r="L73" s="5" t="s">
        <v>451</v>
      </c>
      <c r="M73" s="5"/>
      <c r="N73" s="5"/>
      <c r="O73" s="5"/>
      <c r="P73" s="5"/>
      <c r="Q73" s="5"/>
      <c r="R73" s="5"/>
      <c r="S73" s="5"/>
      <c r="T73" s="31">
        <f t="shared" si="9"/>
        <v>66</v>
      </c>
      <c r="U73" s="31" t="str">
        <f t="shared" si="10"/>
        <v>66.jpg</v>
      </c>
      <c r="V73" s="32" t="str">
        <f t="shared" si="11"/>
        <v>66.jpg</v>
      </c>
      <c r="X73" s="33" t="b">
        <f>IF(Bdd_cave!$R$3="Toutes les regions",TRUE,Bdd_cave!$R$3=B73)</f>
        <v>0</v>
      </c>
      <c r="Y73" s="33" t="b">
        <f>IF(Bdd_cave!$S$3="Toutes les années",TRUE,Bdd_cave!$S$3=E73)</f>
        <v>1</v>
      </c>
      <c r="Z73" s="27" t="b">
        <f>IF(Bdd_cave!$T$3="Toutes les couleurs",TRUE,Bdd_cave!$T$3=F73)</f>
        <v>0</v>
      </c>
      <c r="AA73" s="33" t="b">
        <f>IF(Bdd_cave!$U$3="Tous les casiers ",TRUE,Bdd_cave!$U$3=H73)</f>
        <v>0</v>
      </c>
      <c r="AB73" s="27" t="b">
        <f t="shared" si="12"/>
        <v>0</v>
      </c>
      <c r="AD73" s="27" t="str">
        <f>IF(AB73,ROWS($AB$7:AB73),"")</f>
        <v/>
      </c>
      <c r="AE73" s="27" t="str">
        <f>IFERROR(SMALL($AD$7:$AD$300,ROWS(AD$7:$AD73)),"")</f>
        <v/>
      </c>
    </row>
    <row r="74" spans="1:31" x14ac:dyDescent="0.25">
      <c r="A74" s="27" t="str">
        <f t="shared" si="13"/>
        <v>CHASSAGNE-MONTRACHET  2011</v>
      </c>
      <c r="B74" s="5" t="s">
        <v>15</v>
      </c>
      <c r="C74" s="30" t="s">
        <v>220</v>
      </c>
      <c r="D74" s="30"/>
      <c r="E74" s="30">
        <v>2011</v>
      </c>
      <c r="F74" s="5" t="s">
        <v>308</v>
      </c>
      <c r="G74" s="5">
        <v>1</v>
      </c>
      <c r="H74" s="5" t="s">
        <v>428</v>
      </c>
      <c r="I74" s="6"/>
      <c r="J74" s="7"/>
      <c r="K74" s="7" t="s">
        <v>453</v>
      </c>
      <c r="L74" s="5" t="s">
        <v>457</v>
      </c>
      <c r="M74" s="5"/>
      <c r="N74" s="5"/>
      <c r="O74" s="5"/>
      <c r="P74" s="5"/>
      <c r="Q74" s="5"/>
      <c r="R74" s="5"/>
      <c r="S74" s="5"/>
      <c r="T74" s="31">
        <f t="shared" si="9"/>
        <v>67</v>
      </c>
      <c r="U74" s="31" t="str">
        <f t="shared" si="10"/>
        <v>67.jpg</v>
      </c>
      <c r="V74" s="32" t="str">
        <f t="shared" si="11"/>
        <v>67.jpg</v>
      </c>
      <c r="X74" s="33" t="b">
        <f>IF(Bdd_cave!$R$3="Toutes les regions",TRUE,Bdd_cave!$R$3=B74)</f>
        <v>0</v>
      </c>
      <c r="Y74" s="33" t="b">
        <f>IF(Bdd_cave!$S$3="Toutes les années",TRUE,Bdd_cave!$S$3=E74)</f>
        <v>1</v>
      </c>
      <c r="Z74" s="27" t="b">
        <f>IF(Bdd_cave!$T$3="Toutes les couleurs",TRUE,Bdd_cave!$T$3=F74)</f>
        <v>0</v>
      </c>
      <c r="AA74" s="33" t="b">
        <f>IF(Bdd_cave!$U$3="Tous les casiers ",TRUE,Bdd_cave!$U$3=H74)</f>
        <v>0</v>
      </c>
      <c r="AB74" s="27" t="b">
        <f t="shared" si="12"/>
        <v>0</v>
      </c>
      <c r="AD74" s="27" t="str">
        <f>IF(AB74,ROWS($AB$7:AB74),"")</f>
        <v/>
      </c>
      <c r="AE74" s="27" t="str">
        <f>IFERROR(SMALL($AD$7:$AD$300,ROWS(AD$7:$AD74)),"")</f>
        <v/>
      </c>
    </row>
    <row r="75" spans="1:31" x14ac:dyDescent="0.25">
      <c r="A75" s="27" t="str">
        <f t="shared" si="13"/>
        <v>DOURTHE  2011</v>
      </c>
      <c r="B75" s="5" t="s">
        <v>16</v>
      </c>
      <c r="C75" s="30" t="s">
        <v>458</v>
      </c>
      <c r="D75" s="30"/>
      <c r="E75" s="30">
        <v>2011</v>
      </c>
      <c r="F75" s="5" t="s">
        <v>308</v>
      </c>
      <c r="G75" s="5">
        <v>1</v>
      </c>
      <c r="H75" s="5" t="s">
        <v>428</v>
      </c>
      <c r="I75" s="6"/>
      <c r="J75" s="7"/>
      <c r="K75" s="7"/>
      <c r="L75" s="5"/>
      <c r="M75" s="5"/>
      <c r="N75" s="5"/>
      <c r="O75" s="5"/>
      <c r="P75" s="5"/>
      <c r="Q75" s="5"/>
      <c r="R75" s="5" t="s">
        <v>459</v>
      </c>
      <c r="S75" s="5"/>
      <c r="T75" s="31">
        <f t="shared" si="9"/>
        <v>68</v>
      </c>
      <c r="U75" s="31" t="str">
        <f t="shared" si="10"/>
        <v>68.jpg</v>
      </c>
      <c r="V75" s="32" t="str">
        <f t="shared" si="11"/>
        <v>68.jpg</v>
      </c>
      <c r="X75" s="33" t="b">
        <f>IF(Bdd_cave!$R$3="Toutes les regions",TRUE,Bdd_cave!$R$3=B75)</f>
        <v>0</v>
      </c>
      <c r="Y75" s="33" t="b">
        <f>IF(Bdd_cave!$S$3="Toutes les années",TRUE,Bdd_cave!$S$3=E75)</f>
        <v>1</v>
      </c>
      <c r="Z75" s="27" t="b">
        <f>IF(Bdd_cave!$T$3="Toutes les couleurs",TRUE,Bdd_cave!$T$3=F75)</f>
        <v>0</v>
      </c>
      <c r="AA75" s="33" t="b">
        <f>IF(Bdd_cave!$U$3="Tous les casiers ",TRUE,Bdd_cave!$U$3=H75)</f>
        <v>0</v>
      </c>
      <c r="AB75" s="27" t="b">
        <f t="shared" si="12"/>
        <v>0</v>
      </c>
      <c r="AD75" s="27" t="str">
        <f>IF(AB75,ROWS($AB$7:AB75),"")</f>
        <v/>
      </c>
      <c r="AE75" s="27" t="str">
        <f>IFERROR(SMALL($AD$7:$AD$300,ROWS(AD$7:$AD75)),"")</f>
        <v/>
      </c>
    </row>
    <row r="76" spans="1:31" x14ac:dyDescent="0.25">
      <c r="A76" s="27" t="str">
        <f t="shared" si="13"/>
        <v>COTEAUX DE L'ARDECHE  2011</v>
      </c>
      <c r="B76" s="5" t="s">
        <v>478</v>
      </c>
      <c r="C76" s="30" t="s">
        <v>479</v>
      </c>
      <c r="D76" s="30"/>
      <c r="E76" s="30">
        <v>2011</v>
      </c>
      <c r="F76" s="5" t="s">
        <v>308</v>
      </c>
      <c r="G76" s="5">
        <v>5</v>
      </c>
      <c r="H76" s="5" t="s">
        <v>480</v>
      </c>
      <c r="I76" s="6"/>
      <c r="J76" s="7"/>
      <c r="K76" s="7" t="s">
        <v>481</v>
      </c>
      <c r="L76" s="5" t="s">
        <v>482</v>
      </c>
      <c r="M76" s="5"/>
      <c r="N76" s="5">
        <v>7120</v>
      </c>
      <c r="O76" s="5" t="s">
        <v>483</v>
      </c>
      <c r="P76" s="5"/>
      <c r="Q76" s="5"/>
      <c r="R76" s="5"/>
      <c r="S76" s="5"/>
      <c r="T76" s="23">
        <f t="shared" si="9"/>
        <v>69</v>
      </c>
      <c r="U76" s="23" t="str">
        <f t="shared" si="10"/>
        <v>69.jpg</v>
      </c>
      <c r="V76" s="24" t="str">
        <f t="shared" si="11"/>
        <v>69.jpg</v>
      </c>
      <c r="X76" s="33" t="b">
        <f>IF(Bdd_cave!$R$3="Toutes les regions",TRUE,Bdd_cave!$R$3=B76)</f>
        <v>0</v>
      </c>
      <c r="Y76" s="33" t="b">
        <f>IF(Bdd_cave!$S$3="Toutes les années",TRUE,Bdd_cave!$S$3=E76)</f>
        <v>1</v>
      </c>
      <c r="Z76" s="27" t="b">
        <f>IF(Bdd_cave!$T$3="Toutes les couleurs",TRUE,Bdd_cave!$T$3=F76)</f>
        <v>0</v>
      </c>
      <c r="AA76" s="33" t="b">
        <f>IF(Bdd_cave!$U$3="Tous les casiers ",TRUE,Bdd_cave!$U$3=H76)</f>
        <v>0</v>
      </c>
      <c r="AB76" s="27" t="b">
        <f t="shared" si="12"/>
        <v>0</v>
      </c>
      <c r="AD76" s="27" t="str">
        <f>IF(AB76,ROWS($AB$7:AB76),"")</f>
        <v/>
      </c>
      <c r="AE76" s="27" t="str">
        <f>IFERROR(SMALL($AD$7:$AD$300,ROWS(AD$7:$AD76)),"")</f>
        <v/>
      </c>
    </row>
    <row r="77" spans="1:31" x14ac:dyDescent="0.25">
      <c r="A77" s="27" t="str">
        <f t="shared" si="13"/>
        <v>BOURGOGNE  2012</v>
      </c>
      <c r="B77" s="5" t="s">
        <v>15</v>
      </c>
      <c r="C77" s="30" t="s">
        <v>15</v>
      </c>
      <c r="D77" s="30"/>
      <c r="E77" s="30">
        <v>2012</v>
      </c>
      <c r="F77" s="5" t="s">
        <v>308</v>
      </c>
      <c r="G77" s="5">
        <v>5</v>
      </c>
      <c r="H77" s="5" t="s">
        <v>370</v>
      </c>
      <c r="I77" s="6"/>
      <c r="J77" s="7"/>
      <c r="K77" s="7"/>
      <c r="L77" s="5" t="s">
        <v>371</v>
      </c>
      <c r="M77" s="5"/>
      <c r="N77" s="5">
        <v>21</v>
      </c>
      <c r="O77" s="5" t="s">
        <v>306</v>
      </c>
      <c r="P77" s="5"/>
      <c r="Q77" s="5"/>
      <c r="R77" s="5"/>
      <c r="S77" s="5"/>
      <c r="T77" s="31">
        <f t="shared" si="9"/>
        <v>70</v>
      </c>
      <c r="U77" s="31" t="str">
        <f t="shared" si="10"/>
        <v>70.jpg</v>
      </c>
      <c r="V77" s="32" t="str">
        <f t="shared" si="11"/>
        <v>70.jpg</v>
      </c>
      <c r="X77" s="33" t="b">
        <f>IF(Bdd_cave!$R$3="Toutes les regions",TRUE,Bdd_cave!$R$3=B77)</f>
        <v>0</v>
      </c>
      <c r="Y77" s="33" t="b">
        <f>IF(Bdd_cave!$S$3="Toutes les années",TRUE,Bdd_cave!$S$3=E77)</f>
        <v>1</v>
      </c>
      <c r="Z77" s="27" t="b">
        <f>IF(Bdd_cave!$T$3="Toutes les couleurs",TRUE,Bdd_cave!$T$3=F77)</f>
        <v>0</v>
      </c>
      <c r="AA77" s="33" t="b">
        <f>IF(Bdd_cave!$U$3="Tous les casiers ",TRUE,Bdd_cave!$U$3=H77)</f>
        <v>0</v>
      </c>
      <c r="AB77" s="27" t="b">
        <f t="shared" si="12"/>
        <v>0</v>
      </c>
      <c r="AD77" s="27" t="str">
        <f>IF(AB77,ROWS($AB$7:AB77),"")</f>
        <v/>
      </c>
      <c r="AE77" s="27" t="str">
        <f>IFERROR(SMALL($AD$7:$AD$300,ROWS(AD$7:$AD77)),"")</f>
        <v/>
      </c>
    </row>
    <row r="78" spans="1:31" x14ac:dyDescent="0.25">
      <c r="A78" s="27" t="str">
        <f t="shared" si="13"/>
        <v>LE LOUVETEAU  2012</v>
      </c>
      <c r="B78" s="5" t="s">
        <v>16</v>
      </c>
      <c r="C78" s="30" t="s">
        <v>331</v>
      </c>
      <c r="D78" s="30"/>
      <c r="E78" s="30">
        <v>2012</v>
      </c>
      <c r="F78" s="5" t="s">
        <v>308</v>
      </c>
      <c r="G78" s="5">
        <v>1</v>
      </c>
      <c r="H78" s="5" t="s">
        <v>384</v>
      </c>
      <c r="I78" s="6"/>
      <c r="J78" s="7"/>
      <c r="K78" s="7"/>
      <c r="L78" s="5" t="s">
        <v>397</v>
      </c>
      <c r="M78" s="5"/>
      <c r="N78" s="5">
        <v>33860</v>
      </c>
      <c r="O78" s="5" t="s">
        <v>398</v>
      </c>
      <c r="P78" s="5"/>
      <c r="Q78" s="5"/>
      <c r="R78" s="5"/>
      <c r="S78" s="5"/>
      <c r="T78" s="23">
        <f t="shared" si="9"/>
        <v>71</v>
      </c>
      <c r="U78" s="23" t="str">
        <f t="shared" si="10"/>
        <v>71.jpg</v>
      </c>
      <c r="V78" s="24" t="str">
        <f t="shared" si="11"/>
        <v>71.jpg</v>
      </c>
      <c r="X78" s="33" t="b">
        <f>IF(Bdd_cave!$R$3="Toutes les regions",TRUE,Bdd_cave!$R$3=B78)</f>
        <v>0</v>
      </c>
      <c r="Y78" s="33" t="b">
        <f>IF(Bdd_cave!$S$3="Toutes les années",TRUE,Bdd_cave!$S$3=E78)</f>
        <v>1</v>
      </c>
      <c r="Z78" s="27" t="b">
        <f>IF(Bdd_cave!$T$3="Toutes les couleurs",TRUE,Bdd_cave!$T$3=F78)</f>
        <v>0</v>
      </c>
      <c r="AA78" s="33" t="b">
        <f>IF(Bdd_cave!$U$3="Tous les casiers ",TRUE,Bdd_cave!$U$3=H78)</f>
        <v>0</v>
      </c>
      <c r="AB78" s="27" t="b">
        <f t="shared" si="12"/>
        <v>0</v>
      </c>
      <c r="AD78" s="27" t="str">
        <f>IF(AB78,ROWS($AB$7:AB78),"")</f>
        <v/>
      </c>
      <c r="AE78" s="27" t="str">
        <f>IFERROR(SMALL($AD$7:$AD$300,ROWS(AD$7:$AD78)),"")</f>
        <v/>
      </c>
    </row>
    <row r="79" spans="1:31" x14ac:dyDescent="0.25">
      <c r="A79" s="27" t="str">
        <f t="shared" si="13"/>
        <v>VACQUEYRAS  2012</v>
      </c>
      <c r="B79" s="5" t="s">
        <v>17</v>
      </c>
      <c r="C79" s="30" t="s">
        <v>176</v>
      </c>
      <c r="D79" s="30"/>
      <c r="E79" s="30">
        <v>2012</v>
      </c>
      <c r="F79" s="5" t="s">
        <v>309</v>
      </c>
      <c r="G79" s="5">
        <v>2</v>
      </c>
      <c r="H79" s="5" t="s">
        <v>406</v>
      </c>
      <c r="I79" s="6"/>
      <c r="J79" s="7"/>
      <c r="K79" s="7"/>
      <c r="L79" s="5" t="s">
        <v>407</v>
      </c>
      <c r="M79" s="5"/>
      <c r="N79" s="5">
        <v>84190</v>
      </c>
      <c r="O79" s="5" t="s">
        <v>408</v>
      </c>
      <c r="P79" s="5"/>
      <c r="Q79" s="5"/>
      <c r="R79" s="5"/>
      <c r="S79" s="5"/>
      <c r="T79" s="23">
        <f t="shared" si="9"/>
        <v>72</v>
      </c>
      <c r="U79" s="23" t="str">
        <f t="shared" si="10"/>
        <v>72.jpg</v>
      </c>
      <c r="V79" s="24" t="str">
        <f t="shared" si="11"/>
        <v>72.jpg</v>
      </c>
      <c r="X79" s="33" t="b">
        <f>IF(Bdd_cave!$R$3="Toutes les regions",TRUE,Bdd_cave!$R$3=B79)</f>
        <v>0</v>
      </c>
      <c r="Y79" s="33" t="b">
        <f>IF(Bdd_cave!$S$3="Toutes les années",TRUE,Bdd_cave!$S$3=E79)</f>
        <v>1</v>
      </c>
      <c r="Z79" s="27" t="b">
        <f>IF(Bdd_cave!$T$3="Toutes les couleurs",TRUE,Bdd_cave!$T$3=F79)</f>
        <v>0</v>
      </c>
      <c r="AA79" s="33" t="b">
        <f>IF(Bdd_cave!$U$3="Tous les casiers ",TRUE,Bdd_cave!$U$3=H79)</f>
        <v>0</v>
      </c>
      <c r="AB79" s="27" t="b">
        <f t="shared" si="12"/>
        <v>0</v>
      </c>
      <c r="AD79" s="27" t="str">
        <f>IF(AB79,ROWS($AB$7:AB79),"")</f>
        <v/>
      </c>
      <c r="AE79" s="27" t="str">
        <f>IFERROR(SMALL($AD$7:$AD$300,ROWS(AD$7:$AD79)),"")</f>
        <v/>
      </c>
    </row>
    <row r="80" spans="1:31" x14ac:dyDescent="0.25">
      <c r="A80" s="27" t="str">
        <f t="shared" si="13"/>
        <v>CHABLIS  2012</v>
      </c>
      <c r="B80" s="5" t="s">
        <v>15</v>
      </c>
      <c r="C80" s="30" t="s">
        <v>196</v>
      </c>
      <c r="D80" s="30"/>
      <c r="E80" s="30">
        <v>2012</v>
      </c>
      <c r="F80" s="5" t="s">
        <v>309</v>
      </c>
      <c r="G80" s="5">
        <v>3</v>
      </c>
      <c r="H80" s="5" t="s">
        <v>420</v>
      </c>
      <c r="I80" s="6"/>
      <c r="J80" s="7"/>
      <c r="K80" s="7"/>
      <c r="L80" s="5" t="s">
        <v>421</v>
      </c>
      <c r="M80" s="5"/>
      <c r="N80" s="5">
        <v>21</v>
      </c>
      <c r="O80" s="5" t="s">
        <v>422</v>
      </c>
      <c r="P80" s="5"/>
      <c r="Q80" s="5"/>
      <c r="R80" s="5"/>
      <c r="S80" s="5"/>
      <c r="T80" s="23">
        <f t="shared" si="9"/>
        <v>73</v>
      </c>
      <c r="U80" s="23" t="str">
        <f t="shared" si="10"/>
        <v>73.jpg</v>
      </c>
      <c r="V80" s="24" t="str">
        <f t="shared" si="11"/>
        <v>73.jpg</v>
      </c>
      <c r="X80" s="33" t="b">
        <f>IF(Bdd_cave!$R$3="Toutes les regions",TRUE,Bdd_cave!$R$3=B80)</f>
        <v>0</v>
      </c>
      <c r="Y80" s="33" t="b">
        <f>IF(Bdd_cave!$S$3="Toutes les années",TRUE,Bdd_cave!$S$3=E80)</f>
        <v>1</v>
      </c>
      <c r="Z80" s="27" t="b">
        <f>IF(Bdd_cave!$T$3="Toutes les couleurs",TRUE,Bdd_cave!$T$3=F80)</f>
        <v>0</v>
      </c>
      <c r="AA80" s="33" t="b">
        <f>IF(Bdd_cave!$U$3="Tous les casiers ",TRUE,Bdd_cave!$U$3=H80)</f>
        <v>0</v>
      </c>
      <c r="AB80" s="27" t="b">
        <f t="shared" si="12"/>
        <v>0</v>
      </c>
      <c r="AD80" s="27" t="str">
        <f>IF(AB80,ROWS($AB$7:AB80),"")</f>
        <v/>
      </c>
      <c r="AE80" s="27" t="str">
        <f>IFERROR(SMALL($AD$7:$AD$300,ROWS(AD$7:$AD80)),"")</f>
        <v/>
      </c>
    </row>
    <row r="81" spans="1:31" x14ac:dyDescent="0.25">
      <c r="A81" s="27" t="str">
        <f t="shared" si="13"/>
        <v>COTE DU RHONE  2012</v>
      </c>
      <c r="B81" s="5" t="s">
        <v>17</v>
      </c>
      <c r="C81" s="30" t="s">
        <v>17</v>
      </c>
      <c r="D81" s="30"/>
      <c r="E81" s="30">
        <v>2012</v>
      </c>
      <c r="F81" s="5" t="s">
        <v>308</v>
      </c>
      <c r="G81" s="5">
        <v>1</v>
      </c>
      <c r="H81" s="5" t="s">
        <v>428</v>
      </c>
      <c r="I81" s="6"/>
      <c r="J81" s="7"/>
      <c r="K81" s="7"/>
      <c r="L81" s="5" t="s">
        <v>429</v>
      </c>
      <c r="M81" s="5" t="s">
        <v>430</v>
      </c>
      <c r="N81" s="5"/>
      <c r="O81" s="5"/>
      <c r="P81" s="5"/>
      <c r="Q81" s="5"/>
      <c r="R81" s="5"/>
      <c r="S81" s="5"/>
      <c r="T81" s="31">
        <f t="shared" si="9"/>
        <v>74</v>
      </c>
      <c r="U81" s="31" t="str">
        <f t="shared" si="10"/>
        <v>74.jpg</v>
      </c>
      <c r="V81" s="32" t="str">
        <f t="shared" si="11"/>
        <v>74.jpg</v>
      </c>
      <c r="X81" s="33" t="b">
        <f>IF(Bdd_cave!$R$3="Toutes les regions",TRUE,Bdd_cave!$R$3=B81)</f>
        <v>0</v>
      </c>
      <c r="Y81" s="33" t="b">
        <f>IF(Bdd_cave!$S$3="Toutes les années",TRUE,Bdd_cave!$S$3=E81)</f>
        <v>1</v>
      </c>
      <c r="Z81" s="27" t="b">
        <f>IF(Bdd_cave!$T$3="Toutes les couleurs",TRUE,Bdd_cave!$T$3=F81)</f>
        <v>0</v>
      </c>
      <c r="AA81" s="33" t="b">
        <f>IF(Bdd_cave!$U$3="Tous les casiers ",TRUE,Bdd_cave!$U$3=H81)</f>
        <v>0</v>
      </c>
      <c r="AB81" s="27" t="b">
        <f t="shared" si="12"/>
        <v>0</v>
      </c>
      <c r="AD81" s="27" t="str">
        <f>IF(AB81,ROWS($AB$7:AB81),"")</f>
        <v/>
      </c>
      <c r="AE81" s="27" t="str">
        <f>IFERROR(SMALL($AD$7:$AD$300,ROWS(AD$7:$AD81)),"")</f>
        <v/>
      </c>
    </row>
    <row r="82" spans="1:31" x14ac:dyDescent="0.25">
      <c r="A82" s="27" t="str">
        <f t="shared" si="13"/>
        <v>FIXIN 1 er Cru 2012</v>
      </c>
      <c r="B82" s="5" t="s">
        <v>15</v>
      </c>
      <c r="C82" s="30" t="s">
        <v>259</v>
      </c>
      <c r="D82" s="30" t="s">
        <v>312</v>
      </c>
      <c r="E82" s="30">
        <v>2012</v>
      </c>
      <c r="F82" s="5" t="s">
        <v>308</v>
      </c>
      <c r="G82" s="5">
        <v>1</v>
      </c>
      <c r="H82" s="5" t="s">
        <v>428</v>
      </c>
      <c r="I82" s="6"/>
      <c r="J82" s="7"/>
      <c r="K82" s="7" t="s">
        <v>435</v>
      </c>
      <c r="L82" s="5" t="s">
        <v>436</v>
      </c>
      <c r="M82" s="5"/>
      <c r="N82" s="5">
        <v>21</v>
      </c>
      <c r="O82" s="5" t="s">
        <v>259</v>
      </c>
      <c r="P82" s="5"/>
      <c r="Q82" s="5"/>
      <c r="R82" s="5"/>
      <c r="S82" s="5"/>
      <c r="T82" s="31">
        <f t="shared" si="9"/>
        <v>75</v>
      </c>
      <c r="U82" s="31" t="str">
        <f t="shared" si="10"/>
        <v>75.jpg</v>
      </c>
      <c r="V82" s="32" t="str">
        <f t="shared" si="11"/>
        <v>75.jpg</v>
      </c>
      <c r="X82" s="33" t="b">
        <f>IF(Bdd_cave!$R$3="Toutes les regions",TRUE,Bdd_cave!$R$3=B82)</f>
        <v>0</v>
      </c>
      <c r="Y82" s="33" t="b">
        <f>IF(Bdd_cave!$S$3="Toutes les années",TRUE,Bdd_cave!$S$3=E82)</f>
        <v>1</v>
      </c>
      <c r="Z82" s="27" t="b">
        <f>IF(Bdd_cave!$T$3="Toutes les couleurs",TRUE,Bdd_cave!$T$3=F82)</f>
        <v>0</v>
      </c>
      <c r="AA82" s="33" t="b">
        <f>IF(Bdd_cave!$U$3="Tous les casiers ",TRUE,Bdd_cave!$U$3=H82)</f>
        <v>0</v>
      </c>
      <c r="AB82" s="27" t="b">
        <f t="shared" si="12"/>
        <v>0</v>
      </c>
      <c r="AD82" s="27" t="str">
        <f>IF(AB82,ROWS($AB$7:AB82),"")</f>
        <v/>
      </c>
      <c r="AE82" s="27" t="str">
        <f>IFERROR(SMALL($AD$7:$AD$300,ROWS(AD$7:$AD82)),"")</f>
        <v/>
      </c>
    </row>
    <row r="83" spans="1:31" x14ac:dyDescent="0.25">
      <c r="A83" s="27" t="str">
        <f t="shared" si="13"/>
        <v>CHINON  2012</v>
      </c>
      <c r="B83" s="5" t="s">
        <v>19</v>
      </c>
      <c r="C83" s="30" t="s">
        <v>107</v>
      </c>
      <c r="D83" s="30"/>
      <c r="E83" s="30">
        <v>2012</v>
      </c>
      <c r="F83" s="5" t="s">
        <v>308</v>
      </c>
      <c r="G83" s="5">
        <v>1</v>
      </c>
      <c r="H83" s="5" t="s">
        <v>428</v>
      </c>
      <c r="I83" s="6"/>
      <c r="J83" s="7"/>
      <c r="K83" s="7" t="s">
        <v>437</v>
      </c>
      <c r="L83" s="5" t="s">
        <v>438</v>
      </c>
      <c r="M83" s="5" t="s">
        <v>439</v>
      </c>
      <c r="N83" s="5">
        <v>37500</v>
      </c>
      <c r="O83" s="5" t="s">
        <v>440</v>
      </c>
      <c r="P83" s="5"/>
      <c r="Q83" s="5"/>
      <c r="R83" s="5"/>
      <c r="S83" s="5"/>
      <c r="T83" s="31">
        <f t="shared" si="9"/>
        <v>76</v>
      </c>
      <c r="U83" s="31" t="str">
        <f t="shared" si="10"/>
        <v>76.jpg</v>
      </c>
      <c r="V83" s="32" t="str">
        <f t="shared" si="11"/>
        <v>76.jpg</v>
      </c>
      <c r="X83" s="33" t="b">
        <f>IF(Bdd_cave!$R$3="Toutes les regions",TRUE,Bdd_cave!$R$3=B83)</f>
        <v>0</v>
      </c>
      <c r="Y83" s="33" t="b">
        <f>IF(Bdd_cave!$S$3="Toutes les années",TRUE,Bdd_cave!$S$3=E83)</f>
        <v>1</v>
      </c>
      <c r="Z83" s="27" t="b">
        <f>IF(Bdd_cave!$T$3="Toutes les couleurs",TRUE,Bdd_cave!$T$3=F83)</f>
        <v>0</v>
      </c>
      <c r="AA83" s="33" t="b">
        <f>IF(Bdd_cave!$U$3="Tous les casiers ",TRUE,Bdd_cave!$U$3=H83)</f>
        <v>0</v>
      </c>
      <c r="AB83" s="27" t="b">
        <f t="shared" si="12"/>
        <v>0</v>
      </c>
      <c r="AD83" s="27" t="str">
        <f>IF(AB83,ROWS($AB$7:AB83),"")</f>
        <v/>
      </c>
      <c r="AE83" s="27" t="str">
        <f>IFERROR(SMALL($AD$7:$AD$300,ROWS(AD$7:$AD83)),"")</f>
        <v/>
      </c>
    </row>
    <row r="84" spans="1:31" x14ac:dyDescent="0.25">
      <c r="A84" s="27" t="str">
        <f t="shared" si="13"/>
        <v>BEAUNE 1 er Cru 2012</v>
      </c>
      <c r="B84" s="5" t="s">
        <v>15</v>
      </c>
      <c r="C84" s="30" t="s">
        <v>55</v>
      </c>
      <c r="D84" s="30" t="s">
        <v>312</v>
      </c>
      <c r="E84" s="30">
        <v>2012</v>
      </c>
      <c r="F84" s="5" t="s">
        <v>308</v>
      </c>
      <c r="G84" s="5">
        <v>1</v>
      </c>
      <c r="H84" s="5" t="s">
        <v>428</v>
      </c>
      <c r="I84" s="6"/>
      <c r="J84" s="7"/>
      <c r="K84" s="7"/>
      <c r="L84" s="5" t="s">
        <v>455</v>
      </c>
      <c r="M84" s="5"/>
      <c r="N84" s="5"/>
      <c r="O84" s="5"/>
      <c r="P84" s="5"/>
      <c r="Q84" s="5"/>
      <c r="R84" s="5" t="s">
        <v>456</v>
      </c>
      <c r="S84" s="5"/>
      <c r="T84" s="31">
        <f t="shared" si="9"/>
        <v>77</v>
      </c>
      <c r="U84" s="31" t="str">
        <f t="shared" si="10"/>
        <v>77.jpg</v>
      </c>
      <c r="V84" s="32" t="str">
        <f t="shared" si="11"/>
        <v>77.jpg</v>
      </c>
      <c r="X84" s="33" t="b">
        <f>IF(Bdd_cave!$R$3="Toutes les regions",TRUE,Bdd_cave!$R$3=B84)</f>
        <v>0</v>
      </c>
      <c r="Y84" s="33" t="b">
        <f>IF(Bdd_cave!$S$3="Toutes les années",TRUE,Bdd_cave!$S$3=E84)</f>
        <v>1</v>
      </c>
      <c r="Z84" s="27" t="b">
        <f>IF(Bdd_cave!$T$3="Toutes les couleurs",TRUE,Bdd_cave!$T$3=F84)</f>
        <v>0</v>
      </c>
      <c r="AA84" s="33" t="b">
        <f>IF(Bdd_cave!$U$3="Tous les casiers ",TRUE,Bdd_cave!$U$3=H84)</f>
        <v>0</v>
      </c>
      <c r="AB84" s="27" t="b">
        <f t="shared" si="12"/>
        <v>0</v>
      </c>
      <c r="AD84" s="27" t="str">
        <f>IF(AB84,ROWS($AB$7:AB84),"")</f>
        <v/>
      </c>
      <c r="AE84" s="27" t="str">
        <f>IFERROR(SMALL($AD$7:$AD$300,ROWS(AD$7:$AD84)),"")</f>
        <v/>
      </c>
    </row>
    <row r="85" spans="1:31" x14ac:dyDescent="0.25">
      <c r="A85" s="27" t="str">
        <f t="shared" si="13"/>
        <v>SAUVIGNON  2012</v>
      </c>
      <c r="B85" s="5" t="s">
        <v>21</v>
      </c>
      <c r="C85" s="30" t="s">
        <v>463</v>
      </c>
      <c r="D85" s="30"/>
      <c r="E85" s="30">
        <v>2012</v>
      </c>
      <c r="F85" s="5" t="s">
        <v>309</v>
      </c>
      <c r="G85" s="5">
        <v>1</v>
      </c>
      <c r="H85" s="5" t="s">
        <v>428</v>
      </c>
      <c r="I85" s="6"/>
      <c r="J85" s="7"/>
      <c r="K85" s="7" t="s">
        <v>464</v>
      </c>
      <c r="L85" s="5" t="s">
        <v>465</v>
      </c>
      <c r="M85" s="5"/>
      <c r="N85" s="5"/>
      <c r="O85" s="5"/>
      <c r="P85" s="5"/>
      <c r="Q85" s="5"/>
      <c r="R85" s="5" t="s">
        <v>466</v>
      </c>
      <c r="S85" s="5"/>
      <c r="T85" s="31">
        <f t="shared" si="9"/>
        <v>78</v>
      </c>
      <c r="U85" s="31" t="str">
        <f t="shared" si="10"/>
        <v>78.jpg</v>
      </c>
      <c r="V85" s="32" t="str">
        <f t="shared" si="11"/>
        <v>78.jpg</v>
      </c>
      <c r="X85" s="33" t="b">
        <f>IF(Bdd_cave!$R$3="Toutes les regions",TRUE,Bdd_cave!$R$3=B85)</f>
        <v>0</v>
      </c>
      <c r="Y85" s="33" t="b">
        <f>IF(Bdd_cave!$S$3="Toutes les années",TRUE,Bdd_cave!$S$3=E85)</f>
        <v>1</v>
      </c>
      <c r="Z85" s="27" t="b">
        <f>IF(Bdd_cave!$T$3="Toutes les couleurs",TRUE,Bdd_cave!$T$3=F85)</f>
        <v>0</v>
      </c>
      <c r="AA85" s="33" t="b">
        <f>IF(Bdd_cave!$U$3="Tous les casiers ",TRUE,Bdd_cave!$U$3=H85)</f>
        <v>0</v>
      </c>
      <c r="AB85" s="27" t="b">
        <f t="shared" si="12"/>
        <v>0</v>
      </c>
      <c r="AD85" s="27" t="str">
        <f>IF(AB85,ROWS($AB$7:AB85),"")</f>
        <v/>
      </c>
      <c r="AE85" s="27" t="str">
        <f>IFERROR(SMALL($AD$7:$AD$300,ROWS(AD$7:$AD85)),"")</f>
        <v/>
      </c>
    </row>
    <row r="86" spans="1:31" x14ac:dyDescent="0.25">
      <c r="A86" s="27" t="str">
        <f t="shared" si="13"/>
        <v>COTE DU RHONE  2012</v>
      </c>
      <c r="B86" s="5" t="s">
        <v>17</v>
      </c>
      <c r="C86" s="30" t="s">
        <v>17</v>
      </c>
      <c r="D86" s="30"/>
      <c r="E86" s="30">
        <v>2012</v>
      </c>
      <c r="F86" s="5" t="s">
        <v>310</v>
      </c>
      <c r="G86" s="5">
        <v>3</v>
      </c>
      <c r="H86" s="5" t="s">
        <v>528</v>
      </c>
      <c r="I86" s="6"/>
      <c r="J86" s="7"/>
      <c r="K86" s="7"/>
      <c r="L86" s="5" t="s">
        <v>431</v>
      </c>
      <c r="M86" s="5"/>
      <c r="N86" s="5">
        <v>7700</v>
      </c>
      <c r="O86" s="5" t="s">
        <v>432</v>
      </c>
      <c r="P86" s="5"/>
      <c r="Q86" s="5"/>
      <c r="R86" s="5"/>
      <c r="S86" s="5"/>
      <c r="T86" s="23">
        <f t="shared" si="9"/>
        <v>79</v>
      </c>
      <c r="U86" s="23" t="str">
        <f t="shared" si="10"/>
        <v>79.jpg</v>
      </c>
      <c r="V86" s="24" t="str">
        <f t="shared" si="11"/>
        <v>79.jpg</v>
      </c>
      <c r="X86" s="33" t="b">
        <f>IF(Bdd_cave!$R$3="Toutes les regions",TRUE,Bdd_cave!$R$3=B86)</f>
        <v>0</v>
      </c>
      <c r="Y86" s="33" t="b">
        <f>IF(Bdd_cave!$S$3="Toutes les années",TRUE,Bdd_cave!$S$3=E86)</f>
        <v>1</v>
      </c>
      <c r="Z86" s="27" t="b">
        <f>IF(Bdd_cave!$T$3="Toutes les couleurs",TRUE,Bdd_cave!$T$3=F86)</f>
        <v>0</v>
      </c>
      <c r="AA86" s="33" t="b">
        <f>IF(Bdd_cave!$U$3="Tous les casiers ",TRUE,Bdd_cave!$U$3=H86)</f>
        <v>0</v>
      </c>
      <c r="AB86" s="27" t="b">
        <f t="shared" si="12"/>
        <v>0</v>
      </c>
      <c r="AD86" s="27" t="str">
        <f>IF(AB86,ROWS($AB$7:AB86),"")</f>
        <v/>
      </c>
      <c r="AE86" s="27" t="str">
        <f>IFERROR(SMALL($AD$7:$AD$300,ROWS(AD$7:$AD86)),"")</f>
        <v/>
      </c>
    </row>
    <row r="87" spans="1:31" x14ac:dyDescent="0.25">
      <c r="A87" s="27" t="str">
        <f t="shared" si="13"/>
        <v>SAINT-NICOLAS-DE-BOURGUEIL  2013</v>
      </c>
      <c r="B87" s="5" t="s">
        <v>19</v>
      </c>
      <c r="C87" s="30" t="s">
        <v>231</v>
      </c>
      <c r="D87" s="30"/>
      <c r="E87" s="30">
        <v>2013</v>
      </c>
      <c r="F87" s="5" t="s">
        <v>308</v>
      </c>
      <c r="G87" s="5">
        <v>1</v>
      </c>
      <c r="H87" s="5" t="s">
        <v>428</v>
      </c>
      <c r="I87" s="6"/>
      <c r="J87" s="7"/>
      <c r="K87" s="7"/>
      <c r="L87" s="5" t="s">
        <v>441</v>
      </c>
      <c r="M87" s="5"/>
      <c r="N87" s="5">
        <v>37140</v>
      </c>
      <c r="O87" s="5" t="s">
        <v>442</v>
      </c>
      <c r="P87" s="5"/>
      <c r="Q87" s="5"/>
      <c r="R87" s="5"/>
      <c r="S87" s="5"/>
      <c r="T87" s="31">
        <f t="shared" si="9"/>
        <v>80</v>
      </c>
      <c r="U87" s="31" t="str">
        <f t="shared" si="10"/>
        <v>80.jpg</v>
      </c>
      <c r="V87" s="32" t="str">
        <f t="shared" si="11"/>
        <v>80.jpg</v>
      </c>
      <c r="X87" s="33" t="b">
        <f>IF(Bdd_cave!$R$3="Toutes les regions",TRUE,Bdd_cave!$R$3=B87)</f>
        <v>0</v>
      </c>
      <c r="Y87" s="33" t="b">
        <f>IF(Bdd_cave!$S$3="Toutes les années",TRUE,Bdd_cave!$S$3=E87)</f>
        <v>1</v>
      </c>
      <c r="Z87" s="27" t="b">
        <f>IF(Bdd_cave!$T$3="Toutes les couleurs",TRUE,Bdd_cave!$T$3=F87)</f>
        <v>0</v>
      </c>
      <c r="AA87" s="33" t="b">
        <f>IF(Bdd_cave!$U$3="Tous les casiers ",TRUE,Bdd_cave!$U$3=H87)</f>
        <v>0</v>
      </c>
      <c r="AB87" s="27" t="b">
        <f t="shared" si="12"/>
        <v>0</v>
      </c>
      <c r="AD87" s="27" t="str">
        <f>IF(AB87,ROWS($AB$7:AB87),"")</f>
        <v/>
      </c>
      <c r="AE87" s="27" t="str">
        <f>IFERROR(SMALL($AD$7:$AD$300,ROWS(AD$7:$AD87)),"")</f>
        <v/>
      </c>
    </row>
    <row r="88" spans="1:31" x14ac:dyDescent="0.25">
      <c r="A88" s="27" t="str">
        <f t="shared" si="13"/>
        <v>SAINT-ROMAIN  2013</v>
      </c>
      <c r="B88" s="5" t="s">
        <v>15</v>
      </c>
      <c r="C88" s="30" t="s">
        <v>300</v>
      </c>
      <c r="D88" s="30"/>
      <c r="E88" s="30">
        <v>2013</v>
      </c>
      <c r="F88" s="5" t="s">
        <v>308</v>
      </c>
      <c r="G88" s="5">
        <v>1</v>
      </c>
      <c r="H88" s="5" t="s">
        <v>428</v>
      </c>
      <c r="I88" s="6"/>
      <c r="J88" s="7"/>
      <c r="K88" s="7"/>
      <c r="L88" s="5" t="s">
        <v>448</v>
      </c>
      <c r="M88" s="5"/>
      <c r="N88" s="5"/>
      <c r="O88" s="5"/>
      <c r="P88" s="5"/>
      <c r="Q88" s="5"/>
      <c r="R88" s="5"/>
      <c r="S88" s="5"/>
      <c r="T88" s="31">
        <f t="shared" si="9"/>
        <v>81</v>
      </c>
      <c r="U88" s="31" t="str">
        <f t="shared" si="10"/>
        <v>81.jpg</v>
      </c>
      <c r="V88" s="32" t="str">
        <f t="shared" si="11"/>
        <v>81.jpg</v>
      </c>
      <c r="X88" s="33" t="b">
        <f>IF(Bdd_cave!$R$3="Toutes les regions",TRUE,Bdd_cave!$R$3=B88)</f>
        <v>0</v>
      </c>
      <c r="Y88" s="33" t="b">
        <f>IF(Bdd_cave!$S$3="Toutes les années",TRUE,Bdd_cave!$S$3=E88)</f>
        <v>1</v>
      </c>
      <c r="Z88" s="27" t="b">
        <f>IF(Bdd_cave!$T$3="Toutes les couleurs",TRUE,Bdd_cave!$T$3=F88)</f>
        <v>0</v>
      </c>
      <c r="AA88" s="33" t="b">
        <f>IF(Bdd_cave!$U$3="Tous les casiers ",TRUE,Bdd_cave!$U$3=H88)</f>
        <v>0</v>
      </c>
      <c r="AB88" s="27" t="b">
        <f t="shared" si="12"/>
        <v>0</v>
      </c>
      <c r="AD88" s="27" t="str">
        <f>IF(AB88,ROWS($AB$7:AB88),"")</f>
        <v/>
      </c>
      <c r="AE88" s="27" t="str">
        <f>IFERROR(SMALL($AD$7:$AD$300,ROWS(AD$7:$AD88)),"")</f>
        <v/>
      </c>
    </row>
    <row r="89" spans="1:31" x14ac:dyDescent="0.25">
      <c r="A89" s="27" t="str">
        <f t="shared" si="13"/>
        <v>CABERNET SAUVIGNON  2013</v>
      </c>
      <c r="B89" s="5" t="s">
        <v>20</v>
      </c>
      <c r="C89" s="30" t="s">
        <v>460</v>
      </c>
      <c r="D89" s="30"/>
      <c r="E89" s="30">
        <v>2013</v>
      </c>
      <c r="F89" s="5" t="s">
        <v>308</v>
      </c>
      <c r="G89" s="5">
        <v>1</v>
      </c>
      <c r="H89" s="5" t="s">
        <v>428</v>
      </c>
      <c r="I89" s="6"/>
      <c r="J89" s="7"/>
      <c r="K89" s="7"/>
      <c r="L89" s="5" t="s">
        <v>461</v>
      </c>
      <c r="M89" s="5"/>
      <c r="N89" s="5"/>
      <c r="O89" s="5"/>
      <c r="P89" s="5"/>
      <c r="Q89" s="5"/>
      <c r="R89" s="5" t="s">
        <v>462</v>
      </c>
      <c r="S89" s="5"/>
      <c r="T89" s="31">
        <f t="shared" si="9"/>
        <v>82</v>
      </c>
      <c r="U89" s="31" t="str">
        <f t="shared" si="10"/>
        <v>82.jpg</v>
      </c>
      <c r="V89" s="32" t="str">
        <f t="shared" si="11"/>
        <v>82.jpg</v>
      </c>
      <c r="X89" s="33" t="b">
        <f>IF(Bdd_cave!$R$3="Toutes les regions",TRUE,Bdd_cave!$R$3=B89)</f>
        <v>0</v>
      </c>
      <c r="Y89" s="33" t="b">
        <f>IF(Bdd_cave!$S$3="Toutes les années",TRUE,Bdd_cave!$S$3=E89)</f>
        <v>1</v>
      </c>
      <c r="Z89" s="27" t="b">
        <f>IF(Bdd_cave!$T$3="Toutes les couleurs",TRUE,Bdd_cave!$T$3=F89)</f>
        <v>0</v>
      </c>
      <c r="AA89" s="33" t="b">
        <f>IF(Bdd_cave!$U$3="Tous les casiers ",TRUE,Bdd_cave!$U$3=H89)</f>
        <v>0</v>
      </c>
      <c r="AB89" s="27" t="b">
        <f t="shared" si="12"/>
        <v>0</v>
      </c>
      <c r="AD89" s="27" t="str">
        <f>IF(AB89,ROWS($AB$7:AB89),"")</f>
        <v/>
      </c>
      <c r="AE89" s="27" t="str">
        <f>IFERROR(SMALL($AD$7:$AD$300,ROWS(AD$7:$AD89)),"")</f>
        <v/>
      </c>
    </row>
    <row r="90" spans="1:31" x14ac:dyDescent="0.25">
      <c r="A90" s="27" t="str">
        <f t="shared" si="13"/>
        <v>ALIGOTE  2013</v>
      </c>
      <c r="B90" s="5" t="s">
        <v>15</v>
      </c>
      <c r="C90" s="30" t="s">
        <v>91</v>
      </c>
      <c r="D90" s="30"/>
      <c r="E90" s="30">
        <v>2013</v>
      </c>
      <c r="F90" s="5" t="s">
        <v>309</v>
      </c>
      <c r="G90" s="5">
        <v>4</v>
      </c>
      <c r="H90" s="5" t="s">
        <v>473</v>
      </c>
      <c r="I90" s="6"/>
      <c r="J90" s="7"/>
      <c r="K90" s="7" t="s">
        <v>486</v>
      </c>
      <c r="L90" s="5" t="s">
        <v>487</v>
      </c>
      <c r="M90" s="5"/>
      <c r="N90" s="5"/>
      <c r="O90" s="5" t="s">
        <v>488</v>
      </c>
      <c r="P90" s="5"/>
      <c r="Q90" s="5"/>
      <c r="R90" s="5"/>
      <c r="S90" s="5"/>
      <c r="T90" s="23">
        <f t="shared" si="9"/>
        <v>83</v>
      </c>
      <c r="U90" s="23" t="str">
        <f t="shared" si="10"/>
        <v>83.jpg</v>
      </c>
      <c r="V90" s="24" t="str">
        <f t="shared" si="11"/>
        <v>83.jpg</v>
      </c>
      <c r="X90" s="33" t="b">
        <f>IF(Bdd_cave!$R$3="Toutes les regions",TRUE,Bdd_cave!$R$3=B90)</f>
        <v>0</v>
      </c>
      <c r="Y90" s="33" t="b">
        <f>IF(Bdd_cave!$S$3="Toutes les années",TRUE,Bdd_cave!$S$3=E90)</f>
        <v>1</v>
      </c>
      <c r="Z90" s="27" t="b">
        <f>IF(Bdd_cave!$T$3="Toutes les couleurs",TRUE,Bdd_cave!$T$3=F90)</f>
        <v>0</v>
      </c>
      <c r="AA90" s="33" t="b">
        <f>IF(Bdd_cave!$U$3="Tous les casiers ",TRUE,Bdd_cave!$U$3=H90)</f>
        <v>0</v>
      </c>
      <c r="AB90" s="27" t="b">
        <f t="shared" si="12"/>
        <v>0</v>
      </c>
      <c r="AD90" s="27" t="str">
        <f>IF(AB90,ROWS($AB$7:AB90),"")</f>
        <v/>
      </c>
      <c r="AE90" s="27" t="str">
        <f>IFERROR(SMALL($AD$7:$AD$300,ROWS(AD$7:$AD90)),"")</f>
        <v/>
      </c>
    </row>
    <row r="91" spans="1:31" x14ac:dyDescent="0.25">
      <c r="A91" s="27" t="str">
        <f t="shared" si="13"/>
        <v>BEAUMES DE VENISE  2013</v>
      </c>
      <c r="B91" s="5" t="s">
        <v>17</v>
      </c>
      <c r="C91" s="30" t="s">
        <v>31</v>
      </c>
      <c r="D91" s="30"/>
      <c r="E91" s="30">
        <v>2013</v>
      </c>
      <c r="F91" s="5" t="s">
        <v>309</v>
      </c>
      <c r="G91" s="5">
        <v>1</v>
      </c>
      <c r="H91" s="5" t="s">
        <v>529</v>
      </c>
      <c r="I91" s="6"/>
      <c r="J91" s="7"/>
      <c r="K91" s="7"/>
      <c r="L91" s="5"/>
      <c r="M91" s="5"/>
      <c r="N91" s="5"/>
      <c r="O91" s="5"/>
      <c r="P91" s="5"/>
      <c r="Q91" s="5"/>
      <c r="R91" s="5"/>
      <c r="S91" s="5"/>
      <c r="T91" s="23">
        <f t="shared" si="9"/>
        <v>84</v>
      </c>
      <c r="U91" s="23" t="str">
        <f t="shared" si="10"/>
        <v>84.jpg</v>
      </c>
      <c r="V91" s="24" t="str">
        <f t="shared" si="11"/>
        <v>84.jpg</v>
      </c>
      <c r="X91" s="33" t="b">
        <f>IF(Bdd_cave!$R$3="Toutes les regions",TRUE,Bdd_cave!$R$3=B91)</f>
        <v>0</v>
      </c>
      <c r="Y91" s="33" t="b">
        <f>IF(Bdd_cave!$S$3="Toutes les années",TRUE,Bdd_cave!$S$3=E91)</f>
        <v>1</v>
      </c>
      <c r="Z91" s="27" t="b">
        <f>IF(Bdd_cave!$T$3="Toutes les couleurs",TRUE,Bdd_cave!$T$3=F91)</f>
        <v>0</v>
      </c>
      <c r="AA91" s="33" t="b">
        <f>IF(Bdd_cave!$U$3="Tous les casiers ",TRUE,Bdd_cave!$U$3=H91)</f>
        <v>0</v>
      </c>
      <c r="AB91" s="27" t="b">
        <f t="shared" si="12"/>
        <v>0</v>
      </c>
      <c r="AD91" s="27" t="str">
        <f>IF(AB91,ROWS($AB$7:AB91),"")</f>
        <v/>
      </c>
      <c r="AE91" s="27" t="str">
        <f>IFERROR(SMALL($AD$7:$AD$300,ROWS(AD$7:$AD91)),"")</f>
        <v/>
      </c>
    </row>
    <row r="92" spans="1:31" x14ac:dyDescent="0.25">
      <c r="A92" s="27" t="str">
        <f t="shared" si="13"/>
        <v>BORDEAUX  2013</v>
      </c>
      <c r="B92" s="5" t="s">
        <v>16</v>
      </c>
      <c r="C92" s="30" t="s">
        <v>16</v>
      </c>
      <c r="D92" s="30"/>
      <c r="E92" s="30">
        <v>2013</v>
      </c>
      <c r="F92" s="5" t="s">
        <v>308</v>
      </c>
      <c r="G92" s="5">
        <v>1</v>
      </c>
      <c r="H92" s="5" t="s">
        <v>544</v>
      </c>
      <c r="I92" s="6"/>
      <c r="J92" s="7"/>
      <c r="K92" s="7"/>
      <c r="L92" s="5" t="s">
        <v>547</v>
      </c>
      <c r="M92" s="5"/>
      <c r="N92" s="5"/>
      <c r="O92" s="5"/>
      <c r="P92" s="5"/>
      <c r="Q92" s="5"/>
      <c r="R92" s="5"/>
      <c r="S92" s="5"/>
      <c r="T92" s="23">
        <f t="shared" si="9"/>
        <v>85</v>
      </c>
      <c r="U92" s="23" t="str">
        <f t="shared" si="10"/>
        <v>85.jpg</v>
      </c>
      <c r="V92" s="24" t="str">
        <f t="shared" si="11"/>
        <v>85.jpg</v>
      </c>
      <c r="X92" s="33" t="b">
        <f>IF(Bdd_cave!$R$3="Toutes les regions",TRUE,Bdd_cave!$R$3=B92)</f>
        <v>0</v>
      </c>
      <c r="Y92" s="33" t="b">
        <f>IF(Bdd_cave!$S$3="Toutes les années",TRUE,Bdd_cave!$S$3=E92)</f>
        <v>1</v>
      </c>
      <c r="Z92" s="27" t="b">
        <f>IF(Bdd_cave!$T$3="Toutes les couleurs",TRUE,Bdd_cave!$T$3=F92)</f>
        <v>0</v>
      </c>
      <c r="AA92" s="33" t="b">
        <f>IF(Bdd_cave!$U$3="Tous les casiers ",TRUE,Bdd_cave!$U$3=H92)</f>
        <v>0</v>
      </c>
      <c r="AB92" s="27" t="b">
        <f t="shared" si="12"/>
        <v>0</v>
      </c>
      <c r="AD92" s="27" t="str">
        <f>IF(AB92,ROWS($AB$7:AB92),"")</f>
        <v/>
      </c>
      <c r="AE92" s="27" t="str">
        <f>IFERROR(SMALL($AD$7:$AD$300,ROWS(AD$7:$AD92)),"")</f>
        <v/>
      </c>
    </row>
    <row r="93" spans="1:31" x14ac:dyDescent="0.25">
      <c r="A93" s="27" t="str">
        <f t="shared" si="13"/>
        <v>HAUTES-COTES DE BEAUNE  2013</v>
      </c>
      <c r="B93" s="5" t="s">
        <v>15</v>
      </c>
      <c r="C93" s="30" t="s">
        <v>162</v>
      </c>
      <c r="D93" s="30"/>
      <c r="E93" s="30">
        <v>2013</v>
      </c>
      <c r="F93" s="5" t="s">
        <v>309</v>
      </c>
      <c r="G93" s="5">
        <v>1</v>
      </c>
      <c r="H93" s="5" t="s">
        <v>544</v>
      </c>
      <c r="I93" s="6"/>
      <c r="J93" s="7"/>
      <c r="K93" s="7"/>
      <c r="L93" s="5" t="s">
        <v>365</v>
      </c>
      <c r="M93" s="5"/>
      <c r="N93" s="5">
        <v>21</v>
      </c>
      <c r="O93" s="5" t="s">
        <v>366</v>
      </c>
      <c r="P93" s="5"/>
      <c r="Q93" s="5"/>
      <c r="R93" s="5"/>
      <c r="S93" s="5"/>
      <c r="T93" s="23">
        <f t="shared" si="9"/>
        <v>86</v>
      </c>
      <c r="U93" s="23" t="str">
        <f t="shared" si="10"/>
        <v>86.jpg</v>
      </c>
      <c r="V93" s="24" t="str">
        <f t="shared" si="11"/>
        <v>86.jpg</v>
      </c>
      <c r="X93" s="33" t="b">
        <f>IF(Bdd_cave!$R$3="Toutes les regions",TRUE,Bdd_cave!$R$3=B93)</f>
        <v>0</v>
      </c>
      <c r="Y93" s="33" t="b">
        <f>IF(Bdd_cave!$S$3="Toutes les années",TRUE,Bdd_cave!$S$3=E93)</f>
        <v>1</v>
      </c>
      <c r="Z93" s="27" t="b">
        <f>IF(Bdd_cave!$T$3="Toutes les couleurs",TRUE,Bdd_cave!$T$3=F93)</f>
        <v>0</v>
      </c>
      <c r="AA93" s="33" t="b">
        <f>IF(Bdd_cave!$U$3="Tous les casiers ",TRUE,Bdd_cave!$U$3=H93)</f>
        <v>0</v>
      </c>
      <c r="AB93" s="27" t="b">
        <f t="shared" si="12"/>
        <v>0</v>
      </c>
      <c r="AD93" s="27" t="str">
        <f>IF(AB93,ROWS($AB$7:AB93),"")</f>
        <v/>
      </c>
      <c r="AE93" s="27" t="str">
        <f>IFERROR(SMALL($AD$7:$AD$300,ROWS(AD$7:$AD93)),"")</f>
        <v/>
      </c>
    </row>
    <row r="94" spans="1:31" x14ac:dyDescent="0.25">
      <c r="A94" s="27" t="str">
        <f t="shared" si="13"/>
        <v>AUXEY-DURESSES 1 er Cru 2014</v>
      </c>
      <c r="B94" s="5" t="s">
        <v>15</v>
      </c>
      <c r="C94" s="30" t="s">
        <v>38</v>
      </c>
      <c r="D94" s="30" t="s">
        <v>312</v>
      </c>
      <c r="E94" s="30">
        <v>2014</v>
      </c>
      <c r="F94" s="5" t="s">
        <v>308</v>
      </c>
      <c r="G94" s="5">
        <v>5</v>
      </c>
      <c r="H94" s="5" t="s">
        <v>344</v>
      </c>
      <c r="I94" s="6"/>
      <c r="J94" s="7"/>
      <c r="K94" s="7" t="s">
        <v>345</v>
      </c>
      <c r="L94" s="5" t="s">
        <v>346</v>
      </c>
      <c r="M94" s="5"/>
      <c r="N94" s="5"/>
      <c r="O94" s="5" t="s">
        <v>347</v>
      </c>
      <c r="P94" s="5"/>
      <c r="Q94" s="5"/>
      <c r="R94" s="5"/>
      <c r="S94" s="5"/>
      <c r="T94" s="31">
        <f t="shared" si="9"/>
        <v>87</v>
      </c>
      <c r="U94" s="31" t="str">
        <f t="shared" si="10"/>
        <v>87.jpg</v>
      </c>
      <c r="V94" s="32" t="str">
        <f t="shared" si="11"/>
        <v>87.jpg</v>
      </c>
      <c r="X94" s="33" t="b">
        <f>IF(Bdd_cave!$R$3="Toutes les regions",TRUE,Bdd_cave!$R$3=B94)</f>
        <v>0</v>
      </c>
      <c r="Y94" s="33" t="b">
        <f>IF(Bdd_cave!$S$3="Toutes les années",TRUE,Bdd_cave!$S$3=E94)</f>
        <v>1</v>
      </c>
      <c r="Z94" s="27" t="b">
        <f>IF(Bdd_cave!$T$3="Toutes les couleurs",TRUE,Bdd_cave!$T$3=F94)</f>
        <v>0</v>
      </c>
      <c r="AA94" s="33" t="b">
        <f>IF(Bdd_cave!$U$3="Tous les casiers ",TRUE,Bdd_cave!$U$3=H94)</f>
        <v>0</v>
      </c>
      <c r="AB94" s="27" t="b">
        <f t="shared" si="12"/>
        <v>0</v>
      </c>
      <c r="AD94" s="27" t="str">
        <f>IF(AB94,ROWS($AB$7:AB94),"")</f>
        <v/>
      </c>
      <c r="AE94" s="27" t="str">
        <f>IFERROR(SMALL($AD$7:$AD$300,ROWS(AD$7:$AD94)),"")</f>
        <v/>
      </c>
    </row>
    <row r="95" spans="1:31" x14ac:dyDescent="0.25">
      <c r="A95" s="27" t="str">
        <f t="shared" si="13"/>
        <v>IRANCY  2014</v>
      </c>
      <c r="B95" s="5" t="s">
        <v>15</v>
      </c>
      <c r="C95" s="30" t="s">
        <v>266</v>
      </c>
      <c r="D95" s="30"/>
      <c r="E95" s="30">
        <v>2014</v>
      </c>
      <c r="F95" s="5" t="s">
        <v>308</v>
      </c>
      <c r="G95" s="5">
        <v>5</v>
      </c>
      <c r="H95" s="5" t="s">
        <v>348</v>
      </c>
      <c r="I95" s="6"/>
      <c r="J95" s="7"/>
      <c r="K95" s="7"/>
      <c r="L95" s="5" t="s">
        <v>349</v>
      </c>
      <c r="M95" s="5" t="s">
        <v>350</v>
      </c>
      <c r="N95" s="5">
        <v>89290</v>
      </c>
      <c r="O95" s="5" t="s">
        <v>351</v>
      </c>
      <c r="P95" s="5" t="s">
        <v>352</v>
      </c>
      <c r="Q95" s="5"/>
      <c r="R95" s="5"/>
      <c r="S95" s="5"/>
      <c r="T95" s="31">
        <f t="shared" si="9"/>
        <v>88</v>
      </c>
      <c r="U95" s="31" t="str">
        <f t="shared" si="10"/>
        <v>88.jpg</v>
      </c>
      <c r="V95" s="32" t="str">
        <f t="shared" si="11"/>
        <v>88.jpg</v>
      </c>
      <c r="X95" s="33" t="b">
        <f>IF(Bdd_cave!$R$3="Toutes les regions",TRUE,Bdd_cave!$R$3=B95)</f>
        <v>0</v>
      </c>
      <c r="Y95" s="33" t="b">
        <f>IF(Bdd_cave!$S$3="Toutes les années",TRUE,Bdd_cave!$S$3=E95)</f>
        <v>1</v>
      </c>
      <c r="Z95" s="27" t="b">
        <f>IF(Bdd_cave!$T$3="Toutes les couleurs",TRUE,Bdd_cave!$T$3=F95)</f>
        <v>0</v>
      </c>
      <c r="AA95" s="33" t="b">
        <f>IF(Bdd_cave!$U$3="Tous les casiers ",TRUE,Bdd_cave!$U$3=H95)</f>
        <v>0</v>
      </c>
      <c r="AB95" s="27" t="b">
        <f t="shared" si="12"/>
        <v>0</v>
      </c>
      <c r="AD95" s="27" t="str">
        <f>IF(AB95,ROWS($AB$7:AB95),"")</f>
        <v/>
      </c>
      <c r="AE95" s="27" t="str">
        <f>IFERROR(SMALL($AD$7:$AD$300,ROWS(AD$7:$AD95)),"")</f>
        <v/>
      </c>
    </row>
    <row r="96" spans="1:31" x14ac:dyDescent="0.25">
      <c r="A96" s="27" t="str">
        <f t="shared" si="13"/>
        <v>SAVIGNY-LES-BEAUNE  2014</v>
      </c>
      <c r="B96" s="5" t="s">
        <v>15</v>
      </c>
      <c r="C96" s="30" t="s">
        <v>303</v>
      </c>
      <c r="D96" s="30"/>
      <c r="E96" s="30">
        <v>2014</v>
      </c>
      <c r="F96" s="5" t="s">
        <v>308</v>
      </c>
      <c r="G96" s="5">
        <v>1</v>
      </c>
      <c r="H96" s="5" t="s">
        <v>377</v>
      </c>
      <c r="I96" s="6"/>
      <c r="J96" s="7"/>
      <c r="K96" s="7" t="s">
        <v>375</v>
      </c>
      <c r="L96" s="5" t="s">
        <v>376</v>
      </c>
      <c r="M96" s="5"/>
      <c r="N96" s="5">
        <v>21</v>
      </c>
      <c r="O96" s="5" t="s">
        <v>303</v>
      </c>
      <c r="P96" s="5"/>
      <c r="Q96" s="5"/>
      <c r="R96" s="5"/>
      <c r="S96" s="5"/>
      <c r="T96" s="31">
        <f t="shared" si="9"/>
        <v>89</v>
      </c>
      <c r="U96" s="31" t="str">
        <f t="shared" si="10"/>
        <v>89.jpg</v>
      </c>
      <c r="V96" s="32" t="str">
        <f t="shared" si="11"/>
        <v>89.jpg</v>
      </c>
      <c r="X96" s="33" t="b">
        <f>IF(Bdd_cave!$R$3="Toutes les regions",TRUE,Bdd_cave!$R$3=B96)</f>
        <v>0</v>
      </c>
      <c r="Y96" s="33" t="b">
        <f>IF(Bdd_cave!$S$3="Toutes les années",TRUE,Bdd_cave!$S$3=E96)</f>
        <v>1</v>
      </c>
      <c r="Z96" s="27" t="b">
        <f>IF(Bdd_cave!$T$3="Toutes les couleurs",TRUE,Bdd_cave!$T$3=F96)</f>
        <v>0</v>
      </c>
      <c r="AA96" s="33" t="b">
        <f>IF(Bdd_cave!$U$3="Tous les casiers ",TRUE,Bdd_cave!$U$3=H96)</f>
        <v>0</v>
      </c>
      <c r="AB96" s="27" t="b">
        <f t="shared" si="12"/>
        <v>0</v>
      </c>
      <c r="AD96" s="27" t="str">
        <f>IF(AB96,ROWS($AB$7:AB96),"")</f>
        <v/>
      </c>
      <c r="AE96" s="27" t="str">
        <f>IFERROR(SMALL($AD$7:$AD$300,ROWS(AD$7:$AD96)),"")</f>
        <v/>
      </c>
    </row>
    <row r="97" spans="1:31" x14ac:dyDescent="0.25">
      <c r="A97" s="27" t="str">
        <f t="shared" si="13"/>
        <v>CHARDONNAY  2014</v>
      </c>
      <c r="B97" s="5" t="s">
        <v>17</v>
      </c>
      <c r="C97" s="30" t="s">
        <v>409</v>
      </c>
      <c r="D97" s="30"/>
      <c r="E97" s="30">
        <v>2014</v>
      </c>
      <c r="F97" s="5" t="s">
        <v>309</v>
      </c>
      <c r="G97" s="5">
        <v>3</v>
      </c>
      <c r="H97" s="5"/>
      <c r="I97" s="6"/>
      <c r="J97" s="7"/>
      <c r="K97" s="7" t="s">
        <v>410</v>
      </c>
      <c r="L97" s="5" t="s">
        <v>411</v>
      </c>
      <c r="M97" s="5"/>
      <c r="N97" s="5">
        <v>7120</v>
      </c>
      <c r="O97" s="5" t="s">
        <v>412</v>
      </c>
      <c r="P97" s="5"/>
      <c r="Q97" s="5"/>
      <c r="R97" s="5"/>
      <c r="S97" s="5"/>
      <c r="T97" s="23">
        <f t="shared" si="9"/>
        <v>90</v>
      </c>
      <c r="U97" s="23" t="str">
        <f t="shared" si="10"/>
        <v>90.jpg</v>
      </c>
      <c r="V97" s="24" t="str">
        <f t="shared" si="11"/>
        <v>90.jpg</v>
      </c>
      <c r="X97" s="33" t="b">
        <f>IF(Bdd_cave!$R$3="Toutes les regions",TRUE,Bdd_cave!$R$3=B97)</f>
        <v>0</v>
      </c>
      <c r="Y97" s="33" t="b">
        <f>IF(Bdd_cave!$S$3="Toutes les années",TRUE,Bdd_cave!$S$3=E97)</f>
        <v>1</v>
      </c>
      <c r="Z97" s="27" t="b">
        <f>IF(Bdd_cave!$T$3="Toutes les couleurs",TRUE,Bdd_cave!$T$3=F97)</f>
        <v>0</v>
      </c>
      <c r="AA97" s="33" t="b">
        <f>IF(Bdd_cave!$U$3="Tous les casiers ",TRUE,Bdd_cave!$U$3=H97)</f>
        <v>0</v>
      </c>
      <c r="AB97" s="27" t="b">
        <f t="shared" si="12"/>
        <v>0</v>
      </c>
      <c r="AD97" s="27" t="str">
        <f>IF(AB97,ROWS($AB$7:AB97),"")</f>
        <v/>
      </c>
      <c r="AE97" s="27" t="str">
        <f>IFERROR(SMALL($AD$7:$AD$300,ROWS(AD$7:$AD97)),"")</f>
        <v/>
      </c>
    </row>
    <row r="98" spans="1:31" x14ac:dyDescent="0.25">
      <c r="A98" s="27" t="str">
        <f t="shared" si="13"/>
        <v>ALIGOTE  2014</v>
      </c>
      <c r="B98" s="5" t="s">
        <v>15</v>
      </c>
      <c r="C98" s="30" t="s">
        <v>91</v>
      </c>
      <c r="D98" s="30"/>
      <c r="E98" s="30">
        <v>2014</v>
      </c>
      <c r="F98" s="5" t="s">
        <v>309</v>
      </c>
      <c r="G98" s="5">
        <v>2</v>
      </c>
      <c r="H98" s="5" t="s">
        <v>414</v>
      </c>
      <c r="I98" s="6"/>
      <c r="J98" s="7"/>
      <c r="K98" s="7"/>
      <c r="L98" s="5" t="s">
        <v>371</v>
      </c>
      <c r="M98" s="5"/>
      <c r="N98" s="5">
        <v>21</v>
      </c>
      <c r="O98" s="5" t="s">
        <v>383</v>
      </c>
      <c r="P98" s="5"/>
      <c r="Q98" s="5"/>
      <c r="R98" s="5"/>
      <c r="S98" s="5"/>
      <c r="T98" s="23">
        <f t="shared" si="9"/>
        <v>91</v>
      </c>
      <c r="U98" s="23" t="str">
        <f t="shared" si="10"/>
        <v>91.jpg</v>
      </c>
      <c r="V98" s="24" t="str">
        <f t="shared" si="11"/>
        <v>91.jpg</v>
      </c>
      <c r="X98" s="33" t="b">
        <f>IF(Bdd_cave!$R$3="Toutes les regions",TRUE,Bdd_cave!$R$3=B98)</f>
        <v>0</v>
      </c>
      <c r="Y98" s="33" t="b">
        <f>IF(Bdd_cave!$S$3="Toutes les années",TRUE,Bdd_cave!$S$3=E98)</f>
        <v>1</v>
      </c>
      <c r="Z98" s="27" t="b">
        <f>IF(Bdd_cave!$T$3="Toutes les couleurs",TRUE,Bdd_cave!$T$3=F98)</f>
        <v>0</v>
      </c>
      <c r="AA98" s="33" t="b">
        <f>IF(Bdd_cave!$U$3="Tous les casiers ",TRUE,Bdd_cave!$U$3=H98)</f>
        <v>0</v>
      </c>
      <c r="AB98" s="27" t="b">
        <f t="shared" si="12"/>
        <v>0</v>
      </c>
      <c r="AD98" s="27" t="str">
        <f>IF(AB98,ROWS($AB$7:AB98),"")</f>
        <v/>
      </c>
      <c r="AE98" s="27" t="str">
        <f>IFERROR(SMALL($AD$7:$AD$300,ROWS(AD$7:$AD98)),"")</f>
        <v/>
      </c>
    </row>
    <row r="99" spans="1:31" x14ac:dyDescent="0.25">
      <c r="A99" s="27" t="str">
        <f t="shared" si="13"/>
        <v>COTE DU RHONE  2014</v>
      </c>
      <c r="B99" s="5" t="s">
        <v>17</v>
      </c>
      <c r="C99" s="30" t="s">
        <v>17</v>
      </c>
      <c r="D99" s="30"/>
      <c r="E99" s="30">
        <v>2014</v>
      </c>
      <c r="F99" s="5" t="s">
        <v>309</v>
      </c>
      <c r="G99" s="5">
        <v>1</v>
      </c>
      <c r="H99" s="5" t="s">
        <v>428</v>
      </c>
      <c r="I99" s="6"/>
      <c r="J99" s="7"/>
      <c r="K99" s="7"/>
      <c r="L99" s="5" t="s">
        <v>431</v>
      </c>
      <c r="M99" s="5"/>
      <c r="N99" s="5">
        <v>7700</v>
      </c>
      <c r="O99" s="5" t="s">
        <v>432</v>
      </c>
      <c r="P99" s="5" t="s">
        <v>433</v>
      </c>
      <c r="Q99" s="5" t="s">
        <v>434</v>
      </c>
      <c r="R99" s="5"/>
      <c r="S99" s="5"/>
      <c r="T99" s="31">
        <f t="shared" si="9"/>
        <v>92</v>
      </c>
      <c r="U99" s="31" t="str">
        <f t="shared" si="10"/>
        <v>92.jpg</v>
      </c>
      <c r="V99" s="32" t="str">
        <f t="shared" si="11"/>
        <v>92.jpg</v>
      </c>
      <c r="X99" s="33" t="b">
        <f>IF(Bdd_cave!$R$3="Toutes les regions",TRUE,Bdd_cave!$R$3=B99)</f>
        <v>0</v>
      </c>
      <c r="Y99" s="33" t="b">
        <f>IF(Bdd_cave!$S$3="Toutes les années",TRUE,Bdd_cave!$S$3=E99)</f>
        <v>1</v>
      </c>
      <c r="Z99" s="27" t="b">
        <f>IF(Bdd_cave!$T$3="Toutes les couleurs",TRUE,Bdd_cave!$T$3=F99)</f>
        <v>0</v>
      </c>
      <c r="AA99" s="33" t="b">
        <f>IF(Bdd_cave!$U$3="Tous les casiers ",TRUE,Bdd_cave!$U$3=H99)</f>
        <v>0</v>
      </c>
      <c r="AB99" s="27" t="b">
        <f t="shared" si="12"/>
        <v>0</v>
      </c>
      <c r="AD99" s="27" t="str">
        <f>IF(AB99,ROWS($AB$7:AB99),"")</f>
        <v/>
      </c>
      <c r="AE99" s="27" t="str">
        <f>IFERROR(SMALL($AD$7:$AD$300,ROWS(AD$7:$AD99)),"")</f>
        <v/>
      </c>
    </row>
    <row r="100" spans="1:31" x14ac:dyDescent="0.25">
      <c r="A100" s="27" t="str">
        <f t="shared" si="13"/>
        <v>SAVIGNY-LES-BEAUNE 1 er Cru 2014</v>
      </c>
      <c r="B100" s="5" t="s">
        <v>15</v>
      </c>
      <c r="C100" s="30" t="s">
        <v>303</v>
      </c>
      <c r="D100" s="30" t="s">
        <v>312</v>
      </c>
      <c r="E100" s="30">
        <v>2014</v>
      </c>
      <c r="F100" s="5" t="s">
        <v>309</v>
      </c>
      <c r="G100" s="5">
        <v>1</v>
      </c>
      <c r="H100" s="5" t="s">
        <v>428</v>
      </c>
      <c r="I100" s="6"/>
      <c r="J100" s="7"/>
      <c r="K100" s="7" t="s">
        <v>443</v>
      </c>
      <c r="L100" s="5" t="s">
        <v>444</v>
      </c>
      <c r="M100" s="5"/>
      <c r="N100" s="5">
        <v>21</v>
      </c>
      <c r="O100" s="5"/>
      <c r="P100" s="5"/>
      <c r="Q100" s="5"/>
      <c r="R100" s="5"/>
      <c r="S100" s="5"/>
      <c r="T100" s="31">
        <f t="shared" si="9"/>
        <v>93</v>
      </c>
      <c r="U100" s="31" t="str">
        <f t="shared" si="10"/>
        <v>93.jpg</v>
      </c>
      <c r="V100" s="32" t="str">
        <f t="shared" si="11"/>
        <v>93.jpg</v>
      </c>
      <c r="X100" s="33" t="b">
        <f>IF(Bdd_cave!$R$3="Toutes les regions",TRUE,Bdd_cave!$R$3=B100)</f>
        <v>0</v>
      </c>
      <c r="Y100" s="33" t="b">
        <f>IF(Bdd_cave!$S$3="Toutes les années",TRUE,Bdd_cave!$S$3=E100)</f>
        <v>1</v>
      </c>
      <c r="Z100" s="27" t="b">
        <f>IF(Bdd_cave!$T$3="Toutes les couleurs",TRUE,Bdd_cave!$T$3=F100)</f>
        <v>0</v>
      </c>
      <c r="AA100" s="33" t="b">
        <f>IF(Bdd_cave!$U$3="Tous les casiers ",TRUE,Bdd_cave!$U$3=H100)</f>
        <v>0</v>
      </c>
      <c r="AB100" s="27" t="b">
        <f t="shared" si="12"/>
        <v>0</v>
      </c>
      <c r="AD100" s="27" t="str">
        <f>IF(AB100,ROWS($AB$7:AB100),"")</f>
        <v/>
      </c>
      <c r="AE100" s="27" t="str">
        <f>IFERROR(SMALL($AD$7:$AD$300,ROWS(AD$7:$AD100)),"")</f>
        <v/>
      </c>
    </row>
    <row r="101" spans="1:31" x14ac:dyDescent="0.25">
      <c r="A101" s="27" t="str">
        <f t="shared" si="13"/>
        <v>MARSANNAY  2014</v>
      </c>
      <c r="B101" s="5" t="s">
        <v>15</v>
      </c>
      <c r="C101" s="30" t="s">
        <v>276</v>
      </c>
      <c r="D101" s="30"/>
      <c r="E101" s="30">
        <v>2014</v>
      </c>
      <c r="F101" s="5" t="s">
        <v>308</v>
      </c>
      <c r="G101" s="5">
        <v>1</v>
      </c>
      <c r="H101" s="5" t="s">
        <v>428</v>
      </c>
      <c r="I101" s="6"/>
      <c r="J101" s="7"/>
      <c r="K101" s="7" t="s">
        <v>445</v>
      </c>
      <c r="L101" s="5" t="s">
        <v>446</v>
      </c>
      <c r="M101" s="5"/>
      <c r="N101" s="5">
        <v>21160</v>
      </c>
      <c r="O101" s="5" t="s">
        <v>447</v>
      </c>
      <c r="P101" s="5"/>
      <c r="Q101" s="5"/>
      <c r="R101" s="5"/>
      <c r="S101" s="5"/>
      <c r="T101" s="31">
        <f t="shared" si="9"/>
        <v>94</v>
      </c>
      <c r="U101" s="31" t="str">
        <f t="shared" si="10"/>
        <v>94.jpg</v>
      </c>
      <c r="V101" s="32" t="str">
        <f t="shared" si="11"/>
        <v>94.jpg</v>
      </c>
      <c r="X101" s="33" t="b">
        <f>IF(Bdd_cave!$R$3="Toutes les regions",TRUE,Bdd_cave!$R$3=B101)</f>
        <v>0</v>
      </c>
      <c r="Y101" s="33" t="b">
        <f>IF(Bdd_cave!$S$3="Toutes les années",TRUE,Bdd_cave!$S$3=E101)</f>
        <v>1</v>
      </c>
      <c r="Z101" s="27" t="b">
        <f>IF(Bdd_cave!$T$3="Toutes les couleurs",TRUE,Bdd_cave!$T$3=F101)</f>
        <v>0</v>
      </c>
      <c r="AA101" s="33" t="b">
        <f>IF(Bdd_cave!$U$3="Tous les casiers ",TRUE,Bdd_cave!$U$3=H101)</f>
        <v>0</v>
      </c>
      <c r="AB101" s="27" t="b">
        <f t="shared" si="12"/>
        <v>0</v>
      </c>
      <c r="AD101" s="27" t="str">
        <f>IF(AB101,ROWS($AB$7:AB101),"")</f>
        <v/>
      </c>
      <c r="AE101" s="27" t="str">
        <f>IFERROR(SMALL($AD$7:$AD$300,ROWS(AD$7:$AD101)),"")</f>
        <v/>
      </c>
    </row>
    <row r="102" spans="1:31" x14ac:dyDescent="0.25">
      <c r="A102" s="27" t="str">
        <f t="shared" si="13"/>
        <v>ALIGOTE  2014</v>
      </c>
      <c r="B102" s="5" t="s">
        <v>15</v>
      </c>
      <c r="C102" s="30" t="s">
        <v>91</v>
      </c>
      <c r="D102" s="30"/>
      <c r="E102" s="30">
        <v>2014</v>
      </c>
      <c r="F102" s="5" t="s">
        <v>309</v>
      </c>
      <c r="G102" s="5">
        <v>1</v>
      </c>
      <c r="H102" s="5" t="s">
        <v>428</v>
      </c>
      <c r="I102" s="6"/>
      <c r="J102" s="7"/>
      <c r="K102" s="7"/>
      <c r="L102" s="5" t="s">
        <v>449</v>
      </c>
      <c r="M102" s="5"/>
      <c r="N102" s="5">
        <v>89580</v>
      </c>
      <c r="O102" s="5" t="s">
        <v>450</v>
      </c>
      <c r="P102" s="5"/>
      <c r="Q102" s="5"/>
      <c r="R102" s="5"/>
      <c r="S102" s="5"/>
      <c r="T102" s="31">
        <f t="shared" si="9"/>
        <v>95</v>
      </c>
      <c r="U102" s="31" t="str">
        <f t="shared" si="10"/>
        <v>95.jpg</v>
      </c>
      <c r="V102" s="32" t="str">
        <f t="shared" si="11"/>
        <v>95.jpg</v>
      </c>
      <c r="X102" s="33" t="b">
        <f>IF(Bdd_cave!$R$3="Toutes les regions",TRUE,Bdd_cave!$R$3=B102)</f>
        <v>0</v>
      </c>
      <c r="Y102" s="33" t="b">
        <f>IF(Bdd_cave!$S$3="Toutes les années",TRUE,Bdd_cave!$S$3=E102)</f>
        <v>1</v>
      </c>
      <c r="Z102" s="27" t="b">
        <f>IF(Bdd_cave!$T$3="Toutes les couleurs",TRUE,Bdd_cave!$T$3=F102)</f>
        <v>0</v>
      </c>
      <c r="AA102" s="33" t="b">
        <f>IF(Bdd_cave!$U$3="Tous les casiers ",TRUE,Bdd_cave!$U$3=H102)</f>
        <v>0</v>
      </c>
      <c r="AB102" s="27" t="b">
        <f t="shared" si="12"/>
        <v>0</v>
      </c>
      <c r="AD102" s="27" t="str">
        <f>IF(AB102,ROWS($AB$7:AB102),"")</f>
        <v/>
      </c>
      <c r="AE102" s="27" t="str">
        <f>IFERROR(SMALL($AD$7:$AD$300,ROWS(AD$7:$AD102)),"")</f>
        <v/>
      </c>
    </row>
    <row r="103" spans="1:31" x14ac:dyDescent="0.25">
      <c r="A103" s="27" t="str">
        <f t="shared" si="13"/>
        <v>SAINT-ROMAIN  2014</v>
      </c>
      <c r="B103" s="5" t="s">
        <v>15</v>
      </c>
      <c r="C103" s="30" t="s">
        <v>300</v>
      </c>
      <c r="D103" s="30"/>
      <c r="E103" s="30">
        <v>2014</v>
      </c>
      <c r="F103" s="5" t="s">
        <v>309</v>
      </c>
      <c r="G103" s="5">
        <v>1</v>
      </c>
      <c r="H103" s="5" t="s">
        <v>428</v>
      </c>
      <c r="I103" s="6"/>
      <c r="J103" s="7"/>
      <c r="K103" s="7" t="s">
        <v>452</v>
      </c>
      <c r="L103" s="5" t="s">
        <v>448</v>
      </c>
      <c r="M103" s="5"/>
      <c r="N103" s="5"/>
      <c r="O103" s="5"/>
      <c r="P103" s="5"/>
      <c r="Q103" s="5"/>
      <c r="R103" s="5"/>
      <c r="S103" s="5"/>
      <c r="T103" s="31">
        <f t="shared" ref="T103:T134" si="14">ROW(T103)-7</f>
        <v>96</v>
      </c>
      <c r="U103" s="31" t="str">
        <f t="shared" si="10"/>
        <v>96.jpg</v>
      </c>
      <c r="V103" s="32" t="str">
        <f t="shared" si="11"/>
        <v>96.jpg</v>
      </c>
      <c r="X103" s="33" t="b">
        <f>IF(Bdd_cave!$R$3="Toutes les regions",TRUE,Bdd_cave!$R$3=B103)</f>
        <v>0</v>
      </c>
      <c r="Y103" s="33" t="b">
        <f>IF(Bdd_cave!$S$3="Toutes les années",TRUE,Bdd_cave!$S$3=E103)</f>
        <v>1</v>
      </c>
      <c r="Z103" s="27" t="b">
        <f>IF(Bdd_cave!$T$3="Toutes les couleurs",TRUE,Bdd_cave!$T$3=F103)</f>
        <v>0</v>
      </c>
      <c r="AA103" s="33" t="b">
        <f>IF(Bdd_cave!$U$3="Tous les casiers ",TRUE,Bdd_cave!$U$3=H103)</f>
        <v>0</v>
      </c>
      <c r="AB103" s="27" t="b">
        <f t="shared" ref="AB103:AB134" si="15">AND(X103:Z103)</f>
        <v>0</v>
      </c>
      <c r="AD103" s="27" t="str">
        <f>IF(AB103,ROWS($AB$7:AB103),"")</f>
        <v/>
      </c>
      <c r="AE103" s="27" t="str">
        <f>IFERROR(SMALL($AD$7:$AD$300,ROWS(AD$7:$AD103)),"")</f>
        <v/>
      </c>
    </row>
    <row r="104" spans="1:31" x14ac:dyDescent="0.25">
      <c r="A104" s="27" t="str">
        <f t="shared" ref="A104:A135" si="16">CONCATENATE(C104," ",D104," ",E104)</f>
        <v>COTE DU RHONE  2014</v>
      </c>
      <c r="B104" s="5" t="s">
        <v>17</v>
      </c>
      <c r="C104" s="30" t="s">
        <v>17</v>
      </c>
      <c r="D104" s="30"/>
      <c r="E104" s="30">
        <v>2014</v>
      </c>
      <c r="F104" s="5" t="s">
        <v>308</v>
      </c>
      <c r="G104" s="5">
        <v>1</v>
      </c>
      <c r="H104" s="5" t="s">
        <v>428</v>
      </c>
      <c r="I104" s="6"/>
      <c r="J104" s="7"/>
      <c r="K104" s="7" t="s">
        <v>453</v>
      </c>
      <c r="L104" s="5" t="s">
        <v>454</v>
      </c>
      <c r="M104" s="5"/>
      <c r="N104" s="5"/>
      <c r="O104" s="5"/>
      <c r="P104" s="5"/>
      <c r="Q104" s="5"/>
      <c r="R104" s="5"/>
      <c r="S104" s="5"/>
      <c r="T104" s="31">
        <f t="shared" si="14"/>
        <v>97</v>
      </c>
      <c r="U104" s="31" t="str">
        <f t="shared" si="10"/>
        <v>97.jpg</v>
      </c>
      <c r="V104" s="32" t="str">
        <f t="shared" si="11"/>
        <v>97.jpg</v>
      </c>
      <c r="X104" s="33" t="b">
        <f>IF(Bdd_cave!$R$3="Toutes les regions",TRUE,Bdd_cave!$R$3=B104)</f>
        <v>0</v>
      </c>
      <c r="Y104" s="33" t="b">
        <f>IF(Bdd_cave!$S$3="Toutes les années",TRUE,Bdd_cave!$S$3=E104)</f>
        <v>1</v>
      </c>
      <c r="Z104" s="27" t="b">
        <f>IF(Bdd_cave!$T$3="Toutes les couleurs",TRUE,Bdd_cave!$T$3=F104)</f>
        <v>0</v>
      </c>
      <c r="AA104" s="33" t="b">
        <f>IF(Bdd_cave!$U$3="Tous les casiers ",TRUE,Bdd_cave!$U$3=H104)</f>
        <v>0</v>
      </c>
      <c r="AB104" s="27" t="b">
        <f t="shared" si="15"/>
        <v>0</v>
      </c>
      <c r="AD104" s="27" t="str">
        <f>IF(AB104,ROWS($AB$7:AB104),"")</f>
        <v/>
      </c>
      <c r="AE104" s="27" t="str">
        <f>IFERROR(SMALL($AD$7:$AD$300,ROWS(AD$7:$AD104)),"")</f>
        <v/>
      </c>
    </row>
    <row r="105" spans="1:31" x14ac:dyDescent="0.25">
      <c r="A105" s="27" t="str">
        <f t="shared" si="16"/>
        <v>COTES DU ROUSSILLON  2014</v>
      </c>
      <c r="B105" s="5" t="s">
        <v>18</v>
      </c>
      <c r="C105" s="30" t="s">
        <v>112</v>
      </c>
      <c r="D105" s="30"/>
      <c r="E105" s="30">
        <v>2014</v>
      </c>
      <c r="F105" s="5" t="s">
        <v>308</v>
      </c>
      <c r="G105" s="5">
        <v>1</v>
      </c>
      <c r="H105" s="5" t="s">
        <v>428</v>
      </c>
      <c r="I105" s="6"/>
      <c r="J105" s="7"/>
      <c r="K105" s="7" t="s">
        <v>467</v>
      </c>
      <c r="L105" s="5" t="s">
        <v>468</v>
      </c>
      <c r="M105" s="5"/>
      <c r="N105" s="5">
        <v>66200</v>
      </c>
      <c r="O105" s="5" t="s">
        <v>469</v>
      </c>
      <c r="P105" s="5"/>
      <c r="Q105" s="5"/>
      <c r="R105" s="5" t="s">
        <v>470</v>
      </c>
      <c r="S105" s="5"/>
      <c r="T105" s="23">
        <f t="shared" si="14"/>
        <v>98</v>
      </c>
      <c r="U105" s="23" t="str">
        <f t="shared" si="10"/>
        <v>98.jpg</v>
      </c>
      <c r="V105" s="24" t="str">
        <f t="shared" si="11"/>
        <v>98.jpg</v>
      </c>
      <c r="X105" s="33" t="b">
        <f>IF(Bdd_cave!$R$3="Toutes les regions",TRUE,Bdd_cave!$R$3=B105)</f>
        <v>0</v>
      </c>
      <c r="Y105" s="33" t="b">
        <f>IF(Bdd_cave!$S$3="Toutes les années",TRUE,Bdd_cave!$S$3=E105)</f>
        <v>1</v>
      </c>
      <c r="Z105" s="27" t="b">
        <f>IF(Bdd_cave!$T$3="Toutes les couleurs",TRUE,Bdd_cave!$T$3=F105)</f>
        <v>0</v>
      </c>
      <c r="AA105" s="33" t="b">
        <f>IF(Bdd_cave!$U$3="Tous les casiers ",TRUE,Bdd_cave!$U$3=H105)</f>
        <v>0</v>
      </c>
      <c r="AB105" s="27" t="b">
        <f t="shared" si="15"/>
        <v>0</v>
      </c>
      <c r="AD105" s="27" t="str">
        <f>IF(AB105,ROWS($AB$7:AB105),"")</f>
        <v/>
      </c>
      <c r="AE105" s="27" t="str">
        <f>IFERROR(SMALL($AD$7:$AD$300,ROWS(AD$7:$AD105)),"")</f>
        <v/>
      </c>
    </row>
    <row r="106" spans="1:31" x14ac:dyDescent="0.25">
      <c r="A106" s="27" t="str">
        <f t="shared" si="16"/>
        <v>IRANCY  2015</v>
      </c>
      <c r="B106" s="5" t="s">
        <v>15</v>
      </c>
      <c r="C106" s="30" t="s">
        <v>266</v>
      </c>
      <c r="D106" s="30"/>
      <c r="E106" s="30">
        <v>2015</v>
      </c>
      <c r="F106" s="5" t="s">
        <v>308</v>
      </c>
      <c r="G106" s="5">
        <v>5</v>
      </c>
      <c r="H106" s="5" t="s">
        <v>337</v>
      </c>
      <c r="I106" s="6"/>
      <c r="J106" s="7"/>
      <c r="K106" s="7"/>
      <c r="L106" s="5" t="s">
        <v>338</v>
      </c>
      <c r="M106" s="5"/>
      <c r="N106" s="5"/>
      <c r="O106" s="5" t="s">
        <v>339</v>
      </c>
      <c r="P106" s="5"/>
      <c r="Q106" s="5"/>
      <c r="R106" s="5"/>
      <c r="S106" s="5"/>
      <c r="T106" s="31">
        <f t="shared" si="14"/>
        <v>99</v>
      </c>
      <c r="U106" s="31" t="str">
        <f t="shared" si="10"/>
        <v>99.jpg</v>
      </c>
      <c r="V106" s="32" t="str">
        <f t="shared" si="11"/>
        <v>99.jpg</v>
      </c>
      <c r="X106" s="33" t="b">
        <f>IF(Bdd_cave!$R$3="Toutes les regions",TRUE,Bdd_cave!$R$3=B106)</f>
        <v>0</v>
      </c>
      <c r="Y106" s="33" t="b">
        <f>IF(Bdd_cave!$S$3="Toutes les années",TRUE,Bdd_cave!$S$3=E106)</f>
        <v>1</v>
      </c>
      <c r="Z106" s="27" t="b">
        <f>IF(Bdd_cave!$T$3="Toutes les couleurs",TRUE,Bdd_cave!$T$3=F106)</f>
        <v>0</v>
      </c>
      <c r="AA106" s="33" t="b">
        <f>IF(Bdd_cave!$U$3="Tous les casiers ",TRUE,Bdd_cave!$U$3=H106)</f>
        <v>0</v>
      </c>
      <c r="AB106" s="27" t="b">
        <f t="shared" si="15"/>
        <v>0</v>
      </c>
      <c r="AD106" s="27" t="str">
        <f>IF(AB106,ROWS($AB$7:AB106),"")</f>
        <v/>
      </c>
      <c r="AE106" s="27" t="str">
        <f>IFERROR(SMALL($AD$7:$AD$300,ROWS(AD$7:$AD106)),"")</f>
        <v/>
      </c>
    </row>
    <row r="107" spans="1:31" x14ac:dyDescent="0.25">
      <c r="A107" s="27" t="str">
        <f t="shared" si="16"/>
        <v>AUXEY-DURESSES  2015</v>
      </c>
      <c r="B107" s="5" t="s">
        <v>15</v>
      </c>
      <c r="C107" s="30" t="s">
        <v>38</v>
      </c>
      <c r="D107" s="30"/>
      <c r="E107" s="30">
        <v>2015</v>
      </c>
      <c r="F107" s="5" t="s">
        <v>308</v>
      </c>
      <c r="G107" s="5">
        <v>4</v>
      </c>
      <c r="H107" s="5" t="s">
        <v>341</v>
      </c>
      <c r="I107" s="6"/>
      <c r="J107" s="7"/>
      <c r="K107" s="7" t="s">
        <v>342</v>
      </c>
      <c r="L107" s="5" t="s">
        <v>343</v>
      </c>
      <c r="M107" s="5"/>
      <c r="N107" s="5"/>
      <c r="O107" s="5"/>
      <c r="P107" s="5"/>
      <c r="Q107" s="5"/>
      <c r="R107" s="5"/>
      <c r="S107" s="5"/>
      <c r="T107" s="31">
        <f t="shared" si="14"/>
        <v>100</v>
      </c>
      <c r="U107" s="31" t="str">
        <f t="shared" si="10"/>
        <v>100.jpg</v>
      </c>
      <c r="V107" s="32" t="str">
        <f t="shared" si="11"/>
        <v>100.jpg</v>
      </c>
      <c r="X107" s="33" t="b">
        <f>IF(Bdd_cave!$R$3="Toutes les regions",TRUE,Bdd_cave!$R$3=B107)</f>
        <v>0</v>
      </c>
      <c r="Y107" s="33" t="b">
        <f>IF(Bdd_cave!$S$3="Toutes les années",TRUE,Bdd_cave!$S$3=E107)</f>
        <v>1</v>
      </c>
      <c r="Z107" s="27" t="b">
        <f>IF(Bdd_cave!$T$3="Toutes les couleurs",TRUE,Bdd_cave!$T$3=F107)</f>
        <v>0</v>
      </c>
      <c r="AA107" s="33" t="b">
        <f>IF(Bdd_cave!$U$3="Tous les casiers ",TRUE,Bdd_cave!$U$3=H107)</f>
        <v>0</v>
      </c>
      <c r="AB107" s="27" t="b">
        <f t="shared" si="15"/>
        <v>0</v>
      </c>
      <c r="AD107" s="27" t="str">
        <f>IF(AB107,ROWS($AB$7:AB107),"")</f>
        <v/>
      </c>
      <c r="AE107" s="27" t="str">
        <f>IFERROR(SMALL($AD$7:$AD$300,ROWS(AD$7:$AD107)),"")</f>
        <v/>
      </c>
    </row>
    <row r="108" spans="1:31" x14ac:dyDescent="0.25">
      <c r="A108" s="27" t="str">
        <f t="shared" si="16"/>
        <v>CHOREY-LES-BEAUNE  2015</v>
      </c>
      <c r="B108" s="5" t="s">
        <v>15</v>
      </c>
      <c r="C108" s="30" t="s">
        <v>226</v>
      </c>
      <c r="D108" s="30"/>
      <c r="E108" s="30">
        <v>2015</v>
      </c>
      <c r="F108" s="5" t="s">
        <v>309</v>
      </c>
      <c r="G108" s="5">
        <v>2</v>
      </c>
      <c r="H108" s="5" t="s">
        <v>414</v>
      </c>
      <c r="I108" s="6"/>
      <c r="J108" s="7"/>
      <c r="K108" s="7"/>
      <c r="L108" s="5" t="s">
        <v>415</v>
      </c>
      <c r="M108" s="5"/>
      <c r="N108" s="5">
        <v>21700</v>
      </c>
      <c r="O108" s="5" t="s">
        <v>416</v>
      </c>
      <c r="P108" s="5"/>
      <c r="Q108" s="5"/>
      <c r="R108" s="5"/>
      <c r="S108" s="5"/>
      <c r="T108" s="23">
        <f t="shared" si="14"/>
        <v>101</v>
      </c>
      <c r="U108" s="23" t="str">
        <f t="shared" si="10"/>
        <v>101.jpg</v>
      </c>
      <c r="V108" s="24" t="str">
        <f t="shared" si="11"/>
        <v>101.jpg</v>
      </c>
      <c r="X108" s="33" t="b">
        <f>IF(Bdd_cave!$R$3="Toutes les regions",TRUE,Bdd_cave!$R$3=B108)</f>
        <v>0</v>
      </c>
      <c r="Y108" s="33" t="b">
        <f>IF(Bdd_cave!$S$3="Toutes les années",TRUE,Bdd_cave!$S$3=E108)</f>
        <v>1</v>
      </c>
      <c r="Z108" s="27" t="b">
        <f>IF(Bdd_cave!$T$3="Toutes les couleurs",TRUE,Bdd_cave!$T$3=F108)</f>
        <v>0</v>
      </c>
      <c r="AA108" s="33" t="b">
        <f>IF(Bdd_cave!$U$3="Tous les casiers ",TRUE,Bdd_cave!$U$3=H108)</f>
        <v>0</v>
      </c>
      <c r="AB108" s="27" t="b">
        <f t="shared" si="15"/>
        <v>0</v>
      </c>
      <c r="AD108" s="27" t="str">
        <f>IF(AB108,ROWS($AB$7:AB108),"")</f>
        <v/>
      </c>
      <c r="AE108" s="27" t="str">
        <f>IFERROR(SMALL($AD$7:$AD$300,ROWS(AD$7:$AD108)),"")</f>
        <v/>
      </c>
    </row>
    <row r="109" spans="1:31" x14ac:dyDescent="0.25">
      <c r="A109" s="27" t="str">
        <f t="shared" si="16"/>
        <v>CHABLIS 1 er Cru 2015</v>
      </c>
      <c r="B109" s="5" t="s">
        <v>15</v>
      </c>
      <c r="C109" s="30" t="s">
        <v>196</v>
      </c>
      <c r="D109" s="30" t="s">
        <v>312</v>
      </c>
      <c r="E109" s="30">
        <v>2015</v>
      </c>
      <c r="F109" s="5" t="s">
        <v>309</v>
      </c>
      <c r="G109" s="5">
        <v>5</v>
      </c>
      <c r="H109" s="5" t="s">
        <v>417</v>
      </c>
      <c r="I109" s="6"/>
      <c r="J109" s="7"/>
      <c r="K109" s="7"/>
      <c r="L109" s="5" t="s">
        <v>418</v>
      </c>
      <c r="M109" s="5"/>
      <c r="N109" s="5">
        <v>71</v>
      </c>
      <c r="O109" s="5" t="s">
        <v>419</v>
      </c>
      <c r="P109" s="5"/>
      <c r="Q109" s="5"/>
      <c r="R109" s="5"/>
      <c r="S109" s="5"/>
      <c r="T109" s="23">
        <f t="shared" si="14"/>
        <v>102</v>
      </c>
      <c r="U109" s="23" t="str">
        <f t="shared" si="10"/>
        <v>102.jpg</v>
      </c>
      <c r="V109" s="24" t="str">
        <f t="shared" si="11"/>
        <v>102.jpg</v>
      </c>
      <c r="X109" s="33" t="b">
        <f>IF(Bdd_cave!$R$3="Toutes les regions",TRUE,Bdd_cave!$R$3=B109)</f>
        <v>0</v>
      </c>
      <c r="Y109" s="33" t="b">
        <f>IF(Bdd_cave!$S$3="Toutes les années",TRUE,Bdd_cave!$S$3=E109)</f>
        <v>1</v>
      </c>
      <c r="Z109" s="27" t="b">
        <f>IF(Bdd_cave!$T$3="Toutes les couleurs",TRUE,Bdd_cave!$T$3=F109)</f>
        <v>0</v>
      </c>
      <c r="AA109" s="33" t="b">
        <f>IF(Bdd_cave!$U$3="Tous les casiers ",TRUE,Bdd_cave!$U$3=H109)</f>
        <v>0</v>
      </c>
      <c r="AB109" s="27" t="b">
        <f t="shared" si="15"/>
        <v>0</v>
      </c>
      <c r="AD109" s="27" t="str">
        <f>IF(AB109,ROWS($AB$7:AB109),"")</f>
        <v/>
      </c>
      <c r="AE109" s="27" t="str">
        <f>IFERROR(SMALL($AD$7:$AD$300,ROWS(AD$7:$AD109)),"")</f>
        <v/>
      </c>
    </row>
    <row r="110" spans="1:31" x14ac:dyDescent="0.25">
      <c r="A110" s="27" t="str">
        <f t="shared" si="16"/>
        <v>COTE DU RHONE  2015</v>
      </c>
      <c r="B110" s="5" t="s">
        <v>17</v>
      </c>
      <c r="C110" s="30" t="s">
        <v>17</v>
      </c>
      <c r="D110" s="30"/>
      <c r="E110" s="30">
        <v>2015</v>
      </c>
      <c r="F110" s="5" t="s">
        <v>309</v>
      </c>
      <c r="G110" s="5">
        <v>3</v>
      </c>
      <c r="H110" s="5" t="s">
        <v>562</v>
      </c>
      <c r="I110" s="6"/>
      <c r="J110" s="7"/>
      <c r="K110" s="7"/>
      <c r="L110" s="5" t="s">
        <v>431</v>
      </c>
      <c r="M110" s="5"/>
      <c r="N110" s="5">
        <v>7700</v>
      </c>
      <c r="O110" s="5" t="s">
        <v>432</v>
      </c>
      <c r="P110" s="5"/>
      <c r="Q110" s="5"/>
      <c r="R110" s="5"/>
      <c r="S110" s="5"/>
      <c r="T110" s="23">
        <f t="shared" si="14"/>
        <v>103</v>
      </c>
      <c r="U110" s="23" t="str">
        <f t="shared" si="10"/>
        <v>103.jpg</v>
      </c>
      <c r="V110" s="24" t="str">
        <f t="shared" si="11"/>
        <v>103.jpg</v>
      </c>
      <c r="X110" s="33" t="b">
        <f>IF(Bdd_cave!$R$3="Toutes les regions",TRUE,Bdd_cave!$R$3=B110)</f>
        <v>0</v>
      </c>
      <c r="Y110" s="33" t="b">
        <f>IF(Bdd_cave!$S$3="Toutes les années",TRUE,Bdd_cave!$S$3=E110)</f>
        <v>1</v>
      </c>
      <c r="Z110" s="27" t="b">
        <f>IF(Bdd_cave!$T$3="Toutes les couleurs",TRUE,Bdd_cave!$T$3=F110)</f>
        <v>0</v>
      </c>
      <c r="AA110" s="33" t="b">
        <f>IF(Bdd_cave!$U$3="Tous les casiers ",TRUE,Bdd_cave!$U$3=H110)</f>
        <v>0</v>
      </c>
      <c r="AB110" s="27" t="b">
        <f t="shared" si="15"/>
        <v>0</v>
      </c>
      <c r="AD110" s="27" t="str">
        <f>IF(AB110,ROWS($AB$7:AB110),"")</f>
        <v/>
      </c>
      <c r="AE110" s="27" t="str">
        <f>IFERROR(SMALL($AD$7:$AD$300,ROWS(AD$7:$AD110)),"")</f>
        <v/>
      </c>
    </row>
    <row r="111" spans="1:31" x14ac:dyDescent="0.25">
      <c r="A111" s="27" t="str">
        <f t="shared" si="16"/>
        <v>COTE DU RHONE  2015</v>
      </c>
      <c r="B111" s="5" t="s">
        <v>17</v>
      </c>
      <c r="C111" s="30" t="s">
        <v>17</v>
      </c>
      <c r="D111" s="30"/>
      <c r="E111" s="30">
        <v>2015</v>
      </c>
      <c r="F111" s="5" t="s">
        <v>308</v>
      </c>
      <c r="G111" s="5">
        <v>4</v>
      </c>
      <c r="H111" s="5" t="s">
        <v>484</v>
      </c>
      <c r="I111" s="6"/>
      <c r="J111" s="7"/>
      <c r="K111" s="7"/>
      <c r="L111" s="5" t="s">
        <v>431</v>
      </c>
      <c r="M111" s="5"/>
      <c r="N111" s="5">
        <v>7700</v>
      </c>
      <c r="O111" s="5" t="s">
        <v>432</v>
      </c>
      <c r="P111" s="5"/>
      <c r="Q111" s="5"/>
      <c r="R111" s="5"/>
      <c r="S111" s="5"/>
      <c r="T111" s="23">
        <f t="shared" si="14"/>
        <v>104</v>
      </c>
      <c r="U111" s="23" t="str">
        <f t="shared" si="10"/>
        <v>104.jpg</v>
      </c>
      <c r="V111" s="24" t="str">
        <f t="shared" si="11"/>
        <v>104.jpg</v>
      </c>
      <c r="X111" s="33" t="b">
        <f>IF(Bdd_cave!$R$3="Toutes les regions",TRUE,Bdd_cave!$R$3=B111)</f>
        <v>0</v>
      </c>
      <c r="Y111" s="33" t="b">
        <f>IF(Bdd_cave!$S$3="Toutes les années",TRUE,Bdd_cave!$S$3=E111)</f>
        <v>1</v>
      </c>
      <c r="Z111" s="27" t="b">
        <f>IF(Bdd_cave!$T$3="Toutes les couleurs",TRUE,Bdd_cave!$T$3=F111)</f>
        <v>0</v>
      </c>
      <c r="AA111" s="33" t="b">
        <f>IF(Bdd_cave!$U$3="Tous les casiers ",TRUE,Bdd_cave!$U$3=H111)</f>
        <v>0</v>
      </c>
      <c r="AB111" s="27" t="b">
        <f t="shared" si="15"/>
        <v>0</v>
      </c>
      <c r="AD111" s="27" t="str">
        <f>IF(AB111,ROWS($AB$7:AB111),"")</f>
        <v/>
      </c>
      <c r="AE111" s="27" t="str">
        <f>IFERROR(SMALL($AD$7:$AD$300,ROWS(AD$7:$AD111)),"")</f>
        <v/>
      </c>
    </row>
    <row r="112" spans="1:31" x14ac:dyDescent="0.25">
      <c r="A112" s="27" t="str">
        <f t="shared" si="16"/>
        <v>COTE ROTIE les elotins 2015</v>
      </c>
      <c r="B112" s="5" t="s">
        <v>17</v>
      </c>
      <c r="C112" s="30" t="s">
        <v>82</v>
      </c>
      <c r="D112" s="30" t="s">
        <v>493</v>
      </c>
      <c r="E112" s="30">
        <v>2015</v>
      </c>
      <c r="F112" s="5" t="s">
        <v>308</v>
      </c>
      <c r="G112" s="5">
        <v>1</v>
      </c>
      <c r="H112" s="5" t="s">
        <v>494</v>
      </c>
      <c r="I112" s="6"/>
      <c r="J112" s="7"/>
      <c r="K112" s="7"/>
      <c r="L112" s="5" t="s">
        <v>495</v>
      </c>
      <c r="M112" s="5" t="s">
        <v>496</v>
      </c>
      <c r="N112" s="5">
        <v>69420</v>
      </c>
      <c r="O112" s="5" t="s">
        <v>497</v>
      </c>
      <c r="P112" s="5"/>
      <c r="Q112" s="5"/>
      <c r="R112" s="5"/>
      <c r="S112" s="5"/>
      <c r="T112" s="23">
        <f t="shared" si="14"/>
        <v>105</v>
      </c>
      <c r="U112" s="23" t="str">
        <f t="shared" si="10"/>
        <v>105.jpg</v>
      </c>
      <c r="V112" s="24" t="str">
        <f t="shared" si="11"/>
        <v>105.jpg</v>
      </c>
      <c r="X112" s="33" t="b">
        <f>IF(Bdd_cave!$R$3="Toutes les regions",TRUE,Bdd_cave!$R$3=B112)</f>
        <v>0</v>
      </c>
      <c r="Y112" s="33" t="b">
        <f>IF(Bdd_cave!$S$3="Toutes les années",TRUE,Bdd_cave!$S$3=E112)</f>
        <v>1</v>
      </c>
      <c r="Z112" s="27" t="b">
        <f>IF(Bdd_cave!$T$3="Toutes les couleurs",TRUE,Bdd_cave!$T$3=F112)</f>
        <v>0</v>
      </c>
      <c r="AA112" s="33" t="b">
        <f>IF(Bdd_cave!$U$3="Tous les casiers ",TRUE,Bdd_cave!$U$3=H112)</f>
        <v>0</v>
      </c>
      <c r="AB112" s="27" t="b">
        <f t="shared" si="15"/>
        <v>0</v>
      </c>
      <c r="AD112" s="27" t="str">
        <f>IF(AB112,ROWS($AB$7:AB112),"")</f>
        <v/>
      </c>
      <c r="AE112" s="27" t="str">
        <f>IFERROR(SMALL($AD$7:$AD$300,ROWS(AD$7:$AD112)),"")</f>
        <v/>
      </c>
    </row>
    <row r="113" spans="1:31" x14ac:dyDescent="0.25">
      <c r="A113" s="27" t="str">
        <f t="shared" si="16"/>
        <v>MARANGES  2015</v>
      </c>
      <c r="B113" s="5" t="s">
        <v>15</v>
      </c>
      <c r="C113" s="30" t="s">
        <v>275</v>
      </c>
      <c r="D113" s="30"/>
      <c r="E113" s="30">
        <v>2015</v>
      </c>
      <c r="F113" s="5" t="s">
        <v>308</v>
      </c>
      <c r="G113" s="5">
        <v>1</v>
      </c>
      <c r="H113" s="5" t="s">
        <v>494</v>
      </c>
      <c r="I113" s="6"/>
      <c r="J113" s="7"/>
      <c r="K113" s="7"/>
      <c r="L113" s="5" t="s">
        <v>498</v>
      </c>
      <c r="M113" s="5"/>
      <c r="N113" s="5">
        <v>71</v>
      </c>
      <c r="O113" s="5"/>
      <c r="P113" s="5"/>
      <c r="Q113" s="5"/>
      <c r="R113" s="5"/>
      <c r="S113" s="5"/>
      <c r="T113" s="23">
        <f t="shared" si="14"/>
        <v>106</v>
      </c>
      <c r="U113" s="23" t="str">
        <f t="shared" si="10"/>
        <v>106.jpg</v>
      </c>
      <c r="V113" s="24" t="str">
        <f t="shared" si="11"/>
        <v>106.jpg</v>
      </c>
      <c r="X113" s="33" t="b">
        <f>IF(Bdd_cave!$R$3="Toutes les regions",TRUE,Bdd_cave!$R$3=B113)</f>
        <v>0</v>
      </c>
      <c r="Y113" s="33" t="b">
        <f>IF(Bdd_cave!$S$3="Toutes les années",TRUE,Bdd_cave!$S$3=E113)</f>
        <v>1</v>
      </c>
      <c r="Z113" s="27" t="b">
        <f>IF(Bdd_cave!$T$3="Toutes les couleurs",TRUE,Bdd_cave!$T$3=F113)</f>
        <v>0</v>
      </c>
      <c r="AA113" s="33" t="b">
        <f>IF(Bdd_cave!$U$3="Tous les casiers ",TRUE,Bdd_cave!$U$3=H113)</f>
        <v>0</v>
      </c>
      <c r="AB113" s="27" t="b">
        <f t="shared" si="15"/>
        <v>0</v>
      </c>
      <c r="AD113" s="27" t="str">
        <f>IF(AB113,ROWS($AB$7:AB113),"")</f>
        <v/>
      </c>
      <c r="AE113" s="27" t="str">
        <f>IFERROR(SMALL($AD$7:$AD$300,ROWS(AD$7:$AD113)),"")</f>
        <v/>
      </c>
    </row>
    <row r="114" spans="1:31" x14ac:dyDescent="0.25">
      <c r="A114" s="27" t="str">
        <f t="shared" si="16"/>
        <v>CHATEAU MALIJAY  2015</v>
      </c>
      <c r="B114" s="5" t="s">
        <v>17</v>
      </c>
      <c r="C114" s="30" t="s">
        <v>499</v>
      </c>
      <c r="D114" s="30"/>
      <c r="E114" s="30">
        <v>2015</v>
      </c>
      <c r="F114" s="5" t="s">
        <v>308</v>
      </c>
      <c r="G114" s="5">
        <v>1</v>
      </c>
      <c r="H114" s="5" t="s">
        <v>494</v>
      </c>
      <c r="I114" s="6"/>
      <c r="J114" s="7"/>
      <c r="K114" s="7"/>
      <c r="L114" s="5"/>
      <c r="M114" s="5"/>
      <c r="N114" s="5"/>
      <c r="O114" s="5"/>
      <c r="P114" s="5"/>
      <c r="Q114" s="5"/>
      <c r="R114" s="5"/>
      <c r="S114" s="5"/>
      <c r="T114" s="23">
        <f t="shared" si="14"/>
        <v>107</v>
      </c>
      <c r="U114" s="23" t="str">
        <f t="shared" si="10"/>
        <v>107.jpg</v>
      </c>
      <c r="V114" s="24" t="str">
        <f t="shared" si="11"/>
        <v>107.jpg</v>
      </c>
      <c r="X114" s="33" t="b">
        <f>IF(Bdd_cave!$R$3="Toutes les regions",TRUE,Bdd_cave!$R$3=B114)</f>
        <v>0</v>
      </c>
      <c r="Y114" s="33" t="b">
        <f>IF(Bdd_cave!$S$3="Toutes les années",TRUE,Bdd_cave!$S$3=E114)</f>
        <v>1</v>
      </c>
      <c r="Z114" s="27" t="b">
        <f>IF(Bdd_cave!$T$3="Toutes les couleurs",TRUE,Bdd_cave!$T$3=F114)</f>
        <v>0</v>
      </c>
      <c r="AA114" s="33" t="b">
        <f>IF(Bdd_cave!$U$3="Tous les casiers ",TRUE,Bdd_cave!$U$3=H114)</f>
        <v>0</v>
      </c>
      <c r="AB114" s="27" t="b">
        <f t="shared" si="15"/>
        <v>0</v>
      </c>
      <c r="AD114" s="27" t="str">
        <f>IF(AB114,ROWS($AB$7:AB114),"")</f>
        <v/>
      </c>
      <c r="AE114" s="27" t="str">
        <f>IFERROR(SMALL($AD$7:$AD$300,ROWS(AD$7:$AD114)),"")</f>
        <v/>
      </c>
    </row>
    <row r="115" spans="1:31" x14ac:dyDescent="0.25">
      <c r="A115" s="27" t="str">
        <f t="shared" si="16"/>
        <v>MACON PERRONNE  2015</v>
      </c>
      <c r="B115" s="5" t="s">
        <v>15</v>
      </c>
      <c r="C115" s="30" t="s">
        <v>500</v>
      </c>
      <c r="D115" s="30"/>
      <c r="E115" s="30">
        <v>2015</v>
      </c>
      <c r="F115" s="5" t="s">
        <v>309</v>
      </c>
      <c r="G115" s="5">
        <v>1</v>
      </c>
      <c r="H115" s="5" t="s">
        <v>494</v>
      </c>
      <c r="I115" s="6"/>
      <c r="J115" s="7"/>
      <c r="K115" s="7"/>
      <c r="L115" s="5" t="s">
        <v>501</v>
      </c>
      <c r="M115" s="5"/>
      <c r="N115" s="5">
        <v>71260</v>
      </c>
      <c r="O115" s="5" t="s">
        <v>502</v>
      </c>
      <c r="P115" s="5"/>
      <c r="Q115" s="5"/>
      <c r="R115" s="5"/>
      <c r="S115" s="5"/>
      <c r="T115" s="23">
        <f t="shared" si="14"/>
        <v>108</v>
      </c>
      <c r="U115" s="23" t="str">
        <f t="shared" si="10"/>
        <v>108.jpg</v>
      </c>
      <c r="V115" s="24" t="str">
        <f t="shared" si="11"/>
        <v>108.jpg</v>
      </c>
      <c r="X115" s="33" t="b">
        <f>IF(Bdd_cave!$R$3="Toutes les regions",TRUE,Bdd_cave!$R$3=B115)</f>
        <v>0</v>
      </c>
      <c r="Y115" s="33" t="b">
        <f>IF(Bdd_cave!$S$3="Toutes les années",TRUE,Bdd_cave!$S$3=E115)</f>
        <v>1</v>
      </c>
      <c r="Z115" s="27" t="b">
        <f>IF(Bdd_cave!$T$3="Toutes les couleurs",TRUE,Bdd_cave!$T$3=F115)</f>
        <v>0</v>
      </c>
      <c r="AA115" s="33" t="b">
        <f>IF(Bdd_cave!$U$3="Tous les casiers ",TRUE,Bdd_cave!$U$3=H115)</f>
        <v>0</v>
      </c>
      <c r="AB115" s="27" t="b">
        <f t="shared" si="15"/>
        <v>0</v>
      </c>
      <c r="AD115" s="27" t="str">
        <f>IF(AB115,ROWS($AB$7:AB115),"")</f>
        <v/>
      </c>
      <c r="AE115" s="27" t="str">
        <f>IFERROR(SMALL($AD$7:$AD$300,ROWS(AD$7:$AD115)),"")</f>
        <v/>
      </c>
    </row>
    <row r="116" spans="1:31" x14ac:dyDescent="0.25">
      <c r="A116" s="27" t="str">
        <f t="shared" si="16"/>
        <v>COTES DE BORDEAUX  2015</v>
      </c>
      <c r="B116" s="5" t="s">
        <v>16</v>
      </c>
      <c r="C116" s="30" t="s">
        <v>516</v>
      </c>
      <c r="D116" s="30"/>
      <c r="E116" s="30">
        <v>2015</v>
      </c>
      <c r="F116" s="5" t="s">
        <v>308</v>
      </c>
      <c r="G116" s="5">
        <v>1</v>
      </c>
      <c r="H116" s="5" t="s">
        <v>503</v>
      </c>
      <c r="I116" s="6"/>
      <c r="J116" s="7"/>
      <c r="K116" s="7"/>
      <c r="L116" s="5" t="s">
        <v>517</v>
      </c>
      <c r="M116" s="5"/>
      <c r="N116" s="5"/>
      <c r="O116" s="5"/>
      <c r="P116" s="5"/>
      <c r="Q116" s="5"/>
      <c r="R116" s="5"/>
      <c r="S116" s="5"/>
      <c r="T116" s="23">
        <f t="shared" si="14"/>
        <v>109</v>
      </c>
      <c r="U116" s="23" t="str">
        <f t="shared" si="10"/>
        <v>109.jpg</v>
      </c>
      <c r="V116" s="24" t="str">
        <f t="shared" si="11"/>
        <v>109.jpg</v>
      </c>
      <c r="X116" s="33" t="b">
        <f>IF(Bdd_cave!$R$3="Toutes les regions",TRUE,Bdd_cave!$R$3=B116)</f>
        <v>0</v>
      </c>
      <c r="Y116" s="33" t="b">
        <f>IF(Bdd_cave!$S$3="Toutes les années",TRUE,Bdd_cave!$S$3=E116)</f>
        <v>1</v>
      </c>
      <c r="Z116" s="27" t="b">
        <f>IF(Bdd_cave!$T$3="Toutes les couleurs",TRUE,Bdd_cave!$T$3=F116)</f>
        <v>0</v>
      </c>
      <c r="AA116" s="33" t="b">
        <f>IF(Bdd_cave!$U$3="Tous les casiers ",TRUE,Bdd_cave!$U$3=H116)</f>
        <v>0</v>
      </c>
      <c r="AB116" s="27" t="b">
        <f t="shared" si="15"/>
        <v>0</v>
      </c>
      <c r="AD116" s="27" t="str">
        <f>IF(AB116,ROWS($AB$7:AB116),"")</f>
        <v/>
      </c>
      <c r="AE116" s="27" t="str">
        <f>IFERROR(SMALL($AD$7:$AD$300,ROWS(AD$7:$AD116)),"")</f>
        <v/>
      </c>
    </row>
    <row r="117" spans="1:31" x14ac:dyDescent="0.25">
      <c r="A117" s="27" t="str">
        <f t="shared" si="16"/>
        <v>COTEAUX VAROIS EN PROVENCE  2015</v>
      </c>
      <c r="B117" s="5" t="s">
        <v>20</v>
      </c>
      <c r="C117" s="30" t="s">
        <v>69</v>
      </c>
      <c r="D117" s="30"/>
      <c r="E117" s="30">
        <v>2015</v>
      </c>
      <c r="F117" s="5" t="s">
        <v>310</v>
      </c>
      <c r="G117" s="5">
        <v>1</v>
      </c>
      <c r="H117" s="5" t="s">
        <v>527</v>
      </c>
      <c r="I117" s="6"/>
      <c r="J117" s="7"/>
      <c r="K117" s="7"/>
      <c r="L117" s="5"/>
      <c r="M117" s="5"/>
      <c r="N117" s="5"/>
      <c r="O117" s="5"/>
      <c r="P117" s="5"/>
      <c r="Q117" s="5"/>
      <c r="R117" s="5"/>
      <c r="S117" s="5"/>
      <c r="T117" s="23">
        <f t="shared" si="14"/>
        <v>110</v>
      </c>
      <c r="U117" s="23" t="str">
        <f t="shared" si="10"/>
        <v>110.jpg</v>
      </c>
      <c r="V117" s="24" t="str">
        <f t="shared" si="11"/>
        <v>110.jpg</v>
      </c>
      <c r="X117" s="33" t="b">
        <f>IF(Bdd_cave!$R$3="Toutes les regions",TRUE,Bdd_cave!$R$3=B117)</f>
        <v>0</v>
      </c>
      <c r="Y117" s="33" t="b">
        <f>IF(Bdd_cave!$S$3="Toutes les années",TRUE,Bdd_cave!$S$3=E117)</f>
        <v>1</v>
      </c>
      <c r="Z117" s="27" t="b">
        <f>IF(Bdd_cave!$T$3="Toutes les couleurs",TRUE,Bdd_cave!$T$3=F117)</f>
        <v>0</v>
      </c>
      <c r="AA117" s="33" t="b">
        <f>IF(Bdd_cave!$U$3="Tous les casiers ",TRUE,Bdd_cave!$U$3=H117)</f>
        <v>0</v>
      </c>
      <c r="AB117" s="27" t="b">
        <f t="shared" si="15"/>
        <v>0</v>
      </c>
      <c r="AD117" s="27" t="str">
        <f>IF(AB117,ROWS($AB$7:AB117),"")</f>
        <v/>
      </c>
      <c r="AE117" s="27" t="str">
        <f>IFERROR(SMALL($AD$7:$AD$300,ROWS(AD$7:$AD117)),"")</f>
        <v/>
      </c>
    </row>
    <row r="118" spans="1:31" x14ac:dyDescent="0.25">
      <c r="A118" s="27" t="str">
        <f t="shared" si="16"/>
        <v>COTE DU RHONE  2015</v>
      </c>
      <c r="B118" s="5" t="s">
        <v>17</v>
      </c>
      <c r="C118" s="30" t="s">
        <v>17</v>
      </c>
      <c r="D118" s="30"/>
      <c r="E118" s="30">
        <v>2015</v>
      </c>
      <c r="F118" s="5" t="s">
        <v>310</v>
      </c>
      <c r="G118" s="5">
        <v>3</v>
      </c>
      <c r="H118" s="5" t="s">
        <v>527</v>
      </c>
      <c r="I118" s="6"/>
      <c r="J118" s="7"/>
      <c r="K118" s="7"/>
      <c r="L118" s="5" t="s">
        <v>431</v>
      </c>
      <c r="M118" s="5"/>
      <c r="N118" s="5">
        <v>7700</v>
      </c>
      <c r="O118" s="5" t="s">
        <v>432</v>
      </c>
      <c r="P118" s="5"/>
      <c r="Q118" s="5"/>
      <c r="R118" s="5"/>
      <c r="S118" s="5"/>
      <c r="T118" s="23">
        <f t="shared" si="14"/>
        <v>111</v>
      </c>
      <c r="U118" s="23" t="str">
        <f t="shared" si="10"/>
        <v>111.jpg</v>
      </c>
      <c r="V118" s="24" t="str">
        <f t="shared" si="11"/>
        <v>111.jpg</v>
      </c>
      <c r="X118" s="33" t="b">
        <f>IF(Bdd_cave!$R$3="Toutes les regions",TRUE,Bdd_cave!$R$3=B118)</f>
        <v>0</v>
      </c>
      <c r="Y118" s="33" t="b">
        <f>IF(Bdd_cave!$S$3="Toutes les années",TRUE,Bdd_cave!$S$3=E118)</f>
        <v>1</v>
      </c>
      <c r="Z118" s="27" t="b">
        <f>IF(Bdd_cave!$T$3="Toutes les couleurs",TRUE,Bdd_cave!$T$3=F118)</f>
        <v>0</v>
      </c>
      <c r="AA118" s="33" t="b">
        <f>IF(Bdd_cave!$U$3="Tous les casiers ",TRUE,Bdd_cave!$U$3=H118)</f>
        <v>0</v>
      </c>
      <c r="AB118" s="27" t="b">
        <f t="shared" si="15"/>
        <v>0</v>
      </c>
      <c r="AD118" s="27" t="str">
        <f>IF(AB118,ROWS($AB$7:AB118),"")</f>
        <v/>
      </c>
      <c r="AE118" s="27" t="str">
        <f>IFERROR(SMALL($AD$7:$AD$300,ROWS(AD$7:$AD118)),"")</f>
        <v/>
      </c>
    </row>
    <row r="119" spans="1:31" x14ac:dyDescent="0.25">
      <c r="A119" s="27" t="str">
        <f t="shared" si="16"/>
        <v>MONTHELIE 1 er Cru 2015</v>
      </c>
      <c r="B119" s="5" t="s">
        <v>15</v>
      </c>
      <c r="C119" s="30" t="s">
        <v>282</v>
      </c>
      <c r="D119" s="30" t="s">
        <v>312</v>
      </c>
      <c r="E119" s="30">
        <v>2015</v>
      </c>
      <c r="F119" s="5" t="s">
        <v>308</v>
      </c>
      <c r="G119" s="5">
        <v>4</v>
      </c>
      <c r="H119" s="5" t="s">
        <v>536</v>
      </c>
      <c r="I119" s="6"/>
      <c r="J119" s="7"/>
      <c r="K119" s="7" t="s">
        <v>537</v>
      </c>
      <c r="L119" s="5" t="s">
        <v>538</v>
      </c>
      <c r="M119" s="5"/>
      <c r="N119" s="5"/>
      <c r="O119" s="5" t="s">
        <v>539</v>
      </c>
      <c r="P119" s="5"/>
      <c r="Q119" s="5"/>
      <c r="R119" s="5"/>
      <c r="S119" s="5"/>
      <c r="T119" s="23">
        <f t="shared" si="14"/>
        <v>112</v>
      </c>
      <c r="U119" s="23" t="str">
        <f t="shared" si="10"/>
        <v>112.jpg</v>
      </c>
      <c r="V119" s="24" t="str">
        <f t="shared" si="11"/>
        <v>112.jpg</v>
      </c>
      <c r="X119" s="33" t="b">
        <f>IF(Bdd_cave!$R$3="Toutes les regions",TRUE,Bdd_cave!$R$3=B119)</f>
        <v>0</v>
      </c>
      <c r="Y119" s="33" t="b">
        <f>IF(Bdd_cave!$S$3="Toutes les années",TRUE,Bdd_cave!$S$3=E119)</f>
        <v>1</v>
      </c>
      <c r="Z119" s="27" t="b">
        <f>IF(Bdd_cave!$T$3="Toutes les couleurs",TRUE,Bdd_cave!$T$3=F119)</f>
        <v>0</v>
      </c>
      <c r="AA119" s="33" t="b">
        <f>IF(Bdd_cave!$U$3="Tous les casiers ",TRUE,Bdd_cave!$U$3=H119)</f>
        <v>0</v>
      </c>
      <c r="AB119" s="27" t="b">
        <f t="shared" si="15"/>
        <v>0</v>
      </c>
      <c r="AD119" s="27" t="str">
        <f>IF(AB119,ROWS($AB$7:AB119),"")</f>
        <v/>
      </c>
      <c r="AE119" s="27" t="str">
        <f>IFERROR(SMALL($AD$7:$AD$300,ROWS(AD$7:$AD119)),"")</f>
        <v/>
      </c>
    </row>
    <row r="120" spans="1:31" x14ac:dyDescent="0.25">
      <c r="A120" s="27" t="str">
        <f t="shared" si="16"/>
        <v>PERNAND-VERGELESSES  2015</v>
      </c>
      <c r="B120" s="5" t="s">
        <v>15</v>
      </c>
      <c r="C120" s="30" t="s">
        <v>286</v>
      </c>
      <c r="D120" s="30"/>
      <c r="E120" s="30">
        <v>2015</v>
      </c>
      <c r="F120" s="5" t="s">
        <v>308</v>
      </c>
      <c r="G120" s="5">
        <v>6</v>
      </c>
      <c r="H120" s="5" t="s">
        <v>542</v>
      </c>
      <c r="I120" s="6"/>
      <c r="J120" s="7"/>
      <c r="K120" s="7"/>
      <c r="L120" s="5" t="s">
        <v>543</v>
      </c>
      <c r="M120" s="5"/>
      <c r="N120" s="5"/>
      <c r="O120" s="5" t="s">
        <v>363</v>
      </c>
      <c r="P120" s="5"/>
      <c r="Q120" s="5"/>
      <c r="R120" s="5"/>
      <c r="S120" s="5"/>
      <c r="T120" s="23">
        <f t="shared" si="14"/>
        <v>113</v>
      </c>
      <c r="U120" s="23" t="str">
        <f t="shared" si="10"/>
        <v>113.jpg</v>
      </c>
      <c r="V120" s="24" t="str">
        <f t="shared" si="11"/>
        <v>113.jpg</v>
      </c>
      <c r="X120" s="33" t="b">
        <f>IF(Bdd_cave!$R$3="Toutes les regions",TRUE,Bdd_cave!$R$3=B120)</f>
        <v>0</v>
      </c>
      <c r="Y120" s="33" t="b">
        <f>IF(Bdd_cave!$S$3="Toutes les années",TRUE,Bdd_cave!$S$3=E120)</f>
        <v>1</v>
      </c>
      <c r="Z120" s="27" t="b">
        <f>IF(Bdd_cave!$T$3="Toutes les couleurs",TRUE,Bdd_cave!$T$3=F120)</f>
        <v>0</v>
      </c>
      <c r="AA120" s="33" t="b">
        <f>IF(Bdd_cave!$U$3="Tous les casiers ",TRUE,Bdd_cave!$U$3=H120)</f>
        <v>0</v>
      </c>
      <c r="AB120" s="27" t="b">
        <f t="shared" si="15"/>
        <v>0</v>
      </c>
      <c r="AD120" s="27" t="str">
        <f>IF(AB120,ROWS($AB$7:AB120),"")</f>
        <v/>
      </c>
      <c r="AE120" s="27" t="str">
        <f>IFERROR(SMALL($AD$7:$AD$300,ROWS(AD$7:$AD120)),"")</f>
        <v/>
      </c>
    </row>
    <row r="121" spans="1:31" x14ac:dyDescent="0.25">
      <c r="A121" s="27" t="str">
        <f t="shared" si="16"/>
        <v>POUILLY-FUISSE  2016</v>
      </c>
      <c r="B121" s="5" t="s">
        <v>15</v>
      </c>
      <c r="C121" s="30" t="s">
        <v>289</v>
      </c>
      <c r="D121" s="30"/>
      <c r="E121" s="30">
        <v>2016</v>
      </c>
      <c r="F121" s="5" t="s">
        <v>309</v>
      </c>
      <c r="G121" s="5">
        <v>3</v>
      </c>
      <c r="H121" s="5" t="s">
        <v>356</v>
      </c>
      <c r="I121" s="6"/>
      <c r="J121" s="7"/>
      <c r="K121" s="7" t="s">
        <v>357</v>
      </c>
      <c r="L121" s="5" t="s">
        <v>358</v>
      </c>
      <c r="M121" s="5"/>
      <c r="N121" s="5">
        <v>71960</v>
      </c>
      <c r="O121" s="5" t="s">
        <v>359</v>
      </c>
      <c r="P121" s="5"/>
      <c r="Q121" s="5"/>
      <c r="R121" s="5"/>
      <c r="S121" s="5"/>
      <c r="T121" s="31">
        <f t="shared" si="14"/>
        <v>114</v>
      </c>
      <c r="U121" s="31" t="str">
        <f t="shared" si="10"/>
        <v>114.jpg</v>
      </c>
      <c r="V121" s="32" t="str">
        <f t="shared" si="11"/>
        <v>114.jpg</v>
      </c>
      <c r="X121" s="33" t="b">
        <f>IF(Bdd_cave!$R$3="Toutes les regions",TRUE,Bdd_cave!$R$3=B121)</f>
        <v>0</v>
      </c>
      <c r="Y121" s="33" t="b">
        <f>IF(Bdd_cave!$S$3="Toutes les années",TRUE,Bdd_cave!$S$3=E121)</f>
        <v>1</v>
      </c>
      <c r="Z121" s="27" t="b">
        <f>IF(Bdd_cave!$T$3="Toutes les couleurs",TRUE,Bdd_cave!$T$3=F121)</f>
        <v>0</v>
      </c>
      <c r="AA121" s="33" t="b">
        <f>IF(Bdd_cave!$U$3="Tous les casiers ",TRUE,Bdd_cave!$U$3=H121)</f>
        <v>0</v>
      </c>
      <c r="AB121" s="27" t="b">
        <f t="shared" si="15"/>
        <v>0</v>
      </c>
      <c r="AD121" s="27" t="str">
        <f>IF(AB121,ROWS($AB$7:AB121),"")</f>
        <v/>
      </c>
      <c r="AE121" s="27" t="str">
        <f>IFERROR(SMALL($AD$7:$AD$300,ROWS(AD$7:$AD121)),"")</f>
        <v/>
      </c>
    </row>
    <row r="122" spans="1:31" x14ac:dyDescent="0.25">
      <c r="A122" s="27" t="str">
        <f t="shared" si="16"/>
        <v>MONTAGNY  2016</v>
      </c>
      <c r="B122" s="5" t="s">
        <v>15</v>
      </c>
      <c r="C122" s="30" t="s">
        <v>281</v>
      </c>
      <c r="D122" s="30"/>
      <c r="E122" s="30">
        <v>2016</v>
      </c>
      <c r="F122" s="5" t="s">
        <v>309</v>
      </c>
      <c r="G122" s="5">
        <v>3</v>
      </c>
      <c r="H122" s="5" t="s">
        <v>423</v>
      </c>
      <c r="I122" s="6"/>
      <c r="J122" s="7"/>
      <c r="K122" s="7"/>
      <c r="L122" s="5" t="s">
        <v>424</v>
      </c>
      <c r="M122" s="5"/>
      <c r="N122" s="5">
        <v>71390</v>
      </c>
      <c r="O122" s="5" t="s">
        <v>425</v>
      </c>
      <c r="P122" s="5"/>
      <c r="Q122" s="5"/>
      <c r="R122" s="5"/>
      <c r="S122" s="5"/>
      <c r="T122" s="23">
        <f t="shared" si="14"/>
        <v>115</v>
      </c>
      <c r="U122" s="23" t="str">
        <f t="shared" si="10"/>
        <v>115.jpg</v>
      </c>
      <c r="V122" s="24" t="str">
        <f t="shared" si="11"/>
        <v>115.jpg</v>
      </c>
      <c r="X122" s="33" t="b">
        <f>IF(Bdd_cave!$R$3="Toutes les regions",TRUE,Bdd_cave!$R$3=B122)</f>
        <v>0</v>
      </c>
      <c r="Y122" s="33" t="b">
        <f>IF(Bdd_cave!$S$3="Toutes les années",TRUE,Bdd_cave!$S$3=E122)</f>
        <v>1</v>
      </c>
      <c r="Z122" s="27" t="b">
        <f>IF(Bdd_cave!$T$3="Toutes les couleurs",TRUE,Bdd_cave!$T$3=F122)</f>
        <v>0</v>
      </c>
      <c r="AA122" s="33" t="b">
        <f>IF(Bdd_cave!$U$3="Tous les casiers ",TRUE,Bdd_cave!$U$3=H122)</f>
        <v>0</v>
      </c>
      <c r="AB122" s="27" t="b">
        <f t="shared" si="15"/>
        <v>0</v>
      </c>
      <c r="AD122" s="27" t="str">
        <f>IF(AB122,ROWS($AB$7:AB122),"")</f>
        <v/>
      </c>
      <c r="AE122" s="27" t="str">
        <f>IFERROR(SMALL($AD$7:$AD$300,ROWS(AD$7:$AD122)),"")</f>
        <v/>
      </c>
    </row>
    <row r="123" spans="1:31" x14ac:dyDescent="0.25">
      <c r="A123" s="27" t="str">
        <f t="shared" si="16"/>
        <v>COTES DU JURA  2016</v>
      </c>
      <c r="B123" s="5" t="s">
        <v>22</v>
      </c>
      <c r="C123" s="30" t="s">
        <v>62</v>
      </c>
      <c r="D123" s="30"/>
      <c r="E123" s="30">
        <v>2016</v>
      </c>
      <c r="F123" s="5" t="s">
        <v>308</v>
      </c>
      <c r="G123" s="5">
        <v>1</v>
      </c>
      <c r="H123" s="5" t="s">
        <v>428</v>
      </c>
      <c r="I123" s="6"/>
      <c r="J123" s="7"/>
      <c r="K123" s="7"/>
      <c r="L123" s="5" t="s">
        <v>471</v>
      </c>
      <c r="M123" s="5"/>
      <c r="N123" s="5">
        <v>39110</v>
      </c>
      <c r="O123" s="5" t="s">
        <v>472</v>
      </c>
      <c r="P123" s="5"/>
      <c r="Q123" s="5"/>
      <c r="R123" s="5"/>
      <c r="S123" s="5"/>
      <c r="T123" s="23">
        <f t="shared" si="14"/>
        <v>116</v>
      </c>
      <c r="U123" s="23" t="str">
        <f t="shared" si="10"/>
        <v>116.jpg</v>
      </c>
      <c r="V123" s="24" t="str">
        <f t="shared" si="11"/>
        <v>116.jpg</v>
      </c>
      <c r="X123" s="33" t="b">
        <f>IF(Bdd_cave!$R$3="Toutes les regions",TRUE,Bdd_cave!$R$3=B123)</f>
        <v>0</v>
      </c>
      <c r="Y123" s="33" t="b">
        <f>IF(Bdd_cave!$S$3="Toutes les années",TRUE,Bdd_cave!$S$3=E123)</f>
        <v>1</v>
      </c>
      <c r="Z123" s="27" t="b">
        <f>IF(Bdd_cave!$T$3="Toutes les couleurs",TRUE,Bdd_cave!$T$3=F123)</f>
        <v>0</v>
      </c>
      <c r="AA123" s="33" t="b">
        <f>IF(Bdd_cave!$U$3="Tous les casiers ",TRUE,Bdd_cave!$U$3=H123)</f>
        <v>0</v>
      </c>
      <c r="AB123" s="27" t="b">
        <f t="shared" si="15"/>
        <v>0</v>
      </c>
      <c r="AD123" s="27" t="str">
        <f>IF(AB123,ROWS($AB$7:AB123),"")</f>
        <v/>
      </c>
      <c r="AE123" s="27" t="str">
        <f>IFERROR(SMALL($AD$7:$AD$300,ROWS(AD$7:$AD123)),"")</f>
        <v/>
      </c>
    </row>
    <row r="124" spans="1:31" x14ac:dyDescent="0.25">
      <c r="A124" s="27" t="str">
        <f t="shared" si="16"/>
        <v>COTE DE GASCOGNE  2016</v>
      </c>
      <c r="B124" s="5" t="s">
        <v>21</v>
      </c>
      <c r="C124" s="30" t="s">
        <v>474</v>
      </c>
      <c r="D124" s="30"/>
      <c r="E124" s="30">
        <v>2016</v>
      </c>
      <c r="F124" s="5" t="s">
        <v>309</v>
      </c>
      <c r="G124" s="5">
        <v>2</v>
      </c>
      <c r="H124" s="5" t="s">
        <v>475</v>
      </c>
      <c r="I124" s="6"/>
      <c r="J124" s="7"/>
      <c r="K124" s="7" t="s">
        <v>476</v>
      </c>
      <c r="L124" s="5" t="s">
        <v>477</v>
      </c>
      <c r="M124" s="5"/>
      <c r="N124" s="5"/>
      <c r="O124" s="5"/>
      <c r="P124" s="5"/>
      <c r="Q124" s="5"/>
      <c r="R124" s="5"/>
      <c r="S124" s="5"/>
      <c r="T124" s="23">
        <f t="shared" si="14"/>
        <v>117</v>
      </c>
      <c r="U124" s="23" t="str">
        <f t="shared" si="10"/>
        <v>117.jpg</v>
      </c>
      <c r="V124" s="24" t="str">
        <f t="shared" si="11"/>
        <v>117.jpg</v>
      </c>
      <c r="X124" s="33" t="b">
        <f>IF(Bdd_cave!$R$3="Toutes les regions",TRUE,Bdd_cave!$R$3=B124)</f>
        <v>0</v>
      </c>
      <c r="Y124" s="33" t="b">
        <f>IF(Bdd_cave!$S$3="Toutes les années",TRUE,Bdd_cave!$S$3=E124)</f>
        <v>1</v>
      </c>
      <c r="Z124" s="27" t="b">
        <f>IF(Bdd_cave!$T$3="Toutes les couleurs",TRUE,Bdd_cave!$T$3=F124)</f>
        <v>0</v>
      </c>
      <c r="AA124" s="33" t="b">
        <f>IF(Bdd_cave!$U$3="Tous les casiers ",TRUE,Bdd_cave!$U$3=H124)</f>
        <v>0</v>
      </c>
      <c r="AB124" s="27" t="b">
        <f t="shared" si="15"/>
        <v>0</v>
      </c>
      <c r="AD124" s="27" t="str">
        <f>IF(AB124,ROWS($AB$7:AB124),"")</f>
        <v/>
      </c>
      <c r="AE124" s="27" t="str">
        <f>IFERROR(SMALL($AD$7:$AD$300,ROWS(AD$7:$AD124)),"")</f>
        <v/>
      </c>
    </row>
    <row r="125" spans="1:31" x14ac:dyDescent="0.25">
      <c r="A125" s="27" t="str">
        <f t="shared" si="16"/>
        <v>ITALIE  2016</v>
      </c>
      <c r="B125" s="5" t="s">
        <v>28</v>
      </c>
      <c r="C125" s="30" t="s">
        <v>333</v>
      </c>
      <c r="D125" s="30"/>
      <c r="E125" s="30">
        <v>2016</v>
      </c>
      <c r="F125" s="5" t="s">
        <v>308</v>
      </c>
      <c r="G125" s="5">
        <v>1</v>
      </c>
      <c r="H125" s="5" t="s">
        <v>503</v>
      </c>
      <c r="I125" s="6"/>
      <c r="J125" s="7"/>
      <c r="K125" s="7" t="s">
        <v>504</v>
      </c>
      <c r="L125" s="5"/>
      <c r="M125" s="5"/>
      <c r="N125" s="5"/>
      <c r="O125" s="5"/>
      <c r="P125" s="5"/>
      <c r="Q125" s="5"/>
      <c r="R125" s="5"/>
      <c r="S125" s="5"/>
      <c r="T125" s="23">
        <f t="shared" si="14"/>
        <v>118</v>
      </c>
      <c r="U125" s="23" t="str">
        <f t="shared" si="10"/>
        <v>118.jpg</v>
      </c>
      <c r="V125" s="24" t="str">
        <f t="shared" si="11"/>
        <v>118.jpg</v>
      </c>
      <c r="X125" s="33" t="b">
        <f>IF(Bdd_cave!$R$3="Toutes les regions",TRUE,Bdd_cave!$R$3=B125)</f>
        <v>0</v>
      </c>
      <c r="Y125" s="33" t="b">
        <f>IF(Bdd_cave!$S$3="Toutes les années",TRUE,Bdd_cave!$S$3=E125)</f>
        <v>1</v>
      </c>
      <c r="Z125" s="27" t="b">
        <f>IF(Bdd_cave!$T$3="Toutes les couleurs",TRUE,Bdd_cave!$T$3=F125)</f>
        <v>0</v>
      </c>
      <c r="AA125" s="33" t="b">
        <f>IF(Bdd_cave!$U$3="Tous les casiers ",TRUE,Bdd_cave!$U$3=H125)</f>
        <v>0</v>
      </c>
      <c r="AB125" s="27" t="b">
        <f t="shared" si="15"/>
        <v>0</v>
      </c>
      <c r="AD125" s="27" t="str">
        <f>IF(AB125,ROWS($AB$7:AB125),"")</f>
        <v/>
      </c>
      <c r="AE125" s="27" t="str">
        <f>IFERROR(SMALL($AD$7:$AD$300,ROWS(AD$7:$AD125)),"")</f>
        <v/>
      </c>
    </row>
    <row r="126" spans="1:31" x14ac:dyDescent="0.25">
      <c r="A126" s="27" t="str">
        <f t="shared" si="16"/>
        <v>ARBOIS (JURA)  2016</v>
      </c>
      <c r="B126" s="5" t="s">
        <v>22</v>
      </c>
      <c r="C126" s="30" t="s">
        <v>36</v>
      </c>
      <c r="D126" s="30"/>
      <c r="E126" s="30">
        <v>2016</v>
      </c>
      <c r="F126" s="5" t="s">
        <v>308</v>
      </c>
      <c r="G126" s="5">
        <v>1</v>
      </c>
      <c r="H126" s="5" t="s">
        <v>503</v>
      </c>
      <c r="I126" s="6"/>
      <c r="J126" s="7"/>
      <c r="K126" s="7"/>
      <c r="L126" s="5" t="s">
        <v>505</v>
      </c>
      <c r="M126" s="5"/>
      <c r="N126" s="5">
        <v>39110</v>
      </c>
      <c r="O126" s="5" t="s">
        <v>472</v>
      </c>
      <c r="P126" s="5"/>
      <c r="Q126" s="5"/>
      <c r="R126" s="5"/>
      <c r="S126" s="5"/>
      <c r="T126" s="23">
        <f t="shared" si="14"/>
        <v>119</v>
      </c>
      <c r="U126" s="23" t="str">
        <f t="shared" si="10"/>
        <v>119.jpg</v>
      </c>
      <c r="V126" s="24" t="str">
        <f t="shared" si="11"/>
        <v>119.jpg</v>
      </c>
      <c r="X126" s="33" t="b">
        <f>IF(Bdd_cave!$R$3="Toutes les regions",TRUE,Bdd_cave!$R$3=B126)</f>
        <v>0</v>
      </c>
      <c r="Y126" s="33" t="b">
        <f>IF(Bdd_cave!$S$3="Toutes les années",TRUE,Bdd_cave!$S$3=E126)</f>
        <v>1</v>
      </c>
      <c r="Z126" s="27" t="b">
        <f>IF(Bdd_cave!$T$3="Toutes les couleurs",TRUE,Bdd_cave!$T$3=F126)</f>
        <v>0</v>
      </c>
      <c r="AA126" s="33" t="b">
        <f>IF(Bdd_cave!$U$3="Tous les casiers ",TRUE,Bdd_cave!$U$3=H126)</f>
        <v>0</v>
      </c>
      <c r="AB126" s="27" t="b">
        <f t="shared" si="15"/>
        <v>0</v>
      </c>
      <c r="AD126" s="27" t="str">
        <f>IF(AB126,ROWS($AB$7:AB126),"")</f>
        <v/>
      </c>
      <c r="AE126" s="27" t="str">
        <f>IFERROR(SMALL($AD$7:$AD$300,ROWS(AD$7:$AD126)),"")</f>
        <v/>
      </c>
    </row>
    <row r="127" spans="1:31" x14ac:dyDescent="0.25">
      <c r="A127" s="27" t="str">
        <f t="shared" si="16"/>
        <v>MACON LA ROCHE VINEUSE  2016</v>
      </c>
      <c r="B127" s="5" t="s">
        <v>15</v>
      </c>
      <c r="C127" s="30" t="s">
        <v>506</v>
      </c>
      <c r="D127" s="30"/>
      <c r="E127" s="30">
        <v>2016</v>
      </c>
      <c r="F127" s="5" t="s">
        <v>308</v>
      </c>
      <c r="G127" s="5">
        <v>1</v>
      </c>
      <c r="H127" s="5" t="s">
        <v>503</v>
      </c>
      <c r="I127" s="6"/>
      <c r="J127" s="7"/>
      <c r="K127" s="7"/>
      <c r="L127" s="5" t="s">
        <v>507</v>
      </c>
      <c r="M127" s="5"/>
      <c r="N127" s="5">
        <v>71980</v>
      </c>
      <c r="O127" s="5" t="s">
        <v>508</v>
      </c>
      <c r="P127" s="5"/>
      <c r="Q127" s="5"/>
      <c r="R127" s="5"/>
      <c r="S127" s="5"/>
      <c r="T127" s="23">
        <f t="shared" si="14"/>
        <v>120</v>
      </c>
      <c r="U127" s="23" t="str">
        <f t="shared" si="10"/>
        <v>120.jpg</v>
      </c>
      <c r="V127" s="24" t="str">
        <f t="shared" si="11"/>
        <v>120.jpg</v>
      </c>
      <c r="X127" s="33" t="b">
        <f>IF(Bdd_cave!$R$3="Toutes les regions",TRUE,Bdd_cave!$R$3=B127)</f>
        <v>0</v>
      </c>
      <c r="Y127" s="33" t="b">
        <f>IF(Bdd_cave!$S$3="Toutes les années",TRUE,Bdd_cave!$S$3=E127)</f>
        <v>1</v>
      </c>
      <c r="Z127" s="27" t="b">
        <f>IF(Bdd_cave!$T$3="Toutes les couleurs",TRUE,Bdd_cave!$T$3=F127)</f>
        <v>0</v>
      </c>
      <c r="AA127" s="33" t="b">
        <f>IF(Bdd_cave!$U$3="Tous les casiers ",TRUE,Bdd_cave!$U$3=H127)</f>
        <v>0</v>
      </c>
      <c r="AB127" s="27" t="b">
        <f t="shared" si="15"/>
        <v>0</v>
      </c>
      <c r="AD127" s="27" t="str">
        <f>IF(AB127,ROWS($AB$7:AB127),"")</f>
        <v/>
      </c>
      <c r="AE127" s="27" t="str">
        <f>IFERROR(SMALL($AD$7:$AD$300,ROWS(AD$7:$AD127)),"")</f>
        <v/>
      </c>
    </row>
    <row r="128" spans="1:31" x14ac:dyDescent="0.25">
      <c r="A128" s="27" t="str">
        <f t="shared" si="16"/>
        <v>COTE DE GASCOGNE  2016</v>
      </c>
      <c r="B128" s="5" t="s">
        <v>21</v>
      </c>
      <c r="C128" s="30" t="s">
        <v>474</v>
      </c>
      <c r="D128" s="30"/>
      <c r="E128" s="30">
        <v>2016</v>
      </c>
      <c r="F128" s="5" t="s">
        <v>308</v>
      </c>
      <c r="G128" s="5">
        <v>1</v>
      </c>
      <c r="H128" s="5" t="s">
        <v>503</v>
      </c>
      <c r="I128" s="6"/>
      <c r="J128" s="7"/>
      <c r="K128" s="7" t="s">
        <v>509</v>
      </c>
      <c r="L128" s="5" t="s">
        <v>510</v>
      </c>
      <c r="M128" s="5"/>
      <c r="N128" s="5">
        <v>32410</v>
      </c>
      <c r="O128" s="5" t="s">
        <v>511</v>
      </c>
      <c r="P128" s="5"/>
      <c r="Q128" s="5"/>
      <c r="R128" s="5" t="s">
        <v>512</v>
      </c>
      <c r="S128" s="5"/>
      <c r="T128" s="23">
        <f t="shared" si="14"/>
        <v>121</v>
      </c>
      <c r="U128" s="23" t="str">
        <f t="shared" si="10"/>
        <v>121.jpg</v>
      </c>
      <c r="V128" s="24" t="str">
        <f t="shared" si="11"/>
        <v>121.jpg</v>
      </c>
      <c r="X128" s="33" t="b">
        <f>IF(Bdd_cave!$R$3="Toutes les regions",TRUE,Bdd_cave!$R$3=B128)</f>
        <v>0</v>
      </c>
      <c r="Y128" s="33" t="b">
        <f>IF(Bdd_cave!$S$3="Toutes les années",TRUE,Bdd_cave!$S$3=E128)</f>
        <v>1</v>
      </c>
      <c r="Z128" s="27" t="b">
        <f>IF(Bdd_cave!$T$3="Toutes les couleurs",TRUE,Bdd_cave!$T$3=F128)</f>
        <v>0</v>
      </c>
      <c r="AA128" s="33" t="b">
        <f>IF(Bdd_cave!$U$3="Tous les casiers ",TRUE,Bdd_cave!$U$3=H128)</f>
        <v>0</v>
      </c>
      <c r="AB128" s="27" t="b">
        <f t="shared" si="15"/>
        <v>0</v>
      </c>
      <c r="AD128" s="27" t="str">
        <f>IF(AB128,ROWS($AB$7:AB128),"")</f>
        <v/>
      </c>
      <c r="AE128" s="27" t="str">
        <f>IFERROR(SMALL($AD$7:$AD$300,ROWS(AD$7:$AD128)),"")</f>
        <v/>
      </c>
    </row>
    <row r="129" spans="1:31" x14ac:dyDescent="0.25">
      <c r="A129" s="27" t="str">
        <f t="shared" si="16"/>
        <v>ALIGOTE  2016</v>
      </c>
      <c r="B129" s="5" t="s">
        <v>15</v>
      </c>
      <c r="C129" s="30" t="s">
        <v>91</v>
      </c>
      <c r="D129" s="30"/>
      <c r="E129" s="30">
        <v>2016</v>
      </c>
      <c r="F129" s="5" t="s">
        <v>309</v>
      </c>
      <c r="G129" s="5">
        <v>1</v>
      </c>
      <c r="H129" s="5" t="s">
        <v>503</v>
      </c>
      <c r="I129" s="6"/>
      <c r="J129" s="7"/>
      <c r="K129" s="7"/>
      <c r="L129" s="5" t="s">
        <v>513</v>
      </c>
      <c r="M129" s="5"/>
      <c r="N129" s="5"/>
      <c r="O129" s="5"/>
      <c r="P129" s="5"/>
      <c r="Q129" s="5"/>
      <c r="R129" s="5"/>
      <c r="S129" s="5"/>
      <c r="T129" s="23">
        <f t="shared" si="14"/>
        <v>122</v>
      </c>
      <c r="U129" s="23" t="str">
        <f t="shared" si="10"/>
        <v>122.jpg</v>
      </c>
      <c r="V129" s="24" t="str">
        <f t="shared" si="11"/>
        <v>122.jpg</v>
      </c>
      <c r="X129" s="33" t="b">
        <f>IF(Bdd_cave!$R$3="Toutes les regions",TRUE,Bdd_cave!$R$3=B129)</f>
        <v>0</v>
      </c>
      <c r="Y129" s="33" t="b">
        <f>IF(Bdd_cave!$S$3="Toutes les années",TRUE,Bdd_cave!$S$3=E129)</f>
        <v>1</v>
      </c>
      <c r="Z129" s="27" t="b">
        <f>IF(Bdd_cave!$T$3="Toutes les couleurs",TRUE,Bdd_cave!$T$3=F129)</f>
        <v>0</v>
      </c>
      <c r="AA129" s="33" t="b">
        <f>IF(Bdd_cave!$U$3="Tous les casiers ",TRUE,Bdd_cave!$U$3=H129)</f>
        <v>0</v>
      </c>
      <c r="AB129" s="27" t="b">
        <f t="shared" si="15"/>
        <v>0</v>
      </c>
      <c r="AD129" s="27" t="str">
        <f>IF(AB129,ROWS($AB$7:AB129),"")</f>
        <v/>
      </c>
      <c r="AE129" s="27" t="str">
        <f>IFERROR(SMALL($AD$7:$AD$300,ROWS(AD$7:$AD129)),"")</f>
        <v/>
      </c>
    </row>
    <row r="130" spans="1:31" x14ac:dyDescent="0.25">
      <c r="A130" s="27" t="str">
        <f t="shared" si="16"/>
        <v>COSTIERES DE NIMES  2016</v>
      </c>
      <c r="B130" s="5" t="s">
        <v>18</v>
      </c>
      <c r="C130" s="30" t="s">
        <v>94</v>
      </c>
      <c r="D130" s="30"/>
      <c r="E130" s="30">
        <v>2016</v>
      </c>
      <c r="F130" s="5" t="s">
        <v>308</v>
      </c>
      <c r="G130" s="5">
        <v>1</v>
      </c>
      <c r="H130" s="5" t="s">
        <v>503</v>
      </c>
      <c r="I130" s="6"/>
      <c r="J130" s="7"/>
      <c r="K130" s="7"/>
      <c r="L130" s="5" t="s">
        <v>514</v>
      </c>
      <c r="M130" s="5"/>
      <c r="N130" s="5"/>
      <c r="O130" s="5"/>
      <c r="P130" s="5"/>
      <c r="Q130" s="5"/>
      <c r="R130" s="5"/>
      <c r="S130" s="5"/>
      <c r="T130" s="23">
        <f t="shared" si="14"/>
        <v>123</v>
      </c>
      <c r="U130" s="23" t="str">
        <f t="shared" si="10"/>
        <v>123.jpg</v>
      </c>
      <c r="V130" s="24" t="str">
        <f t="shared" si="11"/>
        <v>123.jpg</v>
      </c>
      <c r="X130" s="33" t="b">
        <f>IF(Bdd_cave!$R$3="Toutes les regions",TRUE,Bdd_cave!$R$3=B130)</f>
        <v>0</v>
      </c>
      <c r="Y130" s="33" t="b">
        <f>IF(Bdd_cave!$S$3="Toutes les années",TRUE,Bdd_cave!$S$3=E130)</f>
        <v>1</v>
      </c>
      <c r="Z130" s="27" t="b">
        <f>IF(Bdd_cave!$T$3="Toutes les couleurs",TRUE,Bdd_cave!$T$3=F130)</f>
        <v>0</v>
      </c>
      <c r="AA130" s="33" t="b">
        <f>IF(Bdd_cave!$U$3="Tous les casiers ",TRUE,Bdd_cave!$U$3=H130)</f>
        <v>0</v>
      </c>
      <c r="AB130" s="27" t="b">
        <f t="shared" si="15"/>
        <v>0</v>
      </c>
      <c r="AD130" s="27" t="str">
        <f>IF(AB130,ROWS($AB$7:AB130),"")</f>
        <v/>
      </c>
      <c r="AE130" s="27" t="str">
        <f>IFERROR(SMALL($AD$7:$AD$300,ROWS(AD$7:$AD130)),"")</f>
        <v/>
      </c>
    </row>
    <row r="131" spans="1:31" x14ac:dyDescent="0.25">
      <c r="A131" s="27" t="str">
        <f t="shared" si="16"/>
        <v>HAUTES-COTES DE BEAUNE  2016</v>
      </c>
      <c r="B131" s="5" t="s">
        <v>15</v>
      </c>
      <c r="C131" s="30" t="s">
        <v>162</v>
      </c>
      <c r="D131" s="30"/>
      <c r="E131" s="30">
        <v>2016</v>
      </c>
      <c r="F131" s="5" t="s">
        <v>309</v>
      </c>
      <c r="G131" s="5">
        <v>1</v>
      </c>
      <c r="H131" s="5" t="s">
        <v>503</v>
      </c>
      <c r="I131" s="6"/>
      <c r="J131" s="7"/>
      <c r="K131" s="7"/>
      <c r="L131" s="5" t="s">
        <v>515</v>
      </c>
      <c r="M131" s="5"/>
      <c r="N131" s="5"/>
      <c r="O131" s="5"/>
      <c r="P131" s="5"/>
      <c r="Q131" s="5"/>
      <c r="R131" s="5"/>
      <c r="S131" s="5"/>
      <c r="T131" s="23">
        <f t="shared" si="14"/>
        <v>124</v>
      </c>
      <c r="U131" s="23" t="str">
        <f t="shared" si="10"/>
        <v>124.jpg</v>
      </c>
      <c r="V131" s="24" t="str">
        <f t="shared" si="11"/>
        <v>124.jpg</v>
      </c>
      <c r="X131" s="33" t="b">
        <f>IF(Bdd_cave!$R$3="Toutes les regions",TRUE,Bdd_cave!$R$3=B131)</f>
        <v>0</v>
      </c>
      <c r="Y131" s="33" t="b">
        <f>IF(Bdd_cave!$S$3="Toutes les années",TRUE,Bdd_cave!$S$3=E131)</f>
        <v>1</v>
      </c>
      <c r="Z131" s="27" t="b">
        <f>IF(Bdd_cave!$T$3="Toutes les couleurs",TRUE,Bdd_cave!$T$3=F131)</f>
        <v>0</v>
      </c>
      <c r="AA131" s="33" t="b">
        <f>IF(Bdd_cave!$U$3="Tous les casiers ",TRUE,Bdd_cave!$U$3=H131)</f>
        <v>0</v>
      </c>
      <c r="AB131" s="27" t="b">
        <f t="shared" si="15"/>
        <v>0</v>
      </c>
      <c r="AD131" s="27" t="str">
        <f>IF(AB131,ROWS($AB$7:AB131),"")</f>
        <v/>
      </c>
      <c r="AE131" s="27" t="str">
        <f>IFERROR(SMALL($AD$7:$AD$300,ROWS(AD$7:$AD131)),"")</f>
        <v/>
      </c>
    </row>
    <row r="132" spans="1:31" x14ac:dyDescent="0.25">
      <c r="A132" s="27" t="str">
        <f t="shared" si="16"/>
        <v>SAINT-AMOUR  2016</v>
      </c>
      <c r="B132" s="5" t="s">
        <v>15</v>
      </c>
      <c r="C132" s="30" t="s">
        <v>531</v>
      </c>
      <c r="D132" s="30"/>
      <c r="E132" s="30">
        <v>2016</v>
      </c>
      <c r="F132" s="5" t="s">
        <v>308</v>
      </c>
      <c r="G132" s="5">
        <v>7</v>
      </c>
      <c r="H132" s="5" t="s">
        <v>532</v>
      </c>
      <c r="I132" s="6"/>
      <c r="J132" s="7"/>
      <c r="K132" s="7"/>
      <c r="L132" s="5"/>
      <c r="M132" s="5"/>
      <c r="N132" s="5"/>
      <c r="O132" s="5"/>
      <c r="P132" s="5"/>
      <c r="Q132" s="5"/>
      <c r="R132" s="5"/>
      <c r="S132" s="5"/>
      <c r="T132" s="23">
        <f t="shared" si="14"/>
        <v>125</v>
      </c>
      <c r="U132" s="23" t="str">
        <f t="shared" si="10"/>
        <v>125.jpg</v>
      </c>
      <c r="V132" s="24" t="str">
        <f t="shared" si="11"/>
        <v>125.jpg</v>
      </c>
      <c r="X132" s="33" t="b">
        <f>IF(Bdd_cave!$R$3="Toutes les regions",TRUE,Bdd_cave!$R$3=B132)</f>
        <v>0</v>
      </c>
      <c r="Y132" s="33" t="b">
        <f>IF(Bdd_cave!$S$3="Toutes les années",TRUE,Bdd_cave!$S$3=E132)</f>
        <v>1</v>
      </c>
      <c r="Z132" s="27" t="b">
        <f>IF(Bdd_cave!$T$3="Toutes les couleurs",TRUE,Bdd_cave!$T$3=F132)</f>
        <v>0</v>
      </c>
      <c r="AA132" s="33" t="b">
        <f>IF(Bdd_cave!$U$3="Tous les casiers ",TRUE,Bdd_cave!$U$3=H132)</f>
        <v>0</v>
      </c>
      <c r="AB132" s="27" t="b">
        <f t="shared" si="15"/>
        <v>0</v>
      </c>
      <c r="AD132" s="27" t="str">
        <f>IF(AB132,ROWS($AB$7:AB132),"")</f>
        <v/>
      </c>
      <c r="AE132" s="27" t="str">
        <f>IFERROR(SMALL($AD$7:$AD$300,ROWS(AD$7:$AD132)),"")</f>
        <v/>
      </c>
    </row>
    <row r="133" spans="1:31" x14ac:dyDescent="0.25">
      <c r="A133" s="27" t="str">
        <f t="shared" si="16"/>
        <v>GIVRY  2016</v>
      </c>
      <c r="B133" s="5" t="s">
        <v>15</v>
      </c>
      <c r="C133" s="30" t="s">
        <v>263</v>
      </c>
      <c r="D133" s="30"/>
      <c r="E133" s="30">
        <v>2016</v>
      </c>
      <c r="F133" s="5" t="s">
        <v>308</v>
      </c>
      <c r="G133" s="5">
        <v>1</v>
      </c>
      <c r="H133" s="5" t="s">
        <v>544</v>
      </c>
      <c r="I133" s="6"/>
      <c r="J133" s="7"/>
      <c r="K133" s="7"/>
      <c r="L133" s="5" t="s">
        <v>548</v>
      </c>
      <c r="M133" s="5"/>
      <c r="N133" s="5"/>
      <c r="O133" s="5"/>
      <c r="P133" s="5"/>
      <c r="Q133" s="5"/>
      <c r="R133" s="5"/>
      <c r="S133" s="5"/>
      <c r="T133" s="23">
        <f t="shared" si="14"/>
        <v>126</v>
      </c>
      <c r="U133" s="23" t="str">
        <f t="shared" si="10"/>
        <v>126.jpg</v>
      </c>
      <c r="V133" s="24" t="str">
        <f t="shared" si="11"/>
        <v>126.jpg</v>
      </c>
      <c r="X133" s="33" t="b">
        <f>IF(Bdd_cave!$R$3="Toutes les regions",TRUE,Bdd_cave!$R$3=B133)</f>
        <v>0</v>
      </c>
      <c r="Y133" s="33" t="b">
        <f>IF(Bdd_cave!$S$3="Toutes les années",TRUE,Bdd_cave!$S$3=E133)</f>
        <v>1</v>
      </c>
      <c r="Z133" s="27" t="b">
        <f>IF(Bdd_cave!$T$3="Toutes les couleurs",TRUE,Bdd_cave!$T$3=F133)</f>
        <v>0</v>
      </c>
      <c r="AA133" s="33" t="b">
        <f>IF(Bdd_cave!$U$3="Tous les casiers ",TRUE,Bdd_cave!$U$3=H133)</f>
        <v>0</v>
      </c>
      <c r="AB133" s="27" t="b">
        <f t="shared" si="15"/>
        <v>0</v>
      </c>
      <c r="AD133" s="27" t="str">
        <f>IF(AB133,ROWS($AB$7:AB133),"")</f>
        <v/>
      </c>
      <c r="AE133" s="27" t="str">
        <f>IFERROR(SMALL($AD$7:$AD$300,ROWS(AD$7:$AD133)),"")</f>
        <v/>
      </c>
    </row>
    <row r="134" spans="1:31" x14ac:dyDescent="0.25">
      <c r="A134" s="27" t="str">
        <f t="shared" si="16"/>
        <v>VIGNERON D'OR  2017</v>
      </c>
      <c r="B134" s="5" t="s">
        <v>478</v>
      </c>
      <c r="C134" s="30" t="s">
        <v>489</v>
      </c>
      <c r="D134" s="30"/>
      <c r="E134" s="30">
        <v>2017</v>
      </c>
      <c r="F134" s="5" t="s">
        <v>309</v>
      </c>
      <c r="G134" s="5">
        <v>5</v>
      </c>
      <c r="H134" s="5" t="s">
        <v>490</v>
      </c>
      <c r="I134" s="6"/>
      <c r="J134" s="7"/>
      <c r="K134" s="7"/>
      <c r="L134" s="5" t="s">
        <v>491</v>
      </c>
      <c r="M134" s="5"/>
      <c r="N134" s="5">
        <v>70</v>
      </c>
      <c r="O134" s="5" t="s">
        <v>492</v>
      </c>
      <c r="P134" s="5"/>
      <c r="Q134" s="5"/>
      <c r="R134" s="5"/>
      <c r="S134" s="5"/>
      <c r="T134" s="23">
        <f t="shared" si="14"/>
        <v>127</v>
      </c>
      <c r="U134" s="23" t="str">
        <f t="shared" si="10"/>
        <v>127.jpg</v>
      </c>
      <c r="V134" s="24" t="str">
        <f t="shared" si="11"/>
        <v>127.jpg</v>
      </c>
      <c r="X134" s="33" t="b">
        <f>IF(Bdd_cave!$R$3="Toutes les regions",TRUE,Bdd_cave!$R$3=B134)</f>
        <v>0</v>
      </c>
      <c r="Y134" s="33" t="b">
        <f>IF(Bdd_cave!$S$3="Toutes les années",TRUE,Bdd_cave!$S$3=E134)</f>
        <v>1</v>
      </c>
      <c r="Z134" s="27" t="b">
        <f>IF(Bdd_cave!$T$3="Toutes les couleurs",TRUE,Bdd_cave!$T$3=F134)</f>
        <v>0</v>
      </c>
      <c r="AA134" s="33" t="b">
        <f>IF(Bdd_cave!$U$3="Tous les casiers ",TRUE,Bdd_cave!$U$3=H134)</f>
        <v>0</v>
      </c>
      <c r="AB134" s="27" t="b">
        <f t="shared" si="15"/>
        <v>0</v>
      </c>
      <c r="AD134" s="27" t="str">
        <f>IF(AB134,ROWS($AB$7:AB134),"")</f>
        <v/>
      </c>
      <c r="AE134" s="27" t="str">
        <f>IFERROR(SMALL($AD$7:$AD$300,ROWS(AD$7:$AD134)),"")</f>
        <v/>
      </c>
    </row>
    <row r="135" spans="1:31" x14ac:dyDescent="0.25">
      <c r="A135" s="27" t="str">
        <f t="shared" si="16"/>
        <v>SAVIGNY-LES-BEAUNE 1 er Cru 2017</v>
      </c>
      <c r="B135" s="5" t="s">
        <v>15</v>
      </c>
      <c r="C135" s="30" t="s">
        <v>303</v>
      </c>
      <c r="D135" s="30" t="s">
        <v>312</v>
      </c>
      <c r="E135" s="30">
        <v>2017</v>
      </c>
      <c r="F135" s="5" t="s">
        <v>308</v>
      </c>
      <c r="G135" s="5">
        <v>6</v>
      </c>
      <c r="H135" s="5" t="s">
        <v>518</v>
      </c>
      <c r="I135" s="6"/>
      <c r="J135" s="7">
        <v>2022</v>
      </c>
      <c r="K135" s="7" t="s">
        <v>519</v>
      </c>
      <c r="L135" s="5" t="s">
        <v>520</v>
      </c>
      <c r="M135" s="5"/>
      <c r="N135" s="5">
        <v>21</v>
      </c>
      <c r="O135" s="5" t="s">
        <v>362</v>
      </c>
      <c r="P135" s="5"/>
      <c r="Q135" s="5"/>
      <c r="R135" s="5"/>
      <c r="S135" s="5"/>
      <c r="T135" s="23">
        <f t="shared" ref="T135:T158" si="17">ROW(T135)-7</f>
        <v>128</v>
      </c>
      <c r="U135" s="23" t="str">
        <f t="shared" ref="U135:U157" si="18">CONCATENATE(T135,".jpg")</f>
        <v>128.jpg</v>
      </c>
      <c r="V135" s="24" t="str">
        <f t="shared" ref="V135:V157" si="19">CONCATENATE($V$2,U135)</f>
        <v>128.jpg</v>
      </c>
      <c r="X135" s="33" t="b">
        <f>IF(Bdd_cave!$R$3="Toutes les regions",TRUE,Bdd_cave!$R$3=B135)</f>
        <v>0</v>
      </c>
      <c r="Y135" s="33" t="b">
        <f>IF(Bdd_cave!$S$3="Toutes les années",TRUE,Bdd_cave!$S$3=E135)</f>
        <v>1</v>
      </c>
      <c r="Z135" s="27" t="b">
        <f>IF(Bdd_cave!$T$3="Toutes les couleurs",TRUE,Bdd_cave!$T$3=F135)</f>
        <v>0</v>
      </c>
      <c r="AA135" s="33" t="b">
        <f>IF(Bdd_cave!$U$3="Tous les casiers ",TRUE,Bdd_cave!$U$3=H135)</f>
        <v>0</v>
      </c>
      <c r="AB135" s="27" t="b">
        <f t="shared" ref="AB135:AB159" si="20">AND(X135:Z135)</f>
        <v>0</v>
      </c>
      <c r="AD135" s="27" t="str">
        <f>IF(AB135,ROWS($AB$7:AB135),"")</f>
        <v/>
      </c>
      <c r="AE135" s="27" t="str">
        <f>IFERROR(SMALL($AD$7:$AD$300,ROWS(AD$7:$AD135)),"")</f>
        <v/>
      </c>
    </row>
    <row r="136" spans="1:31" x14ac:dyDescent="0.25">
      <c r="A136" s="27" t="str">
        <f t="shared" ref="A136:A158" si="21">CONCATENATE(C136," ",D136," ",E136)</f>
        <v>PERNAND-VERGELESSES  2017</v>
      </c>
      <c r="B136" s="5" t="s">
        <v>15</v>
      </c>
      <c r="C136" s="30" t="s">
        <v>286</v>
      </c>
      <c r="D136" s="30"/>
      <c r="E136" s="30">
        <v>2017</v>
      </c>
      <c r="F136" s="5" t="s">
        <v>308</v>
      </c>
      <c r="G136" s="5">
        <v>6</v>
      </c>
      <c r="H136" s="5" t="s">
        <v>518</v>
      </c>
      <c r="I136" s="6"/>
      <c r="J136" s="7">
        <v>2022</v>
      </c>
      <c r="K136" s="7"/>
      <c r="L136" s="5" t="s">
        <v>520</v>
      </c>
      <c r="M136" s="5"/>
      <c r="N136" s="5">
        <v>21</v>
      </c>
      <c r="O136" s="5" t="s">
        <v>362</v>
      </c>
      <c r="P136" s="5"/>
      <c r="Q136" s="5"/>
      <c r="R136" s="5"/>
      <c r="S136" s="5"/>
      <c r="T136" s="23">
        <f t="shared" si="17"/>
        <v>129</v>
      </c>
      <c r="U136" s="23" t="str">
        <f t="shared" si="18"/>
        <v>129.jpg</v>
      </c>
      <c r="V136" s="24" t="str">
        <f t="shared" si="19"/>
        <v>129.jpg</v>
      </c>
      <c r="X136" s="33" t="b">
        <f>IF(Bdd_cave!$R$3="Toutes les regions",TRUE,Bdd_cave!$R$3=B136)</f>
        <v>0</v>
      </c>
      <c r="Y136" s="33" t="b">
        <f>IF(Bdd_cave!$S$3="Toutes les années",TRUE,Bdd_cave!$S$3=E136)</f>
        <v>1</v>
      </c>
      <c r="Z136" s="27" t="b">
        <f>IF(Bdd_cave!$T$3="Toutes les couleurs",TRUE,Bdd_cave!$T$3=F136)</f>
        <v>0</v>
      </c>
      <c r="AA136" s="33" t="b">
        <f>IF(Bdd_cave!$U$3="Tous les casiers ",TRUE,Bdd_cave!$U$3=H136)</f>
        <v>0</v>
      </c>
      <c r="AB136" s="27" t="b">
        <f t="shared" si="20"/>
        <v>0</v>
      </c>
      <c r="AD136" s="27" t="str">
        <f>IF(AB136,ROWS($AB$7:AB136),"")</f>
        <v/>
      </c>
      <c r="AE136" s="27" t="str">
        <f>IFERROR(SMALL($AD$7:$AD$300,ROWS(AD$7:$AD136)),"")</f>
        <v/>
      </c>
    </row>
    <row r="137" spans="1:31" x14ac:dyDescent="0.25">
      <c r="A137" s="27" t="str">
        <f t="shared" si="21"/>
        <v>SAINT VERAN  2017</v>
      </c>
      <c r="B137" s="5" t="s">
        <v>15</v>
      </c>
      <c r="C137" s="30" t="s">
        <v>564</v>
      </c>
      <c r="D137" s="30"/>
      <c r="E137" s="30">
        <v>2017</v>
      </c>
      <c r="F137" s="5" t="s">
        <v>309</v>
      </c>
      <c r="G137" s="5">
        <v>11</v>
      </c>
      <c r="H137" s="5" t="s">
        <v>540</v>
      </c>
      <c r="I137" s="6"/>
      <c r="J137" s="7"/>
      <c r="K137" s="7"/>
      <c r="L137" s="5" t="s">
        <v>541</v>
      </c>
      <c r="M137" s="5"/>
      <c r="N137" s="5"/>
      <c r="O137" s="5"/>
      <c r="P137" s="5"/>
      <c r="Q137" s="5"/>
      <c r="R137" s="5"/>
      <c r="S137" s="5"/>
      <c r="T137" s="23">
        <f t="shared" si="17"/>
        <v>130</v>
      </c>
      <c r="U137" s="23" t="str">
        <f t="shared" si="18"/>
        <v>130.jpg</v>
      </c>
      <c r="V137" s="24" t="str">
        <f t="shared" si="19"/>
        <v>130.jpg</v>
      </c>
      <c r="X137" s="33" t="b">
        <f>IF(Bdd_cave!$R$3="Toutes les regions",TRUE,Bdd_cave!$R$3=B137)</f>
        <v>0</v>
      </c>
      <c r="Y137" s="33" t="b">
        <f>IF(Bdd_cave!$S$3="Toutes les années",TRUE,Bdd_cave!$S$3=E137)</f>
        <v>1</v>
      </c>
      <c r="Z137" s="27" t="b">
        <f>IF(Bdd_cave!$T$3="Toutes les couleurs",TRUE,Bdd_cave!$T$3=F137)</f>
        <v>0</v>
      </c>
      <c r="AA137" s="33" t="b">
        <f>IF(Bdd_cave!$U$3="Tous les casiers ",TRUE,Bdd_cave!$U$3=H137)</f>
        <v>0</v>
      </c>
      <c r="AB137" s="27" t="b">
        <f t="shared" si="20"/>
        <v>0</v>
      </c>
      <c r="AD137" s="27" t="str">
        <f>IF(AB137,ROWS($AB$7:AB137),"")</f>
        <v/>
      </c>
      <c r="AE137" s="27" t="str">
        <f>IFERROR(SMALL($AD$7:$AD$300,ROWS(AD$7:$AD137)),"")</f>
        <v/>
      </c>
    </row>
    <row r="138" spans="1:31" x14ac:dyDescent="0.25">
      <c r="A138" s="27" t="str">
        <f t="shared" si="21"/>
        <v>ALIGOTE BOUZERON  2017</v>
      </c>
      <c r="B138" s="5" t="s">
        <v>15</v>
      </c>
      <c r="C138" s="30" t="s">
        <v>97</v>
      </c>
      <c r="D138" s="30"/>
      <c r="E138" s="30">
        <v>2017</v>
      </c>
      <c r="F138" s="5" t="s">
        <v>309</v>
      </c>
      <c r="G138" s="5">
        <v>1</v>
      </c>
      <c r="H138" s="5" t="s">
        <v>544</v>
      </c>
      <c r="I138" s="6"/>
      <c r="J138" s="7"/>
      <c r="K138" s="7"/>
      <c r="L138" s="5" t="s">
        <v>550</v>
      </c>
      <c r="M138" s="5"/>
      <c r="N138" s="5">
        <v>71</v>
      </c>
      <c r="O138" s="5" t="s">
        <v>551</v>
      </c>
      <c r="P138" s="5"/>
      <c r="Q138" s="5"/>
      <c r="R138" s="5"/>
      <c r="S138" s="5"/>
      <c r="T138" s="23">
        <f t="shared" si="17"/>
        <v>131</v>
      </c>
      <c r="U138" s="23" t="str">
        <f t="shared" si="18"/>
        <v>131.jpg</v>
      </c>
      <c r="V138" s="24" t="str">
        <f t="shared" si="19"/>
        <v>131.jpg</v>
      </c>
      <c r="X138" s="33" t="b">
        <f>IF(Bdd_cave!$R$3="Toutes les regions",TRUE,Bdd_cave!$R$3=B138)</f>
        <v>0</v>
      </c>
      <c r="Y138" s="33" t="b">
        <f>IF(Bdd_cave!$S$3="Toutes les années",TRUE,Bdd_cave!$S$3=E138)</f>
        <v>1</v>
      </c>
      <c r="Z138" s="27" t="b">
        <f>IF(Bdd_cave!$T$3="Toutes les couleurs",TRUE,Bdd_cave!$T$3=F138)</f>
        <v>0</v>
      </c>
      <c r="AA138" s="33" t="b">
        <f>IF(Bdd_cave!$U$3="Tous les casiers ",TRUE,Bdd_cave!$U$3=H138)</f>
        <v>0</v>
      </c>
      <c r="AB138" s="27" t="b">
        <f t="shared" si="20"/>
        <v>0</v>
      </c>
      <c r="AD138" s="27" t="str">
        <f>IF(AB138,ROWS($AB$7:AB138),"")</f>
        <v/>
      </c>
      <c r="AE138" s="27" t="str">
        <f>IFERROR(SMALL($AD$7:$AD$300,ROWS(AD$7:$AD138)),"")</f>
        <v/>
      </c>
    </row>
    <row r="139" spans="1:31" x14ac:dyDescent="0.25">
      <c r="A139" s="27" t="str">
        <f t="shared" si="21"/>
        <v>POUILLY-FUISSE  2017</v>
      </c>
      <c r="B139" s="5" t="s">
        <v>15</v>
      </c>
      <c r="C139" s="30" t="s">
        <v>289</v>
      </c>
      <c r="D139" s="30"/>
      <c r="E139" s="30">
        <v>2017</v>
      </c>
      <c r="F139" s="5" t="s">
        <v>309</v>
      </c>
      <c r="G139" s="5">
        <v>6</v>
      </c>
      <c r="H139" s="5" t="s">
        <v>555</v>
      </c>
      <c r="I139" s="6"/>
      <c r="J139" s="7"/>
      <c r="K139" s="7"/>
      <c r="L139" s="5"/>
      <c r="M139" s="5"/>
      <c r="N139" s="5"/>
      <c r="O139" s="5"/>
      <c r="P139" s="5"/>
      <c r="Q139" s="5"/>
      <c r="R139" s="5"/>
      <c r="S139" s="5"/>
      <c r="T139" s="23">
        <f t="shared" si="17"/>
        <v>132</v>
      </c>
      <c r="U139" s="23" t="str">
        <f t="shared" si="18"/>
        <v>132.jpg</v>
      </c>
      <c r="V139" s="24" t="str">
        <f t="shared" si="19"/>
        <v>132.jpg</v>
      </c>
      <c r="X139" s="33" t="b">
        <f>IF(Bdd_cave!$R$3="Toutes les regions",TRUE,Bdd_cave!$R$3=B139)</f>
        <v>0</v>
      </c>
      <c r="Y139" s="33" t="b">
        <f>IF(Bdd_cave!$S$3="Toutes les années",TRUE,Bdd_cave!$S$3=E139)</f>
        <v>1</v>
      </c>
      <c r="Z139" s="27" t="b">
        <f>IF(Bdd_cave!$T$3="Toutes les couleurs",TRUE,Bdd_cave!$T$3=F139)</f>
        <v>0</v>
      </c>
      <c r="AA139" s="33" t="b">
        <f>IF(Bdd_cave!$U$3="Tous les casiers ",TRUE,Bdd_cave!$U$3=H139)</f>
        <v>0</v>
      </c>
      <c r="AB139" s="27" t="b">
        <f t="shared" si="20"/>
        <v>0</v>
      </c>
      <c r="AD139" s="27" t="str">
        <f>IF(AB139,ROWS($AB$7:AB139),"")</f>
        <v/>
      </c>
      <c r="AE139" s="27" t="str">
        <f>IFERROR(SMALL($AD$7:$AD$300,ROWS(AD$7:$AD139)),"")</f>
        <v/>
      </c>
    </row>
    <row r="140" spans="1:31" x14ac:dyDescent="0.25">
      <c r="A140" s="27" t="str">
        <f t="shared" si="21"/>
        <v>SANTENAY  2017</v>
      </c>
      <c r="B140" s="5" t="s">
        <v>15</v>
      </c>
      <c r="C140" s="30" t="s">
        <v>302</v>
      </c>
      <c r="D140" s="30"/>
      <c r="E140" s="30">
        <v>2017</v>
      </c>
      <c r="F140" s="5" t="s">
        <v>308</v>
      </c>
      <c r="G140" s="5">
        <v>6</v>
      </c>
      <c r="H140" s="5" t="s">
        <v>559</v>
      </c>
      <c r="I140" s="6"/>
      <c r="J140" s="7"/>
      <c r="K140" s="7" t="s">
        <v>453</v>
      </c>
      <c r="L140" s="5" t="s">
        <v>457</v>
      </c>
      <c r="M140" s="5"/>
      <c r="N140" s="5"/>
      <c r="O140" s="5"/>
      <c r="P140" s="5"/>
      <c r="Q140" s="5"/>
      <c r="R140" s="5"/>
      <c r="S140" s="5"/>
      <c r="T140" s="23">
        <f t="shared" si="17"/>
        <v>133</v>
      </c>
      <c r="U140" s="23" t="str">
        <f t="shared" si="18"/>
        <v>133.jpg</v>
      </c>
      <c r="V140" s="24" t="str">
        <f t="shared" si="19"/>
        <v>133.jpg</v>
      </c>
      <c r="X140" s="33" t="b">
        <f>IF(Bdd_cave!$R$3="Toutes les regions",TRUE,Bdd_cave!$R$3=B140)</f>
        <v>0</v>
      </c>
      <c r="Y140" s="33" t="b">
        <f>IF(Bdd_cave!$S$3="Toutes les années",TRUE,Bdd_cave!$S$3=E140)</f>
        <v>1</v>
      </c>
      <c r="Z140" s="27" t="b">
        <f>IF(Bdd_cave!$T$3="Toutes les couleurs",TRUE,Bdd_cave!$T$3=F140)</f>
        <v>0</v>
      </c>
      <c r="AA140" s="33" t="b">
        <f>IF(Bdd_cave!$U$3="Tous les casiers ",TRUE,Bdd_cave!$U$3=H140)</f>
        <v>0</v>
      </c>
      <c r="AB140" s="27" t="b">
        <f t="shared" si="20"/>
        <v>0</v>
      </c>
      <c r="AD140" s="27" t="str">
        <f>IF(AB140,ROWS($AB$7:AB140),"")</f>
        <v/>
      </c>
      <c r="AE140" s="27" t="str">
        <f>IFERROR(SMALL($AD$7:$AD$300,ROWS(AD$7:$AD140)),"")</f>
        <v/>
      </c>
    </row>
    <row r="141" spans="1:31" x14ac:dyDescent="0.25">
      <c r="A141" s="27" t="str">
        <f t="shared" si="21"/>
        <v>CHASSAGNE-MONTRACHET  2017</v>
      </c>
      <c r="B141" s="5" t="s">
        <v>15</v>
      </c>
      <c r="C141" s="30" t="s">
        <v>220</v>
      </c>
      <c r="D141" s="30"/>
      <c r="E141" s="30">
        <v>2017</v>
      </c>
      <c r="F141" s="5" t="s">
        <v>308</v>
      </c>
      <c r="G141" s="5">
        <v>6</v>
      </c>
      <c r="H141" s="5" t="s">
        <v>560</v>
      </c>
      <c r="I141" s="6"/>
      <c r="J141" s="7"/>
      <c r="K141" s="7" t="s">
        <v>453</v>
      </c>
      <c r="L141" s="5" t="s">
        <v>457</v>
      </c>
      <c r="M141" s="5"/>
      <c r="N141" s="5"/>
      <c r="O141" s="5"/>
      <c r="P141" s="5"/>
      <c r="Q141" s="5"/>
      <c r="R141" s="5"/>
      <c r="S141" s="5"/>
      <c r="T141" s="23">
        <f t="shared" si="17"/>
        <v>134</v>
      </c>
      <c r="U141" s="23" t="str">
        <f t="shared" si="18"/>
        <v>134.jpg</v>
      </c>
      <c r="V141" s="24" t="str">
        <f t="shared" si="19"/>
        <v>134.jpg</v>
      </c>
      <c r="X141" s="33" t="b">
        <f>IF(Bdd_cave!$R$3="Toutes les regions",TRUE,Bdd_cave!$R$3=B141)</f>
        <v>0</v>
      </c>
      <c r="Y141" s="33" t="b">
        <f>IF(Bdd_cave!$S$3="Toutes les années",TRUE,Bdd_cave!$S$3=E141)</f>
        <v>1</v>
      </c>
      <c r="Z141" s="27" t="b">
        <f>IF(Bdd_cave!$T$3="Toutes les couleurs",TRUE,Bdd_cave!$T$3=F141)</f>
        <v>0</v>
      </c>
      <c r="AA141" s="33" t="b">
        <f>IF(Bdd_cave!$U$3="Tous les casiers ",TRUE,Bdd_cave!$U$3=H141)</f>
        <v>0</v>
      </c>
      <c r="AB141" s="27" t="b">
        <f t="shared" si="20"/>
        <v>0</v>
      </c>
      <c r="AD141" s="27" t="str">
        <f>IF(AB141,ROWS($AB$7:AB141),"")</f>
        <v/>
      </c>
      <c r="AE141" s="27" t="str">
        <f>IFERROR(SMALL($AD$7:$AD$300,ROWS(AD$7:$AD141)),"")</f>
        <v/>
      </c>
    </row>
    <row r="142" spans="1:31" x14ac:dyDescent="0.25">
      <c r="A142" s="27" t="str">
        <f t="shared" si="21"/>
        <v>POUILLY-FUISSE  2017</v>
      </c>
      <c r="B142" s="5" t="s">
        <v>15</v>
      </c>
      <c r="C142" s="30" t="s">
        <v>289</v>
      </c>
      <c r="D142" s="30"/>
      <c r="E142" s="30">
        <v>2017</v>
      </c>
      <c r="F142" s="5" t="s">
        <v>309</v>
      </c>
      <c r="G142" s="5">
        <v>12</v>
      </c>
      <c r="H142" s="5" t="s">
        <v>561</v>
      </c>
      <c r="I142" s="6"/>
      <c r="J142" s="7"/>
      <c r="K142" s="7"/>
      <c r="L142" s="5"/>
      <c r="M142" s="5"/>
      <c r="N142" s="5"/>
      <c r="O142" s="5"/>
      <c r="P142" s="5"/>
      <c r="Q142" s="5"/>
      <c r="R142" s="5"/>
      <c r="S142" s="5"/>
      <c r="T142" s="23">
        <f t="shared" si="17"/>
        <v>135</v>
      </c>
      <c r="U142" s="23" t="str">
        <f t="shared" si="18"/>
        <v>135.jpg</v>
      </c>
      <c r="V142" s="24" t="str">
        <f t="shared" si="19"/>
        <v>135.jpg</v>
      </c>
      <c r="X142" s="33" t="b">
        <f>IF(Bdd_cave!$R$3="Toutes les regions",TRUE,Bdd_cave!$R$3=B142)</f>
        <v>0</v>
      </c>
      <c r="Y142" s="33" t="b">
        <f>IF(Bdd_cave!$S$3="Toutes les années",TRUE,Bdd_cave!$S$3=E142)</f>
        <v>1</v>
      </c>
      <c r="Z142" s="27" t="b">
        <f>IF(Bdd_cave!$T$3="Toutes les couleurs",TRUE,Bdd_cave!$T$3=F142)</f>
        <v>0</v>
      </c>
      <c r="AA142" s="33" t="b">
        <f>IF(Bdd_cave!$U$3="Tous les casiers ",TRUE,Bdd_cave!$U$3=H142)</f>
        <v>0</v>
      </c>
      <c r="AB142" s="27" t="b">
        <f t="shared" si="20"/>
        <v>0</v>
      </c>
      <c r="AD142" s="27" t="str">
        <f>IF(AB142,ROWS($AB$7:AB142),"")</f>
        <v/>
      </c>
      <c r="AE142" s="27" t="str">
        <f>IFERROR(SMALL($AD$7:$AD$300,ROWS(AD$7:$AD142)),"")</f>
        <v/>
      </c>
    </row>
    <row r="143" spans="1:31" x14ac:dyDescent="0.25">
      <c r="A143" s="27" t="str">
        <f t="shared" si="21"/>
        <v>BATARD-MONTRACHET Grand Cru 2018</v>
      </c>
      <c r="B143" s="5" t="s">
        <v>15</v>
      </c>
      <c r="C143" s="30" t="s">
        <v>47</v>
      </c>
      <c r="D143" s="30" t="s">
        <v>311</v>
      </c>
      <c r="E143" s="30">
        <v>2018</v>
      </c>
      <c r="F143" s="5" t="s">
        <v>309</v>
      </c>
      <c r="G143" s="5">
        <v>4</v>
      </c>
      <c r="H143" s="5" t="s">
        <v>405</v>
      </c>
      <c r="I143" s="6"/>
      <c r="J143" s="7"/>
      <c r="K143" s="7"/>
      <c r="L143" s="5"/>
      <c r="M143" s="5"/>
      <c r="N143" s="5"/>
      <c r="O143" s="5"/>
      <c r="P143" s="5"/>
      <c r="Q143" s="5"/>
      <c r="R143" s="5"/>
      <c r="S143" s="5"/>
      <c r="T143" s="23">
        <f t="shared" si="17"/>
        <v>136</v>
      </c>
      <c r="U143" s="23" t="str">
        <f t="shared" si="18"/>
        <v>136.jpg</v>
      </c>
      <c r="V143" s="24" t="str">
        <f t="shared" si="19"/>
        <v>136.jpg</v>
      </c>
      <c r="X143" s="33" t="b">
        <f>IF(Bdd_cave!$R$3="Toutes les regions",TRUE,Bdd_cave!$R$3=B143)</f>
        <v>0</v>
      </c>
      <c r="Y143" s="33" t="b">
        <f>IF(Bdd_cave!$S$3="Toutes les années",TRUE,Bdd_cave!$S$3=E143)</f>
        <v>1</v>
      </c>
      <c r="Z143" s="27" t="b">
        <f>IF(Bdd_cave!$T$3="Toutes les couleurs",TRUE,Bdd_cave!$T$3=F143)</f>
        <v>0</v>
      </c>
      <c r="AA143" s="33" t="b">
        <f>IF(Bdd_cave!$U$3="Tous les casiers ",TRUE,Bdd_cave!$U$3=H143)</f>
        <v>0</v>
      </c>
      <c r="AB143" s="27" t="b">
        <f t="shared" si="20"/>
        <v>0</v>
      </c>
      <c r="AD143" s="27" t="str">
        <f>IF(AB143,ROWS($AB$7:AB143),"")</f>
        <v/>
      </c>
      <c r="AE143" s="27" t="str">
        <f>IFERROR(SMALL($AD$7:$AD$300,ROWS(AD$7:$AD143)),"")</f>
        <v/>
      </c>
    </row>
    <row r="144" spans="1:31" x14ac:dyDescent="0.25">
      <c r="A144" s="27" t="str">
        <f t="shared" si="21"/>
        <v>CORTON-CHARLEMAGNE Grand Cru 2018</v>
      </c>
      <c r="B144" s="5" t="s">
        <v>15</v>
      </c>
      <c r="C144" s="30" t="s">
        <v>245</v>
      </c>
      <c r="D144" s="30" t="s">
        <v>311</v>
      </c>
      <c r="E144" s="30">
        <v>2018</v>
      </c>
      <c r="F144" s="5" t="s">
        <v>309</v>
      </c>
      <c r="G144" s="5">
        <v>6</v>
      </c>
      <c r="H144" s="5" t="s">
        <v>529</v>
      </c>
      <c r="I144" s="6"/>
      <c r="J144" s="7">
        <v>2023</v>
      </c>
      <c r="K144" s="7"/>
      <c r="L144" s="5"/>
      <c r="M144" s="5"/>
      <c r="N144" s="5"/>
      <c r="O144" s="5"/>
      <c r="P144" s="5"/>
      <c r="Q144" s="5"/>
      <c r="R144" s="5"/>
      <c r="S144" s="5"/>
      <c r="T144" s="23">
        <f t="shared" si="17"/>
        <v>137</v>
      </c>
      <c r="U144" s="23" t="str">
        <f t="shared" si="18"/>
        <v>137.jpg</v>
      </c>
      <c r="V144" s="24" t="str">
        <f t="shared" si="19"/>
        <v>137.jpg</v>
      </c>
      <c r="X144" s="33" t="b">
        <f>IF(Bdd_cave!$R$3="Toutes les regions",TRUE,Bdd_cave!$R$3=B144)</f>
        <v>0</v>
      </c>
      <c r="Y144" s="33" t="b">
        <f>IF(Bdd_cave!$S$3="Toutes les années",TRUE,Bdd_cave!$S$3=E144)</f>
        <v>1</v>
      </c>
      <c r="Z144" s="27" t="b">
        <f>IF(Bdd_cave!$T$3="Toutes les couleurs",TRUE,Bdd_cave!$T$3=F144)</f>
        <v>0</v>
      </c>
      <c r="AA144" s="33" t="b">
        <f>IF(Bdd_cave!$U$3="Tous les casiers ",TRUE,Bdd_cave!$U$3=H144)</f>
        <v>0</v>
      </c>
      <c r="AB144" s="27" t="b">
        <f t="shared" si="20"/>
        <v>0</v>
      </c>
      <c r="AD144" s="27" t="str">
        <f>IF(AB144,ROWS($AB$7:AB144),"")</f>
        <v/>
      </c>
      <c r="AE144" s="27" t="str">
        <f>IFERROR(SMALL($AD$7:$AD$300,ROWS(AD$7:$AD144)),"")</f>
        <v/>
      </c>
    </row>
    <row r="145" spans="1:31" x14ac:dyDescent="0.25">
      <c r="A145" s="27" t="str">
        <f t="shared" si="21"/>
        <v>COTE DU RHONE  2018</v>
      </c>
      <c r="B145" s="5" t="s">
        <v>17</v>
      </c>
      <c r="C145" s="30" t="s">
        <v>17</v>
      </c>
      <c r="D145" s="30"/>
      <c r="E145" s="30">
        <v>2018</v>
      </c>
      <c r="F145" s="5" t="s">
        <v>309</v>
      </c>
      <c r="G145" s="5">
        <v>1</v>
      </c>
      <c r="H145" s="5" t="s">
        <v>544</v>
      </c>
      <c r="I145" s="6"/>
      <c r="J145" s="7"/>
      <c r="K145" s="7"/>
      <c r="L145" s="5" t="s">
        <v>545</v>
      </c>
      <c r="M145" s="5"/>
      <c r="N145" s="5">
        <v>84</v>
      </c>
      <c r="O145" s="5" t="s">
        <v>546</v>
      </c>
      <c r="P145" s="5"/>
      <c r="Q145" s="5"/>
      <c r="R145" s="5"/>
      <c r="S145" s="5"/>
      <c r="T145" s="23">
        <f t="shared" si="17"/>
        <v>138</v>
      </c>
      <c r="U145" s="23" t="str">
        <f t="shared" si="18"/>
        <v>138.jpg</v>
      </c>
      <c r="V145" s="24" t="str">
        <f t="shared" si="19"/>
        <v>138.jpg</v>
      </c>
      <c r="X145" s="33" t="b">
        <f>IF(Bdd_cave!$R$3="Toutes les regions",TRUE,Bdd_cave!$R$3=B145)</f>
        <v>0</v>
      </c>
      <c r="Y145" s="33" t="b">
        <f>IF(Bdd_cave!$S$3="Toutes les années",TRUE,Bdd_cave!$S$3=E145)</f>
        <v>1</v>
      </c>
      <c r="Z145" s="27" t="b">
        <f>IF(Bdd_cave!$T$3="Toutes les couleurs",TRUE,Bdd_cave!$T$3=F145)</f>
        <v>0</v>
      </c>
      <c r="AA145" s="33" t="b">
        <f>IF(Bdd_cave!$U$3="Tous les casiers ",TRUE,Bdd_cave!$U$3=H145)</f>
        <v>0</v>
      </c>
      <c r="AB145" s="27" t="b">
        <f t="shared" si="20"/>
        <v>0</v>
      </c>
      <c r="AD145" s="27" t="str">
        <f>IF(AB145,ROWS($AB$7:AB145),"")</f>
        <v/>
      </c>
      <c r="AE145" s="27" t="str">
        <f>IFERROR(SMALL($AD$7:$AD$300,ROWS(AD$7:$AD145)),"")</f>
        <v/>
      </c>
    </row>
    <row r="146" spans="1:31" x14ac:dyDescent="0.25">
      <c r="A146" s="27" t="str">
        <f t="shared" si="21"/>
        <v>SANCERRE  2018</v>
      </c>
      <c r="B146" s="5" t="s">
        <v>19</v>
      </c>
      <c r="C146" s="30" t="s">
        <v>237</v>
      </c>
      <c r="D146" s="30"/>
      <c r="E146" s="30">
        <v>2018</v>
      </c>
      <c r="F146" s="5" t="s">
        <v>309</v>
      </c>
      <c r="G146" s="5">
        <v>1</v>
      </c>
      <c r="H146" s="5" t="s">
        <v>544</v>
      </c>
      <c r="I146" s="6"/>
      <c r="J146" s="7"/>
      <c r="K146" s="7"/>
      <c r="L146" s="5" t="s">
        <v>549</v>
      </c>
      <c r="M146" s="5"/>
      <c r="N146" s="5"/>
      <c r="O146" s="5"/>
      <c r="P146" s="5"/>
      <c r="Q146" s="5"/>
      <c r="R146" s="5"/>
      <c r="S146" s="5"/>
      <c r="T146" s="23">
        <f t="shared" si="17"/>
        <v>139</v>
      </c>
      <c r="U146" s="23" t="str">
        <f t="shared" si="18"/>
        <v>139.jpg</v>
      </c>
      <c r="V146" s="24" t="str">
        <f t="shared" si="19"/>
        <v>139.jpg</v>
      </c>
      <c r="X146" s="33" t="b">
        <f>IF(Bdd_cave!$R$3="Toutes les regions",TRUE,Bdd_cave!$R$3=B146)</f>
        <v>0</v>
      </c>
      <c r="Y146" s="33" t="b">
        <f>IF(Bdd_cave!$S$3="Toutes les années",TRUE,Bdd_cave!$S$3=E146)</f>
        <v>1</v>
      </c>
      <c r="Z146" s="27" t="b">
        <f>IF(Bdd_cave!$T$3="Toutes les couleurs",TRUE,Bdd_cave!$T$3=F146)</f>
        <v>0</v>
      </c>
      <c r="AA146" s="33" t="b">
        <f>IF(Bdd_cave!$U$3="Tous les casiers ",TRUE,Bdd_cave!$U$3=H146)</f>
        <v>0</v>
      </c>
      <c r="AB146" s="27" t="b">
        <f t="shared" si="20"/>
        <v>0</v>
      </c>
      <c r="AD146" s="27" t="str">
        <f>IF(AB146,ROWS($AB$7:AB146),"")</f>
        <v/>
      </c>
      <c r="AE146" s="27" t="str">
        <f>IFERROR(SMALL($AD$7:$AD$300,ROWS(AD$7:$AD146)),"")</f>
        <v/>
      </c>
    </row>
    <row r="147" spans="1:31" x14ac:dyDescent="0.25">
      <c r="A147" s="27" t="str">
        <f t="shared" si="21"/>
        <v>SANCERRE  2018</v>
      </c>
      <c r="B147" s="5" t="s">
        <v>19</v>
      </c>
      <c r="C147" s="30" t="s">
        <v>237</v>
      </c>
      <c r="D147" s="30"/>
      <c r="E147" s="30">
        <v>2018</v>
      </c>
      <c r="F147" s="5" t="s">
        <v>309</v>
      </c>
      <c r="G147" s="5">
        <v>6</v>
      </c>
      <c r="H147" s="5" t="s">
        <v>555</v>
      </c>
      <c r="I147" s="6"/>
      <c r="J147" s="7"/>
      <c r="K147" s="7" t="s">
        <v>556</v>
      </c>
      <c r="L147" s="5" t="s">
        <v>549</v>
      </c>
      <c r="M147" s="5"/>
      <c r="N147" s="5">
        <v>18300</v>
      </c>
      <c r="O147" s="5" t="s">
        <v>557</v>
      </c>
      <c r="P147" s="5"/>
      <c r="Q147" s="5"/>
      <c r="R147" s="5" t="s">
        <v>558</v>
      </c>
      <c r="S147" s="5"/>
      <c r="T147" s="23">
        <f t="shared" si="17"/>
        <v>140</v>
      </c>
      <c r="U147" s="23" t="str">
        <f t="shared" si="18"/>
        <v>140.jpg</v>
      </c>
      <c r="V147" s="24" t="str">
        <f t="shared" si="19"/>
        <v>140.jpg</v>
      </c>
      <c r="X147" s="33" t="b">
        <f>IF(Bdd_cave!$R$3="Toutes les regions",TRUE,Bdd_cave!$R$3=B147)</f>
        <v>0</v>
      </c>
      <c r="Y147" s="33" t="b">
        <f>IF(Bdd_cave!$S$3="Toutes les années",TRUE,Bdd_cave!$S$3=E147)</f>
        <v>1</v>
      </c>
      <c r="Z147" s="27" t="b">
        <f>IF(Bdd_cave!$T$3="Toutes les couleurs",TRUE,Bdd_cave!$T$3=F147)</f>
        <v>0</v>
      </c>
      <c r="AA147" s="33" t="b">
        <f>IF(Bdd_cave!$U$3="Tous les casiers ",TRUE,Bdd_cave!$U$3=H147)</f>
        <v>0</v>
      </c>
      <c r="AB147" s="27" t="b">
        <f t="shared" si="20"/>
        <v>0</v>
      </c>
      <c r="AD147" s="27" t="str">
        <f>IF(AB147,ROWS($AB$7:AB147),"")</f>
        <v/>
      </c>
      <c r="AE147" s="27" t="str">
        <f>IFERROR(SMALL($AD$7:$AD$300,ROWS(AD$7:$AD147)),"")</f>
        <v/>
      </c>
    </row>
    <row r="148" spans="1:31" x14ac:dyDescent="0.25">
      <c r="A148" s="27" t="str">
        <f t="shared" si="21"/>
        <v>POUILLY-FUISSE  2018</v>
      </c>
      <c r="B148" s="5" t="s">
        <v>15</v>
      </c>
      <c r="C148" s="30" t="s">
        <v>289</v>
      </c>
      <c r="D148" s="30"/>
      <c r="E148" s="30">
        <v>2018</v>
      </c>
      <c r="F148" s="5" t="s">
        <v>309</v>
      </c>
      <c r="G148" s="5">
        <v>12</v>
      </c>
      <c r="H148" s="5" t="s">
        <v>560</v>
      </c>
      <c r="I148" s="6"/>
      <c r="J148" s="7"/>
      <c r="K148" s="7"/>
      <c r="L148" s="5"/>
      <c r="M148" s="5"/>
      <c r="N148" s="5"/>
      <c r="O148" s="5"/>
      <c r="P148" s="5"/>
      <c r="Q148" s="5"/>
      <c r="R148" s="5"/>
      <c r="S148" s="5"/>
      <c r="T148" s="23">
        <f t="shared" si="17"/>
        <v>141</v>
      </c>
      <c r="U148" s="23" t="str">
        <f t="shared" si="18"/>
        <v>141.jpg</v>
      </c>
      <c r="V148" s="24" t="str">
        <f t="shared" si="19"/>
        <v>141.jpg</v>
      </c>
      <c r="X148" s="33" t="b">
        <f>IF(Bdd_cave!$R$3="Toutes les regions",TRUE,Bdd_cave!$R$3=B148)</f>
        <v>0</v>
      </c>
      <c r="Y148" s="33" t="b">
        <f>IF(Bdd_cave!$S$3="Toutes les années",TRUE,Bdd_cave!$S$3=E148)</f>
        <v>1</v>
      </c>
      <c r="Z148" s="27" t="b">
        <f>IF(Bdd_cave!$T$3="Toutes les couleurs",TRUE,Bdd_cave!$T$3=F148)</f>
        <v>0</v>
      </c>
      <c r="AA148" s="33" t="b">
        <f>IF(Bdd_cave!$U$3="Tous les casiers ",TRUE,Bdd_cave!$U$3=H148)</f>
        <v>0</v>
      </c>
      <c r="AB148" s="27" t="b">
        <f t="shared" si="20"/>
        <v>0</v>
      </c>
      <c r="AD148" s="27" t="str">
        <f>IF(AB148,ROWS($AB$7:AB148),"")</f>
        <v/>
      </c>
      <c r="AE148" s="27" t="str">
        <f>IFERROR(SMALL($AD$7:$AD$300,ROWS(AD$7:$AD148)),"")</f>
        <v/>
      </c>
    </row>
    <row r="149" spans="1:31" x14ac:dyDescent="0.25">
      <c r="A149" s="27" t="str">
        <f t="shared" si="21"/>
        <v xml:space="preserve">NUIT-SAINT-GEORGES  </v>
      </c>
      <c r="B149" s="5" t="s">
        <v>15</v>
      </c>
      <c r="C149" s="30" t="s">
        <v>285</v>
      </c>
      <c r="D149" s="30"/>
      <c r="E149" s="30"/>
      <c r="F149" s="5" t="s">
        <v>308</v>
      </c>
      <c r="G149" s="5">
        <v>1</v>
      </c>
      <c r="H149" s="5" t="s">
        <v>544</v>
      </c>
      <c r="I149" s="6"/>
      <c r="J149" s="7"/>
      <c r="K149" s="7" t="s">
        <v>552</v>
      </c>
      <c r="L149" s="5" t="s">
        <v>553</v>
      </c>
      <c r="M149" s="5"/>
      <c r="N149" s="5">
        <v>21</v>
      </c>
      <c r="O149" s="5" t="s">
        <v>554</v>
      </c>
      <c r="P149" s="5"/>
      <c r="Q149" s="5"/>
      <c r="R149" s="5"/>
      <c r="S149" s="5"/>
      <c r="T149" s="23">
        <f t="shared" si="17"/>
        <v>142</v>
      </c>
      <c r="U149" s="23" t="str">
        <f t="shared" si="18"/>
        <v>142.jpg</v>
      </c>
      <c r="V149" s="24" t="str">
        <f t="shared" si="19"/>
        <v>142.jpg</v>
      </c>
      <c r="X149" s="33" t="b">
        <f>IF(Bdd_cave!$R$3="Toutes les regions",TRUE,Bdd_cave!$R$3=B149)</f>
        <v>0</v>
      </c>
      <c r="Y149" s="33" t="b">
        <f>IF(Bdd_cave!$S$3="Toutes les années",TRUE,Bdd_cave!$S$3=E149)</f>
        <v>1</v>
      </c>
      <c r="Z149" s="27" t="b">
        <f>IF(Bdd_cave!$T$3="Toutes les couleurs",TRUE,Bdd_cave!$T$3=F149)</f>
        <v>0</v>
      </c>
      <c r="AA149" s="33" t="b">
        <f>IF(Bdd_cave!$U$3="Tous les casiers ",TRUE,Bdd_cave!$U$3=H149)</f>
        <v>0</v>
      </c>
      <c r="AB149" s="27" t="b">
        <f t="shared" si="20"/>
        <v>0</v>
      </c>
      <c r="AD149" s="27" t="str">
        <f>IF(AB149,ROWS($AB$7:AB149),"")</f>
        <v/>
      </c>
      <c r="AE149" s="27" t="str">
        <f>IFERROR(SMALL($AD$7:$AD$300,ROWS(AD$7:$AD149)),"")</f>
        <v/>
      </c>
    </row>
    <row r="150" spans="1:31" x14ac:dyDescent="0.25">
      <c r="A150" s="27" t="str">
        <f t="shared" si="21"/>
        <v>ARBOIS (JURA)  2017</v>
      </c>
      <c r="B150" s="5" t="s">
        <v>22</v>
      </c>
      <c r="C150" s="30" t="s">
        <v>36</v>
      </c>
      <c r="D150" s="30"/>
      <c r="E150" s="30">
        <v>2017</v>
      </c>
      <c r="F150" s="5" t="s">
        <v>308</v>
      </c>
      <c r="G150" s="5">
        <v>3</v>
      </c>
      <c r="H150" s="5" t="s">
        <v>374</v>
      </c>
      <c r="I150" s="6"/>
      <c r="J150" s="7"/>
      <c r="K150" s="7"/>
      <c r="L150" s="5" t="s">
        <v>505</v>
      </c>
      <c r="M150" s="5"/>
      <c r="N150" s="5">
        <v>39110</v>
      </c>
      <c r="O150" s="5" t="s">
        <v>472</v>
      </c>
      <c r="P150" s="5"/>
      <c r="Q150" s="5"/>
      <c r="R150" s="5"/>
      <c r="S150" s="5"/>
      <c r="T150" s="23">
        <f t="shared" si="17"/>
        <v>143</v>
      </c>
      <c r="U150" s="23" t="str">
        <f t="shared" si="18"/>
        <v>143.jpg</v>
      </c>
      <c r="V150" s="24" t="str">
        <f t="shared" si="19"/>
        <v>143.jpg</v>
      </c>
      <c r="X150" s="33" t="b">
        <f>IF(Bdd_cave!$R$3="Toutes les regions",TRUE,Bdd_cave!$R$3=B150)</f>
        <v>0</v>
      </c>
      <c r="Y150" s="33" t="b">
        <f>IF(Bdd_cave!$S$3="Toutes les années",TRUE,Bdd_cave!$S$3=E150)</f>
        <v>1</v>
      </c>
      <c r="Z150" s="27" t="b">
        <f>IF(Bdd_cave!$T$3="Toutes les couleurs",TRUE,Bdd_cave!$T$3=F150)</f>
        <v>0</v>
      </c>
      <c r="AA150" s="33" t="b">
        <f>IF(Bdd_cave!$U$3="Tous les casiers ",TRUE,Bdd_cave!$U$3=H150)</f>
        <v>0</v>
      </c>
      <c r="AB150" s="27" t="b">
        <f t="shared" si="20"/>
        <v>0</v>
      </c>
      <c r="AD150" s="27" t="str">
        <f>IF(AB150,ROWS($AB$7:AB150),"")</f>
        <v/>
      </c>
      <c r="AE150" s="27" t="str">
        <f>IFERROR(SMALL($AD$7:$AD$300,ROWS(AD$7:$AD150)),"")</f>
        <v/>
      </c>
    </row>
    <row r="151" spans="1:31" x14ac:dyDescent="0.25">
      <c r="A151" s="27" t="str">
        <f t="shared" si="21"/>
        <v>ARBOIS (JURA)  2018</v>
      </c>
      <c r="B151" s="5" t="s">
        <v>22</v>
      </c>
      <c r="C151" s="30" t="s">
        <v>36</v>
      </c>
      <c r="D151" s="30"/>
      <c r="E151" s="30">
        <v>2018</v>
      </c>
      <c r="F151" s="5" t="s">
        <v>309</v>
      </c>
      <c r="G151" s="5">
        <v>3</v>
      </c>
      <c r="H151" s="5" t="s">
        <v>374</v>
      </c>
      <c r="I151" s="6"/>
      <c r="J151" s="7"/>
      <c r="K151" s="7"/>
      <c r="L151" s="5" t="s">
        <v>505</v>
      </c>
      <c r="M151" s="5"/>
      <c r="N151" s="5">
        <v>39110</v>
      </c>
      <c r="O151" s="5" t="s">
        <v>472</v>
      </c>
      <c r="P151" s="5"/>
      <c r="Q151" s="5"/>
      <c r="R151" s="5"/>
      <c r="S151" s="5"/>
      <c r="T151" s="23">
        <f t="shared" si="17"/>
        <v>144</v>
      </c>
      <c r="U151" s="23" t="str">
        <f t="shared" si="18"/>
        <v>144.jpg</v>
      </c>
      <c r="V151" s="24" t="str">
        <f t="shared" si="19"/>
        <v>144.jpg</v>
      </c>
      <c r="X151" s="33" t="b">
        <f>IF(Bdd_cave!$R$3="Toutes les regions",TRUE,Bdd_cave!$R$3=B151)</f>
        <v>0</v>
      </c>
      <c r="Y151" s="33" t="b">
        <f>IF(Bdd_cave!$S$3="Toutes les années",TRUE,Bdd_cave!$S$3=E151)</f>
        <v>1</v>
      </c>
      <c r="Z151" s="27" t="b">
        <f>IF(Bdd_cave!$T$3="Toutes les couleurs",TRUE,Bdd_cave!$T$3=F151)</f>
        <v>0</v>
      </c>
      <c r="AA151" s="33" t="b">
        <f>IF(Bdd_cave!$U$3="Tous les casiers ",TRUE,Bdd_cave!$U$3=H151)</f>
        <v>0</v>
      </c>
      <c r="AB151" s="27" t="b">
        <f t="shared" si="20"/>
        <v>0</v>
      </c>
      <c r="AD151" s="27" t="str">
        <f>IF(AB151,ROWS($AB$7:AB151),"")</f>
        <v/>
      </c>
      <c r="AE151" s="27" t="str">
        <f>IFERROR(SMALL($AD$7:$AD$300,ROWS(AD$7:$AD151)),"")</f>
        <v/>
      </c>
    </row>
    <row r="152" spans="1:31" x14ac:dyDescent="0.25">
      <c r="A152" s="27" t="str">
        <f t="shared" si="21"/>
        <v>SAINT-VERAN  2017</v>
      </c>
      <c r="B152" s="5" t="s">
        <v>15</v>
      </c>
      <c r="C152" s="30" t="s">
        <v>301</v>
      </c>
      <c r="D152" s="30"/>
      <c r="E152" s="30">
        <v>2017</v>
      </c>
      <c r="F152" s="5" t="s">
        <v>309</v>
      </c>
      <c r="G152" s="5">
        <v>6</v>
      </c>
      <c r="H152" s="5" t="s">
        <v>485</v>
      </c>
      <c r="I152" s="6"/>
      <c r="J152" s="7"/>
      <c r="K152" s="7" t="s">
        <v>453</v>
      </c>
      <c r="L152" s="5" t="s">
        <v>563</v>
      </c>
      <c r="M152" s="5"/>
      <c r="N152" s="5"/>
      <c r="O152" s="5"/>
      <c r="P152" s="5"/>
      <c r="Q152" s="5"/>
      <c r="R152" s="5"/>
      <c r="S152" s="5"/>
      <c r="T152" s="23">
        <f t="shared" si="17"/>
        <v>145</v>
      </c>
      <c r="U152" s="23" t="str">
        <f t="shared" si="18"/>
        <v>145.jpg</v>
      </c>
      <c r="V152" s="24" t="str">
        <f t="shared" si="19"/>
        <v>145.jpg</v>
      </c>
      <c r="X152" s="33" t="b">
        <f>IF(Bdd_cave!$R$3="Toutes les regions",TRUE,Bdd_cave!$R$3=B152)</f>
        <v>0</v>
      </c>
      <c r="Y152" s="33" t="b">
        <f>IF(Bdd_cave!$S$3="Toutes les années",TRUE,Bdd_cave!$S$3=E152)</f>
        <v>1</v>
      </c>
      <c r="Z152" s="27" t="b">
        <f>IF(Bdd_cave!$T$3="Toutes les couleurs",TRUE,Bdd_cave!$T$3=F152)</f>
        <v>0</v>
      </c>
      <c r="AA152" s="33" t="b">
        <f>IF(Bdd_cave!$U$3="Tous les casiers ",TRUE,Bdd_cave!$U$3=H152)</f>
        <v>0</v>
      </c>
      <c r="AB152" s="27" t="b">
        <f t="shared" si="20"/>
        <v>0</v>
      </c>
      <c r="AD152" s="27" t="str">
        <f>IF(AB152,ROWS($AB$7:AB152),"")</f>
        <v/>
      </c>
      <c r="AE152" s="27" t="str">
        <f>IFERROR(SMALL($AD$7:$AD$300,ROWS(AD$7:$AD152)),"")</f>
        <v/>
      </c>
    </row>
    <row r="153" spans="1:31" x14ac:dyDescent="0.25">
      <c r="A153" s="27" t="str">
        <f t="shared" si="21"/>
        <v>RULLY 1 er Cru 2017</v>
      </c>
      <c r="B153" s="5" t="s">
        <v>15</v>
      </c>
      <c r="C153" s="30" t="s">
        <v>297</v>
      </c>
      <c r="D153" s="30" t="s">
        <v>312</v>
      </c>
      <c r="E153" s="30">
        <v>2017</v>
      </c>
      <c r="F153" s="5" t="s">
        <v>309</v>
      </c>
      <c r="G153" s="5">
        <v>4</v>
      </c>
      <c r="H153" s="5" t="s">
        <v>413</v>
      </c>
      <c r="I153" s="6"/>
      <c r="J153" s="7"/>
      <c r="K153" s="7"/>
      <c r="L153" s="5" t="s">
        <v>565</v>
      </c>
      <c r="M153" s="5"/>
      <c r="N153" s="5"/>
      <c r="O153" s="5"/>
      <c r="P153" s="5"/>
      <c r="Q153" s="5"/>
      <c r="R153" s="5"/>
      <c r="S153" s="5"/>
      <c r="T153" s="23">
        <f t="shared" si="17"/>
        <v>146</v>
      </c>
      <c r="U153" s="23" t="str">
        <f t="shared" si="18"/>
        <v>146.jpg</v>
      </c>
      <c r="V153" s="24" t="str">
        <f t="shared" si="19"/>
        <v>146.jpg</v>
      </c>
      <c r="X153" s="33" t="b">
        <f>IF(Bdd_cave!$R$3="Toutes les regions",TRUE,Bdd_cave!$R$3=B153)</f>
        <v>0</v>
      </c>
      <c r="Y153" s="33" t="b">
        <f>IF(Bdd_cave!$S$3="Toutes les années",TRUE,Bdd_cave!$S$3=E153)</f>
        <v>1</v>
      </c>
      <c r="Z153" s="27" t="b">
        <f>IF(Bdd_cave!$T$3="Toutes les couleurs",TRUE,Bdd_cave!$T$3=F153)</f>
        <v>0</v>
      </c>
      <c r="AA153" s="33" t="b">
        <f>IF(Bdd_cave!$U$3="Tous les casiers ",TRUE,Bdd_cave!$U$3=H153)</f>
        <v>0</v>
      </c>
      <c r="AB153" s="27" t="b">
        <f t="shared" si="20"/>
        <v>0</v>
      </c>
      <c r="AD153" s="27" t="str">
        <f>IF(AB153,ROWS($AB$7:AB153),"")</f>
        <v/>
      </c>
      <c r="AE153" s="27" t="str">
        <f>IFERROR(SMALL($AD$7:$AD$300,ROWS(AD$7:$AD153)),"")</f>
        <v/>
      </c>
    </row>
    <row r="154" spans="1:31" x14ac:dyDescent="0.25">
      <c r="A154" s="27" t="str">
        <f t="shared" si="21"/>
        <v>COTE DU RHONE  2018</v>
      </c>
      <c r="B154" s="5" t="s">
        <v>17</v>
      </c>
      <c r="C154" s="30" t="s">
        <v>17</v>
      </c>
      <c r="D154" s="30"/>
      <c r="E154" s="30">
        <v>2018</v>
      </c>
      <c r="F154" s="5" t="s">
        <v>309</v>
      </c>
      <c r="G154" s="5">
        <v>5</v>
      </c>
      <c r="H154" s="5">
        <v>14</v>
      </c>
      <c r="I154" s="6"/>
      <c r="J154" s="7"/>
      <c r="K154" s="7"/>
      <c r="L154" s="5" t="s">
        <v>431</v>
      </c>
      <c r="M154" s="5"/>
      <c r="N154" s="5">
        <v>7700</v>
      </c>
      <c r="O154" s="5" t="s">
        <v>432</v>
      </c>
      <c r="P154" s="5"/>
      <c r="Q154" s="5"/>
      <c r="R154" s="5"/>
      <c r="S154" s="5"/>
      <c r="T154" s="23">
        <f t="shared" si="17"/>
        <v>147</v>
      </c>
      <c r="U154" s="23" t="str">
        <f t="shared" si="18"/>
        <v>147.jpg</v>
      </c>
      <c r="V154" s="24" t="str">
        <f t="shared" si="19"/>
        <v>147.jpg</v>
      </c>
      <c r="X154" s="33" t="b">
        <f>IF(Bdd_cave!$R$3="Toutes les regions",TRUE,Bdd_cave!$R$3=B154)</f>
        <v>0</v>
      </c>
      <c r="Y154" s="33" t="b">
        <f>IF(Bdd_cave!$S$3="Toutes les années",TRUE,Bdd_cave!$S$3=E154)</f>
        <v>1</v>
      </c>
      <c r="Z154" s="27" t="b">
        <f>IF(Bdd_cave!$T$3="Toutes les couleurs",TRUE,Bdd_cave!$T$3=F154)</f>
        <v>0</v>
      </c>
      <c r="AA154" s="33" t="b">
        <f>IF(Bdd_cave!$U$3="Tous les casiers ",TRUE,Bdd_cave!$U$3=H154)</f>
        <v>0</v>
      </c>
      <c r="AB154" s="27" t="b">
        <f t="shared" si="20"/>
        <v>0</v>
      </c>
      <c r="AD154" s="27" t="str">
        <f>IF(AB154,ROWS($AB$7:AB154),"")</f>
        <v/>
      </c>
      <c r="AE154" s="27" t="str">
        <f>IFERROR(SMALL($AD$7:$AD$300,ROWS(AD$7:$AD154)),"")</f>
        <v/>
      </c>
    </row>
    <row r="155" spans="1:31" x14ac:dyDescent="0.25">
      <c r="A155" s="27" t="str">
        <f t="shared" si="21"/>
        <v>ITALIE  2018</v>
      </c>
      <c r="B155" s="5" t="s">
        <v>28</v>
      </c>
      <c r="C155" s="30" t="s">
        <v>333</v>
      </c>
      <c r="D155" s="30"/>
      <c r="E155" s="30">
        <v>2018</v>
      </c>
      <c r="F155" s="5" t="s">
        <v>309</v>
      </c>
      <c r="G155" s="5">
        <v>3</v>
      </c>
      <c r="H155" s="5" t="s">
        <v>560</v>
      </c>
      <c r="I155" s="6"/>
      <c r="J155" s="7"/>
      <c r="K155" s="7" t="s">
        <v>566</v>
      </c>
      <c r="L155" s="5" t="s">
        <v>567</v>
      </c>
      <c r="M155" s="5"/>
      <c r="N155" s="5"/>
      <c r="O155" s="5"/>
      <c r="P155" s="5"/>
      <c r="Q155" s="5"/>
      <c r="R155" s="5"/>
      <c r="S155" s="5"/>
      <c r="T155" s="23">
        <f t="shared" si="17"/>
        <v>148</v>
      </c>
      <c r="U155" s="23" t="str">
        <f t="shared" si="18"/>
        <v>148.jpg</v>
      </c>
      <c r="V155" s="24" t="str">
        <f t="shared" si="19"/>
        <v>148.jpg</v>
      </c>
      <c r="X155" s="33" t="b">
        <f>IF(Bdd_cave!$R$3="Toutes les regions",TRUE,Bdd_cave!$R$3=B155)</f>
        <v>0</v>
      </c>
      <c r="Y155" s="33" t="b">
        <f>IF(Bdd_cave!$S$3="Toutes les années",TRUE,Bdd_cave!$S$3=E155)</f>
        <v>1</v>
      </c>
      <c r="Z155" s="27" t="b">
        <f>IF(Bdd_cave!$T$3="Toutes les couleurs",TRUE,Bdd_cave!$T$3=F155)</f>
        <v>0</v>
      </c>
      <c r="AA155" s="33" t="b">
        <f>IF(Bdd_cave!$U$3="Tous les casiers ",TRUE,Bdd_cave!$U$3=H155)</f>
        <v>0</v>
      </c>
      <c r="AB155" s="27" t="b">
        <f t="shared" si="20"/>
        <v>0</v>
      </c>
      <c r="AD155" s="27" t="str">
        <f>IF(AB155,ROWS($AB$7:AB155),"")</f>
        <v/>
      </c>
      <c r="AE155" s="27" t="str">
        <f>IFERROR(SMALL($AD$7:$AD$300,ROWS(AD$7:$AD155)),"")</f>
        <v/>
      </c>
    </row>
    <row r="156" spans="1:31" x14ac:dyDescent="0.25">
      <c r="A156" s="27" t="str">
        <f t="shared" si="21"/>
        <v>ITALIE  2018</v>
      </c>
      <c r="B156" s="5" t="s">
        <v>28</v>
      </c>
      <c r="C156" s="30" t="s">
        <v>333</v>
      </c>
      <c r="D156" s="30"/>
      <c r="E156" s="30">
        <v>2018</v>
      </c>
      <c r="F156" s="5" t="s">
        <v>309</v>
      </c>
      <c r="G156" s="5">
        <v>3</v>
      </c>
      <c r="H156" s="5" t="s">
        <v>560</v>
      </c>
      <c r="I156" s="6"/>
      <c r="J156" s="7"/>
      <c r="K156" s="7" t="s">
        <v>568</v>
      </c>
      <c r="L156" s="5" t="s">
        <v>567</v>
      </c>
      <c r="M156" s="5"/>
      <c r="N156" s="5"/>
      <c r="O156" s="5"/>
      <c r="P156" s="5"/>
      <c r="Q156" s="5"/>
      <c r="R156" s="5"/>
      <c r="S156" s="5"/>
      <c r="T156" s="23">
        <f t="shared" si="17"/>
        <v>149</v>
      </c>
      <c r="U156" s="23" t="str">
        <f t="shared" si="18"/>
        <v>149.jpg</v>
      </c>
      <c r="V156" s="24" t="str">
        <f t="shared" si="19"/>
        <v>149.jpg</v>
      </c>
      <c r="X156" s="33" t="b">
        <f>IF(Bdd_cave!$R$3="Toutes les regions",TRUE,Bdd_cave!$R$3=B156)</f>
        <v>0</v>
      </c>
      <c r="Y156" s="33" t="b">
        <f>IF(Bdd_cave!$S$3="Toutes les années",TRUE,Bdd_cave!$S$3=E156)</f>
        <v>1</v>
      </c>
      <c r="Z156" s="27" t="b">
        <f>IF(Bdd_cave!$T$3="Toutes les couleurs",TRUE,Bdd_cave!$T$3=F156)</f>
        <v>0</v>
      </c>
      <c r="AA156" s="33" t="b">
        <f>IF(Bdd_cave!$U$3="Tous les casiers ",TRUE,Bdd_cave!$U$3=H156)</f>
        <v>0</v>
      </c>
      <c r="AB156" s="27" t="b">
        <f t="shared" si="20"/>
        <v>0</v>
      </c>
      <c r="AD156" s="27" t="str">
        <f>IF(AB156,ROWS($AB$7:AB156),"")</f>
        <v/>
      </c>
      <c r="AE156" s="27" t="str">
        <f>IFERROR(SMALL($AD$7:$AD$300,ROWS(AD$7:$AD156)),"")</f>
        <v/>
      </c>
    </row>
    <row r="157" spans="1:31" x14ac:dyDescent="0.25">
      <c r="A157" s="27" t="str">
        <f t="shared" si="21"/>
        <v>ITALIE  2018</v>
      </c>
      <c r="B157" s="5" t="s">
        <v>28</v>
      </c>
      <c r="C157" s="30" t="s">
        <v>333</v>
      </c>
      <c r="D157" s="30"/>
      <c r="E157" s="30">
        <v>2018</v>
      </c>
      <c r="F157" s="5" t="s">
        <v>308</v>
      </c>
      <c r="G157" s="5">
        <v>3</v>
      </c>
      <c r="H157" s="5" t="s">
        <v>560</v>
      </c>
      <c r="I157" s="6"/>
      <c r="J157" s="7"/>
      <c r="K157" s="7" t="s">
        <v>569</v>
      </c>
      <c r="L157" s="5" t="s">
        <v>567</v>
      </c>
      <c r="M157" s="5"/>
      <c r="N157" s="5"/>
      <c r="O157" s="5"/>
      <c r="P157" s="5"/>
      <c r="Q157" s="5"/>
      <c r="R157" s="5"/>
      <c r="S157" s="5"/>
      <c r="T157" s="23">
        <f t="shared" si="17"/>
        <v>150</v>
      </c>
      <c r="U157" s="23" t="str">
        <f t="shared" si="18"/>
        <v>150.jpg</v>
      </c>
      <c r="V157" s="24" t="str">
        <f t="shared" si="19"/>
        <v>150.jpg</v>
      </c>
      <c r="X157" s="33" t="b">
        <f>IF(Bdd_cave!$R$3="Toutes les regions",TRUE,Bdd_cave!$R$3=B157)</f>
        <v>0</v>
      </c>
      <c r="Y157" s="33" t="b">
        <f>IF(Bdd_cave!$S$3="Toutes les années",TRUE,Bdd_cave!$S$3=E157)</f>
        <v>1</v>
      </c>
      <c r="Z157" s="27" t="b">
        <f>IF(Bdd_cave!$T$3="Toutes les couleurs",TRUE,Bdd_cave!$T$3=F157)</f>
        <v>0</v>
      </c>
      <c r="AA157" s="33" t="b">
        <f>IF(Bdd_cave!$U$3="Tous les casiers ",TRUE,Bdd_cave!$U$3=H157)</f>
        <v>0</v>
      </c>
      <c r="AB157" s="27" t="b">
        <f t="shared" si="20"/>
        <v>0</v>
      </c>
      <c r="AD157" s="27" t="str">
        <f>IF(AB157,ROWS($AB$7:AB157),"")</f>
        <v/>
      </c>
      <c r="AE157" s="27" t="str">
        <f>IFERROR(SMALL($AD$7:$AD$300,ROWS(AD$7:$AD157)),"")</f>
        <v/>
      </c>
    </row>
    <row r="158" spans="1:31" x14ac:dyDescent="0.25">
      <c r="A158" s="27" t="str">
        <f t="shared" si="21"/>
        <v>CHATEAU MEILLANT  2015</v>
      </c>
      <c r="B158" s="5" t="s">
        <v>19</v>
      </c>
      <c r="C158" s="30" t="s">
        <v>575</v>
      </c>
      <c r="D158" s="30"/>
      <c r="E158" s="30">
        <v>2015</v>
      </c>
      <c r="F158" s="5" t="s">
        <v>308</v>
      </c>
      <c r="G158" s="5">
        <v>1</v>
      </c>
      <c r="H158" s="5" t="s">
        <v>494</v>
      </c>
      <c r="I158" s="6"/>
      <c r="J158" s="7"/>
      <c r="K158" s="7"/>
      <c r="L158" s="5" t="s">
        <v>571</v>
      </c>
      <c r="M158" s="5" t="s">
        <v>572</v>
      </c>
      <c r="N158" s="5">
        <v>18520</v>
      </c>
      <c r="O158" s="5" t="s">
        <v>573</v>
      </c>
      <c r="P158" s="19">
        <v>248692714</v>
      </c>
      <c r="Q158" s="5"/>
      <c r="R158" s="20" t="s">
        <v>574</v>
      </c>
      <c r="S158" s="5"/>
      <c r="T158" s="23">
        <f t="shared" si="17"/>
        <v>151</v>
      </c>
      <c r="U158" s="23" t="str">
        <f>CONCATENATE(T158,".jpg")</f>
        <v>151.jpg</v>
      </c>
      <c r="V158" s="24" t="str">
        <f>CONCATENATE($V$2,U158)</f>
        <v>151.jpg</v>
      </c>
      <c r="X158" s="33" t="b">
        <f>IF(Bdd_cave!$R$3="Toutes les regions",TRUE,Bdd_cave!$R$3=B158)</f>
        <v>0</v>
      </c>
      <c r="Y158" s="33" t="b">
        <f>IF(Bdd_cave!$S$3="Toutes les années",TRUE,Bdd_cave!$S$3=E158)</f>
        <v>1</v>
      </c>
      <c r="Z158" s="27" t="b">
        <f>IF(Bdd_cave!$T$3="Toutes les couleurs",TRUE,Bdd_cave!$T$3=F158)</f>
        <v>0</v>
      </c>
      <c r="AA158" s="33" t="b">
        <f>IF(Bdd_cave!$U$3="Tous les casiers ",TRUE,Bdd_cave!$U$3=H158)</f>
        <v>0</v>
      </c>
      <c r="AB158" s="27" t="b">
        <f t="shared" si="20"/>
        <v>0</v>
      </c>
      <c r="AD158" s="27" t="str">
        <f>IF(AB158,ROWS($AB$7:AB158),"")</f>
        <v/>
      </c>
      <c r="AE158" s="27" t="str">
        <f>IFERROR(SMALL($AD$7:$AD$300,ROWS(AD$7:$AD158)),"")</f>
        <v/>
      </c>
    </row>
    <row r="159" spans="1:31" x14ac:dyDescent="0.25">
      <c r="A159" s="27" t="str">
        <f>CONCATENATE(C159," ",D159," ",E159)</f>
        <v>ALIGOTE  1987</v>
      </c>
      <c r="B159" s="27" t="s">
        <v>15</v>
      </c>
      <c r="C159" s="30" t="s">
        <v>91</v>
      </c>
      <c r="D159" s="30"/>
      <c r="E159" s="30">
        <v>1987</v>
      </c>
      <c r="F159" s="27" t="s">
        <v>309</v>
      </c>
      <c r="G159" s="27">
        <v>6</v>
      </c>
      <c r="H159" s="27" t="s">
        <v>578</v>
      </c>
      <c r="T159" s="33">
        <f>ROW(T159)-7</f>
        <v>152</v>
      </c>
      <c r="U159" s="27" t="str">
        <f>CONCATENATE(T159,".jpg")</f>
        <v>152.jpg</v>
      </c>
      <c r="V159" s="27" t="str">
        <f>CONCATENATE($V$2,U159)</f>
        <v>152.jpg</v>
      </c>
      <c r="X159" s="33" t="b">
        <f>IF(Bdd_cave!$R$3="Toutes les regions",TRUE,Bdd_cave!$R$3=B159)</f>
        <v>0</v>
      </c>
      <c r="Y159" s="33" t="b">
        <f>IF(Bdd_cave!$S$3="Toutes les années",TRUE,Bdd_cave!$S$3=E159)</f>
        <v>1</v>
      </c>
      <c r="Z159" s="33" t="b">
        <f>IF(Bdd_cave!$T$3="Toutes les couleurs",TRUE,Bdd_cave!$T$3=F159)</f>
        <v>0</v>
      </c>
      <c r="AA159" s="33" t="b">
        <f>IF(Bdd_cave!$U$3="Tous les casiers ",TRUE,Bdd_cave!$U$3=H159)</f>
        <v>0</v>
      </c>
      <c r="AB159" s="33" t="b">
        <f t="shared" si="20"/>
        <v>0</v>
      </c>
      <c r="AD159" s="27" t="str">
        <f>IF(AB159,ROWS($AB$7:AB159),"")</f>
        <v/>
      </c>
      <c r="AE159" s="27" t="str">
        <f>IFERROR(SMALL($AD$7:$AD$300,ROWS(AD$7:$AD159)),"")</f>
        <v/>
      </c>
    </row>
  </sheetData>
  <conditionalFormatting sqref="F7:F159">
    <cfRule type="expression" dxfId="10348" priority="4">
      <formula>F7="Rosé"</formula>
    </cfRule>
    <cfRule type="expression" dxfId="10347" priority="5">
      <formula>F7="Rouge"</formula>
    </cfRule>
    <cfRule type="expression" dxfId="10346" priority="6">
      <formula>F7="Blanc"</formula>
    </cfRule>
  </conditionalFormatting>
  <conditionalFormatting sqref="A7:A159">
    <cfRule type="expression" dxfId="10345" priority="3">
      <formula>G7&lt;=2</formula>
    </cfRule>
  </conditionalFormatting>
  <conditionalFormatting sqref="F8:F158">
    <cfRule type="expression" dxfId="10344" priority="2">
      <formula>F8="Rouge"</formula>
    </cfRule>
  </conditionalFormatting>
  <conditionalFormatting sqref="F8:F158">
    <cfRule type="expression" dxfId="10343" priority="1">
      <formula>F8="Blanc"</formula>
    </cfRule>
  </conditionalFormatting>
  <hyperlinks>
    <hyperlink ref="R158" r:id="rId1"/>
  </hyperlink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8"/>
  <sheetViews>
    <sheetView workbookViewId="0">
      <selection activeCell="F5" sqref="F5"/>
    </sheetView>
  </sheetViews>
  <sheetFormatPr baseColWidth="10" defaultRowHeight="15" x14ac:dyDescent="0.25"/>
  <cols>
    <col min="1" max="4" width="11.42578125" style="11"/>
    <col min="5" max="5" width="11.42578125" style="11" customWidth="1"/>
    <col min="6" max="6" width="6.42578125" style="12" bestFit="1" customWidth="1"/>
    <col min="7" max="7" width="11.42578125" style="11"/>
    <col min="8" max="8" width="23.7109375" style="11" bestFit="1" customWidth="1"/>
    <col min="9" max="9" width="15.28515625" style="11" bestFit="1" customWidth="1"/>
    <col min="10" max="10" width="3" style="11" customWidth="1"/>
    <col min="11" max="11" width="12.5703125" style="11" bestFit="1" customWidth="1"/>
    <col min="12" max="16384" width="11.42578125" style="11"/>
  </cols>
  <sheetData>
    <row r="1" spans="1:12" ht="30.75" customHeight="1" x14ac:dyDescent="0.25">
      <c r="A1" s="11" t="s">
        <v>330</v>
      </c>
    </row>
    <row r="3" spans="1:12" ht="23.25" x14ac:dyDescent="0.35">
      <c r="A3" s="46" t="s">
        <v>426</v>
      </c>
      <c r="B3" s="46"/>
      <c r="C3" s="13">
        <f>SUM(cave!G8:G950)</f>
        <v>363</v>
      </c>
      <c r="E3" s="11" t="s">
        <v>308</v>
      </c>
      <c r="F3" s="16">
        <f>SUMIFS((cave!G$8:G$498),(cave!F$8:F$498),"rOUGE")</f>
        <v>188</v>
      </c>
      <c r="H3" s="11" t="s">
        <v>15</v>
      </c>
      <c r="I3" s="16">
        <f>SUMIFS((cave!G$8:G$498),(cave!B$8:B$498),H3)</f>
        <v>259</v>
      </c>
      <c r="J3" s="14"/>
      <c r="K3" s="17" t="s">
        <v>19</v>
      </c>
      <c r="L3" s="16" t="e">
        <f>SUMIFS((#REF!),(#REF!),K3)</f>
        <v>#REF!</v>
      </c>
    </row>
    <row r="4" spans="1:12" ht="23.25" x14ac:dyDescent="0.35">
      <c r="E4" s="11" t="s">
        <v>309</v>
      </c>
      <c r="F4" s="16">
        <f>SUMIFS((cave!G$8:G$498),(cave!F$8:F$498),"Blanc")</f>
        <v>160</v>
      </c>
      <c r="H4" s="11" t="s">
        <v>16</v>
      </c>
      <c r="I4" s="16" t="e">
        <f>SUMIFS((#REF!),(#REF!),H4)</f>
        <v>#REF!</v>
      </c>
      <c r="K4" s="17" t="s">
        <v>20</v>
      </c>
      <c r="L4" s="16" t="e">
        <f>SUMIFS((#REF!),(#REF!),K4)</f>
        <v>#REF!</v>
      </c>
    </row>
    <row r="5" spans="1:12" ht="23.25" x14ac:dyDescent="0.35">
      <c r="E5" s="11" t="s">
        <v>310</v>
      </c>
      <c r="F5" s="16">
        <f>SUMIFS((cave!G$8:G$498),(cave!F$8:F$498),"Rosé")</f>
        <v>15</v>
      </c>
      <c r="H5" s="11" t="s">
        <v>22</v>
      </c>
      <c r="I5" s="16" t="e">
        <f>SUMIFS((#REF!),(#REF!),H5)</f>
        <v>#REF!</v>
      </c>
      <c r="K5" s="17" t="s">
        <v>23</v>
      </c>
      <c r="L5" s="16" t="e">
        <f>SUMIFS((#REF!),(#REF!),K5)</f>
        <v>#REF!</v>
      </c>
    </row>
    <row r="6" spans="1:12" ht="23.25" x14ac:dyDescent="0.35">
      <c r="H6" s="11" t="s">
        <v>21</v>
      </c>
      <c r="I6" s="16" t="e">
        <f>SUMIFS((#REF!),(#REF!),H6)</f>
        <v>#REF!</v>
      </c>
      <c r="K6" s="17" t="s">
        <v>24</v>
      </c>
      <c r="L6" s="16" t="e">
        <f>SUMIFS((#REF!),(#REF!),K6)</f>
        <v>#REF!</v>
      </c>
    </row>
    <row r="7" spans="1:12" ht="23.25" x14ac:dyDescent="0.35">
      <c r="H7" s="11" t="s">
        <v>28</v>
      </c>
      <c r="I7" s="16" t="e">
        <f>SUMIFS((#REF!),(#REF!),H7)</f>
        <v>#REF!</v>
      </c>
      <c r="K7" s="17" t="s">
        <v>25</v>
      </c>
      <c r="L7" s="16" t="e">
        <f>SUMIFS((#REF!),(#REF!),K7)</f>
        <v>#REF!</v>
      </c>
    </row>
    <row r="8" spans="1:12" ht="23.25" customHeight="1" x14ac:dyDescent="0.35">
      <c r="E8" s="15"/>
      <c r="H8" s="12" t="s">
        <v>18</v>
      </c>
      <c r="I8" s="16" t="e">
        <f>SUMIFS((#REF!),(#REF!),H8)</f>
        <v>#REF!</v>
      </c>
      <c r="K8" s="17" t="s">
        <v>26</v>
      </c>
      <c r="L8" s="16" t="e">
        <f>SUMIFS((#REF!),(#REF!),K8)</f>
        <v>#REF!</v>
      </c>
    </row>
    <row r="9" spans="1:12" ht="23.25" x14ac:dyDescent="0.35">
      <c r="H9" s="11" t="s">
        <v>17</v>
      </c>
      <c r="I9" s="16" t="e">
        <f>SUMIFS((#REF!),(#REF!),H9)</f>
        <v>#REF!</v>
      </c>
      <c r="K9" s="18" t="s">
        <v>27</v>
      </c>
      <c r="L9" s="16" t="e">
        <f>SUMIFS((#REF!),(#REF!),K9)</f>
        <v>#REF!</v>
      </c>
    </row>
    <row r="10" spans="1:12" ht="23.25" x14ac:dyDescent="0.35">
      <c r="H10" s="11" t="s">
        <v>328</v>
      </c>
      <c r="I10" s="16" t="e">
        <f>SUMIFS((#REF!),(#REF!),H10)</f>
        <v>#REF!</v>
      </c>
      <c r="K10" s="17" t="s">
        <v>478</v>
      </c>
      <c r="L10" s="16" t="e">
        <f>SUMIFS((#REF!),(#REF!),K10)</f>
        <v>#REF!</v>
      </c>
    </row>
    <row r="11" spans="1:12" ht="23.25" x14ac:dyDescent="0.35">
      <c r="H11" s="11" t="s">
        <v>23</v>
      </c>
      <c r="I11" s="16" t="e">
        <f>SUMIFS((#REF!),(#REF!),H11)</f>
        <v>#REF!</v>
      </c>
    </row>
    <row r="18" spans="1:16" ht="26.25" x14ac:dyDescent="0.4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3"/>
      <c r="N18" s="2"/>
      <c r="O18" s="2"/>
      <c r="P18" s="2"/>
    </row>
  </sheetData>
  <mergeCells count="1">
    <mergeCell ref="A3:B3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BDD_Vin</vt:lpstr>
      <vt:lpstr>Accueil</vt:lpstr>
      <vt:lpstr>Bdd_cave</vt:lpstr>
      <vt:lpstr>tableau de bord</vt:lpstr>
      <vt:lpstr>cave</vt:lpstr>
      <vt:lpstr>STAT</vt:lpstr>
      <vt:lpstr>ALSACE</vt:lpstr>
      <vt:lpstr>AUTRES</vt:lpstr>
      <vt:lpstr>BEAUJOLAIS</vt:lpstr>
      <vt:lpstr>BORDEAUX</vt:lpstr>
      <vt:lpstr>BOURGOGNE</vt:lpstr>
      <vt:lpstr>Classé</vt:lpstr>
      <vt:lpstr>CORSE</vt:lpstr>
      <vt:lpstr>COTE_DU_RHONE</vt:lpstr>
      <vt:lpstr>Couleur</vt:lpstr>
      <vt:lpstr>ETRANGER</vt:lpstr>
      <vt:lpstr>JURA</vt:lpstr>
      <vt:lpstr>LANGUEDOC</vt:lpstr>
      <vt:lpstr>LANGUEDOC_ROUSSILLON</vt:lpstr>
      <vt:lpstr>ListeRegion</vt:lpstr>
      <vt:lpstr>LOIRE</vt:lpstr>
      <vt:lpstr>millesime</vt:lpstr>
      <vt:lpstr>PROVENCE</vt:lpstr>
      <vt:lpstr>quantite</vt:lpstr>
      <vt:lpstr>region</vt:lpstr>
      <vt:lpstr>SUD_OUEST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Guy Blancher</cp:lastModifiedBy>
  <cp:lastPrinted>2020-02-19T09:28:14Z</cp:lastPrinted>
  <dcterms:created xsi:type="dcterms:W3CDTF">2020-02-19T07:02:17Z</dcterms:created>
  <dcterms:modified xsi:type="dcterms:W3CDTF">2020-03-25T16:04:44Z</dcterms:modified>
</cp:coreProperties>
</file>