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55" windowHeight="8205" tabRatio="682"/>
  </bookViews>
  <sheets>
    <sheet name="TableauInitial" sheetId="11" r:id="rId1"/>
    <sheet name="tableau auto attendu" sheetId="12" r:id="rId2"/>
    <sheet name="tableau auto attendu (2)" sheetId="13" r:id="rId3"/>
  </sheets>
  <externalReferences>
    <externalReference r:id="rId4"/>
  </externalReferences>
  <definedNames>
    <definedName name="BT_42_250" localSheetId="2">#REF!</definedName>
    <definedName name="BT_42_250">#REF!</definedName>
    <definedName name="BT_inf_36" localSheetId="2">#REF!</definedName>
    <definedName name="BT_inf_36">#REF!</definedName>
    <definedName name="CONSO_TOTALE" localSheetId="2">#REF!</definedName>
    <definedName name="CONSO_TOTALE">#REF!</definedName>
    <definedName name="HCD" localSheetId="2">#REF!</definedName>
    <definedName name="HCD">#REF!</definedName>
    <definedName name="HCE" localSheetId="2">#REF!</definedName>
    <definedName name="HCE">#REF!</definedName>
    <definedName name="HCH" localSheetId="2">#REF!</definedName>
    <definedName name="HCH">#REF!</definedName>
    <definedName name="HPD" localSheetId="2">#REF!</definedName>
    <definedName name="HPD">#REF!</definedName>
    <definedName name="HPE" localSheetId="2">#REF!</definedName>
    <definedName name="HPE">#REF!</definedName>
    <definedName name="HPH" localSheetId="2">#REF!</definedName>
    <definedName name="HPH">#REF!</definedName>
    <definedName name="HTA_250" localSheetId="2">#REF!</definedName>
    <definedName name="HTA_250">#REF!</definedName>
    <definedName name="JA" localSheetId="2">#REF!</definedName>
    <definedName name="JA">#REF!</definedName>
    <definedName name="Pointe" localSheetId="2">#REF!</definedName>
    <definedName name="Pointe">#REF!</definedName>
    <definedName name="Segment_Fournisseur">#N/A</definedName>
    <definedName name="Tension" localSheetId="2">#REF!</definedName>
    <definedName name="Tension">#REF!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5" i="11" l="1"/>
  <c r="F15" i="11"/>
  <c r="E15" i="11"/>
  <c r="D15" i="11"/>
  <c r="C15" i="11"/>
  <c r="B5" i="11"/>
  <c r="B4" i="11"/>
  <c r="G14" i="11"/>
  <c r="G13" i="11"/>
  <c r="G12" i="11"/>
  <c r="G11" i="11"/>
  <c r="G10" i="11"/>
  <c r="G9" i="11" l="1"/>
  <c r="G4" i="11" l="1"/>
  <c r="B6" i="11"/>
  <c r="G8" i="11"/>
  <c r="B7" i="11"/>
  <c r="G7" i="11" s="1"/>
  <c r="G5" i="11"/>
  <c r="G6" i="11" l="1"/>
  <c r="G15" i="11" s="1"/>
  <c r="B15" i="11"/>
  <c r="I13" i="11" l="1"/>
  <c r="I14" i="11"/>
  <c r="K13" i="11"/>
  <c r="K14" i="11"/>
  <c r="H13" i="11"/>
  <c r="H14" i="11"/>
  <c r="J13" i="11"/>
  <c r="J14" i="11"/>
  <c r="I11" i="11"/>
  <c r="I12" i="11"/>
  <c r="K11" i="11"/>
  <c r="K12" i="11"/>
  <c r="J11" i="11"/>
  <c r="J12" i="11"/>
  <c r="H11" i="11"/>
  <c r="H12" i="11"/>
  <c r="I9" i="11"/>
  <c r="I10" i="11"/>
  <c r="J9" i="11"/>
  <c r="J10" i="11"/>
  <c r="H9" i="11"/>
  <c r="H10" i="11"/>
  <c r="K9" i="11"/>
  <c r="K10" i="11"/>
  <c r="I4" i="11"/>
  <c r="I5" i="11"/>
  <c r="I8" i="11"/>
  <c r="I6" i="11"/>
  <c r="I7" i="11"/>
  <c r="K4" i="11"/>
  <c r="K6" i="11"/>
  <c r="K5" i="11"/>
  <c r="K7" i="11"/>
  <c r="K8" i="11"/>
  <c r="J4" i="11"/>
  <c r="J6" i="11"/>
  <c r="J8" i="11"/>
  <c r="J5" i="11"/>
  <c r="J7" i="11"/>
  <c r="H5" i="11"/>
  <c r="H7" i="11"/>
  <c r="H4" i="11"/>
  <c r="H6" i="11"/>
  <c r="H8" i="11"/>
  <c r="K15" i="11" l="1"/>
  <c r="J15" i="11"/>
  <c r="H15" i="11"/>
  <c r="I15" i="11"/>
  <c r="L11" i="11"/>
  <c r="L14" i="11"/>
  <c r="L13" i="11"/>
  <c r="L12" i="11"/>
  <c r="L9" i="11"/>
  <c r="L10" i="11"/>
  <c r="L6" i="11"/>
  <c r="L4" i="11"/>
  <c r="L7" i="11"/>
  <c r="L5" i="11"/>
  <c r="L8" i="11"/>
  <c r="L15" i="11" l="1"/>
</calcChain>
</file>

<file path=xl/sharedStrings.xml><?xml version="1.0" encoding="utf-8"?>
<sst xmlns="http://schemas.openxmlformats.org/spreadsheetml/2006/main" count="188" uniqueCount="45">
  <si>
    <t>Fournisseur</t>
  </si>
  <si>
    <t>Total</t>
  </si>
  <si>
    <t>Fixe</t>
  </si>
  <si>
    <t>E</t>
  </si>
  <si>
    <t>Non</t>
  </si>
  <si>
    <t>Indexé</t>
  </si>
  <si>
    <t>100% Fixe</t>
  </si>
  <si>
    <t>Oui</t>
  </si>
  <si>
    <t>20 jrs date de facture</t>
  </si>
  <si>
    <t>Validité de l'offre</t>
  </si>
  <si>
    <t>Interlocuteur</t>
  </si>
  <si>
    <t>A</t>
  </si>
  <si>
    <t>B</t>
  </si>
  <si>
    <t>C</t>
  </si>
  <si>
    <t>D</t>
  </si>
  <si>
    <t>F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</si>
  <si>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</si>
  <si>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</si>
  <si>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</si>
  <si>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</si>
  <si>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</si>
  <si>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</si>
  <si>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</si>
  <si>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</si>
  <si>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</si>
  <si>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</si>
  <si>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</si>
  <si>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Pro ?</t>
  </si>
  <si>
    <t>Unique ?</t>
  </si>
  <si>
    <t>Délai</t>
  </si>
  <si>
    <t>Durée</t>
  </si>
  <si>
    <t>Urgent ?</t>
  </si>
  <si>
    <t>Type ?</t>
  </si>
  <si>
    <t>Dépôt ?</t>
  </si>
  <si>
    <t>Engag ?</t>
  </si>
  <si>
    <t>Reco ?</t>
  </si>
  <si>
    <t>30jours</t>
  </si>
  <si>
    <t>20jours</t>
  </si>
  <si>
    <t>aaa</t>
  </si>
  <si>
    <t>sss</t>
  </si>
  <si>
    <t>fff</t>
  </si>
  <si>
    <t>rr</t>
  </si>
  <si>
    <t>cs</t>
  </si>
  <si>
    <t>fzdz</t>
  </si>
  <si>
    <t>fdfd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</si>
</sst>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d\ mmm"/>
  </numFmts>
  <fonts count="1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Geneva"/>
    </font>
    <font>
      <sz val="9"/>
      <color theme="1"/>
      <name val="Ubuntu"/>
      <family val="2"/>
    </font>
    <font>
      <b/>
      <sz val="9"/>
      <color theme="1"/>
      <name val="Ubuntu"/>
      <family val="2"/>
    </font>
    <font>
      <sz val="8"/>
      <color theme="1"/>
      <name val="Ubuntu"/>
      <family val="2"/>
    </font>
    <font>
      <b/>
      <sz val="8"/>
      <color theme="1"/>
      <name val="Ubuntu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84DCF9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3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4" fillId="4" borderId="0" applyNumberFormat="0" applyBorder="0" applyAlignment="0" applyProtection="0"/>
    <xf numFmtId="0" fontId="5" fillId="3" borderId="0" applyNumberFormat="0" applyBorder="0" applyAlignment="0" applyProtection="0"/>
    <xf numFmtId="0" fontId="4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4" fillId="0" borderId="0"/>
    <xf numFmtId="9" fontId="4" fillId="0" borderId="0" applyFont="0" applyFill="0" applyBorder="0" applyAlignment="0" applyProtection="0"/>
  </cellStyleXfs>
  <cellXfs count="41">
    <xf numFmtId="0" fontId="0" fillId="0" borderId="0" xfId="0"/>
    <xf numFmtId="0" fontId="8" fillId="2" borderId="0" xfId="1" applyFont="1" applyFill="1" applyBorder="1" applyAlignment="1">
      <alignment horizontal="center"/>
    </xf>
    <xf numFmtId="4" fontId="7" fillId="2" borderId="0" xfId="1" applyNumberFormat="1" applyFont="1" applyFill="1"/>
    <xf numFmtId="0" fontId="7" fillId="2" borderId="0" xfId="11" applyFont="1" applyFill="1" applyAlignment="1">
      <alignment horizontal="center" vertical="center" wrapText="1"/>
    </xf>
    <xf numFmtId="0" fontId="7" fillId="2" borderId="0" xfId="11" applyFont="1" applyFill="1" applyAlignment="1">
      <alignment horizontal="center" vertical="center"/>
    </xf>
    <xf numFmtId="0" fontId="8" fillId="2" borderId="0" xfId="11" applyFont="1" applyFill="1" applyBorder="1" applyAlignment="1">
      <alignment horizontal="center" vertical="center"/>
    </xf>
    <xf numFmtId="0" fontId="7" fillId="2" borderId="0" xfId="11" applyFont="1" applyFill="1" applyBorder="1" applyAlignment="1">
      <alignment horizontal="center" vertical="center"/>
    </xf>
    <xf numFmtId="3" fontId="7" fillId="8" borderId="0" xfId="11" applyNumberFormat="1" applyFont="1" applyFill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4" fontId="2" fillId="2" borderId="0" xfId="11" applyNumberFormat="1" applyFont="1" applyFill="1" applyAlignment="1">
      <alignment horizontal="center" vertical="center" wrapText="1"/>
    </xf>
    <xf numFmtId="4" fontId="2" fillId="0" borderId="0" xfId="0" applyNumberFormat="1" applyFont="1" applyAlignment="1" applyProtection="1">
      <alignment horizontal="center" vertical="center"/>
      <protection locked="0"/>
    </xf>
    <xf numFmtId="4" fontId="2" fillId="2" borderId="0" xfId="11" applyNumberFormat="1" applyFont="1" applyFill="1" applyBorder="1" applyAlignment="1">
      <alignment horizontal="center" vertical="center"/>
    </xf>
    <xf numFmtId="4" fontId="2" fillId="0" borderId="0" xfId="11" applyNumberFormat="1" applyFont="1" applyFill="1" applyAlignment="1">
      <alignment horizontal="center" vertical="center"/>
    </xf>
    <xf numFmtId="4" fontId="2" fillId="2" borderId="0" xfId="11" applyNumberFormat="1" applyFont="1" applyFill="1" applyBorder="1" applyAlignment="1">
      <alignment horizontal="center" vertical="center" wrapText="1"/>
    </xf>
    <xf numFmtId="3" fontId="2" fillId="0" borderId="0" xfId="11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9" fillId="2" borderId="0" xfId="11" applyFont="1" applyFill="1" applyBorder="1" applyAlignment="1">
      <alignment horizontal="center" vertical="center"/>
    </xf>
    <xf numFmtId="0" fontId="10" fillId="2" borderId="0" xfId="11" applyFont="1" applyFill="1" applyBorder="1" applyAlignment="1">
      <alignment horizontal="center" vertical="center"/>
    </xf>
    <xf numFmtId="4" fontId="2" fillId="13" borderId="0" xfId="0" applyNumberFormat="1" applyFont="1" applyFill="1" applyAlignment="1">
      <alignment horizontal="center" vertical="center"/>
    </xf>
    <xf numFmtId="4" fontId="2" fillId="12" borderId="0" xfId="0" applyNumberFormat="1" applyFont="1" applyFill="1" applyAlignment="1">
      <alignment horizontal="center" vertical="center"/>
    </xf>
    <xf numFmtId="4" fontId="2" fillId="12" borderId="0" xfId="0" applyNumberFormat="1" applyFont="1" applyFill="1" applyAlignment="1" applyProtection="1">
      <alignment horizontal="center" vertical="center"/>
      <protection locked="0"/>
    </xf>
    <xf numFmtId="4" fontId="2" fillId="10" borderId="0" xfId="0" applyNumberFormat="1" applyFont="1" applyFill="1" applyAlignment="1">
      <alignment horizontal="center" vertical="center"/>
    </xf>
    <xf numFmtId="4" fontId="2" fillId="10" borderId="0" xfId="0" applyNumberFormat="1" applyFont="1" applyFill="1" applyAlignment="1" applyProtection="1">
      <alignment horizontal="center" vertical="center"/>
      <protection locked="0"/>
    </xf>
    <xf numFmtId="4" fontId="2" fillId="14" borderId="0" xfId="0" applyNumberFormat="1" applyFont="1" applyFill="1" applyAlignment="1">
      <alignment horizontal="center" vertical="center"/>
    </xf>
    <xf numFmtId="4" fontId="2" fillId="14" borderId="0" xfId="0" applyNumberFormat="1" applyFont="1" applyFill="1" applyAlignment="1" applyProtection="1">
      <alignment horizontal="center" vertical="center"/>
      <protection locked="0"/>
    </xf>
    <xf numFmtId="4" fontId="2" fillId="13" borderId="0" xfId="0" applyNumberFormat="1" applyFont="1" applyFill="1" applyAlignment="1" applyProtection="1">
      <alignment horizontal="center" vertical="center"/>
      <protection locked="0"/>
    </xf>
    <xf numFmtId="4" fontId="2" fillId="9" borderId="0" xfId="0" applyNumberFormat="1" applyFont="1" applyFill="1" applyAlignment="1">
      <alignment horizontal="center" vertical="center"/>
    </xf>
    <xf numFmtId="4" fontId="2" fillId="9" borderId="0" xfId="0" applyNumberFormat="1" applyFont="1" applyFill="1" applyAlignment="1" applyProtection="1">
      <alignment horizontal="center" vertical="center"/>
      <protection locked="0"/>
    </xf>
    <xf numFmtId="4" fontId="2" fillId="15" borderId="0" xfId="0" applyNumberFormat="1" applyFont="1" applyFill="1" applyAlignment="1">
      <alignment horizontal="center" vertical="center"/>
    </xf>
    <xf numFmtId="4" fontId="2" fillId="15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11" borderId="0" xfId="0" applyNumberFormat="1" applyFont="1" applyFill="1" applyAlignment="1">
      <alignment horizontal="center" vertical="center"/>
    </xf>
    <xf numFmtId="4" fontId="2" fillId="11" borderId="0" xfId="11" applyNumberFormat="1" applyFont="1" applyFill="1" applyBorder="1" applyAlignment="1">
      <alignment horizontal="center" vertical="center"/>
    </xf>
    <xf numFmtId="3" fontId="2" fillId="11" borderId="0" xfId="11" applyNumberFormat="1" applyFont="1" applyFill="1" applyBorder="1" applyAlignment="1">
      <alignment horizontal="center" vertical="center"/>
    </xf>
    <xf numFmtId="4" fontId="2" fillId="0" borderId="0" xfId="11" applyNumberFormat="1" applyFont="1" applyBorder="1" applyAlignment="1">
      <alignment horizontal="center" vertical="center"/>
    </xf>
    <xf numFmtId="3" fontId="2" fillId="0" borderId="0" xfId="11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 wrapText="1"/>
    </xf>
  </cellXfs>
  <cellStyles count="13">
    <cellStyle name="20 % - Accent1 2" xfId="4"/>
    <cellStyle name="40 % - Accent1 2" xfId="6"/>
    <cellStyle name="60 % - Accent1 2" xfId="7"/>
    <cellStyle name="Accent1 2" xfId="5"/>
    <cellStyle name="Accent2 2" xfId="8"/>
    <cellStyle name="Monétaire 2" xfId="9"/>
    <cellStyle name="Normal" xfId="0" builtinId="0"/>
    <cellStyle name="Normal 2" xfId="1"/>
    <cellStyle name="Normal 3" xfId="10"/>
    <cellStyle name="Normal 4" xfId="3"/>
    <cellStyle name="Normal 6" xfId="11"/>
    <cellStyle name="Pourcentage 2" xfId="2"/>
    <cellStyle name="Pourcentage 4" xfId="12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40C]d\ 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40C]d\ 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3" formatCode="#,##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#,##0.000"/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#,##0.000"/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#,##0.000"/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#,##0.000"/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#,##0.000"/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84DCF9"/>
      <color rgb="FFFFB84F"/>
      <color rgb="FF849DCE"/>
      <color rgb="FF4BE8A0"/>
      <color rgb="FF226DBF"/>
      <color rgb="FF243D7C"/>
      <color rgb="FFF9F9FD"/>
      <color rgb="FFFFA91D"/>
      <color rgb="FFFF6E6E"/>
      <color rgb="FF00D1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16</xdr:row>
      <xdr:rowOff>83820</xdr:rowOff>
    </xdr:from>
    <xdr:to>
      <xdr:col>9</xdr:col>
      <xdr:colOff>0</xdr:colOff>
      <xdr:row>32</xdr:row>
      <xdr:rowOff>144780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Fourniss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08760" y="1676400"/>
              <a:ext cx="3962400" cy="26365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Dropbox%20(Enoptea)/Dossier%20de%20l'&#233;quipe%20Enoptea/2-%20COMMERCIAL/Client/Copropri&#233;t&#233;/69100%20-%20Rolin-Bainson/3-Analyse/RB%20CAP%202000%20Jaune%2042%20UL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Version Fichier"/>
      <sheetName val="Tarifs"/>
      <sheetName val="Conso"/>
      <sheetName val="OptiJaune"/>
      <sheetName val="EDF_actuel"/>
      <sheetName val="EDF_projeté"/>
      <sheetName val="EDF_optimisé"/>
      <sheetName val="TURPE"/>
      <sheetName val="FicheSynthèse"/>
      <sheetName val="Réponses AO"/>
      <sheetName val="AML"/>
      <sheetName val="Prix cible Marché"/>
      <sheetName val="RB CAP 2000 Jaune 42 UL v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2">
          <cell r="E22">
            <v>55.2</v>
          </cell>
        </row>
        <row r="23">
          <cell r="E23">
            <v>399.24</v>
          </cell>
        </row>
        <row r="24">
          <cell r="E24">
            <v>882</v>
          </cell>
        </row>
      </sheetData>
      <sheetData sheetId="9"/>
      <sheetData sheetId="10"/>
      <sheetData sheetId="11"/>
      <sheetData sheetId="12"/>
      <sheetData sheetId="13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ournisseur" sourceName="Fournisseur">
  <extLst>
    <x:ext xmlns:x15="http://schemas.microsoft.com/office/spreadsheetml/2010/11/main" uri="{2F2917AC-EB37-4324-AD4E-5DD8C200BD13}">
      <x15:tableSlicerCache tableId="3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ournisseur" cache="Segment_Fournisseur" caption="Fournisseur" columnCount="2" style="SlicerStyleDark6" rowHeight="432000"/>
</slicers>
</file>

<file path=xl/tables/table1.xml><?xml version="1.0" encoding="utf-8"?>
<table xmlns="http://schemas.openxmlformats.org/spreadsheetml/2006/main" id="3" name="AO_BT" displayName="AO_BT" ref="A3:W15" totalsRowCount="1" headerRowDxfId="47" dataDxfId="46">
  <autoFilter ref="A3:W14">
    <filterColumn colId="0" hiddenButton="1">
      <filters>
        <filter val="B"/>
        <filter val="C"/>
        <filter val="E"/>
        <filter val="F"/>
      </filters>
    </filterColumn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sortState ref="A9:X19">
    <sortCondition ref="A9:A19"/>
  </sortState>
  <tableColumns count="23">
    <tableColumn id="2" name="Fournisseur" totalsRowLabel="Total" dataDxfId="45" totalsRowDxfId="44"/>
    <tableColumn id="3" name="Colonne1" totalsRowFunction="average" dataDxfId="43" totalsRowDxfId="42"/>
    <tableColumn id="4" name="Colonne2" totalsRowFunction="average" dataDxfId="41" totalsRowDxfId="40"/>
    <tableColumn id="5" name="Colonne3" totalsRowFunction="average" dataDxfId="39" totalsRowDxfId="38"/>
    <tableColumn id="6" name="Colonne4" totalsRowFunction="average" dataDxfId="37" totalsRowDxfId="36"/>
    <tableColumn id="7" name="Colonne5" totalsRowFunction="average" dataDxfId="35" totalsRowDxfId="34"/>
    <tableColumn id="8" name="Colonne6" totalsRowFunction="average" dataDxfId="33" totalsRowDxfId="32">
      <calculatedColumnFormula>12*B4</calculatedColumnFormula>
    </tableColumn>
    <tableColumn id="9" name="Colonne7" totalsRowFunction="average" dataDxfId="31" totalsRowDxfId="30">
      <calculatedColumnFormula>C4*D$2/1000</calculatedColumnFormula>
    </tableColumn>
    <tableColumn id="10" name="Colonne8" totalsRowFunction="average" dataDxfId="29" totalsRowDxfId="28">
      <calculatedColumnFormula>D4*E$2/1000</calculatedColumnFormula>
    </tableColumn>
    <tableColumn id="11" name="Colonne9" totalsRowFunction="average" dataDxfId="27" totalsRowDxfId="26">
      <calculatedColumnFormula>E4*F$2/1000</calculatedColumnFormula>
    </tableColumn>
    <tableColumn id="12" name="Colonne10" totalsRowFunction="average" dataDxfId="25" totalsRowDxfId="24">
      <calculatedColumnFormula>F4*G$2/1000</calculatedColumnFormula>
    </tableColumn>
    <tableColumn id="13" name="Colonne11" totalsRowFunction="min" dataDxfId="23" totalsRowDxfId="22">
      <calculatedColumnFormula>SUM(G4:K4)</calculatedColumnFormula>
    </tableColumn>
    <tableColumn id="35" name="Validité de l'offre" dataDxfId="21" totalsRowDxfId="20"/>
    <tableColumn id="36" name="Interlocuteur" dataDxfId="19" totalsRowDxfId="18"/>
    <tableColumn id="25" name="Pro ?" dataDxfId="17" totalsRowDxfId="16"/>
    <tableColumn id="26" name="Unique ?" dataDxfId="15" totalsRowDxfId="14"/>
    <tableColumn id="27" name="Délai" dataDxfId="13" totalsRowDxfId="12"/>
    <tableColumn id="28" name="Durée" totalsRowFunction="max" dataDxfId="11" totalsRowDxfId="10"/>
    <tableColumn id="29" name="Urgent ?" dataDxfId="9" totalsRowDxfId="8"/>
    <tableColumn id="30" name="Type ?" dataDxfId="7" totalsRowDxfId="6"/>
    <tableColumn id="32" name="Dépôt ?" dataDxfId="5" totalsRowDxfId="4"/>
    <tableColumn id="33" name="Engag ?" dataDxfId="3" totalsRowDxfId="2"/>
    <tableColumn id="34" name="Reco ?" dataDxfId="1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Vert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xécutif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226DBF"/>
  </sheetPr>
  <dimension ref="A1:AC23"/>
  <sheetViews>
    <sheetView tabSelected="1" zoomScaleNormal="100" workbookViewId="0">
      <pane xSplit="1" ySplit="3" topLeftCell="E4" activePane="bottomRight" state="frozen"/>
      <selection activeCell="J141" sqref="J141"/>
      <selection pane="topRight" activeCell="J141" sqref="J141"/>
      <selection pane="bottomLeft" activeCell="J141" sqref="J141"/>
      <selection pane="bottomRight" activeCell="O31" sqref="O31"/>
    </sheetView>
  </sheetViews>
  <sheetFormatPr baseColWidth="10" defaultColWidth="7.28515625" defaultRowHeight="12"/>
  <cols>
    <col min="1" max="1" width="10.42578125" style="4" bestFit="1" customWidth="1"/>
    <col min="2" max="2" width="11" style="4" bestFit="1" customWidth="1"/>
    <col min="3" max="13" width="8.28515625" style="4" customWidth="1"/>
    <col min="14" max="14" width="14.28515625" style="4" bestFit="1" customWidth="1"/>
    <col min="15" max="15" width="7.85546875" style="4" bestFit="1" customWidth="1"/>
    <col min="16" max="17" width="17.7109375" style="4" customWidth="1"/>
    <col min="18" max="18" width="7.140625" style="4" bestFit="1" customWidth="1"/>
    <col min="19" max="19" width="7.7109375" style="4" bestFit="1" customWidth="1"/>
    <col min="20" max="20" width="7.5703125" style="4" bestFit="1" customWidth="1"/>
    <col min="21" max="21" width="7.140625" style="4" bestFit="1" customWidth="1"/>
    <col min="22" max="22" width="8.7109375" style="4" bestFit="1" customWidth="1"/>
    <col min="23" max="23" width="8.42578125" style="4" bestFit="1" customWidth="1"/>
    <col min="24" max="29" width="9.140625" style="4" customWidth="1"/>
    <col min="30" max="30" width="14.28515625" style="4" bestFit="1" customWidth="1"/>
    <col min="31" max="31" width="8.42578125" style="4" bestFit="1" customWidth="1"/>
    <col min="32" max="32" width="14.140625" style="4" bestFit="1" customWidth="1"/>
    <col min="33" max="33" width="15.140625" style="4" bestFit="1" customWidth="1"/>
    <col min="34" max="34" width="7.140625" style="4" customWidth="1"/>
    <col min="35" max="35" width="7.7109375" style="4" bestFit="1" customWidth="1"/>
    <col min="36" max="36" width="7.5703125" style="4" bestFit="1" customWidth="1"/>
    <col min="37" max="37" width="7.140625" style="4" bestFit="1" customWidth="1"/>
    <col min="38" max="38" width="11.42578125" style="4" bestFit="1" customWidth="1"/>
    <col min="39" max="39" width="10.28515625" style="4" bestFit="1" customWidth="1"/>
    <col min="40" max="41" width="7.28515625" style="4"/>
    <col min="42" max="42" width="11" style="4" customWidth="1"/>
    <col min="43" max="43" width="17.7109375" style="4" customWidth="1"/>
    <col min="44" max="45" width="8.7109375" style="4" customWidth="1"/>
    <col min="46" max="47" width="8.5703125" style="4" customWidth="1"/>
    <col min="48" max="48" width="8" style="4" customWidth="1"/>
    <col min="49" max="52" width="7.28515625" style="4"/>
    <col min="53" max="53" width="10.28515625" style="4" customWidth="1"/>
    <col min="54" max="54" width="18.28515625" style="4" customWidth="1"/>
    <col min="55" max="55" width="19.140625" style="4" customWidth="1"/>
    <col min="56" max="56" width="7.28515625" style="4"/>
    <col min="57" max="57" width="16.140625" style="4" customWidth="1"/>
    <col min="58" max="58" width="10.7109375" style="4" customWidth="1"/>
    <col min="59" max="59" width="13.28515625" style="4" customWidth="1"/>
    <col min="60" max="61" width="7.28515625" style="4"/>
    <col min="62" max="62" width="16.28515625" style="4" customWidth="1"/>
    <col min="63" max="63" width="7.28515625" style="4"/>
    <col min="64" max="64" width="11.85546875" style="4" customWidth="1"/>
    <col min="65" max="65" width="15.5703125" style="4" customWidth="1"/>
    <col min="66" max="66" width="8.28515625" style="4" customWidth="1"/>
    <col min="67" max="67" width="10.5703125" style="4" customWidth="1"/>
    <col min="68" max="68" width="14.28515625" style="4" customWidth="1"/>
    <col min="69" max="69" width="7.28515625" style="4"/>
    <col min="70" max="70" width="15.140625" style="4" customWidth="1"/>
    <col min="71" max="71" width="12" style="4" customWidth="1"/>
    <col min="72" max="72" width="10.5703125" style="4" customWidth="1"/>
    <col min="73" max="73" width="26.85546875" style="4" customWidth="1"/>
    <col min="74" max="74" width="15.5703125" style="4" customWidth="1"/>
    <col min="75" max="75" width="12.85546875" style="4" customWidth="1"/>
    <col min="76" max="76" width="13.7109375" style="4" customWidth="1"/>
    <col min="77" max="77" width="11.28515625" style="4" customWidth="1"/>
    <col min="78" max="78" width="15.28515625" style="4" customWidth="1"/>
    <col min="79" max="79" width="24.140625" style="4" customWidth="1"/>
    <col min="80" max="80" width="16.7109375" style="4" customWidth="1"/>
    <col min="81" max="16384" width="7.28515625" style="4"/>
  </cols>
  <sheetData>
    <row r="1" spans="1:23">
      <c r="A1" s="6"/>
      <c r="B1" s="6"/>
      <c r="C1" s="5"/>
      <c r="D1" s="5"/>
      <c r="E1" s="5"/>
      <c r="F1" s="5"/>
      <c r="G1" s="5"/>
      <c r="H1" s="5"/>
    </row>
    <row r="2" spans="1:23">
      <c r="A2" s="18"/>
      <c r="B2" s="19"/>
      <c r="C2" s="6"/>
      <c r="D2" s="7">
        <v>30000</v>
      </c>
      <c r="E2" s="7">
        <v>14000</v>
      </c>
      <c r="F2" s="7">
        <v>44000</v>
      </c>
      <c r="G2" s="7">
        <v>20000</v>
      </c>
      <c r="H2" s="7">
        <v>108000</v>
      </c>
    </row>
    <row r="3" spans="1:23" s="3" customFormat="1" ht="24">
      <c r="A3" s="8" t="s">
        <v>0</v>
      </c>
      <c r="B3" s="8" t="s">
        <v>16</v>
      </c>
      <c r="C3" s="8" t="s">
        <v>17</v>
      </c>
      <c r="D3" s="8" t="s">
        <v>18</v>
      </c>
      <c r="E3" s="8" t="s">
        <v>19</v>
      </c>
      <c r="F3" s="8" t="s">
        <v>20</v>
      </c>
      <c r="G3" s="8" t="s">
        <v>21</v>
      </c>
      <c r="H3" s="8" t="s">
        <v>22</v>
      </c>
      <c r="I3" s="8" t="s">
        <v>23</v>
      </c>
      <c r="J3" s="8" t="s">
        <v>24</v>
      </c>
      <c r="K3" s="8" t="s">
        <v>25</v>
      </c>
      <c r="L3" s="8" t="s">
        <v>26</v>
      </c>
      <c r="M3" s="8" t="s">
        <v>9</v>
      </c>
      <c r="N3" s="8" t="s">
        <v>10</v>
      </c>
      <c r="O3" s="11" t="s">
        <v>27</v>
      </c>
      <c r="P3" s="11" t="s">
        <v>28</v>
      </c>
      <c r="Q3" s="11" t="s">
        <v>29</v>
      </c>
      <c r="R3" s="11" t="s">
        <v>30</v>
      </c>
      <c r="S3" s="11" t="s">
        <v>31</v>
      </c>
      <c r="T3" s="11" t="s">
        <v>32</v>
      </c>
      <c r="U3" s="15" t="s">
        <v>33</v>
      </c>
      <c r="V3" s="15" t="s">
        <v>34</v>
      </c>
      <c r="W3" s="15" t="s">
        <v>35</v>
      </c>
    </row>
    <row r="4" spans="1:23" ht="13.9" hidden="1" customHeight="1">
      <c r="A4" s="21" t="s">
        <v>11</v>
      </c>
      <c r="B4" s="22">
        <f>306.6/12</f>
        <v>25.55</v>
      </c>
      <c r="C4" s="22">
        <v>47.8</v>
      </c>
      <c r="D4" s="22">
        <v>34.4</v>
      </c>
      <c r="E4" s="22">
        <v>37.799999999999997</v>
      </c>
      <c r="F4" s="22">
        <v>29</v>
      </c>
      <c r="G4" s="10">
        <f t="shared" ref="G4:G14" si="0">12*B4</f>
        <v>306.60000000000002</v>
      </c>
      <c r="H4" s="10">
        <f t="shared" ref="H4:H14" si="1">C4*D$2/1000</f>
        <v>1434</v>
      </c>
      <c r="I4" s="10">
        <f t="shared" ref="I4:I14" si="2">D4*E$2/1000</f>
        <v>481.6</v>
      </c>
      <c r="J4" s="10">
        <f t="shared" ref="J4:J14" si="3">E4*F$2/1000</f>
        <v>1663.1999999999998</v>
      </c>
      <c r="K4" s="10">
        <f t="shared" ref="K4:K14" si="4">F4*G$2/1000</f>
        <v>580</v>
      </c>
      <c r="L4" s="10">
        <f t="shared" ref="L4:L14" si="5">SUM(G4:K4)</f>
        <v>4465.3999999999996</v>
      </c>
      <c r="M4" s="17">
        <v>42415</v>
      </c>
      <c r="N4" s="17" t="s">
        <v>38</v>
      </c>
      <c r="O4" s="14" t="s">
        <v>7</v>
      </c>
      <c r="P4" s="14" t="s">
        <v>7</v>
      </c>
      <c r="Q4" s="14" t="s">
        <v>36</v>
      </c>
      <c r="R4" s="16">
        <v>36</v>
      </c>
      <c r="S4" s="14" t="s">
        <v>4</v>
      </c>
      <c r="T4" s="14" t="s">
        <v>6</v>
      </c>
      <c r="U4" s="14" t="s">
        <v>4</v>
      </c>
      <c r="V4" s="14" t="s">
        <v>4</v>
      </c>
      <c r="W4" s="14" t="s">
        <v>7</v>
      </c>
    </row>
    <row r="5" spans="1:23" ht="12.6" customHeight="1">
      <c r="A5" s="30" t="s">
        <v>12</v>
      </c>
      <c r="B5" s="31">
        <f>306.6/12</f>
        <v>25.55</v>
      </c>
      <c r="C5" s="31">
        <v>47.8</v>
      </c>
      <c r="D5" s="31">
        <v>34.4</v>
      </c>
      <c r="E5" s="31">
        <v>37.799999999999997</v>
      </c>
      <c r="F5" s="31">
        <v>29</v>
      </c>
      <c r="G5" s="10">
        <f t="shared" si="0"/>
        <v>306.60000000000002</v>
      </c>
      <c r="H5" s="10">
        <f t="shared" si="1"/>
        <v>1434</v>
      </c>
      <c r="I5" s="10">
        <f t="shared" si="2"/>
        <v>481.6</v>
      </c>
      <c r="J5" s="10">
        <f t="shared" si="3"/>
        <v>1663.1999999999998</v>
      </c>
      <c r="K5" s="10">
        <f t="shared" si="4"/>
        <v>580</v>
      </c>
      <c r="L5" s="10">
        <f t="shared" si="5"/>
        <v>4465.3999999999996</v>
      </c>
      <c r="M5" s="17">
        <v>42410</v>
      </c>
      <c r="N5" s="17" t="s">
        <v>39</v>
      </c>
      <c r="O5" s="14" t="s">
        <v>7</v>
      </c>
      <c r="P5" s="14" t="s">
        <v>7</v>
      </c>
      <c r="Q5" s="14" t="s">
        <v>36</v>
      </c>
      <c r="R5" s="16">
        <v>36</v>
      </c>
      <c r="S5" s="14" t="s">
        <v>4</v>
      </c>
      <c r="T5" s="14" t="s">
        <v>2</v>
      </c>
      <c r="U5" s="14" t="s">
        <v>4</v>
      </c>
      <c r="V5" s="14" t="s">
        <v>7</v>
      </c>
      <c r="W5" s="14" t="s">
        <v>7</v>
      </c>
    </row>
    <row r="6" spans="1:23" ht="12.6" customHeight="1">
      <c r="A6" s="25" t="s">
        <v>13</v>
      </c>
      <c r="B6" s="26">
        <f>(257.02+21.6*42+[1]TURPE!E23)/12-SUM([1]TURPE!E22:E24)/12</f>
        <v>18.918333333333322</v>
      </c>
      <c r="C6" s="26">
        <v>54.120000000000005</v>
      </c>
      <c r="D6" s="26">
        <v>39.38000000000001</v>
      </c>
      <c r="E6" s="26">
        <v>40.769999999999996</v>
      </c>
      <c r="F6" s="26">
        <v>28.88</v>
      </c>
      <c r="G6" s="10">
        <f t="shared" si="0"/>
        <v>227.01999999999987</v>
      </c>
      <c r="H6" s="10">
        <f t="shared" si="1"/>
        <v>1623.6000000000001</v>
      </c>
      <c r="I6" s="10">
        <f t="shared" si="2"/>
        <v>551.32000000000016</v>
      </c>
      <c r="J6" s="10">
        <f t="shared" si="3"/>
        <v>1793.8799999999997</v>
      </c>
      <c r="K6" s="10">
        <f t="shared" si="4"/>
        <v>577.6</v>
      </c>
      <c r="L6" s="10">
        <f t="shared" si="5"/>
        <v>4773.42</v>
      </c>
      <c r="M6" s="17">
        <v>42415</v>
      </c>
      <c r="N6" s="17" t="s">
        <v>40</v>
      </c>
      <c r="O6" s="14" t="s">
        <v>7</v>
      </c>
      <c r="P6" s="14" t="s">
        <v>7</v>
      </c>
      <c r="Q6" s="14" t="s">
        <v>36</v>
      </c>
      <c r="R6" s="16">
        <v>36</v>
      </c>
      <c r="S6" s="14" t="s">
        <v>4</v>
      </c>
      <c r="T6" s="14" t="s">
        <v>2</v>
      </c>
      <c r="U6" s="14" t="s">
        <v>4</v>
      </c>
      <c r="V6" s="14" t="s">
        <v>4</v>
      </c>
      <c r="W6" s="14" t="s">
        <v>4</v>
      </c>
    </row>
    <row r="7" spans="1:23" ht="12.6" hidden="1" customHeight="1">
      <c r="A7" s="20" t="s">
        <v>14</v>
      </c>
      <c r="B7" s="27">
        <f>306.6/12</f>
        <v>25.55</v>
      </c>
      <c r="C7" s="27">
        <v>47.8</v>
      </c>
      <c r="D7" s="27">
        <v>34.4</v>
      </c>
      <c r="E7" s="27">
        <v>37.799999999999997</v>
      </c>
      <c r="F7" s="27">
        <v>29</v>
      </c>
      <c r="G7" s="10">
        <f t="shared" si="0"/>
        <v>306.60000000000002</v>
      </c>
      <c r="H7" s="10">
        <f t="shared" si="1"/>
        <v>1434</v>
      </c>
      <c r="I7" s="10">
        <f t="shared" si="2"/>
        <v>481.6</v>
      </c>
      <c r="J7" s="10">
        <f t="shared" si="3"/>
        <v>1663.1999999999998</v>
      </c>
      <c r="K7" s="10">
        <f t="shared" si="4"/>
        <v>580</v>
      </c>
      <c r="L7" s="10">
        <f t="shared" si="5"/>
        <v>4465.3999999999996</v>
      </c>
      <c r="M7" s="17">
        <v>42414</v>
      </c>
      <c r="N7" s="17" t="s">
        <v>41</v>
      </c>
      <c r="O7" s="14" t="s">
        <v>4</v>
      </c>
      <c r="P7" s="14" t="s">
        <v>7</v>
      </c>
      <c r="Q7" s="14" t="s">
        <v>36</v>
      </c>
      <c r="R7" s="16">
        <v>36</v>
      </c>
      <c r="S7" s="14" t="s">
        <v>7</v>
      </c>
      <c r="T7" s="14" t="s">
        <v>2</v>
      </c>
      <c r="U7" s="14" t="s">
        <v>4</v>
      </c>
      <c r="V7" s="14" t="s">
        <v>4</v>
      </c>
      <c r="W7" s="14" t="s">
        <v>4</v>
      </c>
    </row>
    <row r="8" spans="1:23" ht="12.6" customHeight="1">
      <c r="A8" s="28" t="s">
        <v>3</v>
      </c>
      <c r="B8" s="29">
        <v>0</v>
      </c>
      <c r="C8" s="29">
        <v>55.09</v>
      </c>
      <c r="D8" s="29">
        <v>41.41</v>
      </c>
      <c r="E8" s="29">
        <v>42.83</v>
      </c>
      <c r="F8" s="29">
        <v>31.81</v>
      </c>
      <c r="G8" s="10">
        <f t="shared" si="0"/>
        <v>0</v>
      </c>
      <c r="H8" s="10">
        <f t="shared" si="1"/>
        <v>1652.7</v>
      </c>
      <c r="I8" s="10">
        <f t="shared" si="2"/>
        <v>579.74</v>
      </c>
      <c r="J8" s="10">
        <f t="shared" si="3"/>
        <v>1884.52</v>
      </c>
      <c r="K8" s="10">
        <f t="shared" si="4"/>
        <v>636.20000000000005</v>
      </c>
      <c r="L8" s="10">
        <f t="shared" si="5"/>
        <v>4753.16</v>
      </c>
      <c r="M8" s="17">
        <v>42400</v>
      </c>
      <c r="N8" s="17" t="s">
        <v>42</v>
      </c>
      <c r="O8" s="14" t="s">
        <v>7</v>
      </c>
      <c r="P8" s="14" t="s">
        <v>7</v>
      </c>
      <c r="Q8" s="14" t="s">
        <v>37</v>
      </c>
      <c r="R8" s="16">
        <v>36</v>
      </c>
      <c r="S8" s="14" t="s">
        <v>4</v>
      </c>
      <c r="T8" s="14" t="s">
        <v>2</v>
      </c>
      <c r="U8" s="14" t="s">
        <v>4</v>
      </c>
      <c r="V8" s="14" t="s">
        <v>4</v>
      </c>
      <c r="W8" s="14" t="s">
        <v>4</v>
      </c>
    </row>
    <row r="9" spans="1:23" ht="12.6" customHeight="1">
      <c r="A9" s="23" t="s">
        <v>15</v>
      </c>
      <c r="B9" s="24"/>
      <c r="C9" s="24">
        <v>35</v>
      </c>
      <c r="D9" s="24">
        <v>35</v>
      </c>
      <c r="E9" s="24">
        <v>35</v>
      </c>
      <c r="F9" s="24">
        <v>35</v>
      </c>
      <c r="G9" s="10">
        <f t="shared" si="0"/>
        <v>0</v>
      </c>
      <c r="H9" s="10">
        <f t="shared" si="1"/>
        <v>1050</v>
      </c>
      <c r="I9" s="10">
        <f t="shared" si="2"/>
        <v>490</v>
      </c>
      <c r="J9" s="10">
        <f t="shared" si="3"/>
        <v>1540</v>
      </c>
      <c r="K9" s="10">
        <f t="shared" si="4"/>
        <v>700</v>
      </c>
      <c r="L9" s="10">
        <f t="shared" si="5"/>
        <v>3780</v>
      </c>
      <c r="M9" s="17">
        <v>42415</v>
      </c>
      <c r="N9" s="17" t="s">
        <v>44</v>
      </c>
      <c r="O9" s="14" t="s">
        <v>7</v>
      </c>
      <c r="P9" s="14" t="s">
        <v>7</v>
      </c>
      <c r="Q9" s="14" t="s">
        <v>8</v>
      </c>
      <c r="R9" s="16">
        <v>12</v>
      </c>
      <c r="S9" s="14" t="s">
        <v>4</v>
      </c>
      <c r="T9" s="14" t="s">
        <v>2</v>
      </c>
      <c r="U9" s="14" t="s">
        <v>4</v>
      </c>
      <c r="V9" s="14" t="s">
        <v>4</v>
      </c>
      <c r="W9" s="14" t="s">
        <v>4</v>
      </c>
    </row>
    <row r="10" spans="1:23" ht="12.6" hidden="1" customHeight="1">
      <c r="A10" s="9"/>
      <c r="B10" s="12"/>
      <c r="C10" s="12"/>
      <c r="D10" s="12"/>
      <c r="E10" s="12"/>
      <c r="F10" s="12"/>
      <c r="G10" s="10">
        <f t="shared" si="0"/>
        <v>0</v>
      </c>
      <c r="H10" s="10">
        <f t="shared" si="1"/>
        <v>0</v>
      </c>
      <c r="I10" s="10">
        <f t="shared" si="2"/>
        <v>0</v>
      </c>
      <c r="J10" s="10">
        <f t="shared" si="3"/>
        <v>0</v>
      </c>
      <c r="K10" s="10">
        <f t="shared" si="4"/>
        <v>0</v>
      </c>
      <c r="L10" s="10">
        <f t="shared" si="5"/>
        <v>0</v>
      </c>
      <c r="M10" s="17"/>
      <c r="N10" s="17" t="s">
        <v>43</v>
      </c>
      <c r="O10" s="14"/>
      <c r="P10" s="14"/>
      <c r="Q10" s="14"/>
      <c r="R10" s="16"/>
      <c r="S10" s="14"/>
      <c r="T10" s="14" t="s">
        <v>5</v>
      </c>
      <c r="U10" s="14"/>
      <c r="V10" s="14"/>
      <c r="W10" s="14"/>
    </row>
    <row r="11" spans="1:23" hidden="1">
      <c r="A11" s="9"/>
      <c r="B11" s="12"/>
      <c r="C11" s="12"/>
      <c r="D11" s="12"/>
      <c r="E11" s="12"/>
      <c r="F11" s="12"/>
      <c r="G11" s="10">
        <f t="shared" si="0"/>
        <v>0</v>
      </c>
      <c r="H11" s="10">
        <f t="shared" si="1"/>
        <v>0</v>
      </c>
      <c r="I11" s="10">
        <f t="shared" si="2"/>
        <v>0</v>
      </c>
      <c r="J11" s="10">
        <f t="shared" si="3"/>
        <v>0</v>
      </c>
      <c r="K11" s="10">
        <f t="shared" si="4"/>
        <v>0</v>
      </c>
      <c r="L11" s="10">
        <f t="shared" si="5"/>
        <v>0</v>
      </c>
      <c r="M11" s="17"/>
      <c r="N11" s="17"/>
      <c r="O11" s="14"/>
      <c r="P11" s="14"/>
      <c r="Q11" s="14"/>
      <c r="R11" s="16"/>
      <c r="S11" s="14"/>
      <c r="T11" s="14"/>
      <c r="U11" s="14"/>
      <c r="V11" s="14"/>
      <c r="W11" s="14"/>
    </row>
    <row r="12" spans="1:23" hidden="1">
      <c r="A12" s="9"/>
      <c r="B12" s="12"/>
      <c r="C12" s="12"/>
      <c r="D12" s="12"/>
      <c r="E12" s="12"/>
      <c r="F12" s="12"/>
      <c r="G12" s="10">
        <f t="shared" si="0"/>
        <v>0</v>
      </c>
      <c r="H12" s="10">
        <f t="shared" si="1"/>
        <v>0</v>
      </c>
      <c r="I12" s="10">
        <f t="shared" si="2"/>
        <v>0</v>
      </c>
      <c r="J12" s="10">
        <f t="shared" si="3"/>
        <v>0</v>
      </c>
      <c r="K12" s="10">
        <f t="shared" si="4"/>
        <v>0</v>
      </c>
      <c r="L12" s="10">
        <f t="shared" si="5"/>
        <v>0</v>
      </c>
      <c r="M12" s="17"/>
      <c r="N12" s="17"/>
      <c r="O12" s="14"/>
      <c r="P12" s="14"/>
      <c r="Q12" s="14"/>
      <c r="R12" s="16"/>
      <c r="S12" s="14"/>
      <c r="T12" s="14"/>
      <c r="U12" s="14"/>
      <c r="V12" s="14"/>
      <c r="W12" s="14"/>
    </row>
    <row r="13" spans="1:23" hidden="1">
      <c r="A13" s="9"/>
      <c r="B13" s="12"/>
      <c r="C13" s="12"/>
      <c r="D13" s="12"/>
      <c r="E13" s="12"/>
      <c r="F13" s="12"/>
      <c r="G13" s="10">
        <f t="shared" si="0"/>
        <v>0</v>
      </c>
      <c r="H13" s="10">
        <f t="shared" si="1"/>
        <v>0</v>
      </c>
      <c r="I13" s="10">
        <f t="shared" si="2"/>
        <v>0</v>
      </c>
      <c r="J13" s="10">
        <f t="shared" si="3"/>
        <v>0</v>
      </c>
      <c r="K13" s="10">
        <f t="shared" si="4"/>
        <v>0</v>
      </c>
      <c r="L13" s="10">
        <f t="shared" si="5"/>
        <v>0</v>
      </c>
      <c r="M13" s="17"/>
      <c r="N13" s="17"/>
      <c r="O13" s="14"/>
      <c r="P13" s="14"/>
      <c r="Q13" s="14"/>
      <c r="R13" s="16"/>
      <c r="S13" s="14"/>
      <c r="T13" s="14"/>
      <c r="U13" s="14"/>
      <c r="V13" s="14"/>
      <c r="W13" s="14"/>
    </row>
    <row r="14" spans="1:23" hidden="1">
      <c r="A14" s="9"/>
      <c r="B14" s="12"/>
      <c r="C14" s="12"/>
      <c r="D14" s="12"/>
      <c r="E14" s="12"/>
      <c r="F14" s="12"/>
      <c r="G14" s="10">
        <f t="shared" si="0"/>
        <v>0</v>
      </c>
      <c r="H14" s="10">
        <f t="shared" si="1"/>
        <v>0</v>
      </c>
      <c r="I14" s="10">
        <f t="shared" si="2"/>
        <v>0</v>
      </c>
      <c r="J14" s="10">
        <f t="shared" si="3"/>
        <v>0</v>
      </c>
      <c r="K14" s="10">
        <f t="shared" si="4"/>
        <v>0</v>
      </c>
      <c r="L14" s="10">
        <f t="shared" si="5"/>
        <v>0</v>
      </c>
      <c r="M14" s="17"/>
      <c r="N14" s="17"/>
      <c r="O14" s="14"/>
      <c r="P14" s="14"/>
      <c r="Q14" s="14"/>
      <c r="R14" s="16"/>
      <c r="S14" s="14"/>
      <c r="T14" s="14"/>
      <c r="U14" s="14"/>
      <c r="V14" s="14"/>
      <c r="W14" s="14"/>
    </row>
    <row r="15" spans="1:23">
      <c r="A15" s="32" t="s">
        <v>1</v>
      </c>
      <c r="B15" s="12">
        <f>SUBTOTAL(101,AO_BT[Colonne1])</f>
        <v>14.822777777777773</v>
      </c>
      <c r="C15" s="12">
        <f>SUBTOTAL(101,AO_BT[Colonne2])</f>
        <v>48.002499999999998</v>
      </c>
      <c r="D15" s="12">
        <f>SUBTOTAL(101,AO_BT[Colonne3])</f>
        <v>37.547499999999999</v>
      </c>
      <c r="E15" s="12">
        <f>SUBTOTAL(101,AO_BT[Colonne4])</f>
        <v>39.099999999999994</v>
      </c>
      <c r="F15" s="12">
        <f>SUBTOTAL(101,AO_BT[Colonne5])</f>
        <v>31.172499999999999</v>
      </c>
      <c r="G15" s="10">
        <f>SUBTOTAL(101,AO_BT[Colonne6])</f>
        <v>133.40499999999997</v>
      </c>
      <c r="H15" s="10">
        <f>SUBTOTAL(101,AO_BT[Colonne7])</f>
        <v>1440.075</v>
      </c>
      <c r="I15" s="10">
        <f>SUBTOTAL(101,AO_BT[Colonne8])</f>
        <v>525.66499999999996</v>
      </c>
      <c r="J15" s="10">
        <f>SUBTOTAL(101,AO_BT[Colonne9])</f>
        <v>1720.3999999999999</v>
      </c>
      <c r="K15" s="10">
        <f>SUBTOTAL(101,AO_BT[Colonne10])</f>
        <v>623.45000000000005</v>
      </c>
      <c r="L15" s="10">
        <f>SUBTOTAL(105,AO_BT[Colonne11])</f>
        <v>3780</v>
      </c>
      <c r="M15" s="32"/>
      <c r="N15" s="32"/>
      <c r="O15" s="32"/>
      <c r="P15" s="32"/>
      <c r="Q15" s="32"/>
      <c r="R15" s="10">
        <f>SUBTOTAL(104,AO_BT[Durée])</f>
        <v>36</v>
      </c>
      <c r="S15" s="32"/>
      <c r="T15" s="32"/>
      <c r="U15" s="33"/>
      <c r="V15" s="33"/>
      <c r="W15" s="33"/>
    </row>
    <row r="16" spans="1:23">
      <c r="C16" s="2"/>
      <c r="D16" s="2"/>
      <c r="E16" s="2"/>
      <c r="F16" s="2"/>
      <c r="G16" s="2"/>
    </row>
    <row r="17" spans="1:29">
      <c r="C17" s="2"/>
      <c r="D17" s="2"/>
      <c r="E17" s="2"/>
      <c r="F17" s="2"/>
      <c r="G17" s="2"/>
    </row>
    <row r="18" spans="1:29">
      <c r="A18" s="1"/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29">
      <c r="C19" s="5"/>
      <c r="D19" s="5"/>
      <c r="E19" s="5"/>
      <c r="F19" s="5"/>
      <c r="G19" s="5"/>
      <c r="Y19" s="13"/>
      <c r="Z19" s="13"/>
    </row>
    <row r="20" spans="1:29">
      <c r="Y20" s="13"/>
      <c r="Z20" s="13"/>
    </row>
    <row r="21" spans="1:29">
      <c r="Y21" s="13"/>
      <c r="Z21" s="13"/>
    </row>
    <row r="22" spans="1:29">
      <c r="Y22" s="13"/>
      <c r="Z22" s="13"/>
    </row>
    <row r="23" spans="1:29">
      <c r="Y23" s="13"/>
      <c r="Z23" s="13"/>
      <c r="AA23" s="13"/>
      <c r="AB23" s="13"/>
      <c r="AC23" s="13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L10"/>
  <sheetViews>
    <sheetView workbookViewId="0">
      <selection activeCell="B15" sqref="B15"/>
    </sheetView>
  </sheetViews>
  <sheetFormatPr baseColWidth="10" defaultRowHeight="15"/>
  <cols>
    <col min="2" max="2" width="8.85546875" bestFit="1" customWidth="1"/>
    <col min="3" max="3" width="9.85546875" bestFit="1" customWidth="1"/>
    <col min="4" max="4" width="4.28515625" bestFit="1" customWidth="1"/>
    <col min="5" max="5" width="7" bestFit="1" customWidth="1"/>
    <col min="6" max="6" width="15.140625" bestFit="1" customWidth="1"/>
    <col min="7" max="7" width="5" bestFit="1" customWidth="1"/>
    <col min="8" max="8" width="6.7109375" bestFit="1" customWidth="1"/>
    <col min="9" max="9" width="5.28515625" bestFit="1" customWidth="1"/>
    <col min="10" max="10" width="6.140625" bestFit="1" customWidth="1"/>
    <col min="11" max="11" width="5.85546875" bestFit="1" customWidth="1"/>
    <col min="12" max="12" width="5.28515625" bestFit="1" customWidth="1"/>
  </cols>
  <sheetData>
    <row r="6" spans="2:12" ht="24">
      <c r="B6" s="39" t="s">
        <v>0</v>
      </c>
      <c r="C6" s="39" t="s">
        <v>10</v>
      </c>
      <c r="D6" s="40" t="s">
        <v>27</v>
      </c>
      <c r="E6" s="40" t="s">
        <v>28</v>
      </c>
      <c r="F6" s="40" t="s">
        <v>29</v>
      </c>
      <c r="G6" s="40" t="s">
        <v>30</v>
      </c>
      <c r="H6" s="40" t="s">
        <v>31</v>
      </c>
      <c r="I6" s="40" t="s">
        <v>32</v>
      </c>
      <c r="J6" s="40" t="s">
        <v>33</v>
      </c>
      <c r="K6" s="40" t="s">
        <v>34</v>
      </c>
      <c r="L6" s="40" t="s">
        <v>35</v>
      </c>
    </row>
    <row r="7" spans="2:12">
      <c r="B7" s="30" t="s">
        <v>12</v>
      </c>
      <c r="C7" s="34" t="s">
        <v>39</v>
      </c>
      <c r="D7" s="35" t="s">
        <v>7</v>
      </c>
      <c r="E7" s="35" t="s">
        <v>7</v>
      </c>
      <c r="F7" s="35" t="s">
        <v>36</v>
      </c>
      <c r="G7" s="36">
        <v>36</v>
      </c>
      <c r="H7" s="35" t="s">
        <v>4</v>
      </c>
      <c r="I7" s="35" t="s">
        <v>2</v>
      </c>
      <c r="J7" s="35" t="s">
        <v>4</v>
      </c>
      <c r="K7" s="35" t="s">
        <v>7</v>
      </c>
      <c r="L7" s="35" t="s">
        <v>7</v>
      </c>
    </row>
    <row r="8" spans="2:12">
      <c r="B8" s="25" t="s">
        <v>13</v>
      </c>
      <c r="C8" s="17" t="s">
        <v>40</v>
      </c>
      <c r="D8" s="37" t="s">
        <v>7</v>
      </c>
      <c r="E8" s="37" t="s">
        <v>7</v>
      </c>
      <c r="F8" s="37" t="s">
        <v>36</v>
      </c>
      <c r="G8" s="38">
        <v>36</v>
      </c>
      <c r="H8" s="37" t="s">
        <v>4</v>
      </c>
      <c r="I8" s="37" t="s">
        <v>2</v>
      </c>
      <c r="J8" s="37" t="s">
        <v>4</v>
      </c>
      <c r="K8" s="37" t="s">
        <v>4</v>
      </c>
      <c r="L8" s="37" t="s">
        <v>4</v>
      </c>
    </row>
    <row r="9" spans="2:12">
      <c r="B9" s="28" t="s">
        <v>3</v>
      </c>
      <c r="C9" s="34" t="s">
        <v>42</v>
      </c>
      <c r="D9" s="35" t="s">
        <v>7</v>
      </c>
      <c r="E9" s="35" t="s">
        <v>7</v>
      </c>
      <c r="F9" s="35" t="s">
        <v>37</v>
      </c>
      <c r="G9" s="36">
        <v>36</v>
      </c>
      <c r="H9" s="35" t="s">
        <v>4</v>
      </c>
      <c r="I9" s="35" t="s">
        <v>2</v>
      </c>
      <c r="J9" s="35" t="s">
        <v>4</v>
      </c>
      <c r="K9" s="35" t="s">
        <v>4</v>
      </c>
      <c r="L9" s="35" t="s">
        <v>4</v>
      </c>
    </row>
    <row r="10" spans="2:12">
      <c r="B10" s="23" t="s">
        <v>15</v>
      </c>
      <c r="C10" s="17" t="s">
        <v>44</v>
      </c>
      <c r="D10" s="37" t="s">
        <v>7</v>
      </c>
      <c r="E10" s="37" t="s">
        <v>7</v>
      </c>
      <c r="F10" s="37" t="s">
        <v>8</v>
      </c>
      <c r="G10" s="38">
        <v>12</v>
      </c>
      <c r="H10" s="37" t="s">
        <v>4</v>
      </c>
      <c r="I10" s="37" t="s">
        <v>2</v>
      </c>
      <c r="J10" s="37" t="s">
        <v>4</v>
      </c>
      <c r="K10" s="37" t="s">
        <v>4</v>
      </c>
      <c r="L10" s="37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L10"/>
  <sheetViews>
    <sheetView workbookViewId="0">
      <selection activeCell="B13" sqref="B13"/>
    </sheetView>
  </sheetViews>
  <sheetFormatPr baseColWidth="10" defaultRowHeight="15"/>
  <cols>
    <col min="2" max="2" width="8.85546875" bestFit="1" customWidth="1"/>
    <col min="3" max="3" width="9.85546875" bestFit="1" customWidth="1"/>
    <col min="4" max="4" width="4.28515625" bestFit="1" customWidth="1"/>
    <col min="5" max="5" width="7" bestFit="1" customWidth="1"/>
    <col min="6" max="6" width="15.140625" bestFit="1" customWidth="1"/>
    <col min="7" max="7" width="5" bestFit="1" customWidth="1"/>
    <col min="8" max="8" width="6.7109375" bestFit="1" customWidth="1"/>
    <col min="9" max="9" width="5.28515625" bestFit="1" customWidth="1"/>
    <col min="10" max="10" width="6.140625" bestFit="1" customWidth="1"/>
    <col min="11" max="11" width="5.85546875" bestFit="1" customWidth="1"/>
    <col min="12" max="12" width="5.28515625" bestFit="1" customWidth="1"/>
  </cols>
  <sheetData>
    <row r="6" spans="2:12" ht="24">
      <c r="B6" s="39" t="s">
        <v>0</v>
      </c>
      <c r="C6" s="39" t="s">
        <v>10</v>
      </c>
      <c r="D6" s="40" t="s">
        <v>27</v>
      </c>
      <c r="E6" s="40" t="s">
        <v>28</v>
      </c>
      <c r="F6" s="40" t="s">
        <v>29</v>
      </c>
      <c r="G6" s="40" t="s">
        <v>30</v>
      </c>
      <c r="H6" s="40" t="s">
        <v>31</v>
      </c>
      <c r="I6" s="40" t="s">
        <v>32</v>
      </c>
      <c r="J6" s="40" t="s">
        <v>33</v>
      </c>
      <c r="K6" s="40" t="s">
        <v>34</v>
      </c>
      <c r="L6" s="40" t="s">
        <v>35</v>
      </c>
    </row>
    <row r="7" spans="2:12">
      <c r="B7" s="30" t="s">
        <v>12</v>
      </c>
      <c r="C7" s="34" t="s">
        <v>39</v>
      </c>
      <c r="D7" s="35" t="s">
        <v>7</v>
      </c>
      <c r="E7" s="35" t="s">
        <v>7</v>
      </c>
      <c r="F7" s="35" t="s">
        <v>36</v>
      </c>
      <c r="G7" s="36">
        <v>36</v>
      </c>
      <c r="H7" s="35" t="s">
        <v>4</v>
      </c>
      <c r="I7" s="35" t="s">
        <v>2</v>
      </c>
      <c r="J7" s="35" t="s">
        <v>4</v>
      </c>
      <c r="K7" s="35" t="s">
        <v>7</v>
      </c>
      <c r="L7" s="35" t="s">
        <v>7</v>
      </c>
    </row>
    <row r="8" spans="2:12">
      <c r="B8" s="25" t="s">
        <v>13</v>
      </c>
      <c r="C8" s="17" t="s">
        <v>40</v>
      </c>
      <c r="D8" s="37" t="s">
        <v>7</v>
      </c>
      <c r="E8" s="37" t="s">
        <v>7</v>
      </c>
      <c r="F8" s="37" t="s">
        <v>36</v>
      </c>
      <c r="G8" s="38">
        <v>36</v>
      </c>
      <c r="H8" s="37" t="s">
        <v>4</v>
      </c>
      <c r="I8" s="37" t="s">
        <v>2</v>
      </c>
      <c r="J8" s="37" t="s">
        <v>4</v>
      </c>
      <c r="K8" s="37" t="s">
        <v>4</v>
      </c>
      <c r="L8" s="37" t="s">
        <v>4</v>
      </c>
    </row>
    <row r="9" spans="2:12">
      <c r="B9" s="28" t="s">
        <v>3</v>
      </c>
      <c r="C9" s="34" t="s">
        <v>42</v>
      </c>
      <c r="D9" s="35" t="s">
        <v>7</v>
      </c>
      <c r="E9" s="35" t="s">
        <v>7</v>
      </c>
      <c r="F9" s="35" t="s">
        <v>37</v>
      </c>
      <c r="G9" s="36">
        <v>36</v>
      </c>
      <c r="H9" s="35" t="s">
        <v>4</v>
      </c>
      <c r="I9" s="35" t="s">
        <v>2</v>
      </c>
      <c r="J9" s="35" t="s">
        <v>4</v>
      </c>
      <c r="K9" s="35" t="s">
        <v>4</v>
      </c>
      <c r="L9" s="35" t="s">
        <v>4</v>
      </c>
    </row>
    <row r="10" spans="2:12">
      <c r="B10" s="23" t="s">
        <v>15</v>
      </c>
      <c r="C10" s="17" t="s">
        <v>44</v>
      </c>
      <c r="D10" s="37" t="s">
        <v>7</v>
      </c>
      <c r="E10" s="37" t="s">
        <v>7</v>
      </c>
      <c r="F10" s="37" t="s">
        <v>8</v>
      </c>
      <c r="G10" s="38">
        <v>12</v>
      </c>
      <c r="H10" s="37" t="s">
        <v>4</v>
      </c>
      <c r="I10" s="37" t="s">
        <v>2</v>
      </c>
      <c r="J10" s="37" t="s">
        <v>4</v>
      </c>
      <c r="K10" s="37" t="s">
        <v>4</v>
      </c>
      <c r="L10" s="3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TableauInitial</vt:lpstr>
      <vt:lpstr>tableau auto attendu</vt:lpstr>
      <vt:lpstr>tableau auto attendu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cp:lastPrinted>2016-01-28T17:57:26Z</cp:lastPrinted>
  <dcterms:created xsi:type="dcterms:W3CDTF">2015-11-28T09:03:08Z</dcterms:created>
  <dcterms:modified xsi:type="dcterms:W3CDTF">2016-01-29T09:32:01Z</dcterms:modified>
</cp:coreProperties>
</file>