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40" windowHeight="8955"/>
  </bookViews>
  <sheets>
    <sheet name="ITEM VIERGE" sheetId="1" r:id="rId1"/>
    <sheet name="Systeme" sheetId="2" r:id="rId2"/>
  </sheets>
  <externalReferences>
    <externalReference r:id="rId3"/>
  </externalReferences>
  <definedNames>
    <definedName name="_xlnm._FilterDatabase" localSheetId="1" hidden="1">Systeme!#REF!</definedName>
    <definedName name="activite">[1]Config!$A$506:$A$510</definedName>
    <definedName name="DOUBLAGES_COLLES">Systeme!$A$35:$A$36</definedName>
    <definedName name="Image1">OFFSET([1]Config!$J$505:$J$511,MATCH('ITEM VIERGE'!$A$47:$B$47,Liste,0)-1,0)</definedName>
    <definedName name="Liste">[1]Config!$I$505:$I$540</definedName>
    <definedName name="Syst1">'ITEM VIERGE'!$A$47:$B$47</definedName>
    <definedName name="Syst2">'ITEM VIERGE'!$A$50:$C$50</definedName>
    <definedName name="Syst3">'ITEM VIERGE'!$A$53:$C$53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60" i="1" l="1"/>
  <c r="D559" i="1"/>
  <c r="D558" i="1"/>
  <c r="D557" i="1"/>
  <c r="D64" i="1" l="1"/>
  <c r="A511" i="2"/>
  <c r="A510" i="2"/>
  <c r="B509" i="2"/>
  <c r="A509" i="2"/>
  <c r="B508" i="2"/>
  <c r="A508" i="2"/>
  <c r="B507" i="2"/>
  <c r="A507" i="2"/>
  <c r="B506" i="2" s="1"/>
  <c r="M376" i="2"/>
  <c r="M375" i="2"/>
  <c r="M374" i="2"/>
  <c r="M373" i="2"/>
  <c r="M372" i="2"/>
  <c r="M371" i="2"/>
  <c r="M370" i="2"/>
  <c r="M369" i="2"/>
  <c r="E369" i="2"/>
  <c r="E368" i="2"/>
  <c r="N367" i="2"/>
  <c r="O375" i="2" s="1"/>
  <c r="M367" i="2"/>
  <c r="E367" i="2"/>
  <c r="M366" i="2"/>
  <c r="N366" i="2" s="1"/>
  <c r="O368" i="2" s="1"/>
  <c r="L366" i="2"/>
  <c r="K366" i="2"/>
  <c r="E366" i="2"/>
  <c r="E365" i="2"/>
  <c r="E364" i="2"/>
  <c r="M363" i="2"/>
  <c r="E363" i="2"/>
  <c r="M362" i="2"/>
  <c r="E362" i="2"/>
  <c r="M361" i="2"/>
  <c r="F361" i="2"/>
  <c r="E361" i="2"/>
  <c r="M360" i="2"/>
  <c r="E360" i="2"/>
  <c r="F360" i="2" s="1"/>
  <c r="D360" i="2"/>
  <c r="M359" i="2"/>
  <c r="M358" i="2"/>
  <c r="M357" i="2"/>
  <c r="N354" i="2" s="1"/>
  <c r="O362" i="2" s="1"/>
  <c r="E357" i="2"/>
  <c r="M356" i="2"/>
  <c r="E356" i="2"/>
  <c r="E355" i="2"/>
  <c r="M354" i="2"/>
  <c r="E354" i="2"/>
  <c r="L353" i="2"/>
  <c r="K353" i="2"/>
  <c r="M353" i="2" s="1"/>
  <c r="N353" i="2" s="1"/>
  <c r="O355" i="2" s="1"/>
  <c r="E353" i="2"/>
  <c r="E352" i="2"/>
  <c r="E351" i="2"/>
  <c r="M350" i="2"/>
  <c r="E350" i="2"/>
  <c r="O349" i="2"/>
  <c r="M349" i="2"/>
  <c r="F349" i="2"/>
  <c r="E349" i="2"/>
  <c r="M348" i="2"/>
  <c r="E348" i="2"/>
  <c r="F348" i="2" s="1"/>
  <c r="D348" i="2"/>
  <c r="M347" i="2"/>
  <c r="M346" i="2"/>
  <c r="M345" i="2"/>
  <c r="E345" i="2"/>
  <c r="M344" i="2"/>
  <c r="E344" i="2"/>
  <c r="M343" i="2"/>
  <c r="E343" i="2"/>
  <c r="E342" i="2"/>
  <c r="M341" i="2"/>
  <c r="E341" i="2"/>
  <c r="L340" i="2"/>
  <c r="M340" i="2" s="1"/>
  <c r="N340" i="2" s="1"/>
  <c r="O342" i="2" s="1"/>
  <c r="K340" i="2"/>
  <c r="E340" i="2"/>
  <c r="E339" i="2"/>
  <c r="E338" i="2"/>
  <c r="M337" i="2"/>
  <c r="E337" i="2"/>
  <c r="M336" i="2"/>
  <c r="E336" i="2"/>
  <c r="F336" i="2" s="1"/>
  <c r="D336" i="2"/>
  <c r="M335" i="2"/>
  <c r="M334" i="2"/>
  <c r="M333" i="2"/>
  <c r="E333" i="2"/>
  <c r="M332" i="2"/>
  <c r="N329" i="2" s="1"/>
  <c r="O337" i="2" s="1"/>
  <c r="E332" i="2"/>
  <c r="M331" i="2"/>
  <c r="E331" i="2"/>
  <c r="E330" i="2"/>
  <c r="M329" i="2"/>
  <c r="E329" i="2"/>
  <c r="L328" i="2"/>
  <c r="K328" i="2"/>
  <c r="M328" i="2" s="1"/>
  <c r="N328" i="2" s="1"/>
  <c r="O330" i="2" s="1"/>
  <c r="E328" i="2"/>
  <c r="N327" i="2"/>
  <c r="E327" i="2"/>
  <c r="N326" i="2"/>
  <c r="E326" i="2"/>
  <c r="F326" i="2" s="1"/>
  <c r="M325" i="2"/>
  <c r="D325" i="2"/>
  <c r="E325" i="2" s="1"/>
  <c r="F325" i="2" s="1"/>
  <c r="M324" i="2"/>
  <c r="F324" i="2"/>
  <c r="M323" i="2"/>
  <c r="F323" i="2"/>
  <c r="M322" i="2"/>
  <c r="N316" i="2" s="1"/>
  <c r="E322" i="2"/>
  <c r="M321" i="2"/>
  <c r="E321" i="2"/>
  <c r="M320" i="2"/>
  <c r="E320" i="2"/>
  <c r="M319" i="2"/>
  <c r="E319" i="2"/>
  <c r="M318" i="2"/>
  <c r="E318" i="2"/>
  <c r="E317" i="2"/>
  <c r="M316" i="2"/>
  <c r="E316" i="2"/>
  <c r="M315" i="2"/>
  <c r="N315" i="2" s="1"/>
  <c r="O323" i="2" s="1"/>
  <c r="L315" i="2"/>
  <c r="K315" i="2"/>
  <c r="E315" i="2"/>
  <c r="AB314" i="2"/>
  <c r="AB316" i="2" s="1"/>
  <c r="AA299" i="2" s="1"/>
  <c r="AC299" i="2" s="1"/>
  <c r="T314" i="2"/>
  <c r="S314" i="2"/>
  <c r="U314" i="2" s="1"/>
  <c r="V314" i="2" s="1"/>
  <c r="W320" i="2" s="1"/>
  <c r="L314" i="2"/>
  <c r="K314" i="2"/>
  <c r="M314" i="2" s="1"/>
  <c r="N314" i="2" s="1"/>
  <c r="O316" i="2" s="1"/>
  <c r="E314" i="2"/>
  <c r="F314" i="2" s="1"/>
  <c r="U313" i="2"/>
  <c r="V313" i="2" s="1"/>
  <c r="W315" i="2" s="1"/>
  <c r="T313" i="2"/>
  <c r="S313" i="2"/>
  <c r="M313" i="2"/>
  <c r="N313" i="2" s="1"/>
  <c r="E313" i="2"/>
  <c r="F313" i="2" s="1"/>
  <c r="D313" i="2"/>
  <c r="N312" i="2"/>
  <c r="M312" i="2"/>
  <c r="D312" i="2"/>
  <c r="E312" i="2" s="1"/>
  <c r="F312" i="2" s="1"/>
  <c r="AB311" i="2"/>
  <c r="M311" i="2"/>
  <c r="E311" i="2"/>
  <c r="F311" i="2" s="1"/>
  <c r="AB310" i="2"/>
  <c r="M310" i="2"/>
  <c r="E310" i="2"/>
  <c r="F310" i="2" s="1"/>
  <c r="AB309" i="2"/>
  <c r="M309" i="2"/>
  <c r="N303" i="2" s="1"/>
  <c r="E309" i="2"/>
  <c r="AB308" i="2"/>
  <c r="M308" i="2"/>
  <c r="E308" i="2"/>
  <c r="M307" i="2"/>
  <c r="E307" i="2"/>
  <c r="M306" i="2"/>
  <c r="E306" i="2"/>
  <c r="M305" i="2"/>
  <c r="E305" i="2"/>
  <c r="V304" i="2"/>
  <c r="W310" i="2" s="1"/>
  <c r="T304" i="2"/>
  <c r="S304" i="2"/>
  <c r="U304" i="2" s="1"/>
  <c r="E304" i="2"/>
  <c r="T303" i="2"/>
  <c r="S303" i="2"/>
  <c r="U303" i="2" s="1"/>
  <c r="V303" i="2" s="1"/>
  <c r="W305" i="2" s="1"/>
  <c r="M303" i="2"/>
  <c r="E303" i="2"/>
  <c r="F302" i="2" s="1"/>
  <c r="AC302" i="2"/>
  <c r="L302" i="2"/>
  <c r="M302" i="2" s="1"/>
  <c r="N302" i="2" s="1"/>
  <c r="O310" i="2" s="1"/>
  <c r="K302" i="2"/>
  <c r="E302" i="2"/>
  <c r="AC301" i="2"/>
  <c r="L301" i="2"/>
  <c r="K301" i="2"/>
  <c r="M301" i="2" s="1"/>
  <c r="N301" i="2" s="1"/>
  <c r="O303" i="2" s="1"/>
  <c r="E301" i="2"/>
  <c r="F301" i="2" s="1"/>
  <c r="D301" i="2"/>
  <c r="AC300" i="2"/>
  <c r="M300" i="2"/>
  <c r="D300" i="2"/>
  <c r="E300" i="2" s="1"/>
  <c r="F300" i="2" s="1"/>
  <c r="M299" i="2"/>
  <c r="E299" i="2"/>
  <c r="M298" i="2"/>
  <c r="E298" i="2"/>
  <c r="AA297" i="2"/>
  <c r="AC297" i="2" s="1"/>
  <c r="M297" i="2"/>
  <c r="E297" i="2"/>
  <c r="AA296" i="2"/>
  <c r="AC296" i="2" s="1"/>
  <c r="M296" i="2"/>
  <c r="E296" i="2"/>
  <c r="AA295" i="2"/>
  <c r="AC295" i="2" s="1"/>
  <c r="E295" i="2"/>
  <c r="AC294" i="2"/>
  <c r="N294" i="2"/>
  <c r="M294" i="2"/>
  <c r="F294" i="2"/>
  <c r="E294" i="2"/>
  <c r="AB293" i="2"/>
  <c r="AC293" i="2" s="1"/>
  <c r="AD293" i="2" s="1"/>
  <c r="AA293" i="2"/>
  <c r="T293" i="2"/>
  <c r="U293" i="2" s="1"/>
  <c r="V293" i="2" s="1"/>
  <c r="W299" i="2" s="1"/>
  <c r="S293" i="2"/>
  <c r="L293" i="2"/>
  <c r="M293" i="2" s="1"/>
  <c r="N293" i="2" s="1"/>
  <c r="O299" i="2" s="1"/>
  <c r="K293" i="2"/>
  <c r="D293" i="2"/>
  <c r="E293" i="2" s="1"/>
  <c r="F293" i="2" s="1"/>
  <c r="AC292" i="2"/>
  <c r="AD292" i="2" s="1"/>
  <c r="AB292" i="2"/>
  <c r="AA292" i="2"/>
  <c r="T292" i="2"/>
  <c r="S292" i="2"/>
  <c r="U292" i="2" s="1"/>
  <c r="V292" i="2" s="1"/>
  <c r="W294" i="2" s="1"/>
  <c r="L292" i="2"/>
  <c r="K292" i="2"/>
  <c r="M292" i="2" s="1"/>
  <c r="N292" i="2" s="1"/>
  <c r="O294" i="2" s="1"/>
  <c r="E292" i="2"/>
  <c r="F292" i="2" s="1"/>
  <c r="D292" i="2"/>
  <c r="E254" i="2"/>
  <c r="F254" i="2" s="1"/>
  <c r="G254" i="2" s="1"/>
  <c r="D254" i="2"/>
  <c r="E245" i="2"/>
  <c r="F245" i="2" s="1"/>
  <c r="G245" i="2" s="1"/>
  <c r="D245" i="2"/>
  <c r="G236" i="2"/>
  <c r="E236" i="2"/>
  <c r="F236" i="2" s="1"/>
  <c r="D236" i="2"/>
  <c r="E227" i="2"/>
  <c r="F227" i="2" s="1"/>
  <c r="G227" i="2" s="1"/>
  <c r="D227" i="2"/>
  <c r="E219" i="2"/>
  <c r="F219" i="2" s="1"/>
  <c r="G219" i="2" s="1"/>
  <c r="D219" i="2"/>
  <c r="E211" i="2"/>
  <c r="F211" i="2" s="1"/>
  <c r="G211" i="2" s="1"/>
  <c r="D211" i="2"/>
  <c r="G203" i="2"/>
  <c r="E203" i="2"/>
  <c r="F203" i="2" s="1"/>
  <c r="D203" i="2"/>
  <c r="M199" i="2"/>
  <c r="N199" i="2" s="1"/>
  <c r="O199" i="2" s="1"/>
  <c r="L199" i="2"/>
  <c r="E195" i="2"/>
  <c r="F195" i="2" s="1"/>
  <c r="G195" i="2" s="1"/>
  <c r="D195" i="2"/>
  <c r="M190" i="2"/>
  <c r="N190" i="2" s="1"/>
  <c r="O190" i="2" s="1"/>
  <c r="L190" i="2"/>
  <c r="G187" i="2"/>
  <c r="E187" i="2"/>
  <c r="F187" i="2" s="1"/>
  <c r="D187" i="2"/>
  <c r="M181" i="2"/>
  <c r="N181" i="2" s="1"/>
  <c r="O181" i="2" s="1"/>
  <c r="L181" i="2"/>
  <c r="E179" i="2"/>
  <c r="F179" i="2" s="1"/>
  <c r="G179" i="2" s="1"/>
  <c r="D179" i="2"/>
  <c r="M172" i="2"/>
  <c r="N172" i="2" s="1"/>
  <c r="O172" i="2" s="1"/>
  <c r="L172" i="2"/>
  <c r="G171" i="2"/>
  <c r="E171" i="2"/>
  <c r="F171" i="2" s="1"/>
  <c r="D171" i="2"/>
  <c r="M163" i="2"/>
  <c r="N163" i="2" s="1"/>
  <c r="O163" i="2" s="1"/>
  <c r="L163" i="2"/>
  <c r="E163" i="2"/>
  <c r="F163" i="2" s="1"/>
  <c r="G163" i="2" s="1"/>
  <c r="D163" i="2"/>
  <c r="E155" i="2"/>
  <c r="F155" i="2" s="1"/>
  <c r="G155" i="2" s="1"/>
  <c r="D155" i="2"/>
  <c r="O154" i="2"/>
  <c r="M154" i="2"/>
  <c r="N154" i="2" s="1"/>
  <c r="L154" i="2"/>
  <c r="E147" i="2"/>
  <c r="F147" i="2" s="1"/>
  <c r="G147" i="2" s="1"/>
  <c r="D147" i="2"/>
  <c r="M145" i="2"/>
  <c r="N145" i="2" s="1"/>
  <c r="O145" i="2" s="1"/>
  <c r="L145" i="2"/>
  <c r="E139" i="2"/>
  <c r="F139" i="2" s="1"/>
  <c r="G139" i="2" s="1"/>
  <c r="D139" i="2"/>
  <c r="O136" i="2"/>
  <c r="M136" i="2"/>
  <c r="N136" i="2" s="1"/>
  <c r="L136" i="2"/>
  <c r="E131" i="2"/>
  <c r="F131" i="2" s="1"/>
  <c r="G131" i="2" s="1"/>
  <c r="D131" i="2"/>
  <c r="M127" i="2"/>
  <c r="N127" i="2" s="1"/>
  <c r="O127" i="2" s="1"/>
  <c r="L127" i="2"/>
  <c r="E123" i="2"/>
  <c r="F123" i="2" s="1"/>
  <c r="G123" i="2" s="1"/>
  <c r="D123" i="2"/>
  <c r="O118" i="2"/>
  <c r="M118" i="2"/>
  <c r="N118" i="2" s="1"/>
  <c r="L118" i="2"/>
  <c r="E115" i="2"/>
  <c r="F115" i="2" s="1"/>
  <c r="G115" i="2" s="1"/>
  <c r="D115" i="2"/>
  <c r="M109" i="2"/>
  <c r="N109" i="2" s="1"/>
  <c r="O109" i="2" s="1"/>
  <c r="L109" i="2"/>
  <c r="E107" i="2"/>
  <c r="F107" i="2" s="1"/>
  <c r="G107" i="2" s="1"/>
  <c r="D107" i="2"/>
  <c r="O100" i="2"/>
  <c r="M100" i="2"/>
  <c r="N100" i="2" s="1"/>
  <c r="L100" i="2"/>
  <c r="E99" i="2"/>
  <c r="F99" i="2" s="1"/>
  <c r="G99" i="2" s="1"/>
  <c r="D99" i="2"/>
  <c r="M91" i="2"/>
  <c r="N91" i="2" s="1"/>
  <c r="O91" i="2" s="1"/>
  <c r="L91" i="2"/>
  <c r="E91" i="2"/>
  <c r="F91" i="2" s="1"/>
  <c r="G91" i="2" s="1"/>
  <c r="D91" i="2"/>
  <c r="E1" i="2"/>
  <c r="N1" i="1"/>
  <c r="AB315" i="2" l="1"/>
  <c r="AA298" i="2" s="1"/>
  <c r="AC298" i="2" s="1"/>
  <c r="AD294" i="2" s="1"/>
</calcChain>
</file>

<file path=xl/sharedStrings.xml><?xml version="1.0" encoding="utf-8"?>
<sst xmlns="http://schemas.openxmlformats.org/spreadsheetml/2006/main" count="1093" uniqueCount="239">
  <si>
    <t>Second Œuvre Bâtiment</t>
  </si>
  <si>
    <t>3 bis rue de l'Industrie</t>
  </si>
  <si>
    <t>76530 GRAND COURONNE</t>
  </si>
  <si>
    <t>Tel : 02 32 11 53 00</t>
  </si>
  <si>
    <t>Fax : 02 32 11 53 01</t>
  </si>
  <si>
    <t xml:space="preserve">Descriptif technique CCTP : </t>
  </si>
  <si>
    <t>Plan de situation des travaux</t>
  </si>
  <si>
    <t>A remplir</t>
  </si>
  <si>
    <t>Localisation des travaux</t>
  </si>
  <si>
    <t>Quantitatifs</t>
  </si>
  <si>
    <t>Commentaires divers</t>
  </si>
  <si>
    <t xml:space="preserve">Emplacement </t>
  </si>
  <si>
    <t>Descriptif succint</t>
  </si>
  <si>
    <t>Qtité</t>
  </si>
  <si>
    <t>Nature de l'activité ? (Choisissez parmi la liste ci-dessous)</t>
  </si>
  <si>
    <t>Activité</t>
  </si>
  <si>
    <t>DOUBLAGES</t>
  </si>
  <si>
    <t>Sous-Activité</t>
  </si>
  <si>
    <t>DOUBLAGES_COLLES</t>
  </si>
  <si>
    <t>Système</t>
  </si>
  <si>
    <t>PLACOMUR 20 + 10</t>
  </si>
  <si>
    <t>Rendement Main d'œuvre</t>
  </si>
  <si>
    <t>Descriptif de la tâche</t>
  </si>
  <si>
    <t>Rdmt jr/ho</t>
  </si>
  <si>
    <t>Nb h/jr</t>
  </si>
  <si>
    <t>Rdmt h</t>
  </si>
  <si>
    <t>Nb h total</t>
  </si>
  <si>
    <t xml:space="preserve">Prix de revient Fourniture </t>
  </si>
  <si>
    <t>Type d'ouvrage</t>
  </si>
  <si>
    <t>MO / FO</t>
  </si>
  <si>
    <t>Qtité au m² fini</t>
  </si>
  <si>
    <t>Prix unitaire</t>
  </si>
  <si>
    <t>Prix unitaire / m² fini</t>
  </si>
  <si>
    <t>Prix produit détaillé</t>
  </si>
  <si>
    <t>types DOUBLAGES</t>
  </si>
  <si>
    <t>DOUBLAGES COLLES</t>
  </si>
  <si>
    <t>DOUBLAGES SCELLES</t>
  </si>
  <si>
    <t>PLACOMUR 40 + 10</t>
  </si>
  <si>
    <t>DOUBLAGE PLACOSTIL F 530</t>
  </si>
  <si>
    <t>DOUBLAGE STIL M 48 - Simple</t>
  </si>
  <si>
    <t>Qtité un</t>
  </si>
  <si>
    <t>Prix un</t>
  </si>
  <si>
    <t>Main d'œuvre</t>
  </si>
  <si>
    <t>Plaque 20 + 10</t>
  </si>
  <si>
    <t>Plaque 40 + 10</t>
  </si>
  <si>
    <t>MAP</t>
  </si>
  <si>
    <t>Bandes</t>
  </si>
  <si>
    <t>Enduit</t>
  </si>
  <si>
    <t>Plus value pare vapeur</t>
  </si>
  <si>
    <t>Plus value polyane</t>
  </si>
  <si>
    <t>BA 13</t>
  </si>
  <si>
    <t>PAR 70 mm</t>
  </si>
  <si>
    <t>Profilés F 530</t>
  </si>
  <si>
    <t>Cornières CR 2</t>
  </si>
  <si>
    <t>Attaches F 530</t>
  </si>
  <si>
    <t>Vis</t>
  </si>
  <si>
    <t>PAR 45 mm</t>
  </si>
  <si>
    <t>M 48</t>
  </si>
  <si>
    <t>R 48</t>
  </si>
  <si>
    <t>CLOISONS</t>
  </si>
  <si>
    <t>CLOISONS PLACO</t>
  </si>
  <si>
    <t>CLOISONS SAA SAD</t>
  </si>
  <si>
    <t xml:space="preserve">Qtité/m² </t>
  </si>
  <si>
    <t>Prix produit total (Fo+Mo)</t>
  </si>
  <si>
    <r>
      <t xml:space="preserve">CLOISON  72/36 CF 1H </t>
    </r>
    <r>
      <rPr>
        <u/>
        <sz val="12"/>
        <color indexed="12"/>
        <rFont val="Arial Narrow"/>
        <family val="2"/>
      </rPr>
      <t>(Entr'axe 0,40 - montants doubles)</t>
    </r>
  </si>
  <si>
    <r>
      <t xml:space="preserve">CLOISON  PLACOSTIL SAA 120 </t>
    </r>
    <r>
      <rPr>
        <u/>
        <sz val="12"/>
        <color indexed="12"/>
        <rFont val="Arial Narrow"/>
        <family val="2"/>
      </rPr>
      <t>(Entr'axe 0,40 - montants doubles)</t>
    </r>
    <r>
      <rPr>
        <sz val="12"/>
        <color indexed="12"/>
        <rFont val="Arial Narrow"/>
        <family val="2"/>
      </rPr>
      <t xml:space="preserve">                       </t>
    </r>
    <r>
      <rPr>
        <u/>
        <sz val="12"/>
        <color rgb="FFFF0000"/>
        <rFont val="Arial Narrow"/>
        <family val="2"/>
      </rPr>
      <t>Ht LIMITE 3,05 M</t>
    </r>
  </si>
  <si>
    <t>Rails R 36</t>
  </si>
  <si>
    <t>R 70</t>
  </si>
  <si>
    <t>Montants M 36</t>
  </si>
  <si>
    <t>Compriband</t>
  </si>
  <si>
    <t>Panolène 45 mm</t>
  </si>
  <si>
    <r>
      <t xml:space="preserve">CLOISON  72/48 </t>
    </r>
    <r>
      <rPr>
        <u/>
        <sz val="12"/>
        <color indexed="12"/>
        <rFont val="Arial Narrow"/>
        <family val="2"/>
      </rPr>
      <t xml:space="preserve">(Entr'axe 0,60 -  montants simples)              </t>
    </r>
    <r>
      <rPr>
        <u/>
        <sz val="12"/>
        <color rgb="FFFF0000"/>
        <rFont val="Arial Narrow"/>
        <family val="2"/>
      </rPr>
      <t>Ht LIMITE 2,50 M</t>
    </r>
  </si>
  <si>
    <t>Panolène 85 mm</t>
  </si>
  <si>
    <r>
      <t xml:space="preserve">CLOISON  PLACOSTIL SAA 120 </t>
    </r>
    <r>
      <rPr>
        <u/>
        <sz val="12"/>
        <color indexed="12"/>
        <rFont val="Arial Narrow"/>
        <family val="2"/>
      </rPr>
      <t>(Entr'axe 0,60 - montants doubles)</t>
    </r>
    <r>
      <rPr>
        <sz val="12"/>
        <color indexed="12"/>
        <rFont val="Arial Narrow"/>
        <family val="2"/>
      </rPr>
      <t xml:space="preserve">                       </t>
    </r>
    <r>
      <rPr>
        <u/>
        <sz val="12"/>
        <color rgb="FFFF0000"/>
        <rFont val="Arial Narrow"/>
        <family val="2"/>
      </rPr>
      <t>Ht LIMITE 2,75 M</t>
    </r>
  </si>
  <si>
    <t>Rails R 48</t>
  </si>
  <si>
    <t>Montants M 48</t>
  </si>
  <si>
    <r>
      <t xml:space="preserve">CLOISON  72/48 </t>
    </r>
    <r>
      <rPr>
        <u/>
        <sz val="12"/>
        <color indexed="12"/>
        <rFont val="Arial Narrow"/>
        <family val="2"/>
      </rPr>
      <t xml:space="preserve">(Entr'axe 0,40 -  montants simples)            </t>
    </r>
    <r>
      <rPr>
        <u/>
        <sz val="12"/>
        <color rgb="FFFF0000"/>
        <rFont val="Arial Narrow"/>
        <family val="2"/>
      </rPr>
      <t>Ht LIMITE 2,80 M</t>
    </r>
  </si>
  <si>
    <r>
      <t xml:space="preserve">CLOISON  PLACOSTIL SAA 140 </t>
    </r>
    <r>
      <rPr>
        <u/>
        <sz val="12"/>
        <color indexed="12"/>
        <rFont val="Arial Narrow"/>
        <family val="2"/>
      </rPr>
      <t>(Entr'axe 0,40 - montants simples)</t>
    </r>
    <r>
      <rPr>
        <sz val="12"/>
        <color indexed="12"/>
        <rFont val="Arial Narrow"/>
        <family val="2"/>
      </rPr>
      <t xml:space="preserve">                  </t>
    </r>
    <r>
      <rPr>
        <u/>
        <sz val="12"/>
        <color rgb="FFFF0000"/>
        <rFont val="Arial Narrow"/>
        <family val="2"/>
      </rPr>
      <t>Ht LIMITE 3,20 M</t>
    </r>
  </si>
  <si>
    <t>M 70</t>
  </si>
  <si>
    <r>
      <t>CLOISON  72/48</t>
    </r>
    <r>
      <rPr>
        <u/>
        <sz val="12"/>
        <color indexed="12"/>
        <rFont val="Arial Narrow"/>
        <family val="2"/>
      </rPr>
      <t xml:space="preserve"> (Entr'axe 0,60 - montants doubles)              </t>
    </r>
    <r>
      <rPr>
        <u/>
        <sz val="12"/>
        <color rgb="FFFF0000"/>
        <rFont val="Arial Narrow"/>
        <family val="2"/>
      </rPr>
      <t>Ht LIMITE 3,00 M</t>
    </r>
  </si>
  <si>
    <r>
      <t>CLOISON  PLACOSTIL SAA 140</t>
    </r>
    <r>
      <rPr>
        <u/>
        <sz val="12"/>
        <color indexed="12"/>
        <rFont val="Arial Narrow"/>
        <family val="2"/>
      </rPr>
      <t xml:space="preserve"> (Entr'axe 0,40 - montants doubles)</t>
    </r>
    <r>
      <rPr>
        <sz val="12"/>
        <color indexed="12"/>
        <rFont val="Arial Narrow"/>
        <family val="2"/>
      </rPr>
      <t xml:space="preserve">                   </t>
    </r>
    <r>
      <rPr>
        <u/>
        <sz val="12"/>
        <color rgb="FFFF0000"/>
        <rFont val="Arial Narrow"/>
        <family val="2"/>
      </rPr>
      <t>Ht LIMITE 3,85 M</t>
    </r>
  </si>
  <si>
    <r>
      <t>CLOISON  72/48</t>
    </r>
    <r>
      <rPr>
        <u/>
        <sz val="12"/>
        <color indexed="12"/>
        <rFont val="Arial Narrow"/>
        <family val="2"/>
      </rPr>
      <t xml:space="preserve"> (Entr'axe 0,40 - montants doubles)      </t>
    </r>
    <r>
      <rPr>
        <u/>
        <sz val="12"/>
        <color rgb="FFFF0000"/>
        <rFont val="Arial Narrow"/>
        <family val="2"/>
      </rPr>
      <t xml:space="preserve"> Ht LIMITE 3,50 M</t>
    </r>
  </si>
  <si>
    <r>
      <t xml:space="preserve">CLOISON  PLACOSTIL SAA 140 </t>
    </r>
    <r>
      <rPr>
        <u/>
        <sz val="12"/>
        <color indexed="12"/>
        <rFont val="Arial Narrow"/>
        <family val="2"/>
      </rPr>
      <t xml:space="preserve">(Entr'axe 0,60 - montants simples)                     </t>
    </r>
    <r>
      <rPr>
        <u/>
        <sz val="12"/>
        <color rgb="FFFF0000"/>
        <rFont val="Arial Narrow"/>
        <family val="2"/>
      </rPr>
      <t>Ht LIMITE 2,95 M</t>
    </r>
  </si>
  <si>
    <r>
      <t xml:space="preserve">CLOISON 98/48 </t>
    </r>
    <r>
      <rPr>
        <u/>
        <sz val="12"/>
        <color indexed="12"/>
        <rFont val="Arial Narrow"/>
        <family val="2"/>
      </rPr>
      <t xml:space="preserve">(Entr'axe 0,40 -  montants simples)            </t>
    </r>
    <r>
      <rPr>
        <u/>
        <sz val="12"/>
        <color rgb="FFFF0000"/>
        <rFont val="Arial Narrow"/>
        <family val="2"/>
      </rPr>
      <t>Ht LIMITE 3,30 M</t>
    </r>
  </si>
  <si>
    <t>Rails R48</t>
  </si>
  <si>
    <t>Montants M48</t>
  </si>
  <si>
    <r>
      <t xml:space="preserve">CLOISON  PLACOSTIL SAA 140 </t>
    </r>
    <r>
      <rPr>
        <u/>
        <sz val="12"/>
        <color indexed="12"/>
        <rFont val="Arial Narrow"/>
        <family val="2"/>
      </rPr>
      <t xml:space="preserve">(Entr'axe 0,60 - montants doubles)                    </t>
    </r>
    <r>
      <rPr>
        <u/>
        <sz val="12"/>
        <color rgb="FFFF0000"/>
        <rFont val="Arial Narrow"/>
        <family val="2"/>
      </rPr>
      <t>Ht LIMITE 3,50 M</t>
    </r>
  </si>
  <si>
    <r>
      <t xml:space="preserve">CLOISON 98/48 </t>
    </r>
    <r>
      <rPr>
        <u/>
        <sz val="12"/>
        <color indexed="12"/>
        <rFont val="Arial Narrow"/>
        <family val="2"/>
      </rPr>
      <t xml:space="preserve">(Entr'axe 0,40 - montants doubles)             </t>
    </r>
    <r>
      <rPr>
        <u/>
        <sz val="12"/>
        <color rgb="FFFF0000"/>
        <rFont val="Arial Narrow"/>
        <family val="2"/>
      </rPr>
      <t>Ht LIMITE 4,00 M</t>
    </r>
  </si>
  <si>
    <t>CLOISON  PLACOSTIL SAA 160 (Ossature simple)</t>
  </si>
  <si>
    <r>
      <t xml:space="preserve">CLOISON 98/48 </t>
    </r>
    <r>
      <rPr>
        <u/>
        <sz val="12"/>
        <color indexed="12"/>
        <rFont val="Arial Narrow"/>
        <family val="2"/>
      </rPr>
      <t xml:space="preserve">(Entr'axe 0,60 -  montants simples)                </t>
    </r>
    <r>
      <rPr>
        <u/>
        <sz val="12"/>
        <color rgb="FFFF0000"/>
        <rFont val="Arial Narrow"/>
        <family val="2"/>
      </rPr>
      <t>Ht LIMITE 3,00 M</t>
    </r>
  </si>
  <si>
    <t>CLOISON  PLACOSTIL SAA 160 (Ossature double)</t>
  </si>
  <si>
    <r>
      <t xml:space="preserve">CLOISON 98/48 </t>
    </r>
    <r>
      <rPr>
        <u/>
        <sz val="12"/>
        <color indexed="12"/>
        <rFont val="Arial Narrow"/>
        <family val="2"/>
      </rPr>
      <t xml:space="preserve">(Entr'axe 0,60 - montants doubles)                         </t>
    </r>
    <r>
      <rPr>
        <u/>
        <sz val="12"/>
        <color rgb="FFFF0000"/>
        <rFont val="Arial Narrow"/>
        <family val="2"/>
      </rPr>
      <t>Ht LIMITE 3,60 M</t>
    </r>
  </si>
  <si>
    <r>
      <t xml:space="preserve">CLOISON  120/70 </t>
    </r>
    <r>
      <rPr>
        <u/>
        <sz val="12"/>
        <color indexed="12"/>
        <rFont val="Arial Narrow"/>
        <family val="2"/>
      </rPr>
      <t xml:space="preserve">(Entr'axe 0,40 -  montants simples)                   </t>
    </r>
    <r>
      <rPr>
        <u/>
        <sz val="12"/>
        <color rgb="FFFF0000"/>
        <rFont val="Arial Narrow"/>
        <family val="2"/>
      </rPr>
      <t xml:space="preserve">Ht LIMITE 4,50 M </t>
    </r>
  </si>
  <si>
    <t>CLOISON  PLACOSTIL SAD 160.</t>
  </si>
  <si>
    <t>Rails R 70</t>
  </si>
  <si>
    <t>Montants M 70</t>
  </si>
  <si>
    <r>
      <t xml:space="preserve">CLOISON  120/70 </t>
    </r>
    <r>
      <rPr>
        <u/>
        <sz val="12"/>
        <color indexed="12"/>
        <rFont val="Arial Narrow"/>
        <family val="2"/>
      </rPr>
      <t xml:space="preserve">(Entr'axe 0,40 -  montants doubles)                   </t>
    </r>
    <r>
      <rPr>
        <u/>
        <sz val="12"/>
        <color rgb="FFFF0000"/>
        <rFont val="Arial Narrow"/>
        <family val="2"/>
      </rPr>
      <t>Ht LIMITE 5,45 M</t>
    </r>
  </si>
  <si>
    <r>
      <t xml:space="preserve">CLOISON  PLACOSTIL SAD 180 </t>
    </r>
    <r>
      <rPr>
        <u/>
        <sz val="12"/>
        <color indexed="12"/>
        <rFont val="Arial Narrow"/>
        <family val="2"/>
      </rPr>
      <t xml:space="preserve">(Entr'axe 0,40 - montants doubles)                          </t>
    </r>
    <r>
      <rPr>
        <u/>
        <sz val="12"/>
        <color rgb="FFFF0000"/>
        <rFont val="Arial Narrow"/>
        <family val="2"/>
      </rPr>
      <t>Ht LIMITE 3,40 M</t>
    </r>
  </si>
  <si>
    <r>
      <t xml:space="preserve">CLOISON 120/70 </t>
    </r>
    <r>
      <rPr>
        <u/>
        <sz val="12"/>
        <color indexed="12"/>
        <rFont val="Arial Narrow"/>
        <family val="2"/>
      </rPr>
      <t xml:space="preserve">(Entr'axe 0,60 -  montants simples)                 </t>
    </r>
    <r>
      <rPr>
        <u/>
        <sz val="12"/>
        <color rgb="FFFF0000"/>
        <rFont val="Arial Narrow"/>
        <family val="2"/>
      </rPr>
      <t>Ht LIMITE 3,90 M</t>
    </r>
  </si>
  <si>
    <r>
      <t xml:space="preserve">CLOISON  PLACOSTIL SAD 180 </t>
    </r>
    <r>
      <rPr>
        <u/>
        <sz val="12"/>
        <color indexed="12"/>
        <rFont val="Arial Narrow"/>
        <family val="2"/>
      </rPr>
      <t xml:space="preserve">(Entr'axe 0,60 - montants doubles)                          </t>
    </r>
    <r>
      <rPr>
        <u/>
        <sz val="12"/>
        <color rgb="FFFF0000"/>
        <rFont val="Arial Narrow"/>
        <family val="2"/>
      </rPr>
      <t>Ht LIMITE 3,10 M</t>
    </r>
  </si>
  <si>
    <r>
      <t xml:space="preserve">CLOISON 120/70 </t>
    </r>
    <r>
      <rPr>
        <u/>
        <sz val="12"/>
        <color indexed="12"/>
        <rFont val="Arial Narrow"/>
        <family val="2"/>
      </rPr>
      <t xml:space="preserve">(Entr'axe 0,60 -  montants doubles) </t>
    </r>
    <r>
      <rPr>
        <u/>
        <sz val="12"/>
        <color rgb="FFFF0000"/>
        <rFont val="Arial Narrow"/>
        <family val="2"/>
      </rPr>
      <t>Ht LIMITE 5,20 M</t>
    </r>
  </si>
  <si>
    <t>CLOISON  PLACOSTIL SAD 185.</t>
  </si>
  <si>
    <r>
      <t>CLOISON PLACOSTIL 140/90</t>
    </r>
    <r>
      <rPr>
        <u/>
        <sz val="12"/>
        <color indexed="12"/>
        <rFont val="Arial Narrow"/>
        <family val="2"/>
      </rPr>
      <t xml:space="preserve"> (Entr'axe 0,40 - montants simples) </t>
    </r>
    <r>
      <rPr>
        <u/>
        <sz val="12"/>
        <color rgb="FFFF0000"/>
        <rFont val="Arial Narrow"/>
        <family val="2"/>
      </rPr>
      <t>Ht LIMITE 5,30 M</t>
    </r>
  </si>
  <si>
    <t>M 90</t>
  </si>
  <si>
    <t>R 90</t>
  </si>
  <si>
    <t>CLOISON  PLACOPAN 50 mm.</t>
  </si>
  <si>
    <t>Placopan 50 mm</t>
  </si>
  <si>
    <t>Semelles</t>
  </si>
  <si>
    <t>Rails</t>
  </si>
  <si>
    <r>
      <t>CLOISON PLACOSTIL 140/90</t>
    </r>
    <r>
      <rPr>
        <u/>
        <sz val="12"/>
        <color indexed="12"/>
        <rFont val="Arial Narrow"/>
        <family val="2"/>
      </rPr>
      <t xml:space="preserve"> (Entr'axe 0,40 - montants doubles) </t>
    </r>
    <r>
      <rPr>
        <u/>
        <sz val="12"/>
        <color rgb="FFFF0000"/>
        <rFont val="Arial Narrow"/>
        <family val="2"/>
      </rPr>
      <t>Ht LIMITE 6,30 M</t>
    </r>
  </si>
  <si>
    <t>Clavettes</t>
  </si>
  <si>
    <t>Semelles PVC</t>
  </si>
  <si>
    <r>
      <t>CLOISON PLACOSTIL 140/90</t>
    </r>
    <r>
      <rPr>
        <u/>
        <sz val="12"/>
        <color indexed="12"/>
        <rFont val="Arial Narrow"/>
        <family val="2"/>
      </rPr>
      <t xml:space="preserve"> (Entr'axe 0,60 - montants simples) </t>
    </r>
    <r>
      <rPr>
        <u/>
        <sz val="12"/>
        <color rgb="FFFF0000"/>
        <rFont val="Arial Narrow"/>
        <family val="2"/>
      </rPr>
      <t>Ht LIMITE 4,65 M</t>
    </r>
  </si>
  <si>
    <r>
      <t>CLOISON PLACOSTIL 140/90</t>
    </r>
    <r>
      <rPr>
        <u/>
        <sz val="12"/>
        <color indexed="12"/>
        <rFont val="Arial Narrow"/>
        <family val="2"/>
      </rPr>
      <t xml:space="preserve"> (Entr'axe 0,60 - montants doubles) </t>
    </r>
    <r>
      <rPr>
        <u/>
        <sz val="12"/>
        <color rgb="FFFF0000"/>
        <rFont val="Arial Narrow"/>
        <family val="2"/>
      </rPr>
      <t>Ht LIMITE 5,75 M</t>
    </r>
  </si>
  <si>
    <r>
      <t>CLOISON PLACOSTIL HIGH-STIL 120/70 ou 150/100</t>
    </r>
    <r>
      <rPr>
        <u/>
        <sz val="12"/>
        <color indexed="12"/>
        <rFont val="Arial Narrow"/>
        <family val="2"/>
      </rPr>
      <t xml:space="preserve"> (Entr'axe 0,90 - montants Simples)</t>
    </r>
  </si>
  <si>
    <t>BA 25</t>
  </si>
  <si>
    <t>Montant High Stil 70 ou 100</t>
  </si>
  <si>
    <t>Rail High Stil</t>
  </si>
  <si>
    <t>Laine de verre de 70 ou 100</t>
  </si>
  <si>
    <t>Vis TTPF 35</t>
  </si>
  <si>
    <t>Vis TRPF 13</t>
  </si>
  <si>
    <r>
      <t>CLOISON PLACOSTIL HIGH-STIL 120/70 ou 150/100</t>
    </r>
    <r>
      <rPr>
        <u/>
        <sz val="12"/>
        <color indexed="12"/>
        <rFont val="Arial Narrow"/>
        <family val="2"/>
      </rPr>
      <t xml:space="preserve"> (Entr'axe 0,90 - montants Doubles)</t>
    </r>
  </si>
  <si>
    <r>
      <t>CLOISON ACOUSTIQUE 98/48 DUO'TECH 25</t>
    </r>
    <r>
      <rPr>
        <u/>
        <sz val="12"/>
        <color indexed="12"/>
        <rFont val="Arial Narrow"/>
        <family val="2"/>
      </rPr>
      <t xml:space="preserve"> (Entr'axe 0,90 - montants Simples)</t>
    </r>
  </si>
  <si>
    <t>Montant 48/70/90</t>
  </si>
  <si>
    <t>Rail 48/70/90</t>
  </si>
  <si>
    <t>Laine de verre 45/70/85</t>
  </si>
  <si>
    <r>
      <t>CLOISON ACOUSTIQUE 98/48 DUO'TECH 25</t>
    </r>
    <r>
      <rPr>
        <u/>
        <sz val="12"/>
        <color indexed="12"/>
        <rFont val="Arial Narrow"/>
        <family val="2"/>
      </rPr>
      <t xml:space="preserve"> (Entr'axe 0,90 - montants Doubles)</t>
    </r>
  </si>
  <si>
    <t>PLUS VALUE PHD 13</t>
  </si>
  <si>
    <t>PHD</t>
  </si>
  <si>
    <t>PLUS VALUE PPM 13</t>
  </si>
  <si>
    <t>PPM 13</t>
  </si>
  <si>
    <t>Ht Limite en mètre</t>
  </si>
  <si>
    <t>High Stil 120/70</t>
  </si>
  <si>
    <t>High Stil 150/100</t>
  </si>
  <si>
    <t>Entraxe Montant simple 0,90 m</t>
  </si>
  <si>
    <t>Entraxe Montant double 0,90 m</t>
  </si>
  <si>
    <t>BA13</t>
  </si>
  <si>
    <t>PRIX</t>
  </si>
  <si>
    <t>STANDARD</t>
  </si>
  <si>
    <t>PLACOMARINE</t>
  </si>
  <si>
    <t>MAIN D’ŒUVRE - Droit</t>
  </si>
  <si>
    <t>PLACODUR</t>
  </si>
  <si>
    <t>MAIN D’ŒUVRE - Rampant</t>
  </si>
  <si>
    <t>BA15</t>
  </si>
  <si>
    <t>VIC 50</t>
  </si>
  <si>
    <t>Suspente Vic 50</t>
  </si>
  <si>
    <t>PLACOFLAM</t>
  </si>
  <si>
    <t>Raidisseur (barre anti devers)</t>
  </si>
  <si>
    <t>BA18</t>
  </si>
  <si>
    <t>Clips fixation</t>
  </si>
  <si>
    <t>Eclisses de liaison</t>
  </si>
  <si>
    <t>Equerres de liaison</t>
  </si>
  <si>
    <t>Tige filetée (prix au ml-selon ht plénum))</t>
  </si>
  <si>
    <t>BA25</t>
  </si>
  <si>
    <t>Attache Cheville à frapper</t>
  </si>
  <si>
    <t>Ecrou</t>
  </si>
  <si>
    <t>PLAFONDS</t>
  </si>
  <si>
    <t>CALCUL QUANTITATIF</t>
  </si>
  <si>
    <t>Remplir les cases jaunes uniquement</t>
  </si>
  <si>
    <t>PLAFOND SANS ISOLATION</t>
  </si>
  <si>
    <t>PLAFOND AVEC ISOLATION</t>
  </si>
  <si>
    <t>PLAFOND DALLES</t>
  </si>
  <si>
    <t>OSSATURE VIC</t>
  </si>
  <si>
    <t>Entraxe des Vic</t>
  </si>
  <si>
    <t>PLAFONDS PARASISMIQUES</t>
  </si>
  <si>
    <t>Espacement des suspentes</t>
  </si>
  <si>
    <t>PLAFOND STIL M 48</t>
  </si>
  <si>
    <t>Droit</t>
  </si>
  <si>
    <t>PLAFOND DALLES 600X600</t>
  </si>
  <si>
    <t>PLAFOND DALLES 600X600 AVEC VIC 50</t>
  </si>
  <si>
    <t>Ossature VIC</t>
  </si>
  <si>
    <t>Suspentes VIC</t>
  </si>
  <si>
    <t>Dalles</t>
  </si>
  <si>
    <t>Raidiseur</t>
  </si>
  <si>
    <t>Laine de roche - épaisseur 200mm</t>
  </si>
  <si>
    <t>Porteur</t>
  </si>
  <si>
    <t>Entretoise 1m20</t>
  </si>
  <si>
    <t>Longueur pièce</t>
  </si>
  <si>
    <t>Rampant</t>
  </si>
  <si>
    <t>Entretoise 0m60</t>
  </si>
  <si>
    <t>Largeur pièce</t>
  </si>
  <si>
    <t>Suspente à 1m20 PS1</t>
  </si>
  <si>
    <t>Surface pièce</t>
  </si>
  <si>
    <r>
      <t>Tige filetée</t>
    </r>
    <r>
      <rPr>
        <sz val="12"/>
        <color rgb="FFFF0000"/>
        <rFont val="Arial Narrow"/>
        <family val="2"/>
      </rPr>
      <t xml:space="preserve">                            (prix au ml-selon ht plénum))</t>
    </r>
  </si>
  <si>
    <t>PLAFOND F 530</t>
  </si>
  <si>
    <r>
      <t xml:space="preserve">Cornière de rive                                </t>
    </r>
    <r>
      <rPr>
        <sz val="12"/>
        <color rgb="FFFF0000"/>
        <rFont val="Arial Narrow"/>
        <family val="2"/>
      </rPr>
      <t>(selon périmètre)</t>
    </r>
  </si>
  <si>
    <t>PLAFOND DALLES 1200X600</t>
  </si>
  <si>
    <t>Suspentes F 530</t>
  </si>
  <si>
    <t>Éclisses F 530</t>
  </si>
  <si>
    <t>Vis a bois</t>
  </si>
  <si>
    <t>Plus value tiges filetées</t>
  </si>
  <si>
    <r>
      <t>Plus value cavaliers F 530</t>
    </r>
    <r>
      <rPr>
        <b/>
        <i/>
        <sz val="12"/>
        <rFont val="Arial Narrow"/>
        <family val="2"/>
      </rPr>
      <t xml:space="preserve">                                                                     </t>
    </r>
  </si>
  <si>
    <t>PLAFOND PRF 530</t>
  </si>
  <si>
    <t>PLAFOND DALLES 1500X1000</t>
  </si>
  <si>
    <t>Rails Stil F530</t>
  </si>
  <si>
    <t>Fourrure PRF Stil F 530</t>
  </si>
  <si>
    <t>Profil porteur DX35 GALVA</t>
  </si>
  <si>
    <t>Entretoise PRF Stil F530</t>
  </si>
  <si>
    <t>Entretoise DX35 GALVA</t>
  </si>
  <si>
    <t xml:space="preserve">Suspentes F 530 </t>
  </si>
  <si>
    <t xml:space="preserve">Suspente </t>
  </si>
  <si>
    <t>24 m</t>
  </si>
  <si>
    <t xml:space="preserve">Attache étrier </t>
  </si>
  <si>
    <t>16,38 m</t>
  </si>
  <si>
    <r>
      <t>Plus value cavaliers F 530</t>
    </r>
    <r>
      <rPr>
        <b/>
        <i/>
        <sz val="12"/>
        <color rgb="FFFF0000"/>
        <rFont val="Arial Narrow"/>
        <family val="2"/>
      </rPr>
      <t xml:space="preserve">                                                                     </t>
    </r>
  </si>
  <si>
    <t>PLAFOND PRIM 100 (simple parement)</t>
  </si>
  <si>
    <t>Profilés Stil PRIM 100</t>
  </si>
  <si>
    <t>Suspentes Stil PRIM 100</t>
  </si>
  <si>
    <t>Profilés stil F 530</t>
  </si>
  <si>
    <t>Éclisses stil PRIM</t>
  </si>
  <si>
    <t>Plus value éclisses MULTIPRIM</t>
  </si>
  <si>
    <t>PLAFOND PRIM 100 (double parement)</t>
  </si>
  <si>
    <t>entretoises</t>
  </si>
  <si>
    <t>PLAFOND PRIM 100 (triple parement)</t>
  </si>
  <si>
    <t>Entretoises</t>
  </si>
  <si>
    <t>PLAFOND PRIM FEU</t>
  </si>
  <si>
    <t>STUCAL 13</t>
  </si>
  <si>
    <t>Profilés PRIM FEU</t>
  </si>
  <si>
    <t>Éclisses STIL PRIM</t>
  </si>
  <si>
    <t>Suspentes PRIM FEU</t>
  </si>
  <si>
    <t>PLUS VALUE BA 18</t>
  </si>
  <si>
    <t>BA 18</t>
  </si>
  <si>
    <t>PLUS VALUE 2 BA 13</t>
  </si>
  <si>
    <t>PLUS VALUE PPF 13</t>
  </si>
  <si>
    <t>PPF 13</t>
  </si>
  <si>
    <t>PLUS VALUE PPF 15</t>
  </si>
  <si>
    <t>PPF 15</t>
  </si>
  <si>
    <t>PLUS VALUE 2 PPF 13</t>
  </si>
  <si>
    <t>MAIN D’ŒUVRE</t>
  </si>
  <si>
    <t>PLUS VALUE 2 PPF 15</t>
  </si>
  <si>
    <t>PLUS VALUE Laine de Roche</t>
  </si>
  <si>
    <t>Laine de roche</t>
  </si>
  <si>
    <t>Pour info</t>
  </si>
  <si>
    <t>PEINTURE INTERIEURE</t>
  </si>
  <si>
    <t>DIVERS</t>
  </si>
  <si>
    <t xml:space="preserve">PLACOMUR 20 + 10 </t>
  </si>
  <si>
    <t xml:space="preserve">PLACOMUR 40 + 10 </t>
  </si>
  <si>
    <t>DOUBLAGE PLACOSTIL F530</t>
  </si>
  <si>
    <t>DOUBLAGE STIL M48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</si>
</sst>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\ [$€]_-;\-* #,##0.00\ [$€]_-;_-* &quot;-&quot;??\ [$€]_-;_-@_-"/>
    <numFmt numFmtId="165" formatCode="0.00&quot; h/m²&quot;"/>
    <numFmt numFmtId="166" formatCode="0.00&quot; €/m²&quot;"/>
    <numFmt numFmtId="167" formatCode="0.00&quot;m²&quot;"/>
    <numFmt numFmtId="168" formatCode="0.00&quot;kg&quot;"/>
    <numFmt numFmtId="169" formatCode="0.00&quot;ml&quot;"/>
    <numFmt numFmtId="170" formatCode="0&quot;u&quot;"/>
    <numFmt numFmtId="171" formatCode="#,##0.00\ &quot;€&quot;"/>
    <numFmt numFmtId="172" formatCode="_-* #,##0.00\ [$€-1]_-;\-* #,##0.00\ [$€-1]_-;_-* &quot;-&quot;??\ [$€-1]_-"/>
    <numFmt numFmtId="173" formatCode="&quot;MO: +&quot;0.00"/>
    <numFmt numFmtId="174" formatCode="&quot;+ &quot;0.00\ &quot;€&quot;"/>
    <numFmt numFmtId="175" formatCode="#,##0.00\ [$€-1];\-#,##0.00\ [$€-1]"/>
    <numFmt numFmtId="176" formatCode="_-* #,##0.000\ [$€-1]_-;\-* #,##0.000\ [$€-1]_-;_-* &quot;-&quot;??\ [$€-1]_-"/>
    <numFmt numFmtId="177" formatCode="0.00&quot;u&quot;"/>
    <numFmt numFmtId="178" formatCode="0.0&quot;u&quot;"/>
    <numFmt numFmtId="179" formatCode="&quot;+&quot;\ 0.00&quot; €/m²&quot;"/>
    <numFmt numFmtId="180" formatCode="0.00&quot;m&quot;"/>
    <numFmt numFmtId="181" formatCode="&quot;+ &quot;0.00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4"/>
      <color theme="0"/>
      <name val="Calibri"/>
      <family val="2"/>
      <scheme val="minor"/>
    </font>
    <font>
      <sz val="10"/>
      <name val="Arial Narrow"/>
      <family val="2"/>
    </font>
    <font>
      <b/>
      <sz val="12"/>
      <name val="Arial"/>
      <family val="2"/>
    </font>
    <font>
      <i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 Narrow"/>
      <family val="2"/>
    </font>
    <font>
      <b/>
      <i/>
      <sz val="10"/>
      <name val="Arial"/>
      <family val="2"/>
    </font>
    <font>
      <b/>
      <sz val="14"/>
      <name val="Arial Narrow"/>
      <family val="2"/>
    </font>
    <font>
      <b/>
      <u/>
      <sz val="14"/>
      <name val="Arial Narrow"/>
      <family val="2"/>
    </font>
    <font>
      <sz val="12"/>
      <name val="Arial Narrow"/>
      <family val="2"/>
    </font>
    <font>
      <i/>
      <sz val="12"/>
      <color rgb="FFFF0000"/>
      <name val="Arial Narrow"/>
      <family val="2"/>
    </font>
    <font>
      <b/>
      <u/>
      <sz val="12"/>
      <color indexed="12"/>
      <name val="Arial Narrow"/>
      <family val="2"/>
    </font>
    <font>
      <u/>
      <sz val="12"/>
      <color indexed="12"/>
      <name val="Arial Narrow"/>
      <family val="2"/>
    </font>
    <font>
      <i/>
      <sz val="12"/>
      <name val="Arial Narrow"/>
      <family val="2"/>
    </font>
    <font>
      <sz val="12"/>
      <color indexed="12"/>
      <name val="Arial Narrow"/>
      <family val="2"/>
    </font>
    <font>
      <b/>
      <sz val="12"/>
      <color indexed="12"/>
      <name val="Arial Narrow"/>
      <family val="2"/>
    </font>
    <font>
      <u/>
      <sz val="12"/>
      <color rgb="FFFF0000"/>
      <name val="Arial Narrow"/>
      <family val="2"/>
    </font>
    <font>
      <i/>
      <sz val="12"/>
      <color indexed="12"/>
      <name val="Arial Narrow"/>
      <family val="2"/>
    </font>
    <font>
      <b/>
      <sz val="12"/>
      <color rgb="FFFF0000"/>
      <name val="Arial"/>
      <family val="2"/>
    </font>
    <font>
      <b/>
      <i/>
      <u/>
      <sz val="12"/>
      <color indexed="12"/>
      <name val="Arial Narrow"/>
      <family val="2"/>
    </font>
    <font>
      <sz val="12"/>
      <color rgb="FFFF0000"/>
      <name val="Arial Narrow"/>
      <family val="2"/>
    </font>
    <font>
      <b/>
      <sz val="12"/>
      <color theme="3"/>
      <name val="Arial"/>
      <family val="2"/>
    </font>
    <font>
      <sz val="12"/>
      <color indexed="53"/>
      <name val="Arial Narrow"/>
      <family val="2"/>
    </font>
    <font>
      <b/>
      <i/>
      <sz val="12"/>
      <color rgb="FFFF0000"/>
      <name val="Arial Narrow"/>
      <family val="2"/>
    </font>
    <font>
      <b/>
      <i/>
      <sz val="12"/>
      <name val="Arial Narrow"/>
      <family val="2"/>
    </font>
    <font>
      <b/>
      <sz val="14"/>
      <color rgb="FFFFFF00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auto="1"/>
      </right>
      <top style="medium">
        <color auto="1"/>
      </top>
      <bottom style="hair">
        <color indexed="64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6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</cellStyleXfs>
  <cellXfs count="296">
    <xf numFmtId="0" fontId="0" fillId="0" borderId="0" xfId="0"/>
    <xf numFmtId="0" fontId="2" fillId="0" borderId="0" xfId="1"/>
    <xf numFmtId="2" fontId="4" fillId="0" borderId="0" xfId="1" applyNumberFormat="1" applyFont="1" applyAlignment="1">
      <alignment horizontal="center"/>
    </xf>
    <xf numFmtId="0" fontId="6" fillId="0" borderId="0" xfId="0" applyFon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5" fillId="0" borderId="2" xfId="0" applyFont="1" applyFill="1" applyBorder="1" applyAlignment="1">
      <alignment horizontal="center" vertical="center"/>
    </xf>
    <xf numFmtId="0" fontId="0" fillId="4" borderId="3" xfId="0" applyFill="1" applyBorder="1" applyProtection="1">
      <protection locked="0"/>
    </xf>
    <xf numFmtId="0" fontId="0" fillId="4" borderId="4" xfId="0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5" fillId="0" borderId="0" xfId="0" applyFont="1" applyFill="1" applyBorder="1" applyAlignment="1">
      <alignment horizontal="left" vertical="center"/>
    </xf>
    <xf numFmtId="0" fontId="0" fillId="0" borderId="0" xfId="0" applyFill="1"/>
    <xf numFmtId="0" fontId="7" fillId="0" borderId="2" xfId="0" applyFont="1" applyFill="1" applyBorder="1" applyAlignment="1" applyProtection="1">
      <alignment horizontal="center"/>
      <protection locked="0"/>
    </xf>
    <xf numFmtId="0" fontId="7" fillId="0" borderId="2" xfId="0" applyFont="1" applyFill="1" applyBorder="1" applyAlignment="1" applyProtection="1">
      <alignment horizontal="center"/>
    </xf>
    <xf numFmtId="0" fontId="0" fillId="0" borderId="7" xfId="0" applyFill="1" applyBorder="1" applyAlignment="1">
      <alignment horizontal="center"/>
    </xf>
    <xf numFmtId="0" fontId="7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164" fontId="8" fillId="0" borderId="9" xfId="2" applyFont="1" applyFill="1" applyBorder="1" applyAlignment="1">
      <alignment horizontal="center" vertical="center" wrapText="1"/>
    </xf>
    <xf numFmtId="2" fontId="8" fillId="0" borderId="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9" fillId="0" borderId="0" xfId="1" applyFont="1"/>
    <xf numFmtId="0" fontId="0" fillId="0" borderId="0" xfId="0" applyFill="1" applyBorder="1"/>
    <xf numFmtId="2" fontId="10" fillId="5" borderId="0" xfId="1" applyNumberFormat="1" applyFont="1" applyFill="1" applyAlignment="1">
      <alignment horizontal="center"/>
    </xf>
    <xf numFmtId="0" fontId="0" fillId="0" borderId="0" xfId="0" applyAlignment="1"/>
    <xf numFmtId="0" fontId="0" fillId="0" borderId="0" xfId="0" applyFill="1" applyBorder="1" applyAlignment="1"/>
    <xf numFmtId="166" fontId="0" fillId="0" borderId="0" xfId="0" applyNumberFormat="1"/>
    <xf numFmtId="0" fontId="12" fillId="7" borderId="13" xfId="0" applyFont="1" applyFill="1" applyBorder="1" applyAlignment="1">
      <alignment horizontal="left" vertical="top" wrapText="1"/>
    </xf>
    <xf numFmtId="0" fontId="13" fillId="7" borderId="15" xfId="0" applyFont="1" applyFill="1" applyBorder="1" applyAlignment="1">
      <alignment horizontal="left" vertical="center" wrapText="1"/>
    </xf>
    <xf numFmtId="0" fontId="13" fillId="7" borderId="13" xfId="0" applyFont="1" applyFill="1" applyBorder="1" applyAlignment="1">
      <alignment horizontal="left" vertical="top" wrapText="1"/>
    </xf>
    <xf numFmtId="2" fontId="10" fillId="8" borderId="0" xfId="1" applyNumberFormat="1" applyFont="1" applyFill="1" applyAlignment="1">
      <alignment horizontal="center"/>
    </xf>
    <xf numFmtId="2" fontId="10" fillId="0" borderId="0" xfId="1" applyNumberFormat="1" applyFont="1" applyFill="1" applyAlignment="1">
      <alignment horizontal="center"/>
    </xf>
    <xf numFmtId="0" fontId="11" fillId="8" borderId="1" xfId="0" applyFont="1" applyFill="1" applyBorder="1" applyAlignment="1">
      <alignment horizontal="center"/>
    </xf>
    <xf numFmtId="164" fontId="8" fillId="0" borderId="8" xfId="2" applyFont="1" applyFill="1" applyBorder="1" applyAlignment="1">
      <alignment horizontal="center" vertical="center" wrapText="1"/>
    </xf>
    <xf numFmtId="2" fontId="8" fillId="0" borderId="8" xfId="0" applyNumberFormat="1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left" vertical="top" wrapText="1"/>
    </xf>
    <xf numFmtId="165" fontId="16" fillId="6" borderId="19" xfId="0" applyNumberFormat="1" applyFont="1" applyFill="1" applyBorder="1" applyAlignment="1">
      <alignment horizontal="center" vertical="top" wrapText="1"/>
    </xf>
    <xf numFmtId="171" fontId="17" fillId="6" borderId="19" xfId="2" applyNumberFormat="1" applyFont="1" applyFill="1" applyBorder="1" applyAlignment="1">
      <alignment horizontal="center" vertical="top" wrapText="1"/>
    </xf>
    <xf numFmtId="164" fontId="17" fillId="6" borderId="19" xfId="2" applyFont="1" applyFill="1" applyBorder="1" applyAlignment="1">
      <alignment horizontal="right" vertical="top" wrapText="1"/>
    </xf>
    <xf numFmtId="166" fontId="18" fillId="6" borderId="20" xfId="2" applyNumberFormat="1" applyFont="1" applyFill="1" applyBorder="1" applyAlignment="1">
      <alignment vertical="top" wrapText="1"/>
    </xf>
    <xf numFmtId="0" fontId="8" fillId="6" borderId="18" xfId="0" applyFont="1" applyFill="1" applyBorder="1" applyAlignment="1">
      <alignment horizontal="center" vertical="top" wrapText="1"/>
    </xf>
    <xf numFmtId="165" fontId="16" fillId="6" borderId="18" xfId="0" applyNumberFormat="1" applyFont="1" applyFill="1" applyBorder="1" applyAlignment="1">
      <alignment horizontal="center" vertical="top" wrapText="1"/>
    </xf>
    <xf numFmtId="171" fontId="17" fillId="6" borderId="18" xfId="2" applyNumberFormat="1" applyFont="1" applyFill="1" applyBorder="1" applyAlignment="1">
      <alignment horizontal="center" vertical="top" wrapText="1"/>
    </xf>
    <xf numFmtId="164" fontId="17" fillId="6" borderId="18" xfId="2" applyFont="1" applyFill="1" applyBorder="1" applyAlignment="1">
      <alignment horizontal="center" vertical="top" wrapText="1"/>
    </xf>
    <xf numFmtId="166" fontId="18" fillId="6" borderId="14" xfId="2" applyNumberFormat="1" applyFont="1" applyFill="1" applyBorder="1" applyAlignment="1">
      <alignment horizontal="center" vertical="top" wrapText="1"/>
    </xf>
    <xf numFmtId="0" fontId="12" fillId="7" borderId="16" xfId="4" applyFont="1" applyFill="1" applyBorder="1" applyAlignment="1">
      <alignment vertical="top" wrapText="1"/>
    </xf>
    <xf numFmtId="167" fontId="12" fillId="7" borderId="23" xfId="4" applyNumberFormat="1" applyFont="1" applyFill="1" applyBorder="1" applyAlignment="1">
      <alignment horizontal="center" vertical="top" wrapText="1"/>
    </xf>
    <xf numFmtId="171" fontId="12" fillId="7" borderId="23" xfId="2" applyNumberFormat="1" applyFont="1" applyFill="1" applyBorder="1" applyAlignment="1">
      <alignment horizontal="center" vertical="top" wrapText="1"/>
    </xf>
    <xf numFmtId="166" fontId="12" fillId="7" borderId="23" xfId="2" applyNumberFormat="1" applyFont="1" applyFill="1" applyBorder="1" applyAlignment="1">
      <alignment vertical="top" wrapText="1"/>
    </xf>
    <xf numFmtId="0" fontId="12" fillId="7" borderId="16" xfId="4" applyFont="1" applyFill="1" applyBorder="1" applyAlignment="1">
      <alignment horizontal="center" vertical="top" wrapText="1"/>
    </xf>
    <xf numFmtId="167" fontId="12" fillId="7" borderId="16" xfId="4" applyNumberFormat="1" applyFont="1" applyFill="1" applyBorder="1" applyAlignment="1">
      <alignment horizontal="center" vertical="top" wrapText="1"/>
    </xf>
    <xf numFmtId="171" fontId="12" fillId="7" borderId="16" xfId="2" applyNumberFormat="1" applyFont="1" applyFill="1" applyBorder="1" applyAlignment="1">
      <alignment horizontal="center" vertical="top" wrapText="1"/>
    </xf>
    <xf numFmtId="166" fontId="12" fillId="7" borderId="16" xfId="2" applyNumberFormat="1" applyFont="1" applyFill="1" applyBorder="1" applyAlignment="1">
      <alignment horizontal="center" vertical="top" wrapText="1"/>
    </xf>
    <xf numFmtId="169" fontId="12" fillId="7" borderId="23" xfId="4" applyNumberFormat="1" applyFont="1" applyFill="1" applyBorder="1" applyAlignment="1">
      <alignment horizontal="center" vertical="top" wrapText="1"/>
    </xf>
    <xf numFmtId="169" fontId="12" fillId="7" borderId="16" xfId="4" applyNumberFormat="1" applyFont="1" applyFill="1" applyBorder="1" applyAlignment="1">
      <alignment horizontal="center" vertical="top" wrapText="1"/>
    </xf>
    <xf numFmtId="170" fontId="12" fillId="7" borderId="23" xfId="4" applyNumberFormat="1" applyFont="1" applyFill="1" applyBorder="1" applyAlignment="1">
      <alignment horizontal="center" vertical="top" wrapText="1"/>
    </xf>
    <xf numFmtId="170" fontId="12" fillId="7" borderId="16" xfId="4" applyNumberFormat="1" applyFont="1" applyFill="1" applyBorder="1" applyAlignment="1">
      <alignment horizontal="center" vertical="top" wrapText="1"/>
    </xf>
    <xf numFmtId="171" fontId="16" fillId="7" borderId="16" xfId="2" applyNumberFormat="1" applyFont="1" applyFill="1" applyBorder="1" applyAlignment="1">
      <alignment horizontal="center" vertical="center" wrapText="1"/>
    </xf>
    <xf numFmtId="166" fontId="12" fillId="7" borderId="16" xfId="2" applyNumberFormat="1" applyFont="1" applyFill="1" applyBorder="1" applyAlignment="1">
      <alignment vertical="top" wrapText="1"/>
    </xf>
    <xf numFmtId="168" fontId="12" fillId="7" borderId="23" xfId="4" applyNumberFormat="1" applyFont="1" applyFill="1" applyBorder="1" applyAlignment="1">
      <alignment horizontal="center" vertical="top" wrapText="1"/>
    </xf>
    <xf numFmtId="171" fontId="16" fillId="7" borderId="16" xfId="2" applyNumberFormat="1" applyFont="1" applyFill="1" applyBorder="1" applyAlignment="1">
      <alignment horizontal="center" vertical="top" wrapText="1"/>
    </xf>
    <xf numFmtId="168" fontId="12" fillId="7" borderId="16" xfId="4" applyNumberFormat="1" applyFont="1" applyFill="1" applyBorder="1" applyAlignment="1">
      <alignment horizontal="center" vertical="top" wrapText="1"/>
    </xf>
    <xf numFmtId="171" fontId="16" fillId="7" borderId="25" xfId="2" applyNumberFormat="1" applyFont="1" applyFill="1" applyBorder="1" applyAlignment="1">
      <alignment horizontal="center" vertical="top" wrapText="1"/>
    </xf>
    <xf numFmtId="171" fontId="16" fillId="7" borderId="17" xfId="2" applyNumberFormat="1" applyFont="1" applyFill="1" applyBorder="1" applyAlignment="1">
      <alignment horizontal="center" vertical="top" wrapText="1"/>
    </xf>
    <xf numFmtId="0" fontId="12" fillId="7" borderId="26" xfId="4" applyFont="1" applyFill="1" applyBorder="1" applyAlignment="1">
      <alignment horizontal="center" vertical="top" wrapText="1"/>
    </xf>
    <xf numFmtId="167" fontId="12" fillId="7" borderId="26" xfId="4" applyNumberFormat="1" applyFont="1" applyFill="1" applyBorder="1" applyAlignment="1">
      <alignment horizontal="center" vertical="top" wrapText="1"/>
    </xf>
    <xf numFmtId="171" fontId="16" fillId="7" borderId="26" xfId="2" applyNumberFormat="1" applyFont="1" applyFill="1" applyBorder="1" applyAlignment="1">
      <alignment horizontal="center" vertical="top" wrapText="1"/>
    </xf>
    <xf numFmtId="166" fontId="12" fillId="7" borderId="26" xfId="2" applyNumberFormat="1" applyFont="1" applyFill="1" applyBorder="1" applyAlignment="1">
      <alignment horizontal="center" vertical="top" wrapText="1"/>
    </xf>
    <xf numFmtId="0" fontId="12" fillId="7" borderId="17" xfId="4" applyFont="1" applyFill="1" applyBorder="1" applyAlignment="1">
      <alignment vertical="top" wrapText="1"/>
    </xf>
    <xf numFmtId="168" fontId="12" fillId="7" borderId="25" xfId="4" applyNumberFormat="1" applyFont="1" applyFill="1" applyBorder="1" applyAlignment="1">
      <alignment horizontal="center" vertical="top" wrapText="1"/>
    </xf>
    <xf numFmtId="0" fontId="20" fillId="0" borderId="16" xfId="4" applyFont="1" applyBorder="1" applyAlignment="1">
      <alignment horizontal="left" vertical="top"/>
    </xf>
    <xf numFmtId="167" fontId="20" fillId="0" borderId="16" xfId="4" applyNumberFormat="1" applyFont="1" applyBorder="1" applyAlignment="1">
      <alignment horizontal="center" vertical="top"/>
    </xf>
    <xf numFmtId="173" fontId="17" fillId="0" borderId="16" xfId="5" applyNumberFormat="1" applyFont="1" applyBorder="1" applyAlignment="1">
      <alignment vertical="top" wrapText="1"/>
    </xf>
    <xf numFmtId="174" fontId="20" fillId="0" borderId="16" xfId="5" applyNumberFormat="1" applyFont="1" applyBorder="1" applyAlignment="1">
      <alignment horizontal="left" vertical="top"/>
    </xf>
    <xf numFmtId="0" fontId="12" fillId="0" borderId="16" xfId="4" applyFont="1" applyBorder="1" applyAlignment="1">
      <alignment vertical="top" wrapText="1"/>
    </xf>
    <xf numFmtId="167" fontId="12" fillId="0" borderId="16" xfId="4" applyNumberFormat="1" applyFont="1" applyBorder="1" applyAlignment="1">
      <alignment horizontal="center" vertical="top" wrapText="1"/>
    </xf>
    <xf numFmtId="172" fontId="12" fillId="0" borderId="16" xfId="5" applyFont="1" applyBorder="1" applyAlignment="1">
      <alignment horizontal="right" vertical="top" wrapText="1"/>
    </xf>
    <xf numFmtId="174" fontId="16" fillId="0" borderId="16" xfId="5" applyNumberFormat="1" applyFont="1" applyBorder="1" applyAlignment="1">
      <alignment horizontal="left" vertical="top"/>
    </xf>
    <xf numFmtId="0" fontId="12" fillId="0" borderId="26" xfId="4" applyFont="1" applyBorder="1" applyAlignment="1">
      <alignment vertical="top" wrapText="1"/>
    </xf>
    <xf numFmtId="167" fontId="12" fillId="0" borderId="24" xfId="4" applyNumberFormat="1" applyFont="1" applyBorder="1" applyAlignment="1">
      <alignment horizontal="center" vertical="top" wrapText="1"/>
    </xf>
    <xf numFmtId="172" fontId="12" fillId="0" borderId="24" xfId="5" applyFont="1" applyBorder="1" applyAlignment="1">
      <alignment vertical="top" wrapText="1"/>
    </xf>
    <xf numFmtId="2" fontId="8" fillId="0" borderId="24" xfId="4" applyNumberFormat="1" applyFont="1" applyBorder="1" applyAlignment="1">
      <alignment vertical="top" wrapText="1"/>
    </xf>
    <xf numFmtId="0" fontId="20" fillId="0" borderId="22" xfId="4" applyFont="1" applyBorder="1" applyAlignment="1">
      <alignment horizontal="left" vertical="top"/>
    </xf>
    <xf numFmtId="167" fontId="20" fillId="0" borderId="22" xfId="4" applyNumberFormat="1" applyFont="1" applyBorder="1" applyAlignment="1">
      <alignment horizontal="center" vertical="top"/>
    </xf>
    <xf numFmtId="173" fontId="17" fillId="0" borderId="22" xfId="5" applyNumberFormat="1" applyFont="1" applyBorder="1" applyAlignment="1">
      <alignment vertical="top" wrapText="1"/>
    </xf>
    <xf numFmtId="174" fontId="20" fillId="0" borderId="22" xfId="5" applyNumberFormat="1" applyFont="1" applyBorder="1" applyAlignment="1">
      <alignment horizontal="left" vertical="top"/>
    </xf>
    <xf numFmtId="0" fontId="12" fillId="9" borderId="8" xfId="4" applyFont="1" applyFill="1" applyBorder="1" applyAlignment="1">
      <alignment horizontal="center" vertical="center"/>
    </xf>
    <xf numFmtId="0" fontId="8" fillId="0" borderId="8" xfId="4" applyFont="1" applyBorder="1" applyAlignment="1">
      <alignment horizontal="center" vertical="center"/>
    </xf>
    <xf numFmtId="0" fontId="8" fillId="0" borderId="22" xfId="4" applyFont="1" applyBorder="1" applyAlignment="1">
      <alignment horizontal="center"/>
    </xf>
    <xf numFmtId="0" fontId="12" fillId="0" borderId="11" xfId="4" applyFont="1" applyBorder="1" applyAlignment="1">
      <alignment horizontal="center"/>
    </xf>
    <xf numFmtId="175" fontId="8" fillId="0" borderId="12" xfId="5" applyNumberFormat="1" applyFont="1" applyBorder="1" applyAlignment="1">
      <alignment horizontal="center" vertical="top"/>
    </xf>
    <xf numFmtId="0" fontId="11" fillId="10" borderId="1" xfId="0" applyFont="1" applyFill="1" applyBorder="1" applyAlignment="1">
      <alignment horizontal="center"/>
    </xf>
    <xf numFmtId="0" fontId="12" fillId="0" borderId="16" xfId="4" applyFont="1" applyBorder="1" applyAlignment="1">
      <alignment horizontal="center"/>
    </xf>
    <xf numFmtId="0" fontId="12" fillId="0" borderId="0" xfId="4" applyFont="1" applyBorder="1" applyAlignment="1">
      <alignment horizontal="center"/>
    </xf>
    <xf numFmtId="175" fontId="12" fillId="0" borderId="23" xfId="5" applyNumberFormat="1" applyFont="1" applyBorder="1" applyAlignment="1">
      <alignment horizontal="center" vertical="top"/>
    </xf>
    <xf numFmtId="0" fontId="8" fillId="6" borderId="21" xfId="0" applyFont="1" applyFill="1" applyBorder="1" applyAlignment="1">
      <alignment horizontal="left" vertical="top" wrapText="1"/>
    </xf>
    <xf numFmtId="0" fontId="12" fillId="0" borderId="26" xfId="4" applyFont="1" applyBorder="1" applyAlignment="1">
      <alignment horizontal="center"/>
    </xf>
    <xf numFmtId="0" fontId="12" fillId="0" borderId="1" xfId="4" applyFont="1" applyBorder="1" applyAlignment="1">
      <alignment horizontal="center"/>
    </xf>
    <xf numFmtId="175" fontId="12" fillId="0" borderId="24" xfId="5" applyNumberFormat="1" applyFont="1" applyBorder="1" applyAlignment="1">
      <alignment horizontal="center" vertical="top"/>
    </xf>
    <xf numFmtId="0" fontId="8" fillId="6" borderId="28" xfId="0" applyFont="1" applyFill="1" applyBorder="1" applyAlignment="1">
      <alignment horizontal="left" vertical="top" wrapText="1"/>
    </xf>
    <xf numFmtId="0" fontId="12" fillId="0" borderId="11" xfId="4" applyFont="1" applyBorder="1"/>
    <xf numFmtId="175" fontId="12" fillId="0" borderId="12" xfId="5" applyNumberFormat="1" applyFont="1" applyBorder="1" applyAlignment="1">
      <alignment horizontal="center" vertical="top"/>
    </xf>
    <xf numFmtId="0" fontId="12" fillId="0" borderId="16" xfId="0" applyFont="1" applyBorder="1" applyAlignment="1">
      <alignment vertical="top" wrapText="1"/>
    </xf>
    <xf numFmtId="0" fontId="12" fillId="0" borderId="0" xfId="4" applyFont="1" applyBorder="1"/>
    <xf numFmtId="0" fontId="12" fillId="0" borderId="1" xfId="4" applyFont="1" applyBorder="1"/>
    <xf numFmtId="0" fontId="12" fillId="0" borderId="0" xfId="4" applyFont="1" applyBorder="1" applyAlignment="1">
      <alignment horizontal="left"/>
    </xf>
    <xf numFmtId="2" fontId="10" fillId="10" borderId="0" xfId="1" applyNumberFormat="1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21" fillId="9" borderId="8" xfId="0" applyFont="1" applyFill="1" applyBorder="1" applyAlignment="1">
      <alignment horizontal="center" vertical="top" wrapText="1"/>
    </xf>
    <xf numFmtId="0" fontId="11" fillId="10" borderId="1" xfId="0" applyFont="1" applyFill="1" applyBorder="1" applyAlignment="1">
      <alignment horizontal="center"/>
    </xf>
    <xf numFmtId="0" fontId="2" fillId="11" borderId="8" xfId="0" applyFont="1" applyFill="1" applyBorder="1" applyAlignment="1">
      <alignment horizontal="center" vertical="center"/>
    </xf>
    <xf numFmtId="165" fontId="16" fillId="6" borderId="27" xfId="0" applyNumberFormat="1" applyFont="1" applyFill="1" applyBorder="1" applyAlignment="1">
      <alignment horizontal="center" vertical="top" wrapText="1"/>
    </xf>
    <xf numFmtId="171" fontId="17" fillId="6" borderId="27" xfId="2" applyNumberFormat="1" applyFont="1" applyFill="1" applyBorder="1" applyAlignment="1">
      <alignment horizontal="center" vertical="top" wrapText="1"/>
    </xf>
    <xf numFmtId="164" fontId="17" fillId="6" borderId="27" xfId="2" applyFont="1" applyFill="1" applyBorder="1" applyAlignment="1">
      <alignment horizontal="right" vertical="top" wrapText="1"/>
    </xf>
    <xf numFmtId="166" fontId="18" fillId="6" borderId="12" xfId="2" applyNumberFormat="1" applyFont="1" applyFill="1" applyBorder="1" applyAlignment="1">
      <alignment vertical="top" wrapText="1"/>
    </xf>
    <xf numFmtId="165" fontId="13" fillId="6" borderId="21" xfId="0" applyNumberFormat="1" applyFont="1" applyFill="1" applyBorder="1" applyAlignment="1">
      <alignment horizontal="center" vertical="top" wrapText="1"/>
    </xf>
    <xf numFmtId="171" fontId="17" fillId="6" borderId="21" xfId="2" applyNumberFormat="1" applyFont="1" applyFill="1" applyBorder="1" applyAlignment="1">
      <alignment horizontal="center" vertical="top" wrapText="1"/>
    </xf>
    <xf numFmtId="164" fontId="17" fillId="6" borderId="21" xfId="2" applyFont="1" applyFill="1" applyBorder="1" applyAlignment="1">
      <alignment horizontal="right" vertical="top" wrapText="1"/>
    </xf>
    <xf numFmtId="166" fontId="18" fillId="6" borderId="22" xfId="2" applyNumberFormat="1" applyFont="1" applyFill="1" applyBorder="1" applyAlignment="1">
      <alignment vertical="top" wrapText="1"/>
    </xf>
    <xf numFmtId="0" fontId="2" fillId="0" borderId="8" xfId="0" applyFont="1" applyBorder="1" applyAlignment="1">
      <alignment horizontal="center" vertical="center"/>
    </xf>
    <xf numFmtId="165" fontId="16" fillId="6" borderId="29" xfId="0" applyNumberFormat="1" applyFont="1" applyFill="1" applyBorder="1" applyAlignment="1">
      <alignment horizontal="center" vertical="top" wrapText="1"/>
    </xf>
    <xf numFmtId="171" fontId="17" fillId="6" borderId="28" xfId="2" applyNumberFormat="1" applyFont="1" applyFill="1" applyBorder="1" applyAlignment="1">
      <alignment horizontal="center" vertical="top" wrapText="1"/>
    </xf>
    <xf numFmtId="164" fontId="17" fillId="6" borderId="29" xfId="2" applyFont="1" applyFill="1" applyBorder="1" applyAlignment="1">
      <alignment horizontal="right" vertical="top" wrapText="1"/>
    </xf>
    <xf numFmtId="166" fontId="18" fillId="6" borderId="29" xfId="2" applyNumberFormat="1" applyFont="1" applyFill="1" applyBorder="1" applyAlignment="1">
      <alignment vertical="top" wrapText="1"/>
    </xf>
    <xf numFmtId="165" fontId="13" fillId="6" borderId="28" xfId="0" applyNumberFormat="1" applyFont="1" applyFill="1" applyBorder="1" applyAlignment="1">
      <alignment horizontal="center" vertical="top" wrapText="1"/>
    </xf>
    <xf numFmtId="164" fontId="17" fillId="6" borderId="28" xfId="2" applyFont="1" applyFill="1" applyBorder="1" applyAlignment="1">
      <alignment horizontal="right" vertical="top" wrapText="1"/>
    </xf>
    <xf numFmtId="166" fontId="18" fillId="6" borderId="28" xfId="2" applyNumberFormat="1" applyFont="1" applyFill="1" applyBorder="1" applyAlignment="1">
      <alignment vertical="top" wrapText="1"/>
    </xf>
    <xf numFmtId="176" fontId="12" fillId="7" borderId="23" xfId="5" applyNumberFormat="1" applyFont="1" applyFill="1" applyBorder="1" applyAlignment="1">
      <alignment horizontal="center" vertical="top" wrapText="1"/>
    </xf>
    <xf numFmtId="176" fontId="12" fillId="7" borderId="16" xfId="5" applyNumberFormat="1" applyFont="1" applyFill="1" applyBorder="1" applyAlignment="1">
      <alignment horizontal="center" vertical="top" wrapText="1"/>
    </xf>
    <xf numFmtId="172" fontId="12" fillId="7" borderId="16" xfId="5" applyFont="1" applyFill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center"/>
    </xf>
    <xf numFmtId="169" fontId="12" fillId="0" borderId="23" xfId="0" applyNumberFormat="1" applyFont="1" applyBorder="1" applyAlignment="1">
      <alignment horizontal="center" vertical="top" wrapText="1"/>
    </xf>
    <xf numFmtId="176" fontId="12" fillId="0" borderId="23" xfId="5" applyNumberFormat="1" applyFont="1" applyBorder="1" applyAlignment="1">
      <alignment horizontal="center" vertical="top" wrapText="1"/>
    </xf>
    <xf numFmtId="172" fontId="12" fillId="0" borderId="23" xfId="5" applyFont="1" applyBorder="1" applyAlignment="1">
      <alignment horizontal="center" vertical="top" wrapText="1"/>
    </xf>
    <xf numFmtId="172" fontId="18" fillId="0" borderId="12" xfId="5" applyFont="1" applyBorder="1" applyAlignment="1">
      <alignment horizontal="right" vertical="top" wrapText="1"/>
    </xf>
    <xf numFmtId="177" fontId="12" fillId="0" borderId="23" xfId="0" applyNumberFormat="1" applyFont="1" applyBorder="1" applyAlignment="1">
      <alignment horizontal="center" vertical="top" wrapText="1"/>
    </xf>
    <xf numFmtId="172" fontId="18" fillId="0" borderId="23" xfId="5" applyFont="1" applyBorder="1" applyAlignment="1">
      <alignment horizontal="right" vertical="top" wrapText="1"/>
    </xf>
    <xf numFmtId="0" fontId="2" fillId="11" borderId="30" xfId="0" applyFont="1" applyFill="1" applyBorder="1" applyAlignment="1">
      <alignment horizontal="center" vertical="center"/>
    </xf>
    <xf numFmtId="178" fontId="12" fillId="7" borderId="16" xfId="4" applyNumberFormat="1" applyFont="1" applyFill="1" applyBorder="1" applyAlignment="1">
      <alignment horizontal="center" vertical="top" wrapText="1"/>
    </xf>
    <xf numFmtId="166" fontId="18" fillId="6" borderId="27" xfId="2" applyNumberFormat="1" applyFont="1" applyFill="1" applyBorder="1" applyAlignment="1">
      <alignment vertical="top" wrapText="1"/>
    </xf>
    <xf numFmtId="171" fontId="17" fillId="6" borderId="29" xfId="2" applyNumberFormat="1" applyFont="1" applyFill="1" applyBorder="1" applyAlignment="1">
      <alignment horizontal="center" vertical="top" wrapText="1"/>
    </xf>
    <xf numFmtId="178" fontId="12" fillId="0" borderId="23" xfId="0" applyNumberFormat="1" applyFont="1" applyBorder="1" applyAlignment="1">
      <alignment horizontal="center" vertical="top" wrapText="1"/>
    </xf>
    <xf numFmtId="0" fontId="12" fillId="7" borderId="16" xfId="4" applyFont="1" applyFill="1" applyBorder="1" applyAlignment="1">
      <alignment horizontal="left" vertical="top" wrapText="1"/>
    </xf>
    <xf numFmtId="167" fontId="12" fillId="7" borderId="23" xfId="4" applyNumberFormat="1" applyFont="1" applyFill="1" applyBorder="1" applyAlignment="1">
      <alignment horizontal="left" vertical="top" wrapText="1"/>
    </xf>
    <xf numFmtId="176" fontId="12" fillId="7" borderId="23" xfId="5" applyNumberFormat="1" applyFont="1" applyFill="1" applyBorder="1" applyAlignment="1">
      <alignment horizontal="left" vertical="top" wrapText="1"/>
    </xf>
    <xf numFmtId="2" fontId="8" fillId="0" borderId="23" xfId="0" applyNumberFormat="1" applyFont="1" applyBorder="1" applyAlignment="1">
      <alignment horizontal="right" vertical="top" wrapText="1"/>
    </xf>
    <xf numFmtId="169" fontId="12" fillId="7" borderId="23" xfId="4" applyNumberFormat="1" applyFont="1" applyFill="1" applyBorder="1" applyAlignment="1">
      <alignment horizontal="left" vertical="top" wrapText="1"/>
    </xf>
    <xf numFmtId="0" fontId="0" fillId="0" borderId="10" xfId="0" applyBorder="1"/>
    <xf numFmtId="177" fontId="12" fillId="7" borderId="23" xfId="4" applyNumberFormat="1" applyFont="1" applyFill="1" applyBorder="1" applyAlignment="1">
      <alignment horizontal="left" vertical="top" wrapText="1"/>
    </xf>
    <xf numFmtId="0" fontId="0" fillId="0" borderId="13" xfId="0" applyBorder="1"/>
    <xf numFmtId="170" fontId="12" fillId="7" borderId="23" xfId="4" applyNumberFormat="1" applyFont="1" applyFill="1" applyBorder="1" applyAlignment="1">
      <alignment horizontal="left" vertical="top" wrapText="1"/>
    </xf>
    <xf numFmtId="0" fontId="0" fillId="0" borderId="31" xfId="0" applyBorder="1"/>
    <xf numFmtId="0" fontId="5" fillId="9" borderId="8" xfId="0" applyFont="1" applyFill="1" applyBorder="1" applyAlignment="1">
      <alignment horizontal="center" vertical="top" wrapText="1"/>
    </xf>
    <xf numFmtId="2" fontId="21" fillId="9" borderId="8" xfId="0" applyNumberFormat="1" applyFont="1" applyFill="1" applyBorder="1" applyAlignment="1">
      <alignment horizontal="center"/>
    </xf>
    <xf numFmtId="168" fontId="12" fillId="7" borderId="23" xfId="4" applyNumberFormat="1" applyFont="1" applyFill="1" applyBorder="1" applyAlignment="1">
      <alignment horizontal="left" vertical="top" wrapText="1"/>
    </xf>
    <xf numFmtId="0" fontId="0" fillId="0" borderId="0" xfId="0" applyBorder="1"/>
    <xf numFmtId="0" fontId="2" fillId="0" borderId="0" xfId="0" applyFont="1"/>
    <xf numFmtId="2" fontId="24" fillId="0" borderId="8" xfId="0" applyNumberFormat="1" applyFont="1" applyBorder="1" applyAlignment="1">
      <alignment horizontal="center" vertical="center"/>
    </xf>
    <xf numFmtId="169" fontId="25" fillId="7" borderId="23" xfId="4" applyNumberFormat="1" applyFont="1" applyFill="1" applyBorder="1" applyAlignment="1">
      <alignment horizontal="left" vertical="top" wrapText="1"/>
    </xf>
    <xf numFmtId="167" fontId="23" fillId="7" borderId="16" xfId="0" applyNumberFormat="1" applyFont="1" applyFill="1" applyBorder="1" applyAlignment="1">
      <alignment horizontal="center" vertical="top" wrapText="1"/>
    </xf>
    <xf numFmtId="171" fontId="13" fillId="7" borderId="32" xfId="2" applyNumberFormat="1" applyFont="1" applyFill="1" applyBorder="1" applyAlignment="1">
      <alignment horizontal="center" vertical="center" wrapText="1"/>
    </xf>
    <xf numFmtId="166" fontId="23" fillId="7" borderId="32" xfId="2" applyNumberFormat="1" applyFont="1" applyFill="1" applyBorder="1" applyAlignment="1">
      <alignment vertical="top" wrapText="1"/>
    </xf>
    <xf numFmtId="179" fontId="26" fillId="7" borderId="33" xfId="2" applyNumberFormat="1" applyFont="1" applyFill="1" applyBorder="1" applyAlignment="1">
      <alignment vertical="top" wrapText="1"/>
    </xf>
    <xf numFmtId="0" fontId="2" fillId="0" borderId="9" xfId="0" applyFont="1" applyBorder="1" applyAlignment="1">
      <alignment horizontal="center" vertical="center"/>
    </xf>
    <xf numFmtId="171" fontId="13" fillId="7" borderId="23" xfId="2" applyNumberFormat="1" applyFont="1" applyFill="1" applyBorder="1" applyAlignment="1">
      <alignment horizontal="center" vertical="top" wrapText="1"/>
    </xf>
    <xf numFmtId="179" fontId="26" fillId="7" borderId="16" xfId="2" applyNumberFormat="1" applyFont="1" applyFill="1" applyBorder="1" applyAlignment="1">
      <alignment vertical="top" wrapText="1"/>
    </xf>
    <xf numFmtId="0" fontId="2" fillId="11" borderId="9" xfId="0" applyFont="1" applyFill="1" applyBorder="1" applyAlignment="1">
      <alignment horizontal="center" vertical="center"/>
    </xf>
    <xf numFmtId="2" fontId="21" fillId="9" borderId="8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180" fontId="12" fillId="7" borderId="23" xfId="4" applyNumberFormat="1" applyFont="1" applyFill="1" applyBorder="1" applyAlignment="1">
      <alignment horizontal="center" vertical="top" wrapText="1"/>
    </xf>
    <xf numFmtId="177" fontId="12" fillId="7" borderId="23" xfId="4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" xfId="0" applyBorder="1"/>
    <xf numFmtId="0" fontId="0" fillId="0" borderId="24" xfId="0" applyBorder="1"/>
    <xf numFmtId="169" fontId="12" fillId="7" borderId="26" xfId="4" applyNumberFormat="1" applyFont="1" applyFill="1" applyBorder="1" applyAlignment="1">
      <alignment horizontal="center" vertical="top" wrapText="1"/>
    </xf>
    <xf numFmtId="176" fontId="12" fillId="7" borderId="26" xfId="5" applyNumberFormat="1" applyFont="1" applyFill="1" applyBorder="1" applyAlignment="1">
      <alignment horizontal="center" vertical="top" wrapText="1"/>
    </xf>
    <xf numFmtId="172" fontId="12" fillId="7" borderId="26" xfId="5" applyFont="1" applyFill="1" applyBorder="1" applyAlignment="1">
      <alignment horizontal="center" vertical="top" wrapText="1"/>
    </xf>
    <xf numFmtId="166" fontId="23" fillId="7" borderId="23" xfId="2" applyNumberFormat="1" applyFont="1" applyFill="1" applyBorder="1" applyAlignment="1">
      <alignment vertical="top" wrapText="1"/>
    </xf>
    <xf numFmtId="178" fontId="12" fillId="7" borderId="23" xfId="4" applyNumberFormat="1" applyFont="1" applyFill="1" applyBorder="1" applyAlignment="1">
      <alignment horizontal="center" vertical="top" wrapText="1"/>
    </xf>
    <xf numFmtId="0" fontId="14" fillId="0" borderId="22" xfId="4" applyFont="1" applyBorder="1" applyAlignment="1">
      <alignment vertical="top" wrapText="1"/>
    </xf>
    <xf numFmtId="167" fontId="16" fillId="0" borderId="34" xfId="4" applyNumberFormat="1" applyFont="1" applyBorder="1" applyAlignment="1">
      <alignment horizontal="left" vertical="top" wrapText="1"/>
    </xf>
    <xf numFmtId="170" fontId="16" fillId="0" borderId="34" xfId="4" applyNumberFormat="1" applyFont="1" applyBorder="1" applyAlignment="1">
      <alignment horizontal="center" vertical="top" wrapText="1"/>
    </xf>
    <xf numFmtId="176" fontId="12" fillId="0" borderId="34" xfId="5" applyNumberFormat="1" applyFont="1" applyBorder="1" applyAlignment="1">
      <alignment horizontal="center" vertical="top" wrapText="1"/>
    </xf>
    <xf numFmtId="172" fontId="16" fillId="0" borderId="34" xfId="5" applyFont="1" applyBorder="1" applyAlignment="1">
      <alignment vertical="top" wrapText="1"/>
    </xf>
    <xf numFmtId="174" fontId="16" fillId="0" borderId="34" xfId="5" applyNumberFormat="1" applyFont="1" applyBorder="1" applyAlignment="1">
      <alignment horizontal="left" vertical="top" wrapText="1"/>
    </xf>
    <xf numFmtId="172" fontId="20" fillId="0" borderId="22" xfId="5" applyFont="1" applyBorder="1" applyAlignment="1">
      <alignment horizontal="center" vertical="top"/>
    </xf>
    <xf numFmtId="176" fontId="12" fillId="0" borderId="16" xfId="5" applyNumberFormat="1" applyFont="1" applyBorder="1" applyAlignment="1">
      <alignment horizontal="center" vertical="top" wrapText="1"/>
    </xf>
    <xf numFmtId="176" fontId="20" fillId="0" borderId="22" xfId="5" applyNumberFormat="1" applyFont="1" applyBorder="1" applyAlignment="1">
      <alignment horizontal="center" vertical="top"/>
    </xf>
    <xf numFmtId="167" fontId="12" fillId="0" borderId="23" xfId="4" applyNumberFormat="1" applyFont="1" applyBorder="1" applyAlignment="1">
      <alignment horizontal="center" vertical="top" wrapText="1"/>
    </xf>
    <xf numFmtId="172" fontId="12" fillId="0" borderId="23" xfId="5" applyFont="1" applyBorder="1" applyAlignment="1">
      <alignment vertical="top" wrapText="1"/>
    </xf>
    <xf numFmtId="2" fontId="8" fillId="0" borderId="23" xfId="4" applyNumberFormat="1" applyFont="1" applyBorder="1" applyAlignment="1">
      <alignment vertical="top" wrapText="1"/>
    </xf>
    <xf numFmtId="181" fontId="8" fillId="0" borderId="26" xfId="4" applyNumberFormat="1" applyFont="1" applyBorder="1" applyAlignment="1">
      <alignment horizontal="right" vertical="top" wrapText="1"/>
    </xf>
    <xf numFmtId="181" fontId="8" fillId="0" borderId="26" xfId="4" applyNumberFormat="1" applyFont="1" applyBorder="1" applyAlignment="1">
      <alignment horizontal="center" vertical="top" wrapText="1"/>
    </xf>
    <xf numFmtId="176" fontId="8" fillId="0" borderId="26" xfId="5" applyNumberFormat="1" applyFont="1" applyBorder="1" applyAlignment="1">
      <alignment horizontal="center" vertical="top" wrapText="1"/>
    </xf>
    <xf numFmtId="181" fontId="8" fillId="0" borderId="26" xfId="5" applyNumberFormat="1" applyFont="1" applyBorder="1" applyAlignment="1">
      <alignment horizontal="right" vertical="top" wrapText="1"/>
    </xf>
    <xf numFmtId="0" fontId="6" fillId="0" borderId="0" xfId="0" applyFont="1"/>
    <xf numFmtId="2" fontId="10" fillId="12" borderId="0" xfId="1" applyNumberFormat="1" applyFont="1" applyFill="1" applyAlignment="1">
      <alignment horizontal="center"/>
    </xf>
    <xf numFmtId="2" fontId="28" fillId="13" borderId="0" xfId="1" applyNumberFormat="1" applyFont="1" applyFill="1" applyAlignment="1">
      <alignment horizontal="center"/>
    </xf>
    <xf numFmtId="2" fontId="0" fillId="0" borderId="0" xfId="0" applyNumberFormat="1"/>
    <xf numFmtId="0" fontId="12" fillId="7" borderId="13" xfId="3" applyFont="1" applyFill="1" applyBorder="1" applyAlignment="1">
      <alignment vertical="top" wrapText="1"/>
    </xf>
    <xf numFmtId="0" fontId="12" fillId="7" borderId="35" xfId="3" applyFont="1" applyFill="1" applyBorder="1" applyAlignment="1">
      <alignment vertical="top" wrapText="1"/>
    </xf>
    <xf numFmtId="0" fontId="8" fillId="6" borderId="37" xfId="0" applyFont="1" applyFill="1" applyBorder="1" applyAlignment="1">
      <alignment horizontal="left" vertical="top" wrapText="1"/>
    </xf>
    <xf numFmtId="0" fontId="12" fillId="0" borderId="0" xfId="3" applyFont="1" applyFill="1" applyBorder="1" applyAlignment="1">
      <alignment horizontal="center" vertical="top" wrapText="1"/>
    </xf>
    <xf numFmtId="165" fontId="0" fillId="0" borderId="40" xfId="0" applyNumberFormat="1" applyBorder="1" applyAlignment="1">
      <alignment horizontal="center"/>
    </xf>
    <xf numFmtId="166" fontId="0" fillId="0" borderId="41" xfId="0" applyNumberFormat="1" applyBorder="1" applyAlignment="1">
      <alignment horizontal="center"/>
    </xf>
    <xf numFmtId="167" fontId="0" fillId="0" borderId="42" xfId="0" applyNumberFormat="1" applyBorder="1" applyAlignment="1">
      <alignment horizontal="center"/>
    </xf>
    <xf numFmtId="166" fontId="0" fillId="0" borderId="43" xfId="0" applyNumberFormat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168" fontId="0" fillId="0" borderId="42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166" fontId="0" fillId="0" borderId="50" xfId="0" applyNumberFormat="1" applyBorder="1" applyAlignment="1">
      <alignment horizontal="center"/>
    </xf>
    <xf numFmtId="166" fontId="0" fillId="0" borderId="51" xfId="0" applyNumberFormat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1" fillId="0" borderId="44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center" vertical="center"/>
    </xf>
    <xf numFmtId="169" fontId="0" fillId="0" borderId="42" xfId="0" applyNumberFormat="1" applyBorder="1" applyAlignment="1">
      <alignment horizontal="center"/>
    </xf>
    <xf numFmtId="170" fontId="0" fillId="0" borderId="42" xfId="0" applyNumberFormat="1" applyBorder="1" applyAlignment="1">
      <alignment horizontal="center"/>
    </xf>
    <xf numFmtId="169" fontId="0" fillId="0" borderId="44" xfId="0" applyNumberFormat="1" applyBorder="1" applyAlignment="1">
      <alignment horizontal="center"/>
    </xf>
    <xf numFmtId="166" fontId="0" fillId="0" borderId="45" xfId="0" applyNumberFormat="1" applyBorder="1" applyAlignment="1">
      <alignment horizontal="center"/>
    </xf>
    <xf numFmtId="0" fontId="1" fillId="0" borderId="36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1" fillId="14" borderId="14" xfId="0" applyFont="1" applyFill="1" applyBorder="1" applyAlignment="1">
      <alignment horizontal="center" vertical="center"/>
    </xf>
    <xf numFmtId="0" fontId="0" fillId="0" borderId="6" xfId="0" applyFill="1" applyBorder="1" applyAlignment="1" applyProtection="1">
      <alignment horizontal="center"/>
      <protection locked="0"/>
    </xf>
    <xf numFmtId="0" fontId="6" fillId="0" borderId="2" xfId="0" applyFon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center"/>
    </xf>
    <xf numFmtId="0" fontId="0" fillId="4" borderId="5" xfId="0" applyFill="1" applyBorder="1" applyAlignment="1" applyProtection="1">
      <alignment horizontal="center"/>
      <protection locked="0"/>
    </xf>
    <xf numFmtId="0" fontId="0" fillId="4" borderId="4" xfId="0" applyFill="1" applyBorder="1" applyAlignment="1" applyProtection="1">
      <alignment horizontal="center"/>
      <protection locked="0"/>
    </xf>
    <xf numFmtId="0" fontId="5" fillId="0" borderId="2" xfId="0" applyFont="1" applyFill="1" applyBorder="1" applyAlignment="1">
      <alignment horizontal="center" vertical="center"/>
    </xf>
    <xf numFmtId="0" fontId="0" fillId="4" borderId="3" xfId="0" applyFill="1" applyBorder="1" applyAlignment="1" applyProtection="1">
      <alignment horizontal="center"/>
      <protection locked="0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14" fillId="0" borderId="12" xfId="4" applyFont="1" applyBorder="1" applyAlignment="1">
      <alignment horizontal="left" vertical="center" wrapText="1"/>
    </xf>
    <xf numFmtId="0" fontId="14" fillId="0" borderId="23" xfId="4" applyFont="1" applyBorder="1" applyAlignment="1">
      <alignment horizontal="left" vertical="center" wrapText="1"/>
    </xf>
    <xf numFmtId="166" fontId="22" fillId="7" borderId="22" xfId="2" applyNumberFormat="1" applyFont="1" applyFill="1" applyBorder="1" applyAlignment="1">
      <alignment horizontal="center" vertical="center" wrapText="1"/>
    </xf>
    <xf numFmtId="166" fontId="22" fillId="7" borderId="16" xfId="2" applyNumberFormat="1" applyFont="1" applyFill="1" applyBorder="1" applyAlignment="1">
      <alignment horizontal="center" vertical="center" wrapText="1"/>
    </xf>
    <xf numFmtId="166" fontId="18" fillId="7" borderId="22" xfId="2" applyNumberFormat="1" applyFont="1" applyFill="1" applyBorder="1" applyAlignment="1">
      <alignment horizontal="center" vertical="center" wrapText="1"/>
    </xf>
    <xf numFmtId="166" fontId="18" fillId="7" borderId="16" xfId="2" applyNumberFormat="1" applyFont="1" applyFill="1" applyBorder="1" applyAlignment="1">
      <alignment horizontal="center" vertical="center" wrapText="1"/>
    </xf>
    <xf numFmtId="166" fontId="18" fillId="7" borderId="28" xfId="2" applyNumberFormat="1" applyFont="1" applyFill="1" applyBorder="1" applyAlignment="1">
      <alignment horizontal="center" vertical="center" wrapText="1"/>
    </xf>
    <xf numFmtId="166" fontId="18" fillId="7" borderId="10" xfId="2" applyNumberFormat="1" applyFont="1" applyFill="1" applyBorder="1" applyAlignment="1">
      <alignment horizontal="center" vertical="center" wrapText="1"/>
    </xf>
    <xf numFmtId="166" fontId="18" fillId="7" borderId="13" xfId="2" applyNumberFormat="1" applyFont="1" applyFill="1" applyBorder="1" applyAlignment="1">
      <alignment horizontal="center" vertical="center" wrapText="1"/>
    </xf>
    <xf numFmtId="166" fontId="22" fillId="7" borderId="13" xfId="2" applyNumberFormat="1" applyFont="1" applyFill="1" applyBorder="1" applyAlignment="1">
      <alignment horizontal="center" vertical="center" wrapText="1"/>
    </xf>
    <xf numFmtId="166" fontId="22" fillId="7" borderId="31" xfId="2" applyNumberFormat="1" applyFont="1" applyFill="1" applyBorder="1" applyAlignment="1">
      <alignment horizontal="center" vertical="center" wrapText="1"/>
    </xf>
    <xf numFmtId="0" fontId="14" fillId="0" borderId="12" xfId="4" applyFont="1" applyBorder="1" applyAlignment="1">
      <alignment horizontal="center" vertical="center" wrapText="1"/>
    </xf>
    <xf numFmtId="0" fontId="14" fillId="0" borderId="23" xfId="4" applyFont="1" applyBorder="1" applyAlignment="1">
      <alignment horizontal="center" vertical="center" wrapText="1"/>
    </xf>
    <xf numFmtId="0" fontId="14" fillId="0" borderId="24" xfId="4" applyFont="1" applyBorder="1" applyAlignment="1">
      <alignment horizontal="center" vertical="center" wrapText="1"/>
    </xf>
    <xf numFmtId="166" fontId="18" fillId="7" borderId="22" xfId="2" applyNumberFormat="1" applyFont="1" applyFill="1" applyBorder="1" applyAlignment="1">
      <alignment horizontal="right" vertical="center" wrapText="1"/>
    </xf>
    <xf numFmtId="166" fontId="18" fillId="7" borderId="16" xfId="2" applyNumberFormat="1" applyFont="1" applyFill="1" applyBorder="1" applyAlignment="1">
      <alignment horizontal="right" vertical="center" wrapText="1"/>
    </xf>
    <xf numFmtId="166" fontId="18" fillId="7" borderId="28" xfId="2" applyNumberFormat="1" applyFont="1" applyFill="1" applyBorder="1" applyAlignment="1">
      <alignment horizontal="right" vertical="center" wrapText="1"/>
    </xf>
    <xf numFmtId="0" fontId="14" fillId="0" borderId="24" xfId="4" applyFont="1" applyBorder="1" applyAlignment="1">
      <alignment horizontal="left" vertical="center" wrapText="1"/>
    </xf>
    <xf numFmtId="0" fontId="14" fillId="0" borderId="12" xfId="4" applyFont="1" applyBorder="1" applyAlignment="1">
      <alignment vertical="center" wrapText="1"/>
    </xf>
    <xf numFmtId="0" fontId="14" fillId="0" borderId="23" xfId="4" applyFont="1" applyBorder="1" applyAlignment="1">
      <alignment vertical="center" wrapText="1"/>
    </xf>
    <xf numFmtId="0" fontId="14" fillId="0" borderId="24" xfId="4" applyFont="1" applyBorder="1" applyAlignment="1">
      <alignment vertical="center" wrapText="1"/>
    </xf>
    <xf numFmtId="0" fontId="14" fillId="0" borderId="22" xfId="4" applyFont="1" applyBorder="1" applyAlignment="1">
      <alignment horizontal="center" vertical="center" wrapText="1"/>
    </xf>
    <xf numFmtId="0" fontId="14" fillId="0" borderId="16" xfId="4" applyFont="1" applyBorder="1" applyAlignment="1">
      <alignment horizontal="center" vertical="center" wrapText="1"/>
    </xf>
    <xf numFmtId="0" fontId="14" fillId="0" borderId="26" xfId="4" applyFont="1" applyBorder="1" applyAlignment="1">
      <alignment horizontal="center" vertical="center" wrapText="1"/>
    </xf>
    <xf numFmtId="166" fontId="18" fillId="7" borderId="26" xfId="2" applyNumberFormat="1" applyFont="1" applyFill="1" applyBorder="1" applyAlignment="1">
      <alignment horizontal="center" vertical="center" wrapText="1"/>
    </xf>
    <xf numFmtId="166" fontId="18" fillId="7" borderId="17" xfId="2" applyNumberFormat="1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/>
    </xf>
    <xf numFmtId="0" fontId="14" fillId="0" borderId="12" xfId="0" applyFont="1" applyBorder="1" applyAlignment="1">
      <alignment horizontal="center" vertical="top" wrapText="1"/>
    </xf>
    <xf numFmtId="0" fontId="14" fillId="0" borderId="23" xfId="0" applyFont="1" applyBorder="1" applyAlignment="1">
      <alignment horizontal="center" vertical="top" wrapText="1"/>
    </xf>
    <xf numFmtId="166" fontId="18" fillId="0" borderId="21" xfId="2" applyNumberFormat="1" applyFont="1" applyFill="1" applyBorder="1" applyAlignment="1">
      <alignment horizontal="center" vertical="center" wrapText="1"/>
    </xf>
    <xf numFmtId="166" fontId="18" fillId="0" borderId="16" xfId="2" applyNumberFormat="1" applyFont="1" applyFill="1" applyBorder="1" applyAlignment="1">
      <alignment horizontal="center" vertical="center" wrapText="1"/>
    </xf>
    <xf numFmtId="0" fontId="14" fillId="0" borderId="27" xfId="4" applyFont="1" applyBorder="1" applyAlignment="1">
      <alignment horizontal="center" vertical="center" wrapText="1"/>
    </xf>
    <xf numFmtId="0" fontId="14" fillId="0" borderId="25" xfId="4" applyFont="1" applyBorder="1" applyAlignment="1">
      <alignment horizontal="center" vertical="center" wrapText="1"/>
    </xf>
    <xf numFmtId="166" fontId="18" fillId="0" borderId="17" xfId="2" applyNumberFormat="1" applyFont="1" applyFill="1" applyBorder="1" applyAlignment="1">
      <alignment horizontal="center" vertical="center" wrapText="1"/>
    </xf>
    <xf numFmtId="166" fontId="18" fillId="7" borderId="17" xfId="2" applyNumberFormat="1" applyFont="1" applyFill="1" applyBorder="1" applyAlignment="1">
      <alignment horizontal="right" vertical="center" wrapText="1"/>
    </xf>
    <xf numFmtId="0" fontId="14" fillId="0" borderId="22" xfId="4" applyFont="1" applyBorder="1" applyAlignment="1">
      <alignment horizontal="center" vertical="top" wrapText="1"/>
    </xf>
    <xf numFmtId="0" fontId="14" fillId="0" borderId="16" xfId="4" applyFont="1" applyBorder="1" applyAlignment="1">
      <alignment horizontal="center" vertical="top" wrapText="1"/>
    </xf>
    <xf numFmtId="0" fontId="14" fillId="0" borderId="26" xfId="4" applyFont="1" applyBorder="1" applyAlignment="1">
      <alignment horizontal="center" vertical="top" wrapText="1"/>
    </xf>
    <xf numFmtId="166" fontId="18" fillId="0" borderId="26" xfId="2" applyNumberFormat="1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/>
    </xf>
    <xf numFmtId="2" fontId="10" fillId="5" borderId="0" xfId="1" applyNumberFormat="1" applyFont="1" applyFill="1" applyAlignment="1">
      <alignment horizontal="center"/>
    </xf>
    <xf numFmtId="0" fontId="1" fillId="14" borderId="48" xfId="0" applyFont="1" applyFill="1" applyBorder="1" applyAlignment="1">
      <alignment horizontal="center" vertical="center"/>
    </xf>
    <xf numFmtId="0" fontId="1" fillId="14" borderId="49" xfId="0" applyFont="1" applyFill="1" applyBorder="1" applyAlignment="1">
      <alignment horizontal="center" vertical="center"/>
    </xf>
    <xf numFmtId="0" fontId="1" fillId="14" borderId="38" xfId="0" applyFont="1" applyFill="1" applyBorder="1" applyAlignment="1">
      <alignment horizontal="center" vertical="center" wrapText="1"/>
    </xf>
    <xf numFmtId="0" fontId="1" fillId="14" borderId="39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/>
    </xf>
    <xf numFmtId="0" fontId="11" fillId="5" borderId="53" xfId="0" applyFont="1" applyFill="1" applyBorder="1" applyAlignment="1">
      <alignment horizontal="center"/>
    </xf>
    <xf numFmtId="0" fontId="11" fillId="5" borderId="46" xfId="0" applyFont="1" applyFill="1" applyBorder="1" applyAlignment="1">
      <alignment horizontal="center"/>
    </xf>
    <xf numFmtId="0" fontId="11" fillId="5" borderId="47" xfId="0" applyFont="1" applyFill="1" applyBorder="1" applyAlignment="1">
      <alignment horizontal="center"/>
    </xf>
  </cellXfs>
  <cellStyles count="6">
    <cellStyle name="Euro" xfId="2"/>
    <cellStyle name="Euro 2" xfId="5"/>
    <cellStyle name="Normal" xfId="0" builtinId="0"/>
    <cellStyle name="Normal 2 2" xfId="4"/>
    <cellStyle name="Normal 3" xfId="1"/>
    <cellStyle name="Normal 4" xfId="3"/>
  </cellStyles>
  <dxfs count="5"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2</xdr:row>
      <xdr:rowOff>19050</xdr:rowOff>
    </xdr:from>
    <xdr:to>
      <xdr:col>0</xdr:col>
      <xdr:colOff>752475</xdr:colOff>
      <xdr:row>6</xdr:row>
      <xdr:rowOff>190500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619ABCE1-2953-4A04-A7CF-451B17E53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400050"/>
          <a:ext cx="74295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0</xdr:rowOff>
    </xdr:from>
    <xdr:to>
      <xdr:col>3</xdr:col>
      <xdr:colOff>95250</xdr:colOff>
      <xdr:row>1</xdr:row>
      <xdr:rowOff>142875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5F7E7B3E-282C-4FC2-98B1-26D3A6C55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0"/>
          <a:ext cx="23145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45</xdr:row>
          <xdr:rowOff>19049</xdr:rowOff>
        </xdr:from>
        <xdr:to>
          <xdr:col>6</xdr:col>
          <xdr:colOff>642938</xdr:colOff>
          <xdr:row>51</xdr:row>
          <xdr:rowOff>154780</xdr:rowOff>
        </xdr:to>
        <xdr:pic>
          <xdr:nvPicPr>
            <xdr:cNvPr id="4" name="Image 3">
              <a:extLst>
                <a:ext uri="{FF2B5EF4-FFF2-40B4-BE49-F238E27FC236}">
                  <a16:creationId xmlns:a16="http://schemas.microsoft.com/office/drawing/2014/main" xmlns="" id="{3312DFCB-BFEB-4DF6-BC97-5CE6D49DDD6A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Image1" spid="_x0000_s1032"/>
                </a:ext>
              </a:extLst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3095625" y="8724899"/>
              <a:ext cx="2119313" cy="1393031"/>
            </a:xfrm>
            <a:prstGeom prst="rect">
              <a:avLst/>
            </a:prstGeom>
          </xdr:spPr>
        </xdr:pic>
        <xdr:clientData/>
      </xdr:twoCellAnchor>
    </mc:Choice>
    <mc:Fallback/>
  </mc:AlternateContent>
  <xdr:twoCellAnchor>
    <xdr:from>
      <xdr:col>4</xdr:col>
      <xdr:colOff>600075</xdr:colOff>
      <xdr:row>63</xdr:row>
      <xdr:rowOff>95250</xdr:rowOff>
    </xdr:from>
    <xdr:to>
      <xdr:col>7</xdr:col>
      <xdr:colOff>276226</xdr:colOff>
      <xdr:row>65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0D9CF165-CB8B-4E5C-A273-B8EDB8787B1F}"/>
            </a:ext>
          </a:extLst>
        </xdr:cNvPr>
        <xdr:cNvCxnSpPr/>
      </xdr:nvCxnSpPr>
      <xdr:spPr>
        <a:xfrm flipH="1" flipV="1">
          <a:off x="3648075" y="12411075"/>
          <a:ext cx="1962151" cy="4095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7</xdr:col>
      <xdr:colOff>276225</xdr:colOff>
      <xdr:row>64</xdr:row>
      <xdr:rowOff>114300</xdr:rowOff>
    </xdr:from>
    <xdr:ext cx="6239850" cy="530658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4234785B-5DA0-494F-984A-32F0587D4C92}"/>
            </a:ext>
          </a:extLst>
        </xdr:cNvPr>
        <xdr:cNvSpPr txBox="1"/>
      </xdr:nvSpPr>
      <xdr:spPr>
        <a:xfrm>
          <a:off x="5610225" y="12620625"/>
          <a:ext cx="6239850" cy="530658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/>
            <a:t>EN FONCTION DU SYSTEME</a:t>
          </a:r>
          <a:r>
            <a:rPr lang="fr-FR" sz="1400" b="1" baseline="0"/>
            <a:t> CHOISI (PLACOMUR 20 + 10 OU  PLACOMUR 40 + 10)</a:t>
          </a:r>
        </a:p>
        <a:p>
          <a:r>
            <a:rPr lang="fr-FR" sz="1400" b="1"/>
            <a:t>RECHERCHE</a:t>
          </a:r>
          <a:r>
            <a:rPr lang="fr-FR" sz="1400" b="1" baseline="0"/>
            <a:t>R LES VALEUR NON VIDES ET COPIER LES INFOS ICI</a:t>
          </a:r>
          <a:endParaRPr lang="fr-FR" sz="1400" b="1"/>
        </a:p>
      </xdr:txBody>
    </xdr:sp>
    <xdr:clientData/>
  </xdr:oneCellAnchor>
  <xdr:twoCellAnchor>
    <xdr:from>
      <xdr:col>4</xdr:col>
      <xdr:colOff>619125</xdr:colOff>
      <xdr:row>76</xdr:row>
      <xdr:rowOff>11906</xdr:rowOff>
    </xdr:from>
    <xdr:to>
      <xdr:col>5</xdr:col>
      <xdr:colOff>95250</xdr:colOff>
      <xdr:row>89</xdr:row>
      <xdr:rowOff>35718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xmlns="" id="{3E68EBC3-701F-4235-89F5-CACF381D332F}"/>
            </a:ext>
          </a:extLst>
        </xdr:cNvPr>
        <xdr:cNvCxnSpPr/>
      </xdr:nvCxnSpPr>
      <xdr:spPr>
        <a:xfrm flipH="1" flipV="1">
          <a:off x="3752850" y="5031581"/>
          <a:ext cx="238125" cy="2633662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76</xdr:row>
      <xdr:rowOff>11906</xdr:rowOff>
    </xdr:from>
    <xdr:to>
      <xdr:col>5</xdr:col>
      <xdr:colOff>95250</xdr:colOff>
      <xdr:row>89</xdr:row>
      <xdr:rowOff>35718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xmlns="" id="{3E68EBC3-701F-4235-89F5-CACF381D332F}"/>
            </a:ext>
          </a:extLst>
        </xdr:cNvPr>
        <xdr:cNvCxnSpPr/>
      </xdr:nvCxnSpPr>
      <xdr:spPr>
        <a:xfrm flipH="1" flipV="1">
          <a:off x="3752850" y="5031581"/>
          <a:ext cx="238125" cy="2633662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76</xdr:row>
      <xdr:rowOff>11906</xdr:rowOff>
    </xdr:from>
    <xdr:to>
      <xdr:col>5</xdr:col>
      <xdr:colOff>95250</xdr:colOff>
      <xdr:row>89</xdr:row>
      <xdr:rowOff>35718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xmlns="" id="{3E68EBC3-701F-4235-89F5-CACF381D332F}"/>
            </a:ext>
          </a:extLst>
        </xdr:cNvPr>
        <xdr:cNvCxnSpPr/>
      </xdr:nvCxnSpPr>
      <xdr:spPr>
        <a:xfrm flipH="1" flipV="1">
          <a:off x="3752850" y="5031581"/>
          <a:ext cx="238125" cy="2633662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76</xdr:row>
      <xdr:rowOff>11906</xdr:rowOff>
    </xdr:from>
    <xdr:to>
      <xdr:col>5</xdr:col>
      <xdr:colOff>95250</xdr:colOff>
      <xdr:row>89</xdr:row>
      <xdr:rowOff>35718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xmlns="" id="{3E68EBC3-701F-4235-89F5-CACF381D332F}"/>
            </a:ext>
          </a:extLst>
        </xdr:cNvPr>
        <xdr:cNvCxnSpPr/>
      </xdr:nvCxnSpPr>
      <xdr:spPr>
        <a:xfrm flipH="1" flipV="1">
          <a:off x="3752850" y="5031581"/>
          <a:ext cx="238125" cy="2633662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1</xdr:row>
      <xdr:rowOff>180975</xdr:rowOff>
    </xdr:from>
    <xdr:to>
      <xdr:col>0</xdr:col>
      <xdr:colOff>1019175</xdr:colOff>
      <xdr:row>6</xdr:row>
      <xdr:rowOff>161925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4AB713F4-BE25-4CFF-A567-729116C5B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371475"/>
          <a:ext cx="74295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0</xdr:rowOff>
    </xdr:from>
    <xdr:to>
      <xdr:col>1</xdr:col>
      <xdr:colOff>497681</xdr:colOff>
      <xdr:row>1</xdr:row>
      <xdr:rowOff>142875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5AF2EB5B-72E4-4B09-B82E-C95E01882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0"/>
          <a:ext cx="2307431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400051</xdr:colOff>
      <xdr:row>302</xdr:row>
      <xdr:rowOff>9525</xdr:rowOff>
    </xdr:from>
    <xdr:to>
      <xdr:col>25</xdr:col>
      <xdr:colOff>409575</xdr:colOff>
      <xdr:row>304</xdr:row>
      <xdr:rowOff>180975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xmlns="" id="{5378B8A6-48B8-4B2A-A8C3-EE523FC92589}"/>
            </a:ext>
          </a:extLst>
        </xdr:cNvPr>
        <xdr:cNvCxnSpPr/>
      </xdr:nvCxnSpPr>
      <xdr:spPr>
        <a:xfrm>
          <a:off x="24469726" y="62083950"/>
          <a:ext cx="9524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609600</xdr:colOff>
      <xdr:row>302</xdr:row>
      <xdr:rowOff>19050</xdr:rowOff>
    </xdr:from>
    <xdr:to>
      <xdr:col>25</xdr:col>
      <xdr:colOff>619124</xdr:colOff>
      <xdr:row>304</xdr:row>
      <xdr:rowOff>190500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xmlns="" id="{C0F57B3C-A200-40FA-A3BC-7B18DCBCFB78}"/>
            </a:ext>
          </a:extLst>
        </xdr:cNvPr>
        <xdr:cNvCxnSpPr/>
      </xdr:nvCxnSpPr>
      <xdr:spPr>
        <a:xfrm>
          <a:off x="24679275" y="62093475"/>
          <a:ext cx="9524" cy="571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809625</xdr:colOff>
      <xdr:row>302</xdr:row>
      <xdr:rowOff>35719</xdr:rowOff>
    </xdr:from>
    <xdr:to>
      <xdr:col>25</xdr:col>
      <xdr:colOff>819149</xdr:colOff>
      <xdr:row>305</xdr:row>
      <xdr:rowOff>4763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xmlns="" id="{DAEC1FC6-10BA-4623-AC88-77CA5660F342}"/>
            </a:ext>
          </a:extLst>
        </xdr:cNvPr>
        <xdr:cNvCxnSpPr/>
      </xdr:nvCxnSpPr>
      <xdr:spPr>
        <a:xfrm>
          <a:off x="24879300" y="62110144"/>
          <a:ext cx="9524" cy="5691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464343</xdr:colOff>
      <xdr:row>305</xdr:row>
      <xdr:rowOff>26195</xdr:rowOff>
    </xdr:from>
    <xdr:to>
      <xdr:col>25</xdr:col>
      <xdr:colOff>821531</xdr:colOff>
      <xdr:row>307</xdr:row>
      <xdr:rowOff>35719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xmlns="" id="{70AEDF99-C57C-45BD-B9E7-2E912BBAA67C}"/>
            </a:ext>
          </a:extLst>
        </xdr:cNvPr>
        <xdr:cNvCxnSpPr/>
      </xdr:nvCxnSpPr>
      <xdr:spPr>
        <a:xfrm flipV="1">
          <a:off x="24534018" y="62700695"/>
          <a:ext cx="357188" cy="40957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619125</xdr:colOff>
      <xdr:row>25</xdr:row>
      <xdr:rowOff>11906</xdr:rowOff>
    </xdr:from>
    <xdr:to>
      <xdr:col>3</xdr:col>
      <xdr:colOff>95250</xdr:colOff>
      <xdr:row>38</xdr:row>
      <xdr:rowOff>35718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xmlns="" id="{3E68EBC3-701F-4235-89F5-CACF381D332F}"/>
            </a:ext>
          </a:extLst>
        </xdr:cNvPr>
        <xdr:cNvCxnSpPr/>
      </xdr:nvCxnSpPr>
      <xdr:spPr>
        <a:xfrm flipH="1" flipV="1">
          <a:off x="3762375" y="5060156"/>
          <a:ext cx="238125" cy="26670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3</xdr:col>
      <xdr:colOff>83343</xdr:colOff>
      <xdr:row>37</xdr:row>
      <xdr:rowOff>142875</xdr:rowOff>
    </xdr:from>
    <xdr:ext cx="6239850" cy="530658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A9431A33-09E4-4309-BE99-E2861C5FA87C}"/>
            </a:ext>
          </a:extLst>
        </xdr:cNvPr>
        <xdr:cNvSpPr txBox="1"/>
      </xdr:nvSpPr>
      <xdr:spPr>
        <a:xfrm>
          <a:off x="3988593" y="7631906"/>
          <a:ext cx="6239850" cy="530658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/>
            <a:t>EN FONCTION DU SYSTEME</a:t>
          </a:r>
          <a:r>
            <a:rPr lang="fr-FR" sz="1400" b="1" baseline="0"/>
            <a:t> CHOISI (PLACOMUR 20 + 10 OU  PLACOMUR 40 + 10)</a:t>
          </a:r>
        </a:p>
        <a:p>
          <a:r>
            <a:rPr lang="fr-FR" sz="1400" b="1"/>
            <a:t>RECHERCHE</a:t>
          </a:r>
          <a:r>
            <a:rPr lang="fr-FR" sz="1400" b="1" baseline="0"/>
            <a:t>R LES VALEUR NON VIDES ET COPIER LES INFOS DANS L'ITEM VIERGE</a:t>
          </a:r>
          <a:endParaRPr lang="fr-FR" sz="1400" b="1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LAQFOND2%20-%20Beta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"/>
      <sheetName val="SOMMAIRE"/>
      <sheetName val="Modele"/>
      <sheetName val="ITEM VIERGE"/>
      <sheetName val="FICHE_RENS"/>
      <sheetName val="FRE_OPE"/>
      <sheetName val="Systeme"/>
      <sheetName val="ETUDE"/>
      <sheetName val="DISTANCE"/>
    </sheetNames>
    <sheetDataSet>
      <sheetData sheetId="0">
        <row r="505">
          <cell r="I505" t="str">
            <v>DOUBLAGES</v>
          </cell>
        </row>
        <row r="506">
          <cell r="A506" t="str">
            <v>DOUBLAGES</v>
          </cell>
        </row>
        <row r="507">
          <cell r="A507" t="str">
            <v>CLOISONS</v>
          </cell>
        </row>
        <row r="508">
          <cell r="A508" t="str">
            <v>PLAFONDS</v>
          </cell>
        </row>
        <row r="509">
          <cell r="A509" t="str">
            <v>PEINTURE</v>
          </cell>
        </row>
        <row r="510">
          <cell r="A510" t="str">
            <v>DIVERS</v>
          </cell>
        </row>
        <row r="512">
          <cell r="I512" t="str">
            <v>CLOISONS</v>
          </cell>
        </row>
        <row r="519">
          <cell r="I519" t="str">
            <v>PLAFONDS</v>
          </cell>
        </row>
        <row r="526">
          <cell r="I526" t="str">
            <v>PEINTURE</v>
          </cell>
        </row>
        <row r="534">
          <cell r="I534" t="str">
            <v>DIVERS</v>
          </cell>
        </row>
      </sheetData>
      <sheetData sheetId="1"/>
      <sheetData sheetId="2"/>
      <sheetData sheetId="3"/>
      <sheetData sheetId="4"/>
      <sheetData sheetId="5">
        <row r="4">
          <cell r="P4">
            <v>25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3"/>
  <dimension ref="A1:P560"/>
  <sheetViews>
    <sheetView tabSelected="1" topLeftCell="A49" zoomScaleNormal="100" workbookViewId="0">
      <selection activeCell="A66" sqref="A66"/>
    </sheetView>
  </sheetViews>
  <sheetFormatPr baseColWidth="10" defaultRowHeight="15" x14ac:dyDescent="0.25"/>
  <sheetData>
    <row r="1" spans="1:16" ht="15" customHeight="1" x14ac:dyDescent="0.25">
      <c r="A1" s="1"/>
      <c r="B1" s="1"/>
      <c r="C1" s="1"/>
      <c r="N1" s="243" t="str">
        <f ca="1">MID(CELL("nomfichier",A1),FIND("]",CELL("nomfichier",A1),1)+1,30)</f>
        <v>ITEM VIERGE</v>
      </c>
      <c r="O1" s="243"/>
      <c r="P1" s="243"/>
    </row>
    <row r="2" spans="1:16" ht="15" customHeight="1" x14ac:dyDescent="0.25">
      <c r="A2" s="1"/>
      <c r="B2" s="1"/>
      <c r="C2" s="1"/>
      <c r="N2" s="243"/>
      <c r="O2" s="243"/>
      <c r="P2" s="243"/>
    </row>
    <row r="3" spans="1:16" ht="15" customHeight="1" x14ac:dyDescent="0.25">
      <c r="A3" s="1"/>
      <c r="B3" s="1" t="s">
        <v>0</v>
      </c>
      <c r="C3" s="1"/>
      <c r="N3" s="243"/>
      <c r="O3" s="243"/>
      <c r="P3" s="243"/>
    </row>
    <row r="4" spans="1:16" ht="15" customHeight="1" x14ac:dyDescent="0.25">
      <c r="A4" s="1"/>
      <c r="B4" s="1" t="s">
        <v>1</v>
      </c>
      <c r="C4" s="1"/>
      <c r="N4" s="243"/>
      <c r="O4" s="243"/>
      <c r="P4" s="243"/>
    </row>
    <row r="5" spans="1:16" ht="15" customHeight="1" x14ac:dyDescent="0.25">
      <c r="A5" s="1"/>
      <c r="B5" s="1" t="s">
        <v>2</v>
      </c>
      <c r="C5" s="1"/>
      <c r="N5" s="243"/>
      <c r="O5" s="243"/>
      <c r="P5" s="243"/>
    </row>
    <row r="6" spans="1:16" ht="15" customHeight="1" x14ac:dyDescent="0.25">
      <c r="A6" s="1"/>
      <c r="B6" s="1" t="s">
        <v>3</v>
      </c>
      <c r="C6" s="1"/>
      <c r="N6" s="243"/>
      <c r="O6" s="243"/>
      <c r="P6" s="243"/>
    </row>
    <row r="7" spans="1:16" ht="18.75" customHeight="1" x14ac:dyDescent="0.25">
      <c r="A7" s="1"/>
      <c r="B7" s="1" t="s">
        <v>4</v>
      </c>
      <c r="C7" s="1"/>
      <c r="N7" s="243"/>
      <c r="O7" s="243"/>
      <c r="P7" s="243"/>
    </row>
    <row r="8" spans="1:16" x14ac:dyDescent="0.25">
      <c r="A8" s="2"/>
      <c r="B8" s="2"/>
      <c r="C8" s="2"/>
    </row>
    <row r="10" spans="1:16" ht="15.75" x14ac:dyDescent="0.25">
      <c r="A10" s="244" t="s">
        <v>5</v>
      </c>
      <c r="B10" s="244"/>
      <c r="C10" s="244"/>
      <c r="D10" s="244"/>
      <c r="E10" s="244"/>
      <c r="F10" s="244"/>
      <c r="G10" s="244"/>
      <c r="H10" s="244"/>
      <c r="I10" s="237" t="s">
        <v>6</v>
      </c>
      <c r="J10" s="237"/>
      <c r="K10" s="237"/>
      <c r="L10" s="237"/>
      <c r="M10" s="237"/>
      <c r="N10" s="237"/>
      <c r="O10" s="237"/>
      <c r="P10" s="237"/>
    </row>
    <row r="11" spans="1:16" x14ac:dyDescent="0.25">
      <c r="A11" s="3" t="s">
        <v>7</v>
      </c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</row>
    <row r="12" spans="1:16" x14ac:dyDescent="0.25">
      <c r="A12" s="4"/>
      <c r="B12" s="4"/>
      <c r="C12" s="4"/>
      <c r="D12" s="4"/>
      <c r="E12" s="4"/>
      <c r="F12" s="4"/>
      <c r="G12" s="4"/>
      <c r="H12" s="4"/>
      <c r="I12" s="5"/>
      <c r="J12" s="5"/>
      <c r="K12" s="5"/>
      <c r="L12" s="5"/>
      <c r="M12" s="5"/>
      <c r="N12" s="5"/>
      <c r="O12" s="5"/>
      <c r="P12" s="5"/>
    </row>
    <row r="13" spans="1:16" x14ac:dyDescent="0.25"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</row>
    <row r="14" spans="1:16" x14ac:dyDescent="0.25">
      <c r="B14" s="4"/>
      <c r="C14" s="4"/>
      <c r="D14" s="4"/>
      <c r="E14" s="4"/>
      <c r="F14" s="4"/>
      <c r="G14" s="4"/>
      <c r="H14" s="4"/>
      <c r="I14" s="5"/>
      <c r="J14" s="5"/>
      <c r="K14" s="5"/>
      <c r="L14" s="5"/>
      <c r="M14" s="5"/>
      <c r="N14" s="5"/>
      <c r="O14" s="5"/>
      <c r="P14" s="5"/>
    </row>
    <row r="15" spans="1:16" x14ac:dyDescent="0.25"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</row>
    <row r="16" spans="1:16" x14ac:dyDescent="0.25">
      <c r="B16" s="4"/>
      <c r="C16" s="4"/>
      <c r="D16" s="4"/>
      <c r="E16" s="4"/>
      <c r="F16" s="4"/>
      <c r="G16" s="4"/>
      <c r="H16" s="4"/>
      <c r="I16" s="5"/>
      <c r="J16" s="5"/>
      <c r="K16" s="5"/>
      <c r="L16" s="5"/>
      <c r="M16" s="5"/>
      <c r="N16" s="5"/>
      <c r="O16" s="5"/>
      <c r="P16" s="5"/>
    </row>
    <row r="17" spans="1:16" x14ac:dyDescent="0.25">
      <c r="B17" s="4"/>
      <c r="C17" s="4"/>
      <c r="D17" s="4"/>
      <c r="E17" s="4"/>
      <c r="F17" s="4"/>
      <c r="G17" s="4"/>
      <c r="H17" s="4"/>
      <c r="I17" s="5"/>
      <c r="J17" s="5"/>
      <c r="K17" s="5"/>
      <c r="L17" s="5"/>
      <c r="M17" s="5"/>
      <c r="N17" s="5"/>
      <c r="O17" s="5"/>
      <c r="P17" s="5"/>
    </row>
    <row r="18" spans="1:16" x14ac:dyDescent="0.25">
      <c r="B18" s="4"/>
      <c r="C18" s="4"/>
      <c r="D18" s="4"/>
      <c r="E18" s="4"/>
      <c r="F18" s="4"/>
      <c r="G18" s="4"/>
      <c r="H18" s="4"/>
      <c r="I18" s="5"/>
      <c r="J18" s="5"/>
      <c r="K18" s="5"/>
      <c r="L18" s="5"/>
      <c r="M18" s="5"/>
      <c r="N18" s="5"/>
      <c r="O18" s="5"/>
      <c r="P18" s="5"/>
    </row>
    <row r="19" spans="1:16" x14ac:dyDescent="0.25">
      <c r="A19" s="4"/>
      <c r="B19" s="4"/>
      <c r="C19" s="4"/>
      <c r="D19" s="4"/>
      <c r="E19" s="4"/>
      <c r="F19" s="4"/>
      <c r="G19" s="4"/>
      <c r="H19" s="4"/>
      <c r="I19" s="5"/>
      <c r="J19" s="5"/>
      <c r="K19" s="5"/>
      <c r="L19" s="5"/>
      <c r="M19" s="5"/>
      <c r="N19" s="5"/>
      <c r="O19" s="5"/>
      <c r="P19" s="5"/>
    </row>
    <row r="20" spans="1:16" x14ac:dyDescent="0.25">
      <c r="A20" s="4"/>
      <c r="B20" s="4"/>
      <c r="C20" s="4"/>
      <c r="D20" s="4"/>
      <c r="E20" s="4"/>
      <c r="F20" s="4"/>
      <c r="G20" s="4"/>
      <c r="H20" s="4"/>
      <c r="I20" s="5"/>
      <c r="J20" s="5"/>
      <c r="K20" s="5"/>
      <c r="L20" s="5"/>
      <c r="M20" s="5"/>
      <c r="N20" s="5"/>
      <c r="O20" s="5"/>
      <c r="P20" s="5"/>
    </row>
    <row r="21" spans="1:16" x14ac:dyDescent="0.25">
      <c r="A21" s="4"/>
      <c r="B21" s="4"/>
      <c r="C21" s="4"/>
      <c r="D21" s="4"/>
      <c r="E21" s="4"/>
      <c r="F21" s="4"/>
      <c r="G21" s="4"/>
      <c r="H21" s="4"/>
      <c r="I21" s="5"/>
      <c r="J21" s="5"/>
      <c r="K21" s="5"/>
      <c r="L21" s="5"/>
      <c r="M21" s="5"/>
      <c r="N21" s="5"/>
      <c r="O21" s="5"/>
      <c r="P21" s="5"/>
    </row>
    <row r="22" spans="1:16" ht="15" customHeight="1" x14ac:dyDescent="0.25">
      <c r="A22" s="244" t="s">
        <v>8</v>
      </c>
      <c r="B22" s="244"/>
      <c r="C22" s="244"/>
      <c r="D22" s="244"/>
      <c r="E22" s="244"/>
      <c r="F22" s="244"/>
      <c r="G22" s="244"/>
      <c r="H22" s="244"/>
    </row>
    <row r="23" spans="1:16" ht="15" customHeight="1" x14ac:dyDescent="0.25">
      <c r="A23" s="3" t="s">
        <v>7</v>
      </c>
      <c r="B23" s="6"/>
      <c r="C23" s="6"/>
      <c r="D23" s="6"/>
      <c r="E23" s="6"/>
      <c r="F23" s="6"/>
      <c r="G23" s="6"/>
      <c r="H23" s="6"/>
      <c r="I23" s="5"/>
      <c r="J23" s="5"/>
      <c r="K23" s="5"/>
      <c r="L23" s="5"/>
      <c r="M23" s="5"/>
      <c r="N23" s="5"/>
      <c r="O23" s="5"/>
      <c r="P23" s="5"/>
    </row>
    <row r="24" spans="1:16" x14ac:dyDescent="0.25">
      <c r="A24" s="6"/>
      <c r="B24" s="6"/>
      <c r="C24" s="6"/>
      <c r="D24" s="6"/>
      <c r="E24" s="6"/>
      <c r="F24" s="6"/>
      <c r="G24" s="6"/>
      <c r="H24" s="6"/>
      <c r="I24" s="5"/>
      <c r="J24" s="5"/>
      <c r="K24" s="5"/>
      <c r="L24" s="5"/>
      <c r="M24" s="5"/>
      <c r="N24" s="5"/>
      <c r="O24" s="5"/>
      <c r="P24" s="5"/>
    </row>
    <row r="25" spans="1:16" x14ac:dyDescent="0.25">
      <c r="A25" s="6"/>
      <c r="B25" s="6"/>
      <c r="C25" s="6"/>
      <c r="D25" s="6"/>
      <c r="E25" s="6"/>
      <c r="F25" s="6"/>
      <c r="G25" s="6"/>
      <c r="H25" s="6"/>
      <c r="I25" s="5"/>
      <c r="J25" s="5"/>
      <c r="K25" s="5"/>
      <c r="L25" s="5"/>
      <c r="M25" s="5"/>
      <c r="N25" s="5"/>
      <c r="O25" s="5"/>
      <c r="P25" s="5"/>
    </row>
    <row r="26" spans="1:16" x14ac:dyDescent="0.25">
      <c r="A26" s="6"/>
      <c r="B26" s="6"/>
      <c r="C26" s="6"/>
      <c r="D26" s="6"/>
      <c r="E26" s="6"/>
      <c r="F26" s="6"/>
      <c r="G26" s="6"/>
      <c r="H26" s="6"/>
      <c r="I26" s="5"/>
      <c r="J26" s="5"/>
      <c r="K26" s="5"/>
      <c r="L26" s="5"/>
      <c r="M26" s="5"/>
      <c r="N26" s="5"/>
      <c r="O26" s="5"/>
      <c r="P26" s="5"/>
    </row>
    <row r="27" spans="1:16" x14ac:dyDescent="0.25">
      <c r="A27" s="6"/>
      <c r="B27" s="6"/>
      <c r="C27" s="6"/>
      <c r="D27" s="6"/>
      <c r="E27" s="6"/>
      <c r="F27" s="6"/>
      <c r="G27" s="6"/>
      <c r="H27" s="6"/>
      <c r="I27" s="5"/>
      <c r="J27" s="5"/>
      <c r="K27" s="5"/>
      <c r="L27" s="5"/>
      <c r="M27" s="5"/>
      <c r="N27" s="5"/>
      <c r="O27" s="5"/>
      <c r="P27" s="5"/>
    </row>
    <row r="28" spans="1:16" x14ac:dyDescent="0.25">
      <c r="A28" s="6"/>
      <c r="B28" s="6"/>
      <c r="C28" s="6"/>
      <c r="D28" s="6"/>
      <c r="E28" s="6"/>
      <c r="F28" s="6"/>
      <c r="G28" s="6"/>
      <c r="H28" s="6"/>
      <c r="I28" s="5"/>
      <c r="J28" s="5"/>
      <c r="K28" s="5"/>
      <c r="L28" s="5"/>
      <c r="M28" s="5"/>
      <c r="N28" s="5"/>
      <c r="O28" s="5"/>
      <c r="P28" s="5"/>
    </row>
    <row r="29" spans="1:16" x14ac:dyDescent="0.25">
      <c r="A29" s="6"/>
      <c r="B29" s="6"/>
      <c r="C29" s="6"/>
      <c r="D29" s="6"/>
      <c r="E29" s="6"/>
      <c r="F29" s="6"/>
      <c r="G29" s="6"/>
      <c r="H29" s="6"/>
      <c r="I29" s="5"/>
      <c r="J29" s="5"/>
      <c r="K29" s="5"/>
      <c r="L29" s="5"/>
      <c r="M29" s="5"/>
      <c r="N29" s="5"/>
      <c r="O29" s="5"/>
      <c r="P29" s="5"/>
    </row>
    <row r="30" spans="1:16" x14ac:dyDescent="0.25">
      <c r="A30" s="6"/>
      <c r="B30" s="6"/>
      <c r="C30" s="6"/>
      <c r="D30" s="6"/>
      <c r="E30" s="6"/>
      <c r="F30" s="6"/>
      <c r="G30" s="6"/>
      <c r="H30" s="6"/>
      <c r="I30" s="5"/>
      <c r="J30" s="5"/>
      <c r="K30" s="5"/>
      <c r="L30" s="5"/>
      <c r="M30" s="5"/>
      <c r="N30" s="5"/>
      <c r="O30" s="5"/>
      <c r="P30" s="5"/>
    </row>
    <row r="31" spans="1:16" ht="15.75" x14ac:dyDescent="0.25">
      <c r="A31" s="237" t="s">
        <v>9</v>
      </c>
      <c r="B31" s="237"/>
      <c r="C31" s="237"/>
      <c r="D31" s="237"/>
      <c r="E31" s="237"/>
      <c r="F31" s="237"/>
      <c r="G31" s="237"/>
      <c r="H31" s="237"/>
      <c r="I31" s="237" t="s">
        <v>10</v>
      </c>
      <c r="J31" s="237"/>
      <c r="K31" s="237"/>
      <c r="L31" s="237"/>
      <c r="M31" s="237"/>
      <c r="N31" s="237"/>
      <c r="O31" s="237"/>
      <c r="P31" s="237"/>
    </row>
    <row r="32" spans="1:16" ht="15.75" thickBot="1" x14ac:dyDescent="0.3">
      <c r="I32" s="5"/>
      <c r="J32" s="5"/>
      <c r="K32" s="5"/>
      <c r="L32" s="5"/>
      <c r="M32" s="5"/>
      <c r="N32" s="5"/>
      <c r="O32" s="5"/>
      <c r="P32" s="5"/>
    </row>
    <row r="33" spans="1:16" ht="16.5" thickBot="1" x14ac:dyDescent="0.3">
      <c r="B33" s="241" t="s">
        <v>11</v>
      </c>
      <c r="C33" s="241"/>
      <c r="D33" s="241" t="s">
        <v>12</v>
      </c>
      <c r="E33" s="241"/>
      <c r="F33" s="241"/>
      <c r="G33" s="7" t="s">
        <v>13</v>
      </c>
      <c r="I33" s="5"/>
      <c r="J33" s="5"/>
      <c r="K33" s="5"/>
      <c r="L33" s="5"/>
      <c r="M33" s="5"/>
      <c r="N33" s="5"/>
      <c r="O33" s="5"/>
      <c r="P33" s="5"/>
    </row>
    <row r="34" spans="1:16" x14ac:dyDescent="0.25">
      <c r="B34" s="242"/>
      <c r="C34" s="242"/>
      <c r="D34" s="242"/>
      <c r="E34" s="242"/>
      <c r="F34" s="242"/>
      <c r="G34" s="8"/>
      <c r="I34" s="5"/>
      <c r="J34" s="5"/>
      <c r="K34" s="5"/>
      <c r="L34" s="5"/>
      <c r="M34" s="5"/>
      <c r="N34" s="5"/>
      <c r="O34" s="5"/>
      <c r="P34" s="5"/>
    </row>
    <row r="35" spans="1:16" x14ac:dyDescent="0.25">
      <c r="B35" s="240"/>
      <c r="C35" s="240"/>
      <c r="D35" s="240"/>
      <c r="E35" s="240"/>
      <c r="F35" s="240"/>
      <c r="G35" s="9"/>
      <c r="I35" s="5"/>
      <c r="J35" s="5"/>
      <c r="K35" s="5"/>
      <c r="L35" s="5"/>
      <c r="M35" s="5"/>
      <c r="N35" s="5"/>
      <c r="O35" s="5"/>
      <c r="P35" s="5"/>
    </row>
    <row r="36" spans="1:16" x14ac:dyDescent="0.25">
      <c r="B36" s="240"/>
      <c r="C36" s="240"/>
      <c r="D36" s="240"/>
      <c r="E36" s="240"/>
      <c r="F36" s="240"/>
      <c r="G36" s="9"/>
      <c r="I36" s="5"/>
    </row>
    <row r="37" spans="1:16" x14ac:dyDescent="0.25">
      <c r="B37" s="240"/>
      <c r="C37" s="240"/>
      <c r="D37" s="240"/>
      <c r="E37" s="240"/>
      <c r="F37" s="240"/>
      <c r="G37" s="9"/>
      <c r="I37" s="5"/>
      <c r="J37" s="5"/>
      <c r="K37" s="5"/>
      <c r="L37" s="5"/>
      <c r="M37" s="5"/>
      <c r="N37" s="5"/>
      <c r="O37" s="5"/>
      <c r="P37" s="5"/>
    </row>
    <row r="38" spans="1:16" x14ac:dyDescent="0.25">
      <c r="B38" s="240"/>
      <c r="C38" s="240"/>
      <c r="D38" s="240"/>
      <c r="E38" s="240"/>
      <c r="F38" s="240"/>
      <c r="G38" s="9"/>
      <c r="I38" s="5"/>
      <c r="J38" s="5"/>
      <c r="K38" s="5"/>
      <c r="L38" s="5"/>
      <c r="M38" s="5"/>
      <c r="N38" s="5"/>
      <c r="O38" s="5"/>
      <c r="P38" s="5"/>
    </row>
    <row r="39" spans="1:16" x14ac:dyDescent="0.25">
      <c r="B39" s="240"/>
      <c r="C39" s="240"/>
      <c r="D39" s="240"/>
      <c r="E39" s="240"/>
      <c r="F39" s="240"/>
      <c r="G39" s="9"/>
      <c r="I39" s="5"/>
      <c r="J39" s="5"/>
      <c r="K39" s="5"/>
      <c r="L39" s="5"/>
      <c r="M39" s="5"/>
      <c r="N39" s="5"/>
      <c r="O39" s="5"/>
      <c r="P39" s="5"/>
    </row>
    <row r="40" spans="1:16" x14ac:dyDescent="0.25">
      <c r="B40" s="240"/>
      <c r="C40" s="240"/>
      <c r="D40" s="240"/>
      <c r="E40" s="240"/>
      <c r="F40" s="240"/>
      <c r="G40" s="9"/>
      <c r="I40" s="5"/>
      <c r="J40" s="5"/>
      <c r="K40" s="5"/>
      <c r="L40" s="5"/>
      <c r="M40" s="5"/>
      <c r="N40" s="5"/>
      <c r="O40" s="5"/>
      <c r="P40" s="5"/>
    </row>
    <row r="41" spans="1:16" x14ac:dyDescent="0.25">
      <c r="B41" s="240"/>
      <c r="C41" s="240"/>
      <c r="D41" s="240"/>
      <c r="E41" s="240"/>
      <c r="F41" s="240"/>
      <c r="G41" s="9"/>
      <c r="I41" s="5"/>
      <c r="J41" s="5"/>
      <c r="K41" s="5"/>
      <c r="L41" s="5"/>
      <c r="M41" s="5"/>
      <c r="N41" s="5"/>
      <c r="O41" s="5"/>
      <c r="P41" s="5"/>
    </row>
    <row r="42" spans="1:16" ht="15.75" thickBot="1" x14ac:dyDescent="0.3">
      <c r="B42" s="239"/>
      <c r="C42" s="239"/>
      <c r="D42" s="239"/>
      <c r="E42" s="239"/>
      <c r="F42" s="239"/>
      <c r="G42" s="10"/>
      <c r="I42" s="5"/>
      <c r="J42" s="5"/>
      <c r="K42" s="5"/>
      <c r="L42" s="5"/>
      <c r="M42" s="5"/>
      <c r="N42" s="5"/>
      <c r="O42" s="5"/>
      <c r="P42" s="5"/>
    </row>
    <row r="43" spans="1:16" x14ac:dyDescent="0.25">
      <c r="A43" s="6"/>
      <c r="B43" s="6"/>
      <c r="C43" s="6"/>
      <c r="D43" s="6"/>
      <c r="E43" s="6"/>
      <c r="F43" s="6"/>
      <c r="G43" s="6"/>
      <c r="H43" s="6"/>
      <c r="I43" s="5"/>
      <c r="J43" s="5"/>
      <c r="K43" s="5"/>
      <c r="L43" s="5"/>
      <c r="M43" s="5"/>
      <c r="N43" s="5"/>
      <c r="O43" s="5"/>
      <c r="P43" s="5"/>
    </row>
    <row r="44" spans="1:16" ht="15.75" x14ac:dyDescent="0.25">
      <c r="A44" s="237" t="s">
        <v>14</v>
      </c>
      <c r="B44" s="237"/>
      <c r="C44" s="237"/>
      <c r="D44" s="237"/>
      <c r="E44" s="237"/>
      <c r="F44" s="237"/>
      <c r="G44" s="237"/>
      <c r="H44" s="237"/>
      <c r="I44" s="5"/>
      <c r="J44" s="5"/>
      <c r="K44" s="5"/>
      <c r="L44" s="5"/>
      <c r="M44" s="5"/>
      <c r="N44" s="5"/>
      <c r="O44" s="5"/>
      <c r="P44" s="5"/>
    </row>
    <row r="45" spans="1:16" ht="16.5" thickBot="1" x14ac:dyDescent="0.3">
      <c r="A45" s="11"/>
      <c r="B45" s="11"/>
      <c r="C45" s="11"/>
      <c r="D45" s="11"/>
      <c r="E45" s="11"/>
      <c r="F45" s="11"/>
      <c r="G45" s="11"/>
      <c r="H45" s="11"/>
      <c r="I45" s="5"/>
      <c r="J45" s="5"/>
      <c r="K45" s="5"/>
      <c r="L45" s="5"/>
      <c r="M45" s="5"/>
      <c r="N45" s="5"/>
      <c r="O45" s="5"/>
      <c r="P45" s="5"/>
    </row>
    <row r="46" spans="1:16" ht="16.5" thickBot="1" x14ac:dyDescent="0.3">
      <c r="A46" s="236" t="s">
        <v>15</v>
      </c>
      <c r="B46" s="236"/>
      <c r="C46" s="11"/>
      <c r="D46" s="11"/>
      <c r="E46" s="11"/>
      <c r="F46" s="11"/>
      <c r="G46" s="11"/>
      <c r="H46" s="11"/>
      <c r="I46" s="5"/>
      <c r="J46" s="5"/>
      <c r="K46" s="5"/>
      <c r="L46" s="5"/>
      <c r="M46" s="5"/>
      <c r="N46" s="5"/>
      <c r="O46" s="5"/>
      <c r="P46" s="5"/>
    </row>
    <row r="47" spans="1:16" ht="16.5" thickBot="1" x14ac:dyDescent="0.3">
      <c r="A47" s="235" t="s">
        <v>16</v>
      </c>
      <c r="B47" s="235"/>
      <c r="C47" s="11"/>
      <c r="D47" s="11"/>
      <c r="E47" s="11"/>
      <c r="F47" s="11"/>
      <c r="H47" s="11"/>
      <c r="I47" s="5"/>
      <c r="J47" s="5"/>
      <c r="K47" s="5"/>
      <c r="L47" s="5"/>
      <c r="M47" s="5"/>
      <c r="N47" s="5"/>
      <c r="O47" s="5"/>
      <c r="P47" s="5"/>
    </row>
    <row r="48" spans="1:16" ht="16.5" thickBot="1" x14ac:dyDescent="0.3">
      <c r="D48" s="11"/>
      <c r="E48" s="11"/>
      <c r="F48" s="11"/>
      <c r="G48" s="11"/>
      <c r="H48" s="11"/>
      <c r="I48" s="5"/>
      <c r="J48" s="5"/>
      <c r="K48" s="5"/>
      <c r="L48" s="5"/>
      <c r="M48" s="5"/>
      <c r="N48" s="5"/>
      <c r="O48" s="5"/>
      <c r="P48" s="5"/>
    </row>
    <row r="49" spans="1:16" s="12" customFormat="1" ht="16.5" thickBot="1" x14ac:dyDescent="0.3">
      <c r="A49" s="236" t="s">
        <v>17</v>
      </c>
      <c r="B49" s="236"/>
      <c r="C49" s="236"/>
      <c r="G49" s="11"/>
      <c r="H49" s="11"/>
      <c r="I49" s="6"/>
      <c r="J49" s="6"/>
      <c r="K49" s="6"/>
      <c r="L49" s="6"/>
      <c r="M49" s="6"/>
      <c r="N49" s="6"/>
      <c r="O49" s="6"/>
      <c r="P49" s="6"/>
    </row>
    <row r="50" spans="1:16" s="12" customFormat="1" ht="16.5" thickBot="1" x14ac:dyDescent="0.3">
      <c r="A50" s="235" t="s">
        <v>18</v>
      </c>
      <c r="B50" s="235"/>
      <c r="C50" s="235"/>
      <c r="G50" s="11"/>
      <c r="H50" s="11"/>
      <c r="I50" s="6"/>
      <c r="J50" s="6"/>
      <c r="K50" s="6"/>
      <c r="L50" s="6"/>
      <c r="M50" s="6"/>
      <c r="N50" s="6"/>
      <c r="O50" s="6"/>
      <c r="P50" s="6"/>
    </row>
    <row r="51" spans="1:16" s="12" customFormat="1" ht="16.5" thickBot="1" x14ac:dyDescent="0.3">
      <c r="D51" s="11"/>
      <c r="E51" s="11"/>
      <c r="F51" s="11"/>
      <c r="G51" s="11"/>
      <c r="H51" s="11"/>
      <c r="I51" s="6"/>
      <c r="J51" s="6"/>
      <c r="K51" s="6"/>
      <c r="L51" s="6"/>
      <c r="M51" s="6"/>
      <c r="N51" s="6"/>
      <c r="O51" s="6"/>
      <c r="P51" s="6"/>
    </row>
    <row r="52" spans="1:16" ht="16.5" thickBot="1" x14ac:dyDescent="0.3">
      <c r="A52" s="236" t="s">
        <v>19</v>
      </c>
      <c r="B52" s="236"/>
      <c r="C52" s="236"/>
      <c r="G52" s="11"/>
      <c r="H52" s="11"/>
      <c r="I52" s="5"/>
      <c r="J52" s="5"/>
      <c r="K52" s="5"/>
      <c r="L52" s="5"/>
      <c r="M52" s="5"/>
      <c r="N52" s="5"/>
      <c r="O52" s="5"/>
      <c r="P52" s="5"/>
    </row>
    <row r="53" spans="1:16" ht="15" customHeight="1" thickBot="1" x14ac:dyDescent="0.3">
      <c r="A53" s="235" t="s">
        <v>236</v>
      </c>
      <c r="B53" s="235"/>
      <c r="C53" s="235"/>
      <c r="I53" s="5"/>
      <c r="J53" s="5"/>
      <c r="K53" s="5"/>
      <c r="L53" s="5"/>
      <c r="M53" s="5"/>
      <c r="N53" s="5"/>
      <c r="O53" s="5"/>
      <c r="P53" s="5"/>
    </row>
    <row r="54" spans="1:16" x14ac:dyDescent="0.25">
      <c r="I54" s="5"/>
      <c r="J54" s="5"/>
      <c r="K54" s="5"/>
      <c r="L54" s="5"/>
      <c r="M54" s="5"/>
      <c r="N54" s="5"/>
      <c r="O54" s="5"/>
      <c r="P54" s="5"/>
    </row>
    <row r="55" spans="1:16" x14ac:dyDescent="0.25">
      <c r="A55" s="6"/>
      <c r="B55" s="6"/>
      <c r="C55" s="6"/>
      <c r="D55" s="6"/>
      <c r="E55" s="6"/>
      <c r="F55" s="6"/>
      <c r="G55" s="6"/>
      <c r="H55" s="6"/>
      <c r="I55" s="5"/>
      <c r="J55" s="5"/>
      <c r="K55" s="5"/>
      <c r="L55" s="5"/>
      <c r="M55" s="5"/>
      <c r="N55" s="5"/>
      <c r="O55" s="5"/>
      <c r="P55" s="5"/>
    </row>
    <row r="56" spans="1:16" x14ac:dyDescent="0.25">
      <c r="I56" s="5"/>
      <c r="J56" s="5"/>
      <c r="K56" s="5"/>
      <c r="L56" s="5"/>
      <c r="M56" s="5"/>
      <c r="N56" s="5"/>
      <c r="O56" s="5"/>
      <c r="P56" s="5"/>
    </row>
    <row r="57" spans="1:16" ht="15.75" x14ac:dyDescent="0.25">
      <c r="A57" s="237" t="s">
        <v>21</v>
      </c>
      <c r="B57" s="237"/>
      <c r="C57" s="237"/>
      <c r="D57" s="237"/>
      <c r="E57" s="237"/>
      <c r="F57" s="237"/>
      <c r="G57" s="237"/>
      <c r="H57" s="237"/>
      <c r="I57" s="5"/>
      <c r="J57" s="5"/>
      <c r="K57" s="5"/>
      <c r="L57" s="5"/>
      <c r="M57" s="5"/>
      <c r="N57" s="5"/>
      <c r="O57" s="5"/>
      <c r="P57" s="5"/>
    </row>
    <row r="58" spans="1:16" ht="15.75" thickBot="1" x14ac:dyDescent="0.3">
      <c r="I58" s="5"/>
      <c r="J58" s="5"/>
      <c r="K58" s="5"/>
      <c r="L58" s="5"/>
      <c r="M58" s="5"/>
      <c r="N58" s="5"/>
      <c r="O58" s="5"/>
      <c r="P58" s="5"/>
    </row>
    <row r="59" spans="1:16" ht="15.75" thickBot="1" x14ac:dyDescent="0.3">
      <c r="A59" s="238" t="s">
        <v>22</v>
      </c>
      <c r="B59" s="238"/>
      <c r="C59" s="238"/>
      <c r="D59" s="13" t="s">
        <v>23</v>
      </c>
      <c r="E59" s="13" t="s">
        <v>13</v>
      </c>
      <c r="F59" s="13" t="s">
        <v>24</v>
      </c>
      <c r="G59" s="14" t="s">
        <v>25</v>
      </c>
      <c r="H59" s="14" t="s">
        <v>26</v>
      </c>
      <c r="I59" s="5"/>
      <c r="J59" s="5"/>
      <c r="K59" s="5"/>
      <c r="L59" s="5"/>
      <c r="M59" s="5"/>
      <c r="N59" s="5"/>
      <c r="O59" s="5"/>
      <c r="P59" s="5"/>
    </row>
    <row r="60" spans="1:16" x14ac:dyDescent="0.25">
      <c r="A60" s="15"/>
      <c r="B60" s="15"/>
      <c r="C60" s="15"/>
      <c r="D60" s="16"/>
      <c r="E60" s="16"/>
      <c r="F60" s="16"/>
      <c r="G60" s="17"/>
      <c r="H60" s="17"/>
      <c r="I60" s="5"/>
      <c r="J60" s="5"/>
      <c r="K60" s="5"/>
      <c r="L60" s="5"/>
      <c r="M60" s="5"/>
      <c r="N60" s="5"/>
      <c r="O60" s="5"/>
      <c r="P60" s="5"/>
    </row>
    <row r="61" spans="1:16" x14ac:dyDescent="0.25">
      <c r="I61" s="5"/>
      <c r="J61" s="5"/>
      <c r="K61" s="5"/>
      <c r="L61" s="5"/>
      <c r="M61" s="5"/>
      <c r="N61" s="5"/>
      <c r="O61" s="5"/>
      <c r="P61" s="5"/>
    </row>
    <row r="62" spans="1:16" ht="15.75" x14ac:dyDescent="0.25">
      <c r="A62" s="237" t="s">
        <v>27</v>
      </c>
      <c r="B62" s="237"/>
      <c r="C62" s="237"/>
      <c r="D62" s="237"/>
      <c r="E62" s="237"/>
      <c r="F62" s="237"/>
      <c r="G62" s="237"/>
      <c r="H62" s="237"/>
    </row>
    <row r="63" spans="1:16" s="12" customFormat="1" ht="15.75" x14ac:dyDescent="0.25">
      <c r="A63" s="11"/>
      <c r="B63" s="11"/>
      <c r="C63" s="11"/>
      <c r="D63" s="11"/>
      <c r="E63" s="11"/>
      <c r="F63" s="11"/>
      <c r="G63" s="11"/>
      <c r="H63" s="11"/>
    </row>
    <row r="64" spans="1:16" ht="15" customHeight="1" x14ac:dyDescent="0.25">
      <c r="C64" s="232" t="s">
        <v>29</v>
      </c>
      <c r="D64" s="234" t="str">
        <f>+A53</f>
        <v xml:space="preserve">PLACOMUR 40 + 10 </v>
      </c>
      <c r="E64" s="234"/>
    </row>
    <row r="65" spans="3:5" ht="15.75" customHeight="1" x14ac:dyDescent="0.25">
      <c r="C65" s="233"/>
      <c r="D65" s="231" t="s">
        <v>40</v>
      </c>
      <c r="E65" s="231" t="s">
        <v>41</v>
      </c>
    </row>
    <row r="66" spans="3:5" ht="31.5" x14ac:dyDescent="0.25">
      <c r="C66" s="209" t="s">
        <v>42</v>
      </c>
      <c r="D66" s="211"/>
      <c r="E66" s="220">
        <v>12.5</v>
      </c>
    </row>
    <row r="67" spans="3:5" ht="31.5" x14ac:dyDescent="0.25">
      <c r="C67" s="30" t="s">
        <v>43</v>
      </c>
      <c r="D67" s="215"/>
      <c r="E67" s="222"/>
    </row>
    <row r="68" spans="3:5" ht="31.5" x14ac:dyDescent="0.25">
      <c r="C68" s="30" t="s">
        <v>44</v>
      </c>
      <c r="D68" s="213">
        <v>1</v>
      </c>
      <c r="E68" s="221">
        <v>5.3549999999999995</v>
      </c>
    </row>
    <row r="69" spans="3:5" ht="15.75" x14ac:dyDescent="0.25">
      <c r="C69" s="30" t="s">
        <v>45</v>
      </c>
      <c r="D69" s="217">
        <v>2</v>
      </c>
      <c r="E69" s="221">
        <v>0.56200000000000006</v>
      </c>
    </row>
    <row r="70" spans="3:5" ht="15.75" x14ac:dyDescent="0.25">
      <c r="C70" s="30" t="s">
        <v>46</v>
      </c>
      <c r="D70" s="217">
        <v>1.4</v>
      </c>
      <c r="E70" s="221">
        <v>3.2199999999999999E-2</v>
      </c>
    </row>
    <row r="71" spans="3:5" ht="15.75" x14ac:dyDescent="0.25">
      <c r="C71" s="30" t="s">
        <v>47</v>
      </c>
      <c r="D71" s="217">
        <v>0.5</v>
      </c>
      <c r="E71" s="221">
        <v>0.27</v>
      </c>
    </row>
    <row r="72" spans="3:5" ht="31.5" x14ac:dyDescent="0.25">
      <c r="C72" s="31" t="s">
        <v>48</v>
      </c>
      <c r="D72" s="213">
        <v>1.05</v>
      </c>
      <c r="E72" s="221">
        <v>0</v>
      </c>
    </row>
    <row r="73" spans="3:5" ht="31.5" x14ac:dyDescent="0.25">
      <c r="C73" s="32" t="s">
        <v>49</v>
      </c>
      <c r="D73" s="213">
        <v>1.05</v>
      </c>
      <c r="E73" s="221">
        <v>0.14700000000000002</v>
      </c>
    </row>
    <row r="74" spans="3:5" x14ac:dyDescent="0.25">
      <c r="D74" s="215"/>
      <c r="E74" s="222"/>
    </row>
    <row r="75" spans="3:5" x14ac:dyDescent="0.25">
      <c r="D75" s="215"/>
      <c r="E75" s="222"/>
    </row>
    <row r="76" spans="3:5" x14ac:dyDescent="0.25">
      <c r="D76" s="215"/>
      <c r="E76" s="222"/>
    </row>
    <row r="77" spans="3:5" x14ac:dyDescent="0.25">
      <c r="D77" s="215"/>
      <c r="E77" s="222"/>
    </row>
    <row r="78" spans="3:5" x14ac:dyDescent="0.25">
      <c r="D78" s="215"/>
      <c r="E78" s="222"/>
    </row>
    <row r="79" spans="3:5" x14ac:dyDescent="0.25">
      <c r="D79" s="215"/>
      <c r="E79" s="222"/>
    </row>
    <row r="80" spans="3:5" x14ac:dyDescent="0.25">
      <c r="D80" s="215"/>
      <c r="E80" s="222"/>
    </row>
    <row r="81" spans="4:5" x14ac:dyDescent="0.25">
      <c r="D81" s="215"/>
      <c r="E81" s="222"/>
    </row>
    <row r="82" spans="4:5" ht="15.75" thickBot="1" x14ac:dyDescent="0.3">
      <c r="D82" s="218"/>
      <c r="E82" s="223"/>
    </row>
    <row r="123" spans="5:5" x14ac:dyDescent="0.25">
      <c r="E123" s="12"/>
    </row>
    <row r="139" spans="4:5" x14ac:dyDescent="0.25">
      <c r="D139" s="12"/>
      <c r="E139" s="12"/>
    </row>
    <row r="140" spans="4:5" ht="18" x14ac:dyDescent="0.25">
      <c r="D140" s="35"/>
      <c r="E140" s="35"/>
    </row>
    <row r="141" spans="4:5" ht="16.5" thickBot="1" x14ac:dyDescent="0.3">
      <c r="D141" s="19" t="s">
        <v>29</v>
      </c>
      <c r="E141" s="19" t="s">
        <v>62</v>
      </c>
    </row>
    <row r="142" spans="4:5" ht="31.5" x14ac:dyDescent="0.25">
      <c r="D142" s="38" t="s">
        <v>42</v>
      </c>
      <c r="E142" s="39">
        <v>0.75</v>
      </c>
    </row>
    <row r="143" spans="4:5" ht="15.75" x14ac:dyDescent="0.25">
      <c r="D143" s="48" t="s">
        <v>50</v>
      </c>
      <c r="E143" s="49">
        <v>2.1</v>
      </c>
    </row>
    <row r="144" spans="4:5" ht="15.75" x14ac:dyDescent="0.25">
      <c r="D144" s="48" t="s">
        <v>66</v>
      </c>
      <c r="E144" s="56">
        <v>0.9</v>
      </c>
    </row>
    <row r="145" spans="4:5" ht="31.5" x14ac:dyDescent="0.25">
      <c r="D145" s="48" t="s">
        <v>68</v>
      </c>
      <c r="E145" s="56">
        <v>5.5</v>
      </c>
    </row>
    <row r="146" spans="4:5" ht="15.75" x14ac:dyDescent="0.25">
      <c r="D146" s="48" t="s">
        <v>55</v>
      </c>
      <c r="E146" s="58">
        <v>40</v>
      </c>
    </row>
    <row r="147" spans="4:5" ht="15.75" x14ac:dyDescent="0.25">
      <c r="D147" s="48" t="s">
        <v>46</v>
      </c>
      <c r="E147" s="56">
        <v>3</v>
      </c>
    </row>
    <row r="148" spans="4:5" ht="15.75" x14ac:dyDescent="0.25">
      <c r="D148" s="48" t="s">
        <v>47</v>
      </c>
      <c r="E148" s="62">
        <v>1</v>
      </c>
    </row>
    <row r="149" spans="4:5" ht="32.25" thickBot="1" x14ac:dyDescent="0.3">
      <c r="D149" s="48" t="s">
        <v>70</v>
      </c>
      <c r="E149" s="49">
        <v>1.05</v>
      </c>
    </row>
    <row r="150" spans="4:5" ht="31.5" x14ac:dyDescent="0.25">
      <c r="D150" s="38" t="s">
        <v>42</v>
      </c>
      <c r="E150" s="39">
        <v>0.75</v>
      </c>
    </row>
    <row r="151" spans="4:5" ht="15.75" x14ac:dyDescent="0.25">
      <c r="D151" s="48" t="s">
        <v>50</v>
      </c>
      <c r="E151" s="49">
        <v>2.1</v>
      </c>
    </row>
    <row r="152" spans="4:5" ht="15.75" x14ac:dyDescent="0.25">
      <c r="D152" s="48" t="s">
        <v>74</v>
      </c>
      <c r="E152" s="56">
        <v>0.9</v>
      </c>
    </row>
    <row r="153" spans="4:5" ht="31.5" x14ac:dyDescent="0.25">
      <c r="D153" s="48" t="s">
        <v>75</v>
      </c>
      <c r="E153" s="56">
        <v>2.1</v>
      </c>
    </row>
    <row r="154" spans="4:5" ht="15.75" x14ac:dyDescent="0.25">
      <c r="D154" s="48" t="s">
        <v>55</v>
      </c>
      <c r="E154" s="58">
        <v>24</v>
      </c>
    </row>
    <row r="155" spans="4:5" ht="15.75" x14ac:dyDescent="0.25">
      <c r="D155" s="48" t="s">
        <v>46</v>
      </c>
      <c r="E155" s="56">
        <v>2.8</v>
      </c>
    </row>
    <row r="156" spans="4:5" ht="15.75" x14ac:dyDescent="0.25">
      <c r="D156" s="48" t="s">
        <v>47</v>
      </c>
      <c r="E156" s="62">
        <v>0.66</v>
      </c>
    </row>
    <row r="157" spans="4:5" ht="32.25" thickBot="1" x14ac:dyDescent="0.3">
      <c r="D157" s="48" t="s">
        <v>70</v>
      </c>
      <c r="E157" s="49">
        <v>1.05</v>
      </c>
    </row>
    <row r="158" spans="4:5" ht="31.5" x14ac:dyDescent="0.25">
      <c r="D158" s="38" t="s">
        <v>42</v>
      </c>
      <c r="E158" s="39">
        <v>0.75</v>
      </c>
    </row>
    <row r="159" spans="4:5" ht="15.75" x14ac:dyDescent="0.25">
      <c r="D159" s="48" t="s">
        <v>50</v>
      </c>
      <c r="E159" s="49">
        <v>2.1</v>
      </c>
    </row>
    <row r="160" spans="4:5" ht="15.75" x14ac:dyDescent="0.25">
      <c r="D160" s="48" t="s">
        <v>74</v>
      </c>
      <c r="E160" s="56">
        <v>0.9</v>
      </c>
    </row>
    <row r="161" spans="4:5" ht="31.5" x14ac:dyDescent="0.25">
      <c r="D161" s="48" t="s">
        <v>75</v>
      </c>
      <c r="E161" s="56">
        <v>3</v>
      </c>
    </row>
    <row r="162" spans="4:5" ht="15.75" x14ac:dyDescent="0.25">
      <c r="D162" s="48" t="s">
        <v>55</v>
      </c>
      <c r="E162" s="58">
        <v>32</v>
      </c>
    </row>
    <row r="163" spans="4:5" ht="15.75" x14ac:dyDescent="0.25">
      <c r="D163" s="48" t="s">
        <v>46</v>
      </c>
      <c r="E163" s="56">
        <v>2.8</v>
      </c>
    </row>
    <row r="164" spans="4:5" ht="15.75" x14ac:dyDescent="0.25">
      <c r="D164" s="48" t="s">
        <v>47</v>
      </c>
      <c r="E164" s="62">
        <v>0.66</v>
      </c>
    </row>
    <row r="165" spans="4:5" ht="32.25" thickBot="1" x14ac:dyDescent="0.3">
      <c r="D165" s="48" t="s">
        <v>70</v>
      </c>
      <c r="E165" s="49">
        <v>1.05</v>
      </c>
    </row>
    <row r="166" spans="4:5" ht="31.5" x14ac:dyDescent="0.25">
      <c r="D166" s="38" t="s">
        <v>42</v>
      </c>
      <c r="E166" s="39">
        <v>0.75</v>
      </c>
    </row>
    <row r="167" spans="4:5" ht="15.75" x14ac:dyDescent="0.25">
      <c r="D167" s="48" t="s">
        <v>50</v>
      </c>
      <c r="E167" s="49">
        <v>2.1</v>
      </c>
    </row>
    <row r="168" spans="4:5" ht="15.75" x14ac:dyDescent="0.25">
      <c r="D168" s="48" t="s">
        <v>74</v>
      </c>
      <c r="E168" s="56">
        <v>0.9</v>
      </c>
    </row>
    <row r="169" spans="4:5" ht="31.5" x14ac:dyDescent="0.25">
      <c r="D169" s="48" t="s">
        <v>75</v>
      </c>
      <c r="E169" s="56">
        <v>3.7</v>
      </c>
    </row>
    <row r="170" spans="4:5" ht="15.75" x14ac:dyDescent="0.25">
      <c r="D170" s="48" t="s">
        <v>55</v>
      </c>
      <c r="E170" s="58">
        <v>28</v>
      </c>
    </row>
    <row r="171" spans="4:5" ht="15.75" x14ac:dyDescent="0.25">
      <c r="D171" s="48" t="s">
        <v>46</v>
      </c>
      <c r="E171" s="56">
        <v>2.8</v>
      </c>
    </row>
    <row r="172" spans="4:5" ht="15.75" x14ac:dyDescent="0.25">
      <c r="D172" s="48" t="s">
        <v>47</v>
      </c>
      <c r="E172" s="62">
        <v>0.66</v>
      </c>
    </row>
    <row r="173" spans="4:5" ht="32.25" thickBot="1" x14ac:dyDescent="0.3">
      <c r="D173" s="48" t="s">
        <v>70</v>
      </c>
      <c r="E173" s="49">
        <v>1.05</v>
      </c>
    </row>
    <row r="174" spans="4:5" ht="31.5" x14ac:dyDescent="0.25">
      <c r="D174" s="38" t="s">
        <v>42</v>
      </c>
      <c r="E174" s="39">
        <v>0.75</v>
      </c>
    </row>
    <row r="175" spans="4:5" ht="15.75" x14ac:dyDescent="0.25">
      <c r="D175" s="48" t="s">
        <v>50</v>
      </c>
      <c r="E175" s="49">
        <v>2.1</v>
      </c>
    </row>
    <row r="176" spans="4:5" ht="15.75" x14ac:dyDescent="0.25">
      <c r="D176" s="48" t="s">
        <v>74</v>
      </c>
      <c r="E176" s="56">
        <v>0.9</v>
      </c>
    </row>
    <row r="177" spans="4:5" ht="31.5" x14ac:dyDescent="0.25">
      <c r="D177" s="48" t="s">
        <v>75</v>
      </c>
      <c r="E177" s="56">
        <v>5.3</v>
      </c>
    </row>
    <row r="178" spans="4:5" ht="15.75" x14ac:dyDescent="0.25">
      <c r="D178" s="48" t="s">
        <v>55</v>
      </c>
      <c r="E178" s="58">
        <v>40</v>
      </c>
    </row>
    <row r="179" spans="4:5" ht="15.75" x14ac:dyDescent="0.25">
      <c r="D179" s="48" t="s">
        <v>46</v>
      </c>
      <c r="E179" s="56">
        <v>2.8</v>
      </c>
    </row>
    <row r="180" spans="4:5" ht="15.75" x14ac:dyDescent="0.25">
      <c r="D180" s="48" t="s">
        <v>47</v>
      </c>
      <c r="E180" s="62">
        <v>0.66</v>
      </c>
    </row>
    <row r="181" spans="4:5" ht="32.25" thickBot="1" x14ac:dyDescent="0.3">
      <c r="D181" s="48" t="s">
        <v>70</v>
      </c>
      <c r="E181" s="49">
        <v>1.05</v>
      </c>
    </row>
    <row r="182" spans="4:5" ht="31.5" x14ac:dyDescent="0.25">
      <c r="D182" s="38" t="s">
        <v>42</v>
      </c>
      <c r="E182" s="39">
        <v>1.1000000000000001</v>
      </c>
    </row>
    <row r="183" spans="4:5" ht="15.75" x14ac:dyDescent="0.25">
      <c r="D183" s="48" t="s">
        <v>50</v>
      </c>
      <c r="E183" s="49">
        <v>4.2</v>
      </c>
    </row>
    <row r="184" spans="4:5" ht="15.75" x14ac:dyDescent="0.25">
      <c r="D184" s="48" t="s">
        <v>84</v>
      </c>
      <c r="E184" s="56">
        <v>0.9</v>
      </c>
    </row>
    <row r="185" spans="4:5" ht="31.5" x14ac:dyDescent="0.25">
      <c r="D185" s="48" t="s">
        <v>85</v>
      </c>
      <c r="E185" s="56">
        <v>3</v>
      </c>
    </row>
    <row r="186" spans="4:5" ht="15.75" x14ac:dyDescent="0.25">
      <c r="D186" s="48" t="s">
        <v>55</v>
      </c>
      <c r="E186" s="58">
        <v>40</v>
      </c>
    </row>
    <row r="187" spans="4:5" ht="15.75" x14ac:dyDescent="0.25">
      <c r="D187" s="48" t="s">
        <v>46</v>
      </c>
      <c r="E187" s="56">
        <v>2.8</v>
      </c>
    </row>
    <row r="188" spans="4:5" ht="15.75" x14ac:dyDescent="0.25">
      <c r="D188" s="48" t="s">
        <v>47</v>
      </c>
      <c r="E188" s="62">
        <v>0.66</v>
      </c>
    </row>
    <row r="189" spans="4:5" ht="32.25" thickBot="1" x14ac:dyDescent="0.3">
      <c r="D189" s="48" t="s">
        <v>70</v>
      </c>
      <c r="E189" s="49">
        <v>1.05</v>
      </c>
    </row>
    <row r="190" spans="4:5" ht="31.5" x14ac:dyDescent="0.25">
      <c r="D190" s="38" t="s">
        <v>42</v>
      </c>
      <c r="E190" s="39">
        <v>1.1000000000000001</v>
      </c>
    </row>
    <row r="191" spans="4:5" ht="15.75" x14ac:dyDescent="0.25">
      <c r="D191" s="48" t="s">
        <v>50</v>
      </c>
      <c r="E191" s="49">
        <v>3.15</v>
      </c>
    </row>
    <row r="192" spans="4:5" ht="15.75" x14ac:dyDescent="0.25">
      <c r="D192" s="48" t="s">
        <v>84</v>
      </c>
      <c r="E192" s="56">
        <v>0.9</v>
      </c>
    </row>
    <row r="193" spans="4:5" ht="31.5" x14ac:dyDescent="0.25">
      <c r="D193" s="48" t="s">
        <v>85</v>
      </c>
      <c r="E193" s="56">
        <v>5.3</v>
      </c>
    </row>
    <row r="194" spans="4:5" ht="15.75" x14ac:dyDescent="0.25">
      <c r="D194" s="48" t="s">
        <v>55</v>
      </c>
      <c r="E194" s="58">
        <v>48</v>
      </c>
    </row>
    <row r="195" spans="4:5" ht="15.75" x14ac:dyDescent="0.25">
      <c r="D195" s="48" t="s">
        <v>46</v>
      </c>
      <c r="E195" s="56">
        <v>2.8</v>
      </c>
    </row>
    <row r="196" spans="4:5" ht="15.75" x14ac:dyDescent="0.25">
      <c r="D196" s="48" t="s">
        <v>47</v>
      </c>
      <c r="E196" s="62">
        <v>0.66</v>
      </c>
    </row>
    <row r="197" spans="4:5" ht="32.25" thickBot="1" x14ac:dyDescent="0.3">
      <c r="D197" s="48" t="s">
        <v>70</v>
      </c>
      <c r="E197" s="49">
        <v>1.05</v>
      </c>
    </row>
    <row r="198" spans="4:5" ht="31.5" x14ac:dyDescent="0.25">
      <c r="D198" s="38" t="s">
        <v>42</v>
      </c>
      <c r="E198" s="39">
        <v>1.1000000000000001</v>
      </c>
    </row>
    <row r="199" spans="4:5" ht="15.75" x14ac:dyDescent="0.25">
      <c r="D199" s="48" t="s">
        <v>50</v>
      </c>
      <c r="E199" s="49">
        <v>4.2</v>
      </c>
    </row>
    <row r="200" spans="4:5" ht="15.75" x14ac:dyDescent="0.25">
      <c r="D200" s="48" t="s">
        <v>84</v>
      </c>
      <c r="E200" s="56">
        <v>0.9</v>
      </c>
    </row>
    <row r="201" spans="4:5" ht="31.5" x14ac:dyDescent="0.25">
      <c r="D201" s="48" t="s">
        <v>85</v>
      </c>
      <c r="E201" s="56">
        <v>2.1</v>
      </c>
    </row>
    <row r="202" spans="4:5" ht="15.75" x14ac:dyDescent="0.25">
      <c r="D202" s="48" t="s">
        <v>55</v>
      </c>
      <c r="E202" s="58">
        <v>30</v>
      </c>
    </row>
    <row r="203" spans="4:5" ht="15.75" x14ac:dyDescent="0.25">
      <c r="D203" s="48" t="s">
        <v>46</v>
      </c>
      <c r="E203" s="56">
        <v>2.8</v>
      </c>
    </row>
    <row r="204" spans="4:5" ht="15.75" x14ac:dyDescent="0.25">
      <c r="D204" s="48" t="s">
        <v>47</v>
      </c>
      <c r="E204" s="62">
        <v>0.66</v>
      </c>
    </row>
    <row r="205" spans="4:5" ht="32.25" thickBot="1" x14ac:dyDescent="0.3">
      <c r="D205" s="48" t="s">
        <v>70</v>
      </c>
      <c r="E205" s="49">
        <v>1.05</v>
      </c>
    </row>
    <row r="206" spans="4:5" ht="31.5" x14ac:dyDescent="0.25">
      <c r="D206" s="38" t="s">
        <v>42</v>
      </c>
      <c r="E206" s="39">
        <v>1.1000000000000001</v>
      </c>
    </row>
    <row r="207" spans="4:5" ht="15.75" x14ac:dyDescent="0.25">
      <c r="D207" s="48" t="s">
        <v>50</v>
      </c>
      <c r="E207" s="49">
        <v>4.2</v>
      </c>
    </row>
    <row r="208" spans="4:5" ht="15.75" x14ac:dyDescent="0.25">
      <c r="D208" s="48" t="s">
        <v>84</v>
      </c>
      <c r="E208" s="56">
        <v>0.9</v>
      </c>
    </row>
    <row r="209" spans="4:5" ht="31.5" x14ac:dyDescent="0.25">
      <c r="D209" s="48" t="s">
        <v>85</v>
      </c>
      <c r="E209" s="56">
        <v>3.7</v>
      </c>
    </row>
    <row r="210" spans="4:5" ht="15.75" x14ac:dyDescent="0.25">
      <c r="D210" s="48" t="s">
        <v>55</v>
      </c>
      <c r="E210" s="58">
        <v>34</v>
      </c>
    </row>
    <row r="211" spans="4:5" ht="15.75" x14ac:dyDescent="0.25">
      <c r="D211" s="48" t="s">
        <v>46</v>
      </c>
      <c r="E211" s="56">
        <v>2.8</v>
      </c>
    </row>
    <row r="212" spans="4:5" ht="15.75" x14ac:dyDescent="0.25">
      <c r="D212" s="48" t="s">
        <v>47</v>
      </c>
      <c r="E212" s="62">
        <v>0.66</v>
      </c>
    </row>
    <row r="213" spans="4:5" ht="32.25" thickBot="1" x14ac:dyDescent="0.3">
      <c r="D213" s="48" t="s">
        <v>70</v>
      </c>
      <c r="E213" s="49">
        <v>1.05</v>
      </c>
    </row>
    <row r="214" spans="4:5" ht="31.5" x14ac:dyDescent="0.25">
      <c r="D214" s="38" t="s">
        <v>42</v>
      </c>
      <c r="E214" s="39">
        <v>0.75</v>
      </c>
    </row>
    <row r="215" spans="4:5" ht="15.75" x14ac:dyDescent="0.25">
      <c r="D215" s="48" t="s">
        <v>50</v>
      </c>
      <c r="E215" s="49">
        <v>4.2</v>
      </c>
    </row>
    <row r="216" spans="4:5" ht="15.75" x14ac:dyDescent="0.25">
      <c r="D216" s="48" t="s">
        <v>94</v>
      </c>
      <c r="E216" s="56">
        <v>0.9</v>
      </c>
    </row>
    <row r="217" spans="4:5" ht="31.5" x14ac:dyDescent="0.25">
      <c r="D217" s="48" t="s">
        <v>95</v>
      </c>
      <c r="E217" s="56">
        <v>3</v>
      </c>
    </row>
    <row r="218" spans="4:5" ht="15.75" x14ac:dyDescent="0.25">
      <c r="D218" s="48" t="s">
        <v>55</v>
      </c>
      <c r="E218" s="58">
        <v>40</v>
      </c>
    </row>
    <row r="219" spans="4:5" ht="15.75" x14ac:dyDescent="0.25">
      <c r="D219" s="48" t="s">
        <v>46</v>
      </c>
      <c r="E219" s="56">
        <v>2.8</v>
      </c>
    </row>
    <row r="220" spans="4:5" ht="15.75" x14ac:dyDescent="0.25">
      <c r="D220" s="48" t="s">
        <v>47</v>
      </c>
      <c r="E220" s="62">
        <v>0.66</v>
      </c>
    </row>
    <row r="221" spans="4:5" ht="32.25" thickBot="1" x14ac:dyDescent="0.3">
      <c r="D221" s="48" t="s">
        <v>72</v>
      </c>
      <c r="E221" s="49">
        <v>1.05</v>
      </c>
    </row>
    <row r="222" spans="4:5" ht="31.5" x14ac:dyDescent="0.25">
      <c r="D222" s="38" t="s">
        <v>42</v>
      </c>
      <c r="E222" s="39">
        <v>0.75</v>
      </c>
    </row>
    <row r="223" spans="4:5" ht="15.75" x14ac:dyDescent="0.25">
      <c r="D223" s="48" t="s">
        <v>50</v>
      </c>
      <c r="E223" s="49">
        <v>4.2</v>
      </c>
    </row>
    <row r="224" spans="4:5" ht="15.75" x14ac:dyDescent="0.25">
      <c r="D224" s="48" t="s">
        <v>94</v>
      </c>
      <c r="E224" s="56">
        <v>0.9</v>
      </c>
    </row>
    <row r="225" spans="4:5" ht="31.5" x14ac:dyDescent="0.25">
      <c r="D225" s="48" t="s">
        <v>95</v>
      </c>
      <c r="E225" s="56">
        <v>5.3</v>
      </c>
    </row>
    <row r="226" spans="4:5" ht="15.75" x14ac:dyDescent="0.25">
      <c r="D226" s="48" t="s">
        <v>55</v>
      </c>
      <c r="E226" s="58">
        <v>48</v>
      </c>
    </row>
    <row r="227" spans="4:5" ht="15.75" x14ac:dyDescent="0.25">
      <c r="D227" s="48" t="s">
        <v>46</v>
      </c>
      <c r="E227" s="56">
        <v>2.8</v>
      </c>
    </row>
    <row r="228" spans="4:5" ht="15.75" x14ac:dyDescent="0.25">
      <c r="D228" s="48" t="s">
        <v>47</v>
      </c>
      <c r="E228" s="62">
        <v>0.66</v>
      </c>
    </row>
    <row r="229" spans="4:5" ht="32.25" thickBot="1" x14ac:dyDescent="0.3">
      <c r="D229" s="48" t="s">
        <v>72</v>
      </c>
      <c r="E229" s="49">
        <v>1.05</v>
      </c>
    </row>
    <row r="230" spans="4:5" ht="31.5" x14ac:dyDescent="0.25">
      <c r="D230" s="38" t="s">
        <v>42</v>
      </c>
      <c r="E230" s="39">
        <v>0.75</v>
      </c>
    </row>
    <row r="231" spans="4:5" ht="15.75" x14ac:dyDescent="0.25">
      <c r="D231" s="48" t="s">
        <v>50</v>
      </c>
      <c r="E231" s="49">
        <v>4.2</v>
      </c>
    </row>
    <row r="232" spans="4:5" ht="15.75" x14ac:dyDescent="0.25">
      <c r="D232" s="48" t="s">
        <v>94</v>
      </c>
      <c r="E232" s="56">
        <v>0.9</v>
      </c>
    </row>
    <row r="233" spans="4:5" ht="31.5" x14ac:dyDescent="0.25">
      <c r="D233" s="48" t="s">
        <v>95</v>
      </c>
      <c r="E233" s="56">
        <v>2.1</v>
      </c>
    </row>
    <row r="234" spans="4:5" ht="15.75" x14ac:dyDescent="0.25">
      <c r="D234" s="48" t="s">
        <v>55</v>
      </c>
      <c r="E234" s="58">
        <v>40</v>
      </c>
    </row>
    <row r="235" spans="4:5" ht="15.75" x14ac:dyDescent="0.25">
      <c r="D235" s="48" t="s">
        <v>46</v>
      </c>
      <c r="E235" s="56">
        <v>2.8</v>
      </c>
    </row>
    <row r="236" spans="4:5" ht="15.75" x14ac:dyDescent="0.25">
      <c r="D236" s="48" t="s">
        <v>47</v>
      </c>
      <c r="E236" s="62">
        <v>0.66</v>
      </c>
    </row>
    <row r="237" spans="4:5" ht="32.25" thickBot="1" x14ac:dyDescent="0.3">
      <c r="D237" s="48" t="s">
        <v>72</v>
      </c>
      <c r="E237" s="49">
        <v>1.05</v>
      </c>
    </row>
    <row r="238" spans="4:5" ht="31.5" x14ac:dyDescent="0.25">
      <c r="D238" s="38" t="s">
        <v>42</v>
      </c>
      <c r="E238" s="39">
        <v>0.75</v>
      </c>
    </row>
    <row r="239" spans="4:5" ht="15.75" x14ac:dyDescent="0.25">
      <c r="D239" s="48" t="s">
        <v>50</v>
      </c>
      <c r="E239" s="49">
        <v>4.2</v>
      </c>
    </row>
    <row r="240" spans="4:5" ht="15.75" x14ac:dyDescent="0.25">
      <c r="D240" s="48" t="s">
        <v>94</v>
      </c>
      <c r="E240" s="56">
        <v>0.9</v>
      </c>
    </row>
    <row r="241" spans="4:5" ht="31.5" x14ac:dyDescent="0.25">
      <c r="D241" s="48" t="s">
        <v>95</v>
      </c>
      <c r="E241" s="56">
        <v>3.7</v>
      </c>
    </row>
    <row r="242" spans="4:5" ht="15.75" x14ac:dyDescent="0.25">
      <c r="D242" s="48" t="s">
        <v>55</v>
      </c>
      <c r="E242" s="58">
        <v>34</v>
      </c>
    </row>
    <row r="243" spans="4:5" ht="15.75" x14ac:dyDescent="0.25">
      <c r="D243" s="48" t="s">
        <v>46</v>
      </c>
      <c r="E243" s="56">
        <v>2.8</v>
      </c>
    </row>
    <row r="244" spans="4:5" ht="15.75" x14ac:dyDescent="0.25">
      <c r="D244" s="48" t="s">
        <v>47</v>
      </c>
      <c r="E244" s="62">
        <v>0.66</v>
      </c>
    </row>
    <row r="245" spans="4:5" ht="32.25" thickBot="1" x14ac:dyDescent="0.3">
      <c r="D245" s="48" t="s">
        <v>72</v>
      </c>
      <c r="E245" s="49">
        <v>1.05</v>
      </c>
    </row>
    <row r="246" spans="4:5" ht="31.5" x14ac:dyDescent="0.25">
      <c r="D246" s="38" t="s">
        <v>42</v>
      </c>
      <c r="E246" s="39">
        <v>1.1000000000000001</v>
      </c>
    </row>
    <row r="247" spans="4:5" ht="15.75" x14ac:dyDescent="0.25">
      <c r="D247" s="48" t="s">
        <v>50</v>
      </c>
      <c r="E247" s="49">
        <v>4.2</v>
      </c>
    </row>
    <row r="248" spans="4:5" ht="15.75" x14ac:dyDescent="0.25">
      <c r="D248" s="48" t="s">
        <v>103</v>
      </c>
      <c r="E248" s="56">
        <v>0.9</v>
      </c>
    </row>
    <row r="249" spans="4:5" ht="15.75" x14ac:dyDescent="0.25">
      <c r="D249" s="48" t="s">
        <v>104</v>
      </c>
      <c r="E249" s="56">
        <v>3</v>
      </c>
    </row>
    <row r="250" spans="4:5" ht="15.75" x14ac:dyDescent="0.25">
      <c r="D250" s="48" t="s">
        <v>55</v>
      </c>
      <c r="E250" s="58">
        <v>40</v>
      </c>
    </row>
    <row r="251" spans="4:5" ht="15.75" x14ac:dyDescent="0.25">
      <c r="D251" s="48" t="s">
        <v>46</v>
      </c>
      <c r="E251" s="56">
        <v>2.8</v>
      </c>
    </row>
    <row r="252" spans="4:5" ht="15.75" x14ac:dyDescent="0.25">
      <c r="D252" s="48" t="s">
        <v>47</v>
      </c>
      <c r="E252" s="62">
        <v>0.66</v>
      </c>
    </row>
    <row r="253" spans="4:5" ht="32.25" thickBot="1" x14ac:dyDescent="0.3">
      <c r="D253" s="48" t="s">
        <v>72</v>
      </c>
      <c r="E253" s="49">
        <v>1.05</v>
      </c>
    </row>
    <row r="254" spans="4:5" ht="31.5" x14ac:dyDescent="0.25">
      <c r="D254" s="38" t="s">
        <v>42</v>
      </c>
      <c r="E254" s="39">
        <v>1.1599999999999999</v>
      </c>
    </row>
    <row r="255" spans="4:5" ht="15.75" x14ac:dyDescent="0.25">
      <c r="D255" s="48" t="s">
        <v>50</v>
      </c>
      <c r="E255" s="49">
        <v>4.2</v>
      </c>
    </row>
    <row r="256" spans="4:5" ht="15.75" x14ac:dyDescent="0.25">
      <c r="D256" s="48" t="s">
        <v>103</v>
      </c>
      <c r="E256" s="56">
        <v>0.9</v>
      </c>
    </row>
    <row r="257" spans="4:5" ht="15.75" x14ac:dyDescent="0.25">
      <c r="D257" s="48" t="s">
        <v>104</v>
      </c>
      <c r="E257" s="56">
        <v>5.3</v>
      </c>
    </row>
    <row r="258" spans="4:5" ht="15.75" x14ac:dyDescent="0.25">
      <c r="D258" s="48" t="s">
        <v>55</v>
      </c>
      <c r="E258" s="58">
        <v>48</v>
      </c>
    </row>
    <row r="259" spans="4:5" ht="15.75" x14ac:dyDescent="0.25">
      <c r="D259" s="48" t="s">
        <v>46</v>
      </c>
      <c r="E259" s="56">
        <v>2.8</v>
      </c>
    </row>
    <row r="260" spans="4:5" ht="15.75" x14ac:dyDescent="0.25">
      <c r="D260" s="48" t="s">
        <v>47</v>
      </c>
      <c r="E260" s="62">
        <v>0.66</v>
      </c>
    </row>
    <row r="261" spans="4:5" ht="32.25" thickBot="1" x14ac:dyDescent="0.3">
      <c r="D261" s="48" t="s">
        <v>72</v>
      </c>
      <c r="E261" s="49">
        <v>1.05</v>
      </c>
    </row>
    <row r="262" spans="4:5" ht="31.5" x14ac:dyDescent="0.25">
      <c r="D262" s="38" t="s">
        <v>42</v>
      </c>
      <c r="E262" s="39">
        <v>1</v>
      </c>
    </row>
    <row r="263" spans="4:5" ht="15.75" x14ac:dyDescent="0.25">
      <c r="D263" s="48" t="s">
        <v>50</v>
      </c>
      <c r="E263" s="49">
        <v>4.2</v>
      </c>
    </row>
    <row r="264" spans="4:5" ht="15.75" x14ac:dyDescent="0.25">
      <c r="D264" s="48" t="s">
        <v>103</v>
      </c>
      <c r="E264" s="56">
        <v>0.9</v>
      </c>
    </row>
    <row r="265" spans="4:5" ht="15.75" x14ac:dyDescent="0.25">
      <c r="D265" s="48" t="s">
        <v>104</v>
      </c>
      <c r="E265" s="56">
        <v>2.1</v>
      </c>
    </row>
    <row r="266" spans="4:5" ht="15.75" x14ac:dyDescent="0.25">
      <c r="D266" s="48" t="s">
        <v>55</v>
      </c>
      <c r="E266" s="58">
        <v>40</v>
      </c>
    </row>
    <row r="267" spans="4:5" ht="15.75" x14ac:dyDescent="0.25">
      <c r="D267" s="48" t="s">
        <v>46</v>
      </c>
      <c r="E267" s="56">
        <v>2.8</v>
      </c>
    </row>
    <row r="268" spans="4:5" ht="15.75" x14ac:dyDescent="0.25">
      <c r="D268" s="48" t="s">
        <v>47</v>
      </c>
      <c r="E268" s="62">
        <v>0.66</v>
      </c>
    </row>
    <row r="269" spans="4:5" ht="32.25" thickBot="1" x14ac:dyDescent="0.3">
      <c r="D269" s="48" t="s">
        <v>72</v>
      </c>
      <c r="E269" s="49">
        <v>1.05</v>
      </c>
    </row>
    <row r="270" spans="4:5" ht="31.5" x14ac:dyDescent="0.25">
      <c r="D270" s="38" t="s">
        <v>42</v>
      </c>
      <c r="E270" s="39">
        <v>1.1000000000000001</v>
      </c>
    </row>
    <row r="271" spans="4:5" ht="15.75" x14ac:dyDescent="0.25">
      <c r="D271" s="48" t="s">
        <v>50</v>
      </c>
      <c r="E271" s="49">
        <v>4.2</v>
      </c>
    </row>
    <row r="272" spans="4:5" ht="15.75" x14ac:dyDescent="0.25">
      <c r="D272" s="48" t="s">
        <v>103</v>
      </c>
      <c r="E272" s="56">
        <v>0.9</v>
      </c>
    </row>
    <row r="273" spans="4:5" ht="15.75" x14ac:dyDescent="0.25">
      <c r="D273" s="48" t="s">
        <v>104</v>
      </c>
      <c r="E273" s="56">
        <v>3.7</v>
      </c>
    </row>
    <row r="274" spans="4:5" ht="15.75" x14ac:dyDescent="0.25">
      <c r="D274" s="48" t="s">
        <v>55</v>
      </c>
      <c r="E274" s="58">
        <v>34</v>
      </c>
    </row>
    <row r="275" spans="4:5" ht="15.75" x14ac:dyDescent="0.25">
      <c r="D275" s="48" t="s">
        <v>46</v>
      </c>
      <c r="E275" s="56">
        <v>2.8</v>
      </c>
    </row>
    <row r="276" spans="4:5" ht="15.75" x14ac:dyDescent="0.25">
      <c r="D276" s="48" t="s">
        <v>47</v>
      </c>
      <c r="E276" s="62">
        <v>0.66</v>
      </c>
    </row>
    <row r="277" spans="4:5" ht="32.25" thickBot="1" x14ac:dyDescent="0.3">
      <c r="D277" s="48" t="s">
        <v>72</v>
      </c>
      <c r="E277" s="49">
        <v>1.05</v>
      </c>
    </row>
    <row r="278" spans="4:5" ht="31.5" x14ac:dyDescent="0.25">
      <c r="D278" s="38" t="s">
        <v>42</v>
      </c>
      <c r="E278" s="39">
        <v>1.1000000000000001</v>
      </c>
    </row>
    <row r="279" spans="4:5" ht="15.75" x14ac:dyDescent="0.25">
      <c r="D279" s="48" t="s">
        <v>115</v>
      </c>
      <c r="E279" s="49">
        <v>2.1</v>
      </c>
    </row>
    <row r="280" spans="4:5" ht="47.25" x14ac:dyDescent="0.25">
      <c r="D280" s="48" t="s">
        <v>116</v>
      </c>
      <c r="E280" s="56">
        <v>1.4</v>
      </c>
    </row>
    <row r="281" spans="4:5" ht="31.5" x14ac:dyDescent="0.25">
      <c r="D281" s="48" t="s">
        <v>117</v>
      </c>
      <c r="E281" s="56">
        <v>0.9</v>
      </c>
    </row>
    <row r="282" spans="4:5" ht="47.25" x14ac:dyDescent="0.25">
      <c r="D282" s="48" t="s">
        <v>118</v>
      </c>
      <c r="E282" s="49">
        <v>1.05</v>
      </c>
    </row>
    <row r="283" spans="4:5" ht="15.75" x14ac:dyDescent="0.25">
      <c r="D283" s="48" t="s">
        <v>119</v>
      </c>
      <c r="E283" s="58">
        <v>14</v>
      </c>
    </row>
    <row r="284" spans="4:5" ht="31.5" x14ac:dyDescent="0.25">
      <c r="D284" s="48" t="s">
        <v>120</v>
      </c>
      <c r="E284" s="58">
        <v>2</v>
      </c>
    </row>
    <row r="285" spans="4:5" ht="15.75" x14ac:dyDescent="0.25">
      <c r="D285" s="48" t="s">
        <v>46</v>
      </c>
      <c r="E285" s="56">
        <v>3.5</v>
      </c>
    </row>
    <row r="286" spans="4:5" ht="16.5" thickBot="1" x14ac:dyDescent="0.3">
      <c r="D286" s="48" t="s">
        <v>47</v>
      </c>
      <c r="E286" s="62">
        <v>0.84</v>
      </c>
    </row>
    <row r="287" spans="4:5" ht="31.5" x14ac:dyDescent="0.25">
      <c r="D287" s="38" t="s">
        <v>42</v>
      </c>
      <c r="E287" s="39">
        <v>1.1000000000000001</v>
      </c>
    </row>
    <row r="288" spans="4:5" ht="15.75" x14ac:dyDescent="0.25">
      <c r="D288" s="48" t="s">
        <v>115</v>
      </c>
      <c r="E288" s="49">
        <v>2.1</v>
      </c>
    </row>
    <row r="289" spans="4:5" ht="47.25" x14ac:dyDescent="0.25">
      <c r="D289" s="48" t="s">
        <v>116</v>
      </c>
      <c r="E289" s="56">
        <v>2.8</v>
      </c>
    </row>
    <row r="290" spans="4:5" ht="31.5" x14ac:dyDescent="0.25">
      <c r="D290" s="48" t="s">
        <v>117</v>
      </c>
      <c r="E290" s="56">
        <v>0.9</v>
      </c>
    </row>
    <row r="291" spans="4:5" ht="47.25" x14ac:dyDescent="0.25">
      <c r="D291" s="48" t="s">
        <v>118</v>
      </c>
      <c r="E291" s="49">
        <v>1.05</v>
      </c>
    </row>
    <row r="292" spans="4:5" ht="15.75" x14ac:dyDescent="0.25">
      <c r="D292" s="48" t="s">
        <v>119</v>
      </c>
      <c r="E292" s="58">
        <v>30</v>
      </c>
    </row>
    <row r="293" spans="4:5" ht="31.5" x14ac:dyDescent="0.25">
      <c r="D293" s="48" t="s">
        <v>120</v>
      </c>
      <c r="E293" s="58">
        <v>6</v>
      </c>
    </row>
    <row r="294" spans="4:5" ht="15.75" x14ac:dyDescent="0.25">
      <c r="D294" s="48" t="s">
        <v>46</v>
      </c>
      <c r="E294" s="56">
        <v>3.5</v>
      </c>
    </row>
    <row r="295" spans="4:5" ht="16.5" thickBot="1" x14ac:dyDescent="0.3">
      <c r="D295" s="48" t="s">
        <v>47</v>
      </c>
      <c r="E295" s="62">
        <v>0.84</v>
      </c>
    </row>
    <row r="296" spans="4:5" ht="31.5" x14ac:dyDescent="0.25">
      <c r="D296" s="38" t="s">
        <v>42</v>
      </c>
      <c r="E296" s="39"/>
    </row>
    <row r="297" spans="4:5" ht="15.75" x14ac:dyDescent="0.25">
      <c r="D297" s="48" t="s">
        <v>115</v>
      </c>
      <c r="E297" s="49">
        <v>2.1</v>
      </c>
    </row>
    <row r="298" spans="4:5" ht="31.5" x14ac:dyDescent="0.25">
      <c r="D298" s="48" t="s">
        <v>123</v>
      </c>
      <c r="E298" s="56">
        <v>1.4</v>
      </c>
    </row>
    <row r="299" spans="4:5" ht="31.5" x14ac:dyDescent="0.25">
      <c r="D299" s="48" t="s">
        <v>124</v>
      </c>
      <c r="E299" s="56">
        <v>0.9</v>
      </c>
    </row>
    <row r="300" spans="4:5" ht="47.25" x14ac:dyDescent="0.25">
      <c r="D300" s="48" t="s">
        <v>125</v>
      </c>
      <c r="E300" s="49">
        <v>1.05</v>
      </c>
    </row>
    <row r="301" spans="4:5" ht="15.75" x14ac:dyDescent="0.25">
      <c r="D301" s="48" t="s">
        <v>119</v>
      </c>
      <c r="E301" s="58">
        <v>14</v>
      </c>
    </row>
    <row r="302" spans="4:5" ht="31.5" x14ac:dyDescent="0.25">
      <c r="D302" s="48" t="s">
        <v>120</v>
      </c>
      <c r="E302" s="58">
        <v>2</v>
      </c>
    </row>
    <row r="303" spans="4:5" ht="15.75" x14ac:dyDescent="0.25">
      <c r="D303" s="48" t="s">
        <v>46</v>
      </c>
      <c r="E303" s="56">
        <v>3.5</v>
      </c>
    </row>
    <row r="304" spans="4:5" ht="16.5" thickBot="1" x14ac:dyDescent="0.3">
      <c r="D304" s="48" t="s">
        <v>47</v>
      </c>
      <c r="E304" s="62">
        <v>0.84</v>
      </c>
    </row>
    <row r="305" spans="4:5" ht="31.5" x14ac:dyDescent="0.25">
      <c r="D305" s="38" t="s">
        <v>42</v>
      </c>
      <c r="E305" s="39"/>
    </row>
    <row r="306" spans="4:5" ht="15.75" x14ac:dyDescent="0.25">
      <c r="D306" s="48" t="s">
        <v>115</v>
      </c>
      <c r="E306" s="49">
        <v>2.1</v>
      </c>
    </row>
    <row r="307" spans="4:5" ht="31.5" x14ac:dyDescent="0.25">
      <c r="D307" s="48" t="s">
        <v>123</v>
      </c>
      <c r="E307" s="56">
        <v>2.8</v>
      </c>
    </row>
    <row r="308" spans="4:5" ht="31.5" x14ac:dyDescent="0.25">
      <c r="D308" s="48" t="s">
        <v>124</v>
      </c>
      <c r="E308" s="56">
        <v>0.9</v>
      </c>
    </row>
    <row r="309" spans="4:5" ht="47.25" x14ac:dyDescent="0.25">
      <c r="D309" s="48" t="s">
        <v>125</v>
      </c>
      <c r="E309" s="49">
        <v>1.05</v>
      </c>
    </row>
    <row r="310" spans="4:5" ht="15.75" x14ac:dyDescent="0.25">
      <c r="D310" s="48" t="s">
        <v>119</v>
      </c>
      <c r="E310" s="58">
        <v>30</v>
      </c>
    </row>
    <row r="311" spans="4:5" ht="31.5" x14ac:dyDescent="0.25">
      <c r="D311" s="48" t="s">
        <v>120</v>
      </c>
      <c r="E311" s="58">
        <v>6</v>
      </c>
    </row>
    <row r="312" spans="4:5" ht="15.75" x14ac:dyDescent="0.25">
      <c r="D312" s="48" t="s">
        <v>46</v>
      </c>
      <c r="E312" s="56">
        <v>3.5</v>
      </c>
    </row>
    <row r="313" spans="4:5" ht="16.5" thickBot="1" x14ac:dyDescent="0.3">
      <c r="D313" s="71" t="s">
        <v>47</v>
      </c>
      <c r="E313" s="72">
        <v>0.84</v>
      </c>
    </row>
    <row r="314" spans="4:5" ht="15.75" x14ac:dyDescent="0.25">
      <c r="D314" s="73" t="s">
        <v>127</v>
      </c>
      <c r="E314" s="74"/>
    </row>
    <row r="315" spans="4:5" ht="15.75" x14ac:dyDescent="0.25">
      <c r="D315" s="77" t="s">
        <v>128</v>
      </c>
      <c r="E315" s="78">
        <v>1.05</v>
      </c>
    </row>
    <row r="316" spans="4:5" ht="15.75" x14ac:dyDescent="0.25">
      <c r="D316" s="81" t="s">
        <v>50</v>
      </c>
      <c r="E316" s="82">
        <v>-1.05</v>
      </c>
    </row>
    <row r="317" spans="4:5" ht="15.75" x14ac:dyDescent="0.25">
      <c r="D317" s="85" t="s">
        <v>129</v>
      </c>
      <c r="E317" s="86"/>
    </row>
    <row r="318" spans="4:5" ht="15.75" x14ac:dyDescent="0.25">
      <c r="D318" s="77" t="s">
        <v>130</v>
      </c>
      <c r="E318" s="78">
        <v>1.05</v>
      </c>
    </row>
    <row r="319" spans="4:5" ht="15.75" x14ac:dyDescent="0.25">
      <c r="D319" s="81" t="s">
        <v>50</v>
      </c>
      <c r="E319" s="82">
        <v>-1.05</v>
      </c>
    </row>
    <row r="321" spans="4:5" ht="15.75" x14ac:dyDescent="0.25">
      <c r="D321" s="89" t="s">
        <v>131</v>
      </c>
      <c r="E321" s="90" t="s">
        <v>132</v>
      </c>
    </row>
    <row r="322" spans="4:5" ht="15.75" x14ac:dyDescent="0.25">
      <c r="D322" s="90" t="s">
        <v>134</v>
      </c>
      <c r="E322" s="89">
        <v>5.75</v>
      </c>
    </row>
    <row r="323" spans="4:5" ht="15.75" x14ac:dyDescent="0.25">
      <c r="D323" s="90" t="s">
        <v>135</v>
      </c>
      <c r="E323" s="89">
        <v>7.25</v>
      </c>
    </row>
    <row r="325" spans="4:5" ht="15.75" x14ac:dyDescent="0.25">
      <c r="D325" s="91" t="s">
        <v>136</v>
      </c>
      <c r="E325" s="92"/>
    </row>
    <row r="326" spans="4:5" ht="15.75" x14ac:dyDescent="0.25">
      <c r="D326" s="95" t="s">
        <v>138</v>
      </c>
      <c r="E326" s="96"/>
    </row>
    <row r="327" spans="4:5" ht="15.75" x14ac:dyDescent="0.25">
      <c r="D327" s="95" t="s">
        <v>139</v>
      </c>
      <c r="E327" s="96"/>
    </row>
    <row r="328" spans="4:5" ht="15.75" x14ac:dyDescent="0.25">
      <c r="D328" s="99" t="s">
        <v>141</v>
      </c>
      <c r="E328" s="100"/>
    </row>
    <row r="329" spans="4:5" ht="15.75" x14ac:dyDescent="0.25">
      <c r="D329" s="91" t="s">
        <v>143</v>
      </c>
      <c r="E329" s="103"/>
    </row>
    <row r="330" spans="4:5" ht="15.75" x14ac:dyDescent="0.25">
      <c r="D330" s="95" t="s">
        <v>138</v>
      </c>
      <c r="E330" s="106"/>
    </row>
    <row r="331" spans="4:5" ht="15.75" x14ac:dyDescent="0.25">
      <c r="D331" s="99" t="s">
        <v>146</v>
      </c>
      <c r="E331" s="107"/>
    </row>
    <row r="332" spans="4:5" ht="15.75" x14ac:dyDescent="0.25">
      <c r="D332" s="91" t="s">
        <v>148</v>
      </c>
      <c r="E332" s="103"/>
    </row>
    <row r="333" spans="4:5" ht="15.75" x14ac:dyDescent="0.25">
      <c r="D333" s="95" t="s">
        <v>138</v>
      </c>
      <c r="E333" s="108"/>
    </row>
    <row r="334" spans="4:5" ht="15.75" x14ac:dyDescent="0.25">
      <c r="D334" s="95" t="s">
        <v>139</v>
      </c>
      <c r="E334" s="108"/>
    </row>
    <row r="335" spans="4:5" ht="15.75" x14ac:dyDescent="0.25">
      <c r="D335" s="99" t="s">
        <v>141</v>
      </c>
      <c r="E335" s="100"/>
    </row>
    <row r="336" spans="4:5" ht="15.75" x14ac:dyDescent="0.25">
      <c r="D336" s="91" t="s">
        <v>153</v>
      </c>
      <c r="E336" s="92"/>
    </row>
    <row r="337" spans="4:5" ht="15.75" x14ac:dyDescent="0.25">
      <c r="D337" s="99" t="s">
        <v>138</v>
      </c>
      <c r="E337" s="100"/>
    </row>
    <row r="340" spans="4:5" x14ac:dyDescent="0.25">
      <c r="D340" s="12"/>
      <c r="E340" s="12"/>
    </row>
    <row r="341" spans="4:5" ht="18" x14ac:dyDescent="0.25">
      <c r="D341" s="112"/>
      <c r="E341" s="112"/>
    </row>
    <row r="342" spans="4:5" ht="16.5" thickBot="1" x14ac:dyDescent="0.3">
      <c r="D342" s="19" t="s">
        <v>29</v>
      </c>
      <c r="E342" s="19" t="s">
        <v>62</v>
      </c>
    </row>
    <row r="343" spans="4:5" ht="47.25" x14ac:dyDescent="0.25">
      <c r="D343" s="98" t="s">
        <v>140</v>
      </c>
      <c r="E343" s="114">
        <v>0.55000000000000004</v>
      </c>
    </row>
    <row r="344" spans="4:5" ht="47.25" x14ac:dyDescent="0.25">
      <c r="D344" s="102" t="s">
        <v>142</v>
      </c>
      <c r="E344" s="123">
        <v>0.65</v>
      </c>
    </row>
    <row r="345" spans="4:5" ht="15.75" x14ac:dyDescent="0.25">
      <c r="D345" s="48" t="s">
        <v>50</v>
      </c>
      <c r="E345" s="49">
        <v>1.05</v>
      </c>
    </row>
    <row r="346" spans="4:5" ht="15.75" x14ac:dyDescent="0.25">
      <c r="D346" s="48" t="s">
        <v>57</v>
      </c>
      <c r="E346" s="56">
        <v>3</v>
      </c>
    </row>
    <row r="347" spans="4:5" ht="15.75" x14ac:dyDescent="0.25">
      <c r="D347" s="48" t="s">
        <v>58</v>
      </c>
      <c r="E347" s="56">
        <v>1.4</v>
      </c>
    </row>
    <row r="348" spans="4:5" ht="15.75" x14ac:dyDescent="0.25">
      <c r="D348" s="48" t="s">
        <v>46</v>
      </c>
      <c r="E348" s="56">
        <v>1.4</v>
      </c>
    </row>
    <row r="349" spans="4:5" ht="15.75" x14ac:dyDescent="0.25">
      <c r="D349" s="48" t="s">
        <v>47</v>
      </c>
      <c r="E349" s="62">
        <v>0.5</v>
      </c>
    </row>
    <row r="350" spans="4:5" ht="16.5" thickBot="1" x14ac:dyDescent="0.3">
      <c r="D350" s="48" t="s">
        <v>55</v>
      </c>
      <c r="E350" s="58">
        <v>28</v>
      </c>
    </row>
    <row r="351" spans="4:5" ht="47.25" x14ac:dyDescent="0.25">
      <c r="D351" s="98" t="s">
        <v>140</v>
      </c>
      <c r="E351" s="114">
        <v>0.55000000000000004</v>
      </c>
    </row>
    <row r="352" spans="4:5" ht="47.25" x14ac:dyDescent="0.25">
      <c r="D352" s="102" t="s">
        <v>142</v>
      </c>
      <c r="E352" s="123">
        <v>0.65</v>
      </c>
    </row>
    <row r="353" spans="4:5" ht="15.75" x14ac:dyDescent="0.25">
      <c r="D353" s="145" t="s">
        <v>50</v>
      </c>
      <c r="E353" s="146">
        <v>1.1499999999999999</v>
      </c>
    </row>
    <row r="354" spans="4:5" ht="31.5" x14ac:dyDescent="0.25">
      <c r="D354" s="145" t="s">
        <v>52</v>
      </c>
      <c r="E354" s="149">
        <v>2.9</v>
      </c>
    </row>
    <row r="355" spans="4:5" ht="31.5" x14ac:dyDescent="0.25">
      <c r="D355" s="145" t="s">
        <v>187</v>
      </c>
      <c r="E355" s="151">
        <v>2</v>
      </c>
    </row>
    <row r="356" spans="4:5" ht="31.5" x14ac:dyDescent="0.25">
      <c r="D356" s="145" t="s">
        <v>188</v>
      </c>
      <c r="E356" s="153">
        <v>1</v>
      </c>
    </row>
    <row r="357" spans="4:5" ht="15.75" x14ac:dyDescent="0.25">
      <c r="D357" s="145" t="s">
        <v>46</v>
      </c>
      <c r="E357" s="149">
        <v>2</v>
      </c>
    </row>
    <row r="358" spans="4:5" ht="15.75" x14ac:dyDescent="0.25">
      <c r="D358" s="145" t="s">
        <v>47</v>
      </c>
      <c r="E358" s="157">
        <v>1</v>
      </c>
    </row>
    <row r="359" spans="4:5" ht="15.75" x14ac:dyDescent="0.25">
      <c r="D359" s="145" t="s">
        <v>55</v>
      </c>
      <c r="E359" s="153">
        <v>15</v>
      </c>
    </row>
    <row r="360" spans="4:5" ht="15.75" x14ac:dyDescent="0.25">
      <c r="D360" s="145" t="s">
        <v>189</v>
      </c>
      <c r="E360" s="161">
        <v>2</v>
      </c>
    </row>
    <row r="361" spans="4:5" ht="47.25" x14ac:dyDescent="0.25">
      <c r="D361" s="31" t="s">
        <v>190</v>
      </c>
      <c r="E361" s="162">
        <v>3</v>
      </c>
    </row>
    <row r="362" spans="4:5" ht="48" thickBot="1" x14ac:dyDescent="0.3">
      <c r="D362" s="32" t="s">
        <v>191</v>
      </c>
      <c r="E362" s="162">
        <v>3</v>
      </c>
    </row>
    <row r="363" spans="4:5" ht="47.25" x14ac:dyDescent="0.25">
      <c r="D363" s="98" t="s">
        <v>140</v>
      </c>
      <c r="E363" s="114">
        <v>0.55000000000000004</v>
      </c>
    </row>
    <row r="364" spans="4:5" ht="47.25" x14ac:dyDescent="0.25">
      <c r="D364" s="102" t="s">
        <v>142</v>
      </c>
      <c r="E364" s="123">
        <v>0.65</v>
      </c>
    </row>
    <row r="365" spans="4:5" ht="15.75" x14ac:dyDescent="0.25">
      <c r="D365" s="48" t="s">
        <v>50</v>
      </c>
      <c r="E365" s="49">
        <v>1.05</v>
      </c>
    </row>
    <row r="366" spans="4:5" ht="31.5" x14ac:dyDescent="0.25">
      <c r="D366" s="48" t="s">
        <v>194</v>
      </c>
      <c r="E366" s="173">
        <v>0.3</v>
      </c>
    </row>
    <row r="367" spans="4:5" ht="47.25" x14ac:dyDescent="0.25">
      <c r="D367" s="48" t="s">
        <v>195</v>
      </c>
      <c r="E367" s="56">
        <v>2</v>
      </c>
    </row>
    <row r="368" spans="4:5" ht="47.25" x14ac:dyDescent="0.25">
      <c r="D368" s="48" t="s">
        <v>197</v>
      </c>
      <c r="E368" s="56">
        <v>2.6</v>
      </c>
    </row>
    <row r="369" spans="4:5" ht="31.5" x14ac:dyDescent="0.25">
      <c r="D369" s="48" t="s">
        <v>199</v>
      </c>
      <c r="E369" s="174">
        <v>1.8</v>
      </c>
    </row>
    <row r="370" spans="4:5" ht="31.5" x14ac:dyDescent="0.25">
      <c r="D370" s="48" t="s">
        <v>188</v>
      </c>
      <c r="E370" s="58">
        <v>1</v>
      </c>
    </row>
    <row r="371" spans="4:5" ht="15.75" x14ac:dyDescent="0.25">
      <c r="D371" s="48" t="s">
        <v>46</v>
      </c>
      <c r="E371" s="56">
        <v>1.4</v>
      </c>
    </row>
    <row r="372" spans="4:5" ht="15.75" x14ac:dyDescent="0.25">
      <c r="D372" s="48" t="s">
        <v>47</v>
      </c>
      <c r="E372" s="62">
        <v>0.5</v>
      </c>
    </row>
    <row r="373" spans="4:5" ht="15.75" x14ac:dyDescent="0.25">
      <c r="D373" s="48" t="s">
        <v>55</v>
      </c>
      <c r="E373" s="58">
        <v>23</v>
      </c>
    </row>
    <row r="374" spans="4:5" ht="47.25" x14ac:dyDescent="0.25">
      <c r="D374" s="31" t="s">
        <v>190</v>
      </c>
      <c r="E374" s="162">
        <v>3</v>
      </c>
    </row>
    <row r="375" spans="4:5" ht="48" thickBot="1" x14ac:dyDescent="0.3">
      <c r="D375" s="32" t="s">
        <v>204</v>
      </c>
      <c r="E375" s="162">
        <v>3</v>
      </c>
    </row>
    <row r="376" spans="4:5" ht="47.25" x14ac:dyDescent="0.25">
      <c r="D376" s="98" t="s">
        <v>140</v>
      </c>
      <c r="E376" s="114">
        <v>0.8</v>
      </c>
    </row>
    <row r="377" spans="4:5" ht="15.75" x14ac:dyDescent="0.25">
      <c r="D377" s="48" t="s">
        <v>50</v>
      </c>
      <c r="E377" s="49">
        <v>1.05</v>
      </c>
    </row>
    <row r="378" spans="4:5" ht="31.5" x14ac:dyDescent="0.25">
      <c r="D378" s="48" t="s">
        <v>206</v>
      </c>
      <c r="E378" s="56">
        <v>1</v>
      </c>
    </row>
    <row r="379" spans="4:5" ht="47.25" x14ac:dyDescent="0.25">
      <c r="D379" s="48" t="s">
        <v>207</v>
      </c>
      <c r="E379" s="186">
        <v>0.3</v>
      </c>
    </row>
    <row r="380" spans="4:5" ht="31.5" x14ac:dyDescent="0.25">
      <c r="D380" s="48" t="s">
        <v>208</v>
      </c>
      <c r="E380" s="56">
        <v>2</v>
      </c>
    </row>
    <row r="381" spans="4:5" ht="31.5" x14ac:dyDescent="0.25">
      <c r="D381" s="48" t="s">
        <v>209</v>
      </c>
      <c r="E381" s="174">
        <v>0.15</v>
      </c>
    </row>
    <row r="382" spans="4:5" ht="15.75" x14ac:dyDescent="0.25">
      <c r="D382" s="48" t="s">
        <v>46</v>
      </c>
      <c r="E382" s="56">
        <v>1.4</v>
      </c>
    </row>
    <row r="383" spans="4:5" ht="15.75" x14ac:dyDescent="0.25">
      <c r="D383" s="48" t="s">
        <v>47</v>
      </c>
      <c r="E383" s="62">
        <v>0.47</v>
      </c>
    </row>
    <row r="384" spans="4:5" ht="15.75" x14ac:dyDescent="0.25">
      <c r="D384" s="48" t="s">
        <v>55</v>
      </c>
      <c r="E384" s="58">
        <v>15</v>
      </c>
    </row>
    <row r="385" spans="4:5" ht="47.25" x14ac:dyDescent="0.25">
      <c r="D385" s="31" t="s">
        <v>190</v>
      </c>
      <c r="E385" s="162">
        <v>1</v>
      </c>
    </row>
    <row r="386" spans="4:5" ht="48" thickBot="1" x14ac:dyDescent="0.3">
      <c r="D386" s="32" t="s">
        <v>210</v>
      </c>
      <c r="E386" s="162">
        <v>1</v>
      </c>
    </row>
    <row r="387" spans="4:5" ht="47.25" x14ac:dyDescent="0.25">
      <c r="D387" s="98" t="s">
        <v>140</v>
      </c>
      <c r="E387" s="114">
        <v>0.8</v>
      </c>
    </row>
    <row r="388" spans="4:5" ht="15.75" x14ac:dyDescent="0.25">
      <c r="D388" s="48" t="s">
        <v>50</v>
      </c>
      <c r="E388" s="49">
        <v>2.1</v>
      </c>
    </row>
    <row r="389" spans="4:5" ht="31.5" x14ac:dyDescent="0.25">
      <c r="D389" s="48" t="s">
        <v>206</v>
      </c>
      <c r="E389" s="56">
        <v>1</v>
      </c>
    </row>
    <row r="390" spans="4:5" ht="47.25" x14ac:dyDescent="0.25">
      <c r="D390" s="48" t="s">
        <v>207</v>
      </c>
      <c r="E390" s="186">
        <v>0.3</v>
      </c>
    </row>
    <row r="391" spans="4:5" ht="31.5" x14ac:dyDescent="0.25">
      <c r="D391" s="48" t="s">
        <v>208</v>
      </c>
      <c r="E391" s="56">
        <v>2</v>
      </c>
    </row>
    <row r="392" spans="4:5" ht="15.75" x14ac:dyDescent="0.25">
      <c r="D392" s="48" t="s">
        <v>212</v>
      </c>
      <c r="E392" s="56">
        <v>2.6</v>
      </c>
    </row>
    <row r="393" spans="4:5" ht="31.5" x14ac:dyDescent="0.25">
      <c r="D393" s="48" t="s">
        <v>209</v>
      </c>
      <c r="E393" s="174">
        <v>0.15</v>
      </c>
    </row>
    <row r="394" spans="4:5" ht="15.75" x14ac:dyDescent="0.25">
      <c r="D394" s="48" t="s">
        <v>46</v>
      </c>
      <c r="E394" s="56">
        <v>1.4</v>
      </c>
    </row>
    <row r="395" spans="4:5" ht="15.75" x14ac:dyDescent="0.25">
      <c r="D395" s="48" t="s">
        <v>47</v>
      </c>
      <c r="E395" s="62">
        <v>0.47</v>
      </c>
    </row>
    <row r="396" spans="4:5" ht="15.75" x14ac:dyDescent="0.25">
      <c r="D396" s="48" t="s">
        <v>55</v>
      </c>
      <c r="E396" s="58">
        <v>33</v>
      </c>
    </row>
    <row r="397" spans="4:5" ht="47.25" x14ac:dyDescent="0.25">
      <c r="D397" s="31" t="s">
        <v>190</v>
      </c>
      <c r="E397" s="162">
        <v>1</v>
      </c>
    </row>
    <row r="398" spans="4:5" ht="48" thickBot="1" x14ac:dyDescent="0.3">
      <c r="D398" s="32" t="s">
        <v>210</v>
      </c>
      <c r="E398" s="162">
        <v>1</v>
      </c>
    </row>
    <row r="399" spans="4:5" ht="47.25" x14ac:dyDescent="0.25">
      <c r="D399" s="98" t="s">
        <v>140</v>
      </c>
      <c r="E399" s="114">
        <v>0.8</v>
      </c>
    </row>
    <row r="400" spans="4:5" ht="15.75" x14ac:dyDescent="0.25">
      <c r="D400" s="48" t="s">
        <v>50</v>
      </c>
      <c r="E400" s="49">
        <v>3.15</v>
      </c>
    </row>
    <row r="401" spans="4:5" ht="31.5" x14ac:dyDescent="0.25">
      <c r="D401" s="48" t="s">
        <v>206</v>
      </c>
      <c r="E401" s="56">
        <v>1</v>
      </c>
    </row>
    <row r="402" spans="4:5" ht="47.25" x14ac:dyDescent="0.25">
      <c r="D402" s="48" t="s">
        <v>207</v>
      </c>
      <c r="E402" s="186">
        <v>0.3</v>
      </c>
    </row>
    <row r="403" spans="4:5" ht="31.5" x14ac:dyDescent="0.25">
      <c r="D403" s="48" t="s">
        <v>208</v>
      </c>
      <c r="E403" s="56">
        <v>2</v>
      </c>
    </row>
    <row r="404" spans="4:5" ht="15.75" x14ac:dyDescent="0.25">
      <c r="D404" s="48" t="s">
        <v>214</v>
      </c>
      <c r="E404" s="56">
        <v>2.6</v>
      </c>
    </row>
    <row r="405" spans="4:5" ht="31.5" x14ac:dyDescent="0.25">
      <c r="D405" s="48" t="s">
        <v>209</v>
      </c>
      <c r="E405" s="174">
        <v>0.15</v>
      </c>
    </row>
    <row r="406" spans="4:5" ht="15.75" x14ac:dyDescent="0.25">
      <c r="D406" s="48" t="s">
        <v>46</v>
      </c>
      <c r="E406" s="56">
        <v>1.4</v>
      </c>
    </row>
    <row r="407" spans="4:5" ht="15.75" x14ac:dyDescent="0.25">
      <c r="D407" s="48" t="s">
        <v>47</v>
      </c>
      <c r="E407" s="62">
        <v>0.47</v>
      </c>
    </row>
    <row r="408" spans="4:5" ht="15.75" x14ac:dyDescent="0.25">
      <c r="D408" s="48" t="s">
        <v>55</v>
      </c>
      <c r="E408" s="58">
        <v>55</v>
      </c>
    </row>
    <row r="409" spans="4:5" ht="47.25" x14ac:dyDescent="0.25">
      <c r="D409" s="31" t="s">
        <v>190</v>
      </c>
      <c r="E409" s="162">
        <v>1</v>
      </c>
    </row>
    <row r="410" spans="4:5" ht="48" thickBot="1" x14ac:dyDescent="0.3">
      <c r="D410" s="32" t="s">
        <v>210</v>
      </c>
      <c r="E410" s="162">
        <v>1</v>
      </c>
    </row>
    <row r="411" spans="4:5" ht="47.25" x14ac:dyDescent="0.25">
      <c r="D411" s="98" t="s">
        <v>140</v>
      </c>
      <c r="E411" s="114">
        <v>0.8</v>
      </c>
    </row>
    <row r="412" spans="4:5" ht="15.75" x14ac:dyDescent="0.25">
      <c r="D412" s="48" t="s">
        <v>216</v>
      </c>
      <c r="E412" s="49">
        <v>1.05</v>
      </c>
    </row>
    <row r="413" spans="4:5" ht="31.5" x14ac:dyDescent="0.25">
      <c r="D413" s="48" t="s">
        <v>217</v>
      </c>
      <c r="E413" s="56">
        <v>1.05</v>
      </c>
    </row>
    <row r="414" spans="4:5" ht="31.5" x14ac:dyDescent="0.25">
      <c r="D414" s="48" t="s">
        <v>218</v>
      </c>
      <c r="E414" s="58">
        <v>3</v>
      </c>
    </row>
    <row r="415" spans="4:5" ht="31.5" x14ac:dyDescent="0.25">
      <c r="D415" s="48" t="s">
        <v>219</v>
      </c>
      <c r="E415" s="58">
        <v>1</v>
      </c>
    </row>
    <row r="416" spans="4:5" ht="31.5" x14ac:dyDescent="0.25">
      <c r="D416" s="48" t="s">
        <v>52</v>
      </c>
      <c r="E416" s="56">
        <v>2.1</v>
      </c>
    </row>
    <row r="417" spans="4:5" ht="31.5" x14ac:dyDescent="0.25">
      <c r="D417" s="48" t="s">
        <v>188</v>
      </c>
      <c r="E417" s="58">
        <v>3</v>
      </c>
    </row>
    <row r="418" spans="4:5" ht="15.75" x14ac:dyDescent="0.25">
      <c r="D418" s="48" t="s">
        <v>46</v>
      </c>
      <c r="E418" s="56">
        <v>1.4</v>
      </c>
    </row>
    <row r="419" spans="4:5" ht="15.75" x14ac:dyDescent="0.25">
      <c r="D419" s="48" t="s">
        <v>47</v>
      </c>
      <c r="E419" s="62">
        <v>0.5</v>
      </c>
    </row>
    <row r="420" spans="4:5" ht="15.75" x14ac:dyDescent="0.25">
      <c r="D420" s="48" t="s">
        <v>55</v>
      </c>
      <c r="E420" s="58">
        <v>20</v>
      </c>
    </row>
    <row r="421" spans="4:5" ht="47.25" x14ac:dyDescent="0.25">
      <c r="D421" s="32" t="s">
        <v>210</v>
      </c>
      <c r="E421" s="162">
        <v>1</v>
      </c>
    </row>
    <row r="422" spans="4:5" ht="15.75" x14ac:dyDescent="0.25">
      <c r="D422" s="188"/>
      <c r="E422" s="189"/>
    </row>
    <row r="423" spans="4:5" ht="15.75" x14ac:dyDescent="0.25">
      <c r="D423" s="85" t="s">
        <v>220</v>
      </c>
      <c r="E423" s="86"/>
    </row>
    <row r="424" spans="4:5" ht="15.75" x14ac:dyDescent="0.25">
      <c r="D424" s="77" t="s">
        <v>221</v>
      </c>
      <c r="E424" s="78">
        <v>1.05</v>
      </c>
    </row>
    <row r="425" spans="4:5" ht="15.75" x14ac:dyDescent="0.25">
      <c r="D425" s="81" t="s">
        <v>50</v>
      </c>
      <c r="E425" s="82">
        <v>-1.05</v>
      </c>
    </row>
    <row r="426" spans="4:5" ht="15.75" x14ac:dyDescent="0.25">
      <c r="D426" s="85" t="s">
        <v>222</v>
      </c>
      <c r="E426" s="86"/>
    </row>
    <row r="427" spans="4:5" ht="15.75" x14ac:dyDescent="0.25">
      <c r="D427" s="81" t="s">
        <v>50</v>
      </c>
      <c r="E427" s="82">
        <v>1.05</v>
      </c>
    </row>
    <row r="428" spans="4:5" ht="15.75" x14ac:dyDescent="0.25">
      <c r="D428" s="85" t="s">
        <v>223</v>
      </c>
      <c r="E428" s="86"/>
    </row>
    <row r="429" spans="4:5" ht="15.75" x14ac:dyDescent="0.25">
      <c r="D429" s="77" t="s">
        <v>224</v>
      </c>
      <c r="E429" s="78">
        <v>1.05</v>
      </c>
    </row>
    <row r="430" spans="4:5" ht="15.75" x14ac:dyDescent="0.25">
      <c r="D430" s="81" t="s">
        <v>50</v>
      </c>
      <c r="E430" s="82">
        <v>-1.05</v>
      </c>
    </row>
    <row r="431" spans="4:5" ht="15.75" x14ac:dyDescent="0.25">
      <c r="D431" s="85" t="s">
        <v>225</v>
      </c>
      <c r="E431" s="86"/>
    </row>
    <row r="432" spans="4:5" ht="15.75" x14ac:dyDescent="0.25">
      <c r="D432" s="77" t="s">
        <v>226</v>
      </c>
      <c r="E432" s="78">
        <v>1.05</v>
      </c>
    </row>
    <row r="433" spans="4:5" ht="15.75" x14ac:dyDescent="0.25">
      <c r="D433" s="81" t="s">
        <v>50</v>
      </c>
      <c r="E433" s="82">
        <v>-1.05</v>
      </c>
    </row>
    <row r="434" spans="4:5" ht="15.75" x14ac:dyDescent="0.25">
      <c r="D434" s="85" t="s">
        <v>227</v>
      </c>
      <c r="E434" s="86"/>
    </row>
    <row r="435" spans="4:5" ht="15.75" x14ac:dyDescent="0.25">
      <c r="D435" s="77" t="s">
        <v>224</v>
      </c>
      <c r="E435" s="78">
        <v>2.1</v>
      </c>
    </row>
    <row r="436" spans="4:5" ht="15.75" x14ac:dyDescent="0.25">
      <c r="D436" s="77" t="s">
        <v>50</v>
      </c>
      <c r="E436" s="196">
        <v>-1.05</v>
      </c>
    </row>
    <row r="437" spans="4:5" ht="31.5" x14ac:dyDescent="0.25">
      <c r="D437" s="199" t="s">
        <v>228</v>
      </c>
      <c r="E437" s="200"/>
    </row>
    <row r="438" spans="4:5" ht="15.75" x14ac:dyDescent="0.25">
      <c r="D438" s="85" t="s">
        <v>229</v>
      </c>
      <c r="E438" s="86"/>
    </row>
    <row r="439" spans="4:5" ht="15.75" x14ac:dyDescent="0.25">
      <c r="D439" s="77" t="s">
        <v>226</v>
      </c>
      <c r="E439" s="78">
        <v>2.1</v>
      </c>
    </row>
    <row r="440" spans="4:5" ht="15.75" x14ac:dyDescent="0.25">
      <c r="D440" s="77" t="s">
        <v>50</v>
      </c>
      <c r="E440" s="196">
        <v>-1.05</v>
      </c>
    </row>
    <row r="441" spans="4:5" ht="31.5" x14ac:dyDescent="0.25">
      <c r="D441" s="199" t="s">
        <v>228</v>
      </c>
      <c r="E441" s="200"/>
    </row>
    <row r="442" spans="4:5" ht="15.75" x14ac:dyDescent="0.25">
      <c r="D442" s="85" t="s">
        <v>230</v>
      </c>
      <c r="E442" s="86"/>
    </row>
    <row r="443" spans="4:5" ht="31.5" x14ac:dyDescent="0.25">
      <c r="D443" s="77" t="s">
        <v>231</v>
      </c>
      <c r="E443" s="78">
        <v>1.05</v>
      </c>
    </row>
    <row r="444" spans="4:5" ht="31.5" x14ac:dyDescent="0.25">
      <c r="D444" s="199" t="s">
        <v>228</v>
      </c>
      <c r="E444" s="200"/>
    </row>
    <row r="557" spans="4:4" x14ac:dyDescent="0.25">
      <c r="D557" s="206">
        <f>C558</f>
        <v>0</v>
      </c>
    </row>
    <row r="558" spans="4:4" x14ac:dyDescent="0.25">
      <c r="D558" t="e">
        <f>#REF!</f>
        <v>#REF!</v>
      </c>
    </row>
    <row r="559" spans="4:4" x14ac:dyDescent="0.25">
      <c r="D559" t="e">
        <f>#REF!</f>
        <v>#REF!</v>
      </c>
    </row>
    <row r="560" spans="4:4" x14ac:dyDescent="0.25">
      <c r="D560" t="e">
        <f>#REF!</f>
        <v>#REF!</v>
      </c>
    </row>
  </sheetData>
  <mergeCells count="38">
    <mergeCell ref="N1:P7"/>
    <mergeCell ref="A10:H10"/>
    <mergeCell ref="I10:P10"/>
    <mergeCell ref="A22:H22"/>
    <mergeCell ref="A31:H31"/>
    <mergeCell ref="I31:P31"/>
    <mergeCell ref="B33:C33"/>
    <mergeCell ref="D33:F33"/>
    <mergeCell ref="B34:C34"/>
    <mergeCell ref="D34:F34"/>
    <mergeCell ref="B35:C35"/>
    <mergeCell ref="D35:F35"/>
    <mergeCell ref="B36:C36"/>
    <mergeCell ref="D36:F36"/>
    <mergeCell ref="B37:C37"/>
    <mergeCell ref="D37:F37"/>
    <mergeCell ref="B38:C38"/>
    <mergeCell ref="D38:F38"/>
    <mergeCell ref="A49:C49"/>
    <mergeCell ref="B39:C39"/>
    <mergeCell ref="D39:F39"/>
    <mergeCell ref="B40:C40"/>
    <mergeCell ref="D40:F40"/>
    <mergeCell ref="B41:C41"/>
    <mergeCell ref="D41:F41"/>
    <mergeCell ref="B42:C42"/>
    <mergeCell ref="D42:F42"/>
    <mergeCell ref="A44:H44"/>
    <mergeCell ref="A46:B46"/>
    <mergeCell ref="A47:B47"/>
    <mergeCell ref="C64:C65"/>
    <mergeCell ref="D64:E64"/>
    <mergeCell ref="A50:C50"/>
    <mergeCell ref="A52:C52"/>
    <mergeCell ref="A53:C53"/>
    <mergeCell ref="A57:H57"/>
    <mergeCell ref="A59:C59"/>
    <mergeCell ref="A62:H62"/>
  </mergeCells>
  <conditionalFormatting sqref="A47:B47 A53:C53 A50:C50">
    <cfRule type="expression" dxfId="4" priority="1">
      <formula>$A$47="PEINTURE"</formula>
    </cfRule>
    <cfRule type="expression" dxfId="3" priority="2">
      <formula>$A$47="PLAFONDS"</formula>
    </cfRule>
    <cfRule type="expression" dxfId="2" priority="3">
      <formula>$A$47="CLOISONS"</formula>
    </cfRule>
    <cfRule type="expression" dxfId="1" priority="4">
      <formula>$A$47="DOUBLAGES"</formula>
    </cfRule>
  </conditionalFormatting>
  <dataValidations count="3">
    <dataValidation type="list" allowBlank="1" showInputMessage="1" showErrorMessage="1" sqref="A53:C53">
      <formula1>INDIRECT(Syst2)</formula1>
    </dataValidation>
    <dataValidation type="list" allowBlank="1" showInputMessage="1" showErrorMessage="1" sqref="A50:C50">
      <formula1>INDIRECT(Syst1)</formula1>
    </dataValidation>
    <dataValidation type="list" allowBlank="1" showInputMessage="1" showErrorMessage="1" sqref="A47">
      <formula1>activite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47" orientation="portrait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0D866AE8-B9C5-47B2-8137-60D344E7C306}">
            <xm:f>$A$47='E:\[PLAQFOND2 - Betatest.xlsm]Config'!#REF!</xm:f>
            <x14:dxf>
              <fill>
                <patternFill>
                  <bgColor theme="5" tint="0.79998168889431442"/>
                </patternFill>
              </fill>
            </x14:dxf>
          </x14:cfRule>
          <xm:sqref>A50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L511"/>
  <sheetViews>
    <sheetView topLeftCell="A10" zoomScale="80" zoomScaleNormal="80" workbookViewId="0">
      <selection activeCell="B27" sqref="B27"/>
    </sheetView>
  </sheetViews>
  <sheetFormatPr baseColWidth="10" defaultRowHeight="15" x14ac:dyDescent="0.25"/>
  <cols>
    <col min="1" max="1" width="28.140625" customWidth="1"/>
    <col min="2" max="2" width="18.85546875" customWidth="1"/>
    <col min="6" max="6" width="17" customWidth="1"/>
    <col min="7" max="7" width="14.85546875" customWidth="1"/>
    <col min="8" max="8" width="10.140625" style="25" bestFit="1" customWidth="1"/>
    <col min="9" max="9" width="17" customWidth="1"/>
    <col min="10" max="10" width="31.85546875" customWidth="1"/>
    <col min="11" max="11" width="14.7109375" customWidth="1"/>
    <col min="12" max="12" width="17.42578125" customWidth="1"/>
    <col min="16" max="16" width="2.140625" customWidth="1"/>
    <col min="17" max="17" width="18.5703125" customWidth="1"/>
    <col min="18" max="18" width="27" customWidth="1"/>
    <col min="24" max="24" width="2.140625" customWidth="1"/>
    <col min="26" max="26" width="27.28515625" customWidth="1"/>
  </cols>
  <sheetData>
    <row r="1" spans="1:37" ht="15" customHeight="1" x14ac:dyDescent="0.25">
      <c r="A1" s="1"/>
      <c r="B1" s="1"/>
      <c r="C1" s="1"/>
      <c r="E1" s="243" t="str">
        <f ca="1">MID(CELL("nomfichier",A1),FIND("]",CELL("nomfichier",A1),1)+1,30)</f>
        <v>Systeme</v>
      </c>
      <c r="F1" s="243"/>
      <c r="G1" s="243"/>
      <c r="H1" s="23"/>
    </row>
    <row r="2" spans="1:37" ht="15" customHeight="1" x14ac:dyDescent="0.25">
      <c r="A2" s="1"/>
      <c r="B2" s="1"/>
      <c r="C2" s="1"/>
      <c r="E2" s="243"/>
      <c r="F2" s="243"/>
      <c r="G2" s="243"/>
      <c r="H2" s="23"/>
    </row>
    <row r="3" spans="1:37" ht="15" customHeight="1" x14ac:dyDescent="0.25">
      <c r="A3" s="1"/>
      <c r="B3" s="24" t="s">
        <v>0</v>
      </c>
      <c r="C3" s="1"/>
      <c r="E3" s="243"/>
      <c r="F3" s="243"/>
      <c r="G3" s="243"/>
      <c r="H3" s="23"/>
    </row>
    <row r="4" spans="1:37" ht="15" customHeight="1" x14ac:dyDescent="0.25">
      <c r="A4" s="1"/>
      <c r="B4" s="1" t="s">
        <v>1</v>
      </c>
      <c r="C4" s="1"/>
      <c r="E4" s="243"/>
      <c r="F4" s="243"/>
      <c r="G4" s="243"/>
      <c r="H4" s="23"/>
    </row>
    <row r="5" spans="1:37" ht="15" customHeight="1" x14ac:dyDescent="0.25">
      <c r="A5" s="1"/>
      <c r="B5" s="1" t="s">
        <v>2</v>
      </c>
      <c r="C5" s="1"/>
      <c r="E5" s="243"/>
      <c r="F5" s="243"/>
      <c r="G5" s="243"/>
      <c r="H5" s="23"/>
    </row>
    <row r="6" spans="1:37" ht="15" customHeight="1" x14ac:dyDescent="0.25">
      <c r="A6" s="1"/>
      <c r="B6" s="1" t="s">
        <v>3</v>
      </c>
      <c r="C6" s="1"/>
      <c r="E6" s="243"/>
      <c r="F6" s="243"/>
      <c r="G6" s="243"/>
      <c r="H6" s="23"/>
    </row>
    <row r="7" spans="1:37" ht="15" customHeight="1" x14ac:dyDescent="0.25">
      <c r="A7" s="1"/>
      <c r="B7" s="1" t="s">
        <v>4</v>
      </c>
      <c r="C7" s="1"/>
      <c r="E7" s="243"/>
      <c r="F7" s="243"/>
      <c r="G7" s="243"/>
      <c r="H7" s="23"/>
    </row>
    <row r="8" spans="1:37" x14ac:dyDescent="0.25">
      <c r="A8" s="2"/>
      <c r="B8" s="2"/>
      <c r="C8" s="2"/>
      <c r="D8" s="2"/>
    </row>
    <row r="9" spans="1:37" x14ac:dyDescent="0.25">
      <c r="B9" s="2"/>
      <c r="C9" s="2"/>
      <c r="D9" s="2"/>
    </row>
    <row r="10" spans="1:37" ht="18" x14ac:dyDescent="0.25">
      <c r="A10" s="26" t="s">
        <v>34</v>
      </c>
      <c r="B10" s="27"/>
      <c r="C10" s="27"/>
      <c r="D10" s="27"/>
      <c r="E10" s="27"/>
      <c r="F10" s="27"/>
      <c r="G10" s="27"/>
      <c r="H10" s="28"/>
      <c r="I10" s="27"/>
      <c r="J10" s="27"/>
      <c r="K10" s="27"/>
      <c r="L10" s="27"/>
      <c r="M10" s="27"/>
      <c r="N10" s="27"/>
      <c r="Z10" s="287" t="s">
        <v>16</v>
      </c>
      <c r="AA10" s="287"/>
      <c r="AB10" s="287"/>
      <c r="AC10" s="287"/>
      <c r="AD10" s="287"/>
      <c r="AE10" s="287"/>
      <c r="AF10" s="287"/>
      <c r="AG10" s="287"/>
      <c r="AH10" s="287"/>
      <c r="AI10" s="287"/>
      <c r="AJ10" s="287"/>
      <c r="AK10" s="287"/>
    </row>
    <row r="11" spans="1:37" ht="18.75" thickBot="1" x14ac:dyDescent="0.3">
      <c r="A11" s="27"/>
      <c r="B11" s="27"/>
      <c r="C11" s="27"/>
      <c r="D11" s="27"/>
      <c r="E11" s="27"/>
      <c r="F11" s="27"/>
      <c r="G11" s="27"/>
      <c r="H11" s="28"/>
      <c r="I11" s="27"/>
      <c r="J11" s="27"/>
      <c r="K11" s="27"/>
      <c r="L11" s="27"/>
      <c r="M11" s="27"/>
      <c r="N11" s="27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</row>
    <row r="12" spans="1:37" ht="18.75" thickBot="1" x14ac:dyDescent="0.3">
      <c r="B12" s="294" t="s">
        <v>35</v>
      </c>
      <c r="C12" s="294"/>
      <c r="D12" s="295"/>
      <c r="E12" s="295"/>
      <c r="F12" s="292" t="s">
        <v>36</v>
      </c>
      <c r="G12" s="292"/>
      <c r="H12" s="292"/>
      <c r="I12" s="293"/>
      <c r="J12" s="27"/>
      <c r="K12" s="27"/>
      <c r="L12" s="27"/>
    </row>
    <row r="13" spans="1:37" ht="15.75" customHeight="1" x14ac:dyDescent="0.25">
      <c r="A13" s="245" t="s">
        <v>29</v>
      </c>
      <c r="B13" s="288" t="s">
        <v>20</v>
      </c>
      <c r="C13" s="288"/>
      <c r="D13" s="289" t="s">
        <v>37</v>
      </c>
      <c r="E13" s="289"/>
      <c r="F13" s="290" t="s">
        <v>38</v>
      </c>
      <c r="G13" s="291"/>
      <c r="H13" s="290" t="s">
        <v>39</v>
      </c>
      <c r="I13" s="291"/>
      <c r="J13" s="27"/>
      <c r="K13" s="27"/>
      <c r="L13" s="27"/>
    </row>
    <row r="14" spans="1:37" ht="15.75" customHeight="1" thickBot="1" x14ac:dyDescent="0.3">
      <c r="A14" s="246"/>
      <c r="B14" s="224" t="s">
        <v>40</v>
      </c>
      <c r="C14" s="225" t="s">
        <v>41</v>
      </c>
      <c r="D14" s="224" t="s">
        <v>40</v>
      </c>
      <c r="E14" s="225" t="s">
        <v>41</v>
      </c>
      <c r="F14" s="224" t="s">
        <v>40</v>
      </c>
      <c r="G14" s="226" t="s">
        <v>41</v>
      </c>
      <c r="H14" s="224" t="s">
        <v>40</v>
      </c>
      <c r="I14" s="226" t="s">
        <v>41</v>
      </c>
      <c r="J14" s="27"/>
      <c r="K14" s="27"/>
      <c r="L14" s="27"/>
    </row>
    <row r="15" spans="1:37" ht="15.75" x14ac:dyDescent="0.25">
      <c r="A15" s="209" t="s">
        <v>42</v>
      </c>
      <c r="B15" s="211">
        <v>1</v>
      </c>
      <c r="C15" s="220">
        <v>1</v>
      </c>
      <c r="D15" s="211"/>
      <c r="E15" s="220">
        <v>12.5</v>
      </c>
      <c r="F15" s="211">
        <v>0.67</v>
      </c>
      <c r="G15" s="212">
        <v>16.75</v>
      </c>
      <c r="H15" s="211">
        <v>0.67</v>
      </c>
      <c r="I15" s="212">
        <v>16.75</v>
      </c>
      <c r="J15" s="27"/>
      <c r="K15" s="27"/>
      <c r="L15" s="27"/>
    </row>
    <row r="16" spans="1:37" ht="15.75" x14ac:dyDescent="0.25">
      <c r="A16" s="30" t="s">
        <v>43</v>
      </c>
      <c r="B16" s="213">
        <v>1</v>
      </c>
      <c r="C16" s="221">
        <v>1</v>
      </c>
      <c r="D16" s="215"/>
      <c r="E16" s="222"/>
      <c r="F16" s="215"/>
      <c r="G16" s="216"/>
      <c r="H16" s="215"/>
      <c r="I16" s="216"/>
      <c r="J16" s="27"/>
      <c r="K16" s="27"/>
      <c r="L16" s="27"/>
    </row>
    <row r="17" spans="1:9" ht="15.75" x14ac:dyDescent="0.25">
      <c r="A17" s="30" t="s">
        <v>44</v>
      </c>
      <c r="B17" s="215"/>
      <c r="C17" s="222"/>
      <c r="D17" s="213">
        <v>1</v>
      </c>
      <c r="E17" s="221">
        <v>5.3549999999999995</v>
      </c>
      <c r="F17" s="215"/>
      <c r="G17" s="216"/>
      <c r="H17" s="215"/>
      <c r="I17" s="216"/>
    </row>
    <row r="18" spans="1:9" ht="15.75" x14ac:dyDescent="0.25">
      <c r="A18" s="30" t="s">
        <v>45</v>
      </c>
      <c r="B18" s="217">
        <v>2</v>
      </c>
      <c r="C18" s="221">
        <v>0.56200000000000006</v>
      </c>
      <c r="D18" s="217">
        <v>2</v>
      </c>
      <c r="E18" s="221">
        <v>0.56200000000000006</v>
      </c>
      <c r="F18" s="217">
        <v>0.2</v>
      </c>
      <c r="G18" s="214">
        <v>0</v>
      </c>
      <c r="H18" s="217">
        <v>0.2</v>
      </c>
      <c r="I18" s="214">
        <v>0</v>
      </c>
    </row>
    <row r="19" spans="1:9" ht="15.75" x14ac:dyDescent="0.25">
      <c r="A19" s="30" t="s">
        <v>46</v>
      </c>
      <c r="B19" s="217">
        <v>1.4</v>
      </c>
      <c r="C19" s="221">
        <v>3.2199999999999999E-2</v>
      </c>
      <c r="D19" s="217">
        <v>1.4</v>
      </c>
      <c r="E19" s="221">
        <v>3.2199999999999999E-2</v>
      </c>
      <c r="F19" s="227">
        <v>1.4</v>
      </c>
      <c r="G19" s="214">
        <v>8.3999999999999991E-2</v>
      </c>
      <c r="H19" s="227">
        <v>1.4</v>
      </c>
      <c r="I19" s="214">
        <v>8.3999999999999991E-2</v>
      </c>
    </row>
    <row r="20" spans="1:9" ht="15.75" customHeight="1" x14ac:dyDescent="0.25">
      <c r="A20" s="30" t="s">
        <v>47</v>
      </c>
      <c r="B20" s="217">
        <v>0.5</v>
      </c>
      <c r="C20" s="221">
        <v>0.27</v>
      </c>
      <c r="D20" s="217">
        <v>0.5</v>
      </c>
      <c r="E20" s="221">
        <v>0.27</v>
      </c>
      <c r="F20" s="217">
        <v>0.5</v>
      </c>
      <c r="G20" s="214">
        <v>0.62</v>
      </c>
      <c r="H20" s="217">
        <v>0.5</v>
      </c>
      <c r="I20" s="214">
        <v>0.62</v>
      </c>
    </row>
    <row r="21" spans="1:9" ht="15.75" x14ac:dyDescent="0.25">
      <c r="A21" s="31" t="s">
        <v>48</v>
      </c>
      <c r="B21" s="213">
        <v>1.05</v>
      </c>
      <c r="C21" s="221">
        <v>0</v>
      </c>
      <c r="D21" s="213">
        <v>1.05</v>
      </c>
      <c r="E21" s="221">
        <v>0</v>
      </c>
      <c r="F21" s="215"/>
      <c r="G21" s="216"/>
      <c r="H21" s="215"/>
      <c r="I21" s="216"/>
    </row>
    <row r="22" spans="1:9" ht="15.75" x14ac:dyDescent="0.25">
      <c r="A22" s="32" t="s">
        <v>49</v>
      </c>
      <c r="B22" s="213">
        <v>1.05</v>
      </c>
      <c r="C22" s="221">
        <v>0.14700000000000002</v>
      </c>
      <c r="D22" s="213">
        <v>1.05</v>
      </c>
      <c r="E22" s="221">
        <v>0.14700000000000002</v>
      </c>
      <c r="F22" s="215"/>
      <c r="G22" s="216"/>
      <c r="H22" s="215"/>
      <c r="I22" s="216"/>
    </row>
    <row r="23" spans="1:9" ht="15.75" x14ac:dyDescent="0.25">
      <c r="A23" s="207" t="s">
        <v>50</v>
      </c>
      <c r="B23" s="215"/>
      <c r="C23" s="222"/>
      <c r="D23" s="215"/>
      <c r="E23" s="222"/>
      <c r="F23" s="213">
        <v>1.1499999999999999</v>
      </c>
      <c r="G23" s="216"/>
      <c r="H23" s="213">
        <v>1.05</v>
      </c>
      <c r="I23" s="214">
        <v>2.5299999999999998</v>
      </c>
    </row>
    <row r="24" spans="1:9" ht="15.75" customHeight="1" x14ac:dyDescent="0.25">
      <c r="A24" s="207" t="s">
        <v>51</v>
      </c>
      <c r="B24" s="215"/>
      <c r="C24" s="222"/>
      <c r="D24" s="215"/>
      <c r="E24" s="222"/>
      <c r="F24" s="213">
        <v>1.05</v>
      </c>
      <c r="G24" s="216"/>
      <c r="H24" s="215"/>
      <c r="I24" s="216"/>
    </row>
    <row r="25" spans="1:9" ht="15.75" x14ac:dyDescent="0.25">
      <c r="A25" s="207" t="s">
        <v>52</v>
      </c>
      <c r="B25" s="215"/>
      <c r="C25" s="222"/>
      <c r="D25" s="215"/>
      <c r="E25" s="222"/>
      <c r="F25" s="227">
        <v>2.5</v>
      </c>
      <c r="G25" s="216"/>
      <c r="H25" s="215"/>
      <c r="I25" s="216"/>
    </row>
    <row r="26" spans="1:9" ht="15.75" x14ac:dyDescent="0.25">
      <c r="A26" s="207" t="s">
        <v>53</v>
      </c>
      <c r="B26" s="215"/>
      <c r="C26" s="222"/>
      <c r="D26" s="215"/>
      <c r="E26" s="222"/>
      <c r="F26" s="227">
        <v>1.5</v>
      </c>
      <c r="G26" s="216"/>
      <c r="H26" s="215"/>
      <c r="I26" s="216"/>
    </row>
    <row r="27" spans="1:9" ht="15.75" x14ac:dyDescent="0.25">
      <c r="A27" s="207" t="s">
        <v>54</v>
      </c>
      <c r="B27" s="215"/>
      <c r="C27" s="222"/>
      <c r="D27" s="215"/>
      <c r="E27" s="222"/>
      <c r="F27" s="228">
        <v>3</v>
      </c>
      <c r="G27" s="216"/>
      <c r="H27" s="215"/>
      <c r="I27" s="216"/>
    </row>
    <row r="28" spans="1:9" ht="16.5" thickBot="1" x14ac:dyDescent="0.3">
      <c r="A28" s="208" t="s">
        <v>55</v>
      </c>
      <c r="B28" s="215"/>
      <c r="C28" s="222"/>
      <c r="D28" s="215"/>
      <c r="E28" s="222"/>
      <c r="F28" s="228">
        <v>15</v>
      </c>
      <c r="G28" s="216"/>
      <c r="H28" s="215"/>
      <c r="I28" s="216"/>
    </row>
    <row r="29" spans="1:9" ht="15.75" x14ac:dyDescent="0.25">
      <c r="A29" s="207" t="s">
        <v>56</v>
      </c>
      <c r="B29" s="215"/>
      <c r="C29" s="222"/>
      <c r="D29" s="215"/>
      <c r="E29" s="222"/>
      <c r="F29" s="215"/>
      <c r="G29" s="216"/>
      <c r="H29" s="213">
        <v>1.05</v>
      </c>
      <c r="I29" s="214">
        <v>1.2705</v>
      </c>
    </row>
    <row r="30" spans="1:9" ht="15.75" x14ac:dyDescent="0.25">
      <c r="A30" s="207" t="s">
        <v>57</v>
      </c>
      <c r="B30" s="215"/>
      <c r="C30" s="222"/>
      <c r="D30" s="215"/>
      <c r="E30" s="222"/>
      <c r="F30" s="215"/>
      <c r="G30" s="216"/>
      <c r="H30" s="227">
        <v>2.8</v>
      </c>
      <c r="I30" s="214">
        <v>2.016</v>
      </c>
    </row>
    <row r="31" spans="1:9" ht="16.5" thickBot="1" x14ac:dyDescent="0.3">
      <c r="A31" s="207" t="s">
        <v>58</v>
      </c>
      <c r="B31" s="218"/>
      <c r="C31" s="223"/>
      <c r="D31" s="218"/>
      <c r="E31" s="223"/>
      <c r="F31" s="218"/>
      <c r="G31" s="219"/>
      <c r="H31" s="229">
        <v>0.9</v>
      </c>
      <c r="I31" s="230">
        <v>0.52200000000000002</v>
      </c>
    </row>
    <row r="32" spans="1:9" ht="16.5" customHeight="1" x14ac:dyDescent="0.25">
      <c r="H32"/>
    </row>
    <row r="33" spans="1:8" x14ac:dyDescent="0.25">
      <c r="H33"/>
    </row>
    <row r="34" spans="1:8" ht="15.75" x14ac:dyDescent="0.25">
      <c r="A34" s="210" t="s">
        <v>35</v>
      </c>
      <c r="H34"/>
    </row>
    <row r="35" spans="1:8" ht="15.75" x14ac:dyDescent="0.25">
      <c r="A35" s="210" t="s">
        <v>235</v>
      </c>
      <c r="H35"/>
    </row>
    <row r="36" spans="1:8" ht="15.75" x14ac:dyDescent="0.25">
      <c r="A36" s="210" t="s">
        <v>236</v>
      </c>
      <c r="H36"/>
    </row>
    <row r="37" spans="1:8" x14ac:dyDescent="0.25">
      <c r="H37"/>
    </row>
    <row r="38" spans="1:8" ht="15.75" x14ac:dyDescent="0.25">
      <c r="A38" s="210" t="s">
        <v>36</v>
      </c>
      <c r="H38"/>
    </row>
    <row r="39" spans="1:8" ht="15.75" x14ac:dyDescent="0.25">
      <c r="A39" s="210" t="s">
        <v>237</v>
      </c>
      <c r="H39"/>
    </row>
    <row r="40" spans="1:8" ht="15.75" customHeight="1" x14ac:dyDescent="0.25">
      <c r="A40" s="210" t="s">
        <v>238</v>
      </c>
      <c r="H40"/>
    </row>
    <row r="41" spans="1:8" x14ac:dyDescent="0.25">
      <c r="H41"/>
    </row>
    <row r="42" spans="1:8" x14ac:dyDescent="0.25">
      <c r="H42"/>
    </row>
    <row r="43" spans="1:8" x14ac:dyDescent="0.25">
      <c r="H43"/>
    </row>
    <row r="44" spans="1:8" x14ac:dyDescent="0.25">
      <c r="H44"/>
    </row>
    <row r="45" spans="1:8" x14ac:dyDescent="0.25">
      <c r="H45"/>
    </row>
    <row r="46" spans="1:8" x14ac:dyDescent="0.25">
      <c r="H46"/>
    </row>
    <row r="47" spans="1:8" x14ac:dyDescent="0.25">
      <c r="H47"/>
    </row>
    <row r="48" spans="1:8" ht="15.75" customHeight="1" x14ac:dyDescent="0.25">
      <c r="H48"/>
    </row>
    <row r="49" spans="8:8" x14ac:dyDescent="0.25">
      <c r="H49"/>
    </row>
    <row r="50" spans="8:8" x14ac:dyDescent="0.25">
      <c r="H50"/>
    </row>
    <row r="51" spans="8:8" x14ac:dyDescent="0.25">
      <c r="H51"/>
    </row>
    <row r="52" spans="8:8" x14ac:dyDescent="0.25">
      <c r="H52"/>
    </row>
    <row r="53" spans="8:8" x14ac:dyDescent="0.25">
      <c r="H53"/>
    </row>
    <row r="54" spans="8:8" x14ac:dyDescent="0.25">
      <c r="H54"/>
    </row>
    <row r="55" spans="8:8" ht="15.75" customHeight="1" x14ac:dyDescent="0.25">
      <c r="H55"/>
    </row>
    <row r="56" spans="8:8" ht="15.75" customHeight="1" x14ac:dyDescent="0.25">
      <c r="H56"/>
    </row>
    <row r="57" spans="8:8" x14ac:dyDescent="0.25">
      <c r="H57"/>
    </row>
    <row r="58" spans="8:8" x14ac:dyDescent="0.25">
      <c r="H58"/>
    </row>
    <row r="59" spans="8:8" x14ac:dyDescent="0.25">
      <c r="H59"/>
    </row>
    <row r="60" spans="8:8" x14ac:dyDescent="0.25">
      <c r="H60"/>
    </row>
    <row r="61" spans="8:8" x14ac:dyDescent="0.25">
      <c r="H61"/>
    </row>
    <row r="62" spans="8:8" ht="15.75" customHeight="1" x14ac:dyDescent="0.25">
      <c r="H62"/>
    </row>
    <row r="63" spans="8:8" x14ac:dyDescent="0.25">
      <c r="H63"/>
    </row>
    <row r="64" spans="8:8" ht="15.75" customHeight="1" x14ac:dyDescent="0.25">
      <c r="H64"/>
    </row>
    <row r="65" spans="3:8" x14ac:dyDescent="0.25">
      <c r="H65"/>
    </row>
    <row r="66" spans="3:8" x14ac:dyDescent="0.25">
      <c r="H66"/>
    </row>
    <row r="67" spans="3:8" x14ac:dyDescent="0.25">
      <c r="H67"/>
    </row>
    <row r="68" spans="3:8" x14ac:dyDescent="0.25">
      <c r="H68"/>
    </row>
    <row r="69" spans="3:8" ht="15.75" customHeight="1" x14ac:dyDescent="0.25">
      <c r="H69"/>
    </row>
    <row r="70" spans="3:8" x14ac:dyDescent="0.25">
      <c r="H70"/>
    </row>
    <row r="71" spans="3:8" x14ac:dyDescent="0.25">
      <c r="H71"/>
    </row>
    <row r="72" spans="3:8" x14ac:dyDescent="0.25">
      <c r="C72" s="12"/>
      <c r="H72"/>
    </row>
    <row r="73" spans="3:8" x14ac:dyDescent="0.25">
      <c r="H73"/>
    </row>
    <row r="74" spans="3:8" x14ac:dyDescent="0.25">
      <c r="H74"/>
    </row>
    <row r="75" spans="3:8" x14ac:dyDescent="0.25">
      <c r="H75"/>
    </row>
    <row r="76" spans="3:8" ht="15.75" customHeight="1" x14ac:dyDescent="0.25">
      <c r="H76"/>
    </row>
    <row r="77" spans="3:8" x14ac:dyDescent="0.25">
      <c r="H77"/>
    </row>
    <row r="78" spans="3:8" x14ac:dyDescent="0.25">
      <c r="H78"/>
    </row>
    <row r="79" spans="3:8" x14ac:dyDescent="0.25">
      <c r="H79"/>
    </row>
    <row r="80" spans="3:8" x14ac:dyDescent="0.25">
      <c r="H80"/>
    </row>
    <row r="81" spans="1:38" x14ac:dyDescent="0.25">
      <c r="H81"/>
    </row>
    <row r="82" spans="1:38" ht="15" customHeight="1" x14ac:dyDescent="0.25">
      <c r="H82"/>
    </row>
    <row r="83" spans="1:38" ht="15" customHeight="1" x14ac:dyDescent="0.25">
      <c r="H83"/>
    </row>
    <row r="84" spans="1:38" x14ac:dyDescent="0.25">
      <c r="H84"/>
    </row>
    <row r="85" spans="1:38" x14ac:dyDescent="0.25">
      <c r="H85"/>
    </row>
    <row r="87" spans="1:38" ht="18" x14ac:dyDescent="0.25">
      <c r="A87" s="33" t="s">
        <v>59</v>
      </c>
      <c r="AL87" s="12"/>
    </row>
    <row r="88" spans="1:38" s="12" customFormat="1" ht="18" x14ac:dyDescent="0.25">
      <c r="A88" s="34"/>
      <c r="H88" s="25"/>
      <c r="Z88"/>
      <c r="AL88"/>
    </row>
    <row r="89" spans="1:38" ht="18" x14ac:dyDescent="0.25">
      <c r="A89" s="286" t="s">
        <v>60</v>
      </c>
      <c r="B89" s="286"/>
      <c r="C89" s="286"/>
      <c r="D89" s="286"/>
      <c r="E89" s="286"/>
      <c r="F89" s="286"/>
      <c r="G89" s="286"/>
      <c r="I89" s="286" t="s">
        <v>61</v>
      </c>
      <c r="J89" s="286"/>
      <c r="K89" s="286"/>
      <c r="L89" s="286"/>
      <c r="M89" s="286"/>
      <c r="N89" s="286"/>
      <c r="O89" s="286"/>
    </row>
    <row r="90" spans="1:38" ht="48" thickBot="1" x14ac:dyDescent="0.3">
      <c r="A90" s="18" t="s">
        <v>28</v>
      </c>
      <c r="B90" s="19" t="s">
        <v>29</v>
      </c>
      <c r="C90" s="19" t="s">
        <v>62</v>
      </c>
      <c r="D90" s="20" t="s">
        <v>31</v>
      </c>
      <c r="E90" s="20" t="s">
        <v>32</v>
      </c>
      <c r="F90" s="21" t="s">
        <v>33</v>
      </c>
      <c r="G90" s="21" t="s">
        <v>63</v>
      </c>
      <c r="I90" s="18" t="s">
        <v>28</v>
      </c>
      <c r="J90" s="18" t="s">
        <v>29</v>
      </c>
      <c r="K90" s="18" t="s">
        <v>30</v>
      </c>
      <c r="L90" s="36" t="s">
        <v>31</v>
      </c>
      <c r="M90" s="36" t="s">
        <v>32</v>
      </c>
      <c r="N90" s="37" t="s">
        <v>33</v>
      </c>
      <c r="O90" s="21" t="s">
        <v>63</v>
      </c>
    </row>
    <row r="91" spans="1:38" ht="15.75" customHeight="1" x14ac:dyDescent="0.25">
      <c r="A91" s="258" t="s">
        <v>64</v>
      </c>
      <c r="B91" s="38" t="s">
        <v>42</v>
      </c>
      <c r="C91" s="39">
        <v>0.75</v>
      </c>
      <c r="D91" s="40">
        <f>[1]FRE_OPE!$P$4</f>
        <v>25</v>
      </c>
      <c r="E91" s="41">
        <f t="shared" ref="E91" si="0">C91*D91</f>
        <v>18.75</v>
      </c>
      <c r="F91" s="42">
        <f>E91</f>
        <v>18.75</v>
      </c>
      <c r="G91" s="276">
        <f>+F91+F92</f>
        <v>34.581000000000003</v>
      </c>
      <c r="I91" s="282" t="s">
        <v>65</v>
      </c>
      <c r="J91" s="43" t="s">
        <v>42</v>
      </c>
      <c r="K91" s="44">
        <v>1.7</v>
      </c>
      <c r="L91" s="45">
        <f>[1]FRE_OPE!$P$4</f>
        <v>25</v>
      </c>
      <c r="M91" s="46">
        <f t="shared" ref="M91" si="1">K91*L91</f>
        <v>42.5</v>
      </c>
      <c r="N91" s="47">
        <f>M91</f>
        <v>42.5</v>
      </c>
      <c r="O91" s="276">
        <f>+N91+N92</f>
        <v>64.653500000000008</v>
      </c>
    </row>
    <row r="92" spans="1:38" ht="15.75" x14ac:dyDescent="0.25">
      <c r="A92" s="259"/>
      <c r="B92" s="48" t="s">
        <v>50</v>
      </c>
      <c r="C92" s="49">
        <v>2.1</v>
      </c>
      <c r="D92" s="50">
        <v>2.2000000000000002</v>
      </c>
      <c r="E92" s="51">
        <v>4.620000000000001</v>
      </c>
      <c r="F92" s="261">
        <v>15.831</v>
      </c>
      <c r="G92" s="277"/>
      <c r="I92" s="283"/>
      <c r="J92" s="52" t="s">
        <v>50</v>
      </c>
      <c r="K92" s="53">
        <v>4.2</v>
      </c>
      <c r="L92" s="54">
        <v>2.2000000000000002</v>
      </c>
      <c r="M92" s="55">
        <v>9.240000000000002</v>
      </c>
      <c r="N92" s="251">
        <v>22.153500000000001</v>
      </c>
      <c r="O92" s="277"/>
    </row>
    <row r="93" spans="1:38" ht="15.75" x14ac:dyDescent="0.25">
      <c r="A93" s="259"/>
      <c r="B93" s="48" t="s">
        <v>66</v>
      </c>
      <c r="C93" s="56">
        <v>0.9</v>
      </c>
      <c r="D93" s="50">
        <v>1.31</v>
      </c>
      <c r="E93" s="51">
        <v>1.179</v>
      </c>
      <c r="F93" s="262"/>
      <c r="G93" s="277"/>
      <c r="I93" s="283"/>
      <c r="J93" s="52" t="s">
        <v>67</v>
      </c>
      <c r="K93" s="57">
        <v>1.1499999999999999</v>
      </c>
      <c r="L93" s="54">
        <v>0.9</v>
      </c>
      <c r="M93" s="55">
        <v>1.0349999999999999</v>
      </c>
      <c r="N93" s="252"/>
      <c r="O93" s="277"/>
    </row>
    <row r="94" spans="1:38" ht="15.75" x14ac:dyDescent="0.25">
      <c r="A94" s="259"/>
      <c r="B94" s="48" t="s">
        <v>68</v>
      </c>
      <c r="C94" s="56">
        <v>5.5</v>
      </c>
      <c r="D94" s="50">
        <v>1.46</v>
      </c>
      <c r="E94" s="51">
        <v>8.0299999999999994</v>
      </c>
      <c r="F94" s="262"/>
      <c r="G94" s="277"/>
      <c r="I94" s="283"/>
      <c r="J94" s="52" t="s">
        <v>57</v>
      </c>
      <c r="K94" s="57">
        <v>10</v>
      </c>
      <c r="L94" s="54">
        <v>0.75</v>
      </c>
      <c r="M94" s="55">
        <v>7.5</v>
      </c>
      <c r="N94" s="252"/>
      <c r="O94" s="277"/>
    </row>
    <row r="95" spans="1:38" ht="15.75" x14ac:dyDescent="0.25">
      <c r="A95" s="259"/>
      <c r="B95" s="48" t="s">
        <v>55</v>
      </c>
      <c r="C95" s="58">
        <v>40</v>
      </c>
      <c r="D95" s="50">
        <v>5.0000000000000001E-3</v>
      </c>
      <c r="E95" s="51">
        <v>0.2</v>
      </c>
      <c r="F95" s="262"/>
      <c r="G95" s="277"/>
      <c r="I95" s="283"/>
      <c r="J95" s="52" t="s">
        <v>55</v>
      </c>
      <c r="K95" s="59">
        <v>48</v>
      </c>
      <c r="L95" s="54">
        <v>5.0000000000000001E-3</v>
      </c>
      <c r="M95" s="55">
        <v>0.24</v>
      </c>
      <c r="N95" s="252"/>
      <c r="O95" s="277"/>
    </row>
    <row r="96" spans="1:38" ht="15.75" x14ac:dyDescent="0.25">
      <c r="A96" s="259"/>
      <c r="B96" s="48" t="s">
        <v>46</v>
      </c>
      <c r="C96" s="56">
        <v>3</v>
      </c>
      <c r="D96" s="60">
        <v>2.1000000000000001E-2</v>
      </c>
      <c r="E96" s="61">
        <v>6.3E-2</v>
      </c>
      <c r="F96" s="262"/>
      <c r="G96" s="277"/>
      <c r="I96" s="283"/>
      <c r="J96" s="52" t="s">
        <v>69</v>
      </c>
      <c r="K96" s="57">
        <v>0.8</v>
      </c>
      <c r="L96" s="60">
        <v>1.524</v>
      </c>
      <c r="M96" s="55">
        <v>1.2192000000000001</v>
      </c>
      <c r="N96" s="252"/>
      <c r="O96" s="277"/>
    </row>
    <row r="97" spans="1:15" ht="15.75" x14ac:dyDescent="0.25">
      <c r="A97" s="259"/>
      <c r="B97" s="48" t="s">
        <v>47</v>
      </c>
      <c r="C97" s="62">
        <v>1</v>
      </c>
      <c r="D97" s="63">
        <v>0.5</v>
      </c>
      <c r="E97" s="51">
        <v>0.5</v>
      </c>
      <c r="F97" s="262"/>
      <c r="G97" s="277"/>
      <c r="I97" s="283"/>
      <c r="J97" s="52" t="s">
        <v>46</v>
      </c>
      <c r="K97" s="64">
        <v>2.8</v>
      </c>
      <c r="L97" s="63">
        <v>2.1000000000000001E-2</v>
      </c>
      <c r="M97" s="55">
        <v>5.8799999999999998E-2</v>
      </c>
      <c r="N97" s="252"/>
      <c r="O97" s="277"/>
    </row>
    <row r="98" spans="1:15" ht="16.5" thickBot="1" x14ac:dyDescent="0.3">
      <c r="A98" s="260"/>
      <c r="B98" s="48" t="s">
        <v>70</v>
      </c>
      <c r="C98" s="49">
        <v>1.05</v>
      </c>
      <c r="D98" s="65">
        <v>1.18</v>
      </c>
      <c r="E98" s="51">
        <v>1.2389999999999999</v>
      </c>
      <c r="F98" s="281"/>
      <c r="G98" s="277"/>
      <c r="I98" s="283"/>
      <c r="J98" s="52" t="s">
        <v>47</v>
      </c>
      <c r="K98" s="53">
        <v>0.66</v>
      </c>
      <c r="L98" s="63">
        <v>0.5</v>
      </c>
      <c r="M98" s="55">
        <v>0.33</v>
      </c>
      <c r="N98" s="252"/>
      <c r="O98" s="277"/>
    </row>
    <row r="99" spans="1:15" ht="15.75" customHeight="1" thickBot="1" x14ac:dyDescent="0.3">
      <c r="A99" s="258" t="s">
        <v>71</v>
      </c>
      <c r="B99" s="38" t="s">
        <v>42</v>
      </c>
      <c r="C99" s="39">
        <v>0.75</v>
      </c>
      <c r="D99" s="40">
        <f>[1]FRE_OPE!$P$4</f>
        <v>25</v>
      </c>
      <c r="E99" s="41">
        <f t="shared" ref="E99" si="2">C99*D99</f>
        <v>18.75</v>
      </c>
      <c r="F99" s="42">
        <f>E99</f>
        <v>18.75</v>
      </c>
      <c r="G99" s="276">
        <f>+F99+F100</f>
        <v>26.987300000000001</v>
      </c>
      <c r="I99" s="284"/>
      <c r="J99" s="52" t="s">
        <v>72</v>
      </c>
      <c r="K99" s="53">
        <v>1.05</v>
      </c>
      <c r="L99" s="66">
        <v>2.41</v>
      </c>
      <c r="M99" s="55">
        <v>2.5305000000000004</v>
      </c>
      <c r="N99" s="271"/>
      <c r="O99" s="277"/>
    </row>
    <row r="100" spans="1:15" ht="15.75" x14ac:dyDescent="0.25">
      <c r="A100" s="259"/>
      <c r="B100" s="48" t="s">
        <v>50</v>
      </c>
      <c r="C100" s="49">
        <v>2.1</v>
      </c>
      <c r="D100" s="50">
        <v>2.1</v>
      </c>
      <c r="E100" s="51">
        <v>4.41</v>
      </c>
      <c r="F100" s="261">
        <v>8.2373000000000012</v>
      </c>
      <c r="G100" s="277"/>
      <c r="I100" s="282" t="s">
        <v>73</v>
      </c>
      <c r="J100" s="43" t="s">
        <v>42</v>
      </c>
      <c r="K100" s="44">
        <v>1.7</v>
      </c>
      <c r="L100" s="45">
        <f>[1]FRE_OPE!$P$4</f>
        <v>25</v>
      </c>
      <c r="M100" s="46">
        <f t="shared" ref="M100" si="3">K100*L100</f>
        <v>42.5</v>
      </c>
      <c r="N100" s="47">
        <f>M100</f>
        <v>42.5</v>
      </c>
      <c r="O100" s="276">
        <f>+N100+N101</f>
        <v>62.173500000000004</v>
      </c>
    </row>
    <row r="101" spans="1:15" ht="15.75" customHeight="1" x14ac:dyDescent="0.25">
      <c r="A101" s="259"/>
      <c r="B101" s="48" t="s">
        <v>74</v>
      </c>
      <c r="C101" s="56">
        <v>0.9</v>
      </c>
      <c r="D101" s="50">
        <v>0.57999999999999996</v>
      </c>
      <c r="E101" s="51">
        <v>0.52200000000000002</v>
      </c>
      <c r="F101" s="262"/>
      <c r="G101" s="277"/>
      <c r="I101" s="283"/>
      <c r="J101" s="52" t="s">
        <v>50</v>
      </c>
      <c r="K101" s="53">
        <v>4.2</v>
      </c>
      <c r="L101" s="54">
        <v>2.2000000000000002</v>
      </c>
      <c r="M101" s="55">
        <v>9.240000000000002</v>
      </c>
      <c r="N101" s="251">
        <v>19.673500000000001</v>
      </c>
      <c r="O101" s="277"/>
    </row>
    <row r="102" spans="1:15" ht="15.75" x14ac:dyDescent="0.25">
      <c r="A102" s="259"/>
      <c r="B102" s="48" t="s">
        <v>75</v>
      </c>
      <c r="C102" s="56">
        <v>2.1</v>
      </c>
      <c r="D102" s="50">
        <v>0.72</v>
      </c>
      <c r="E102" s="51">
        <v>1.512</v>
      </c>
      <c r="F102" s="262"/>
      <c r="G102" s="277"/>
      <c r="I102" s="283"/>
      <c r="J102" s="52" t="s">
        <v>67</v>
      </c>
      <c r="K102" s="57">
        <v>1.1499999999999999</v>
      </c>
      <c r="L102" s="54">
        <v>0.9</v>
      </c>
      <c r="M102" s="55">
        <v>1.0349999999999999</v>
      </c>
      <c r="N102" s="252"/>
      <c r="O102" s="277"/>
    </row>
    <row r="103" spans="1:15" ht="15.75" x14ac:dyDescent="0.25">
      <c r="A103" s="259"/>
      <c r="B103" s="48" t="s">
        <v>55</v>
      </c>
      <c r="C103" s="58">
        <v>24</v>
      </c>
      <c r="D103" s="50">
        <v>5.0000000000000001E-3</v>
      </c>
      <c r="E103" s="51">
        <v>0.12</v>
      </c>
      <c r="F103" s="262"/>
      <c r="G103" s="277"/>
      <c r="I103" s="283"/>
      <c r="J103" s="52" t="s">
        <v>57</v>
      </c>
      <c r="K103" s="57">
        <v>6.8</v>
      </c>
      <c r="L103" s="54">
        <v>0.75</v>
      </c>
      <c r="M103" s="55">
        <v>5.0999999999999996</v>
      </c>
      <c r="N103" s="252"/>
      <c r="O103" s="277"/>
    </row>
    <row r="104" spans="1:15" ht="15.75" x14ac:dyDescent="0.25">
      <c r="A104" s="259"/>
      <c r="B104" s="48" t="s">
        <v>46</v>
      </c>
      <c r="C104" s="56">
        <v>2.8</v>
      </c>
      <c r="D104" s="60">
        <v>2.5999999999999999E-2</v>
      </c>
      <c r="E104" s="61">
        <v>7.279999999999999E-2</v>
      </c>
      <c r="F104" s="262"/>
      <c r="G104" s="277"/>
      <c r="I104" s="283"/>
      <c r="J104" s="52" t="s">
        <v>55</v>
      </c>
      <c r="K104" s="59">
        <v>32</v>
      </c>
      <c r="L104" s="54">
        <v>5.0000000000000001E-3</v>
      </c>
      <c r="M104" s="55">
        <v>0.16</v>
      </c>
      <c r="N104" s="252"/>
      <c r="O104" s="277"/>
    </row>
    <row r="105" spans="1:15" ht="15.75" x14ac:dyDescent="0.25">
      <c r="A105" s="259"/>
      <c r="B105" s="48" t="s">
        <v>47</v>
      </c>
      <c r="C105" s="62">
        <v>0.66</v>
      </c>
      <c r="D105" s="63">
        <v>0.5</v>
      </c>
      <c r="E105" s="51">
        <v>0.33</v>
      </c>
      <c r="F105" s="262"/>
      <c r="G105" s="277"/>
      <c r="I105" s="283"/>
      <c r="J105" s="52" t="s">
        <v>69</v>
      </c>
      <c r="K105" s="57">
        <v>0.8</v>
      </c>
      <c r="L105" s="60">
        <v>1.524</v>
      </c>
      <c r="M105" s="55">
        <v>1.2192000000000001</v>
      </c>
      <c r="N105" s="252"/>
      <c r="O105" s="277"/>
    </row>
    <row r="106" spans="1:15" ht="16.5" thickBot="1" x14ac:dyDescent="0.3">
      <c r="A106" s="260"/>
      <c r="B106" s="48" t="s">
        <v>70</v>
      </c>
      <c r="C106" s="49">
        <v>1.05</v>
      </c>
      <c r="D106" s="65">
        <v>1.21</v>
      </c>
      <c r="E106" s="51">
        <v>1.2705</v>
      </c>
      <c r="F106" s="281"/>
      <c r="G106" s="277"/>
      <c r="I106" s="283"/>
      <c r="J106" s="52" t="s">
        <v>46</v>
      </c>
      <c r="K106" s="64">
        <v>2.8</v>
      </c>
      <c r="L106" s="63">
        <v>2.1000000000000001E-2</v>
      </c>
      <c r="M106" s="55">
        <v>5.8799999999999998E-2</v>
      </c>
      <c r="N106" s="252"/>
      <c r="O106" s="277"/>
    </row>
    <row r="107" spans="1:15" ht="15.75" customHeight="1" x14ac:dyDescent="0.25">
      <c r="A107" s="258" t="s">
        <v>76</v>
      </c>
      <c r="B107" s="38" t="s">
        <v>42</v>
      </c>
      <c r="C107" s="39">
        <v>0.75</v>
      </c>
      <c r="D107" s="40">
        <f>[1]FRE_OPE!$P$4</f>
        <v>25</v>
      </c>
      <c r="E107" s="41">
        <f t="shared" ref="E107" si="4">C107*D107</f>
        <v>18.75</v>
      </c>
      <c r="F107" s="42">
        <f>E107</f>
        <v>18.75</v>
      </c>
      <c r="G107" s="276">
        <f>+F107+F108</f>
        <v>27.9298</v>
      </c>
      <c r="I107" s="283"/>
      <c r="J107" s="52" t="s">
        <v>47</v>
      </c>
      <c r="K107" s="53">
        <v>0.66</v>
      </c>
      <c r="L107" s="63">
        <v>0.5</v>
      </c>
      <c r="M107" s="55">
        <v>0.33</v>
      </c>
      <c r="N107" s="252"/>
      <c r="O107" s="277"/>
    </row>
    <row r="108" spans="1:15" ht="16.5" thickBot="1" x14ac:dyDescent="0.3">
      <c r="A108" s="259"/>
      <c r="B108" s="48" t="s">
        <v>50</v>
      </c>
      <c r="C108" s="49">
        <v>2.1</v>
      </c>
      <c r="D108" s="50">
        <v>2.2000000000000002</v>
      </c>
      <c r="E108" s="51">
        <v>4.620000000000001</v>
      </c>
      <c r="F108" s="261">
        <v>9.1798000000000002</v>
      </c>
      <c r="G108" s="277"/>
      <c r="I108" s="284"/>
      <c r="J108" s="52" t="s">
        <v>72</v>
      </c>
      <c r="K108" s="53">
        <v>1.05</v>
      </c>
      <c r="L108" s="66">
        <v>2.41</v>
      </c>
      <c r="M108" s="55">
        <v>2.5305000000000004</v>
      </c>
      <c r="N108" s="271"/>
      <c r="O108" s="277"/>
    </row>
    <row r="109" spans="1:15" ht="15.75" x14ac:dyDescent="0.25">
      <c r="A109" s="259"/>
      <c r="B109" s="48" t="s">
        <v>74</v>
      </c>
      <c r="C109" s="56">
        <v>0.9</v>
      </c>
      <c r="D109" s="50">
        <v>0.57999999999999996</v>
      </c>
      <c r="E109" s="51">
        <v>0.52200000000000002</v>
      </c>
      <c r="F109" s="262"/>
      <c r="G109" s="277"/>
      <c r="I109" s="282" t="s">
        <v>77</v>
      </c>
      <c r="J109" s="43" t="s">
        <v>42</v>
      </c>
      <c r="K109" s="44">
        <v>1.7</v>
      </c>
      <c r="L109" s="45">
        <f>[1]FRE_OPE!$P$4</f>
        <v>25</v>
      </c>
      <c r="M109" s="46">
        <f t="shared" ref="M109" si="5">K109*L109</f>
        <v>42.5</v>
      </c>
      <c r="N109" s="47">
        <f>M109</f>
        <v>42.5</v>
      </c>
      <c r="O109" s="276">
        <f t="shared" ref="O109" si="6">+N109+N110</f>
        <v>62.613500000000002</v>
      </c>
    </row>
    <row r="110" spans="1:15" ht="15.75" x14ac:dyDescent="0.25">
      <c r="A110" s="259"/>
      <c r="B110" s="48" t="s">
        <v>75</v>
      </c>
      <c r="C110" s="56">
        <v>3</v>
      </c>
      <c r="D110" s="50">
        <v>0.75</v>
      </c>
      <c r="E110" s="51">
        <v>2.25</v>
      </c>
      <c r="F110" s="262"/>
      <c r="G110" s="277"/>
      <c r="I110" s="283"/>
      <c r="J110" s="52" t="s">
        <v>50</v>
      </c>
      <c r="K110" s="53">
        <v>4.2</v>
      </c>
      <c r="L110" s="54">
        <v>2.2000000000000002</v>
      </c>
      <c r="M110" s="55">
        <v>9.240000000000002</v>
      </c>
      <c r="N110" s="251">
        <v>20.113500000000002</v>
      </c>
      <c r="O110" s="277"/>
    </row>
    <row r="111" spans="1:15" ht="15.75" customHeight="1" x14ac:dyDescent="0.25">
      <c r="A111" s="259"/>
      <c r="B111" s="48" t="s">
        <v>55</v>
      </c>
      <c r="C111" s="58">
        <v>32</v>
      </c>
      <c r="D111" s="50">
        <v>5.0000000000000001E-3</v>
      </c>
      <c r="E111" s="51">
        <v>0.16</v>
      </c>
      <c r="F111" s="262"/>
      <c r="G111" s="277"/>
      <c r="I111" s="283"/>
      <c r="J111" s="52" t="s">
        <v>67</v>
      </c>
      <c r="K111" s="57">
        <v>1.1499999999999999</v>
      </c>
      <c r="L111" s="54">
        <v>0.9</v>
      </c>
      <c r="M111" s="55">
        <v>1.0349999999999999</v>
      </c>
      <c r="N111" s="252"/>
      <c r="O111" s="277"/>
    </row>
    <row r="112" spans="1:15" ht="15.75" x14ac:dyDescent="0.25">
      <c r="A112" s="259"/>
      <c r="B112" s="48" t="s">
        <v>46</v>
      </c>
      <c r="C112" s="56">
        <v>2.8</v>
      </c>
      <c r="D112" s="60">
        <v>2.1000000000000001E-2</v>
      </c>
      <c r="E112" s="61">
        <v>5.8799999999999998E-2</v>
      </c>
      <c r="F112" s="262"/>
      <c r="G112" s="277"/>
      <c r="I112" s="283"/>
      <c r="J112" s="52" t="s">
        <v>78</v>
      </c>
      <c r="K112" s="57">
        <v>5</v>
      </c>
      <c r="L112" s="54">
        <v>1.1000000000000001</v>
      </c>
      <c r="M112" s="55">
        <v>5.5</v>
      </c>
      <c r="N112" s="252"/>
      <c r="O112" s="277"/>
    </row>
    <row r="113" spans="1:15" ht="15.75" x14ac:dyDescent="0.25">
      <c r="A113" s="259"/>
      <c r="B113" s="48" t="s">
        <v>47</v>
      </c>
      <c r="C113" s="62">
        <v>0.66</v>
      </c>
      <c r="D113" s="63">
        <v>0.5</v>
      </c>
      <c r="E113" s="51">
        <v>0.33</v>
      </c>
      <c r="F113" s="262"/>
      <c r="G113" s="277"/>
      <c r="I113" s="283"/>
      <c r="J113" s="52" t="s">
        <v>55</v>
      </c>
      <c r="K113" s="59">
        <v>40</v>
      </c>
      <c r="L113" s="54">
        <v>5.0000000000000001E-3</v>
      </c>
      <c r="M113" s="55">
        <v>0.2</v>
      </c>
      <c r="N113" s="252"/>
      <c r="O113" s="277"/>
    </row>
    <row r="114" spans="1:15" ht="16.5" thickBot="1" x14ac:dyDescent="0.3">
      <c r="A114" s="260"/>
      <c r="B114" s="48" t="s">
        <v>70</v>
      </c>
      <c r="C114" s="49">
        <v>1.05</v>
      </c>
      <c r="D114" s="65">
        <v>1.18</v>
      </c>
      <c r="E114" s="51">
        <v>1.2389999999999999</v>
      </c>
      <c r="F114" s="281"/>
      <c r="G114" s="277"/>
      <c r="I114" s="283"/>
      <c r="J114" s="52" t="s">
        <v>69</v>
      </c>
      <c r="K114" s="57">
        <v>0.8</v>
      </c>
      <c r="L114" s="60">
        <v>1.524</v>
      </c>
      <c r="M114" s="55">
        <v>1.2192000000000001</v>
      </c>
      <c r="N114" s="252"/>
      <c r="O114" s="277"/>
    </row>
    <row r="115" spans="1:15" ht="15.75" customHeight="1" x14ac:dyDescent="0.25">
      <c r="A115" s="258" t="s">
        <v>79</v>
      </c>
      <c r="B115" s="38" t="s">
        <v>42</v>
      </c>
      <c r="C115" s="39">
        <v>0.75</v>
      </c>
      <c r="D115" s="40">
        <f>[1]FRE_OPE!$P$4</f>
        <v>25</v>
      </c>
      <c r="E115" s="41">
        <f t="shared" ref="E115" si="7">C115*D115</f>
        <v>18.75</v>
      </c>
      <c r="F115" s="42">
        <f>E115</f>
        <v>18.75</v>
      </c>
      <c r="G115" s="276">
        <f>+F115+F116</f>
        <v>36.379300000000001</v>
      </c>
      <c r="I115" s="283"/>
      <c r="J115" s="52" t="s">
        <v>46</v>
      </c>
      <c r="K115" s="64">
        <v>2.8</v>
      </c>
      <c r="L115" s="63">
        <v>2.1000000000000001E-2</v>
      </c>
      <c r="M115" s="55">
        <v>5.8799999999999998E-2</v>
      </c>
      <c r="N115" s="252"/>
      <c r="O115" s="277"/>
    </row>
    <row r="116" spans="1:15" ht="15.75" x14ac:dyDescent="0.25">
      <c r="A116" s="259"/>
      <c r="B116" s="48" t="s">
        <v>50</v>
      </c>
      <c r="C116" s="49">
        <v>2.1</v>
      </c>
      <c r="D116" s="50">
        <v>4.55</v>
      </c>
      <c r="E116" s="51">
        <v>9.5549999999999997</v>
      </c>
      <c r="F116" s="261">
        <v>17.629300000000001</v>
      </c>
      <c r="G116" s="277"/>
      <c r="I116" s="283"/>
      <c r="J116" s="52" t="s">
        <v>47</v>
      </c>
      <c r="K116" s="53">
        <v>0.66</v>
      </c>
      <c r="L116" s="63">
        <v>0.5</v>
      </c>
      <c r="M116" s="55">
        <v>0.33</v>
      </c>
      <c r="N116" s="252"/>
      <c r="O116" s="277"/>
    </row>
    <row r="117" spans="1:15" ht="16.5" thickBot="1" x14ac:dyDescent="0.3">
      <c r="A117" s="259"/>
      <c r="B117" s="48" t="s">
        <v>74</v>
      </c>
      <c r="C117" s="56">
        <v>0.9</v>
      </c>
      <c r="D117" s="50">
        <v>0.75</v>
      </c>
      <c r="E117" s="51">
        <v>0.67500000000000004</v>
      </c>
      <c r="F117" s="262"/>
      <c r="G117" s="277"/>
      <c r="I117" s="284"/>
      <c r="J117" s="52" t="s">
        <v>72</v>
      </c>
      <c r="K117" s="53">
        <v>1.05</v>
      </c>
      <c r="L117" s="66">
        <v>2.41</v>
      </c>
      <c r="M117" s="55">
        <v>2.5305000000000004</v>
      </c>
      <c r="N117" s="271"/>
      <c r="O117" s="277"/>
    </row>
    <row r="118" spans="1:15" ht="15.75" x14ac:dyDescent="0.25">
      <c r="A118" s="259"/>
      <c r="B118" s="48" t="s">
        <v>75</v>
      </c>
      <c r="C118" s="56">
        <v>3.7</v>
      </c>
      <c r="D118" s="50">
        <v>1.4</v>
      </c>
      <c r="E118" s="51">
        <v>5.18</v>
      </c>
      <c r="F118" s="262"/>
      <c r="G118" s="277"/>
      <c r="I118" s="282" t="s">
        <v>80</v>
      </c>
      <c r="J118" s="43" t="s">
        <v>42</v>
      </c>
      <c r="K118" s="44">
        <v>1.7</v>
      </c>
      <c r="L118" s="45">
        <f>[1]FRE_OPE!$P$4</f>
        <v>25</v>
      </c>
      <c r="M118" s="46">
        <f t="shared" ref="M118" si="8">K118*L118</f>
        <v>42.5</v>
      </c>
      <c r="N118" s="47">
        <f>M118</f>
        <v>42.5</v>
      </c>
      <c r="O118" s="276">
        <f t="shared" ref="O118" si="9">+N118+N119</f>
        <v>68.153500000000008</v>
      </c>
    </row>
    <row r="119" spans="1:15" ht="15.75" x14ac:dyDescent="0.25">
      <c r="A119" s="259"/>
      <c r="B119" s="48" t="s">
        <v>55</v>
      </c>
      <c r="C119" s="58">
        <v>28</v>
      </c>
      <c r="D119" s="50">
        <v>5.0000000000000001E-3</v>
      </c>
      <c r="E119" s="51">
        <v>0.14000000000000001</v>
      </c>
      <c r="F119" s="262"/>
      <c r="G119" s="277"/>
      <c r="I119" s="283"/>
      <c r="J119" s="52" t="s">
        <v>50</v>
      </c>
      <c r="K119" s="53">
        <v>4.2</v>
      </c>
      <c r="L119" s="54">
        <v>2.2000000000000002</v>
      </c>
      <c r="M119" s="55">
        <v>9.240000000000002</v>
      </c>
      <c r="N119" s="251">
        <v>25.653500000000001</v>
      </c>
      <c r="O119" s="277"/>
    </row>
    <row r="120" spans="1:15" ht="15.75" x14ac:dyDescent="0.25">
      <c r="A120" s="259"/>
      <c r="B120" s="48" t="s">
        <v>46</v>
      </c>
      <c r="C120" s="56">
        <v>2.8</v>
      </c>
      <c r="D120" s="60">
        <v>2.1000000000000001E-2</v>
      </c>
      <c r="E120" s="61">
        <v>5.8799999999999998E-2</v>
      </c>
      <c r="F120" s="262"/>
      <c r="G120" s="277"/>
      <c r="I120" s="283"/>
      <c r="J120" s="52" t="s">
        <v>67</v>
      </c>
      <c r="K120" s="57">
        <v>1.1499999999999999</v>
      </c>
      <c r="L120" s="54">
        <v>0.9</v>
      </c>
      <c r="M120" s="55">
        <v>1.0349999999999999</v>
      </c>
      <c r="N120" s="252"/>
      <c r="O120" s="277"/>
    </row>
    <row r="121" spans="1:15" ht="15.75" customHeight="1" x14ac:dyDescent="0.25">
      <c r="A121" s="259"/>
      <c r="B121" s="48" t="s">
        <v>47</v>
      </c>
      <c r="C121" s="62">
        <v>0.66</v>
      </c>
      <c r="D121" s="63">
        <v>0.5</v>
      </c>
      <c r="E121" s="51">
        <v>0.33</v>
      </c>
      <c r="F121" s="262"/>
      <c r="G121" s="277"/>
      <c r="I121" s="283"/>
      <c r="J121" s="52" t="s">
        <v>78</v>
      </c>
      <c r="K121" s="57">
        <v>10</v>
      </c>
      <c r="L121" s="54">
        <v>1.1000000000000001</v>
      </c>
      <c r="M121" s="55">
        <v>11</v>
      </c>
      <c r="N121" s="252"/>
      <c r="O121" s="277"/>
    </row>
    <row r="122" spans="1:15" ht="16.5" thickBot="1" x14ac:dyDescent="0.3">
      <c r="A122" s="260"/>
      <c r="B122" s="48" t="s">
        <v>70</v>
      </c>
      <c r="C122" s="49">
        <v>1.05</v>
      </c>
      <c r="D122" s="65">
        <v>1.61</v>
      </c>
      <c r="E122" s="51">
        <v>1.6905000000000001</v>
      </c>
      <c r="F122" s="281"/>
      <c r="G122" s="277"/>
      <c r="I122" s="283"/>
      <c r="J122" s="52" t="s">
        <v>55</v>
      </c>
      <c r="K122" s="59">
        <v>48</v>
      </c>
      <c r="L122" s="54">
        <v>5.0000000000000001E-3</v>
      </c>
      <c r="M122" s="55">
        <v>0.24</v>
      </c>
      <c r="N122" s="252"/>
      <c r="O122" s="277"/>
    </row>
    <row r="123" spans="1:15" ht="15.75" customHeight="1" x14ac:dyDescent="0.25">
      <c r="A123" s="258" t="s">
        <v>81</v>
      </c>
      <c r="B123" s="38" t="s">
        <v>42</v>
      </c>
      <c r="C123" s="39">
        <v>0.75</v>
      </c>
      <c r="D123" s="40">
        <f>[1]FRE_OPE!$P$4</f>
        <v>25</v>
      </c>
      <c r="E123" s="41">
        <f t="shared" ref="E123" si="10">C123*D123</f>
        <v>18.75</v>
      </c>
      <c r="F123" s="42">
        <f>E123</f>
        <v>18.75</v>
      </c>
      <c r="G123" s="276">
        <f>+F123+F124</f>
        <v>35.469799999999999</v>
      </c>
      <c r="I123" s="283"/>
      <c r="J123" s="52" t="s">
        <v>69</v>
      </c>
      <c r="K123" s="57">
        <v>0.8</v>
      </c>
      <c r="L123" s="60">
        <v>1.524</v>
      </c>
      <c r="M123" s="55">
        <v>1.2192000000000001</v>
      </c>
      <c r="N123" s="252"/>
      <c r="O123" s="277"/>
    </row>
    <row r="124" spans="1:15" ht="15.75" x14ac:dyDescent="0.25">
      <c r="A124" s="259"/>
      <c r="B124" s="48" t="s">
        <v>50</v>
      </c>
      <c r="C124" s="49">
        <v>2.1</v>
      </c>
      <c r="D124" s="50">
        <v>4.95</v>
      </c>
      <c r="E124" s="51">
        <v>10.395000000000001</v>
      </c>
      <c r="F124" s="261">
        <v>16.719799999999999</v>
      </c>
      <c r="G124" s="277"/>
      <c r="I124" s="283"/>
      <c r="J124" s="52" t="s">
        <v>46</v>
      </c>
      <c r="K124" s="64">
        <v>2.8</v>
      </c>
      <c r="L124" s="63">
        <v>2.1000000000000001E-2</v>
      </c>
      <c r="M124" s="55">
        <v>5.8799999999999998E-2</v>
      </c>
      <c r="N124" s="252"/>
      <c r="O124" s="277"/>
    </row>
    <row r="125" spans="1:15" ht="15.75" x14ac:dyDescent="0.25">
      <c r="A125" s="259"/>
      <c r="B125" s="48" t="s">
        <v>74</v>
      </c>
      <c r="C125" s="56">
        <v>0.9</v>
      </c>
      <c r="D125" s="50">
        <v>0.57999999999999996</v>
      </c>
      <c r="E125" s="51">
        <v>0.52200000000000002</v>
      </c>
      <c r="F125" s="262"/>
      <c r="G125" s="277"/>
      <c r="I125" s="283"/>
      <c r="J125" s="52" t="s">
        <v>47</v>
      </c>
      <c r="K125" s="53">
        <v>0.66</v>
      </c>
      <c r="L125" s="63">
        <v>0.5</v>
      </c>
      <c r="M125" s="55">
        <v>0.33</v>
      </c>
      <c r="N125" s="252"/>
      <c r="O125" s="277"/>
    </row>
    <row r="126" spans="1:15" ht="16.5" thickBot="1" x14ac:dyDescent="0.3">
      <c r="A126" s="259"/>
      <c r="B126" s="48" t="s">
        <v>75</v>
      </c>
      <c r="C126" s="56">
        <v>5.3</v>
      </c>
      <c r="D126" s="50">
        <v>0.75</v>
      </c>
      <c r="E126" s="51">
        <v>3.9749999999999996</v>
      </c>
      <c r="F126" s="262"/>
      <c r="G126" s="277"/>
      <c r="I126" s="284"/>
      <c r="J126" s="52" t="s">
        <v>72</v>
      </c>
      <c r="K126" s="53">
        <v>1.05</v>
      </c>
      <c r="L126" s="66">
        <v>2.41</v>
      </c>
      <c r="M126" s="55">
        <v>2.5305000000000004</v>
      </c>
      <c r="N126" s="271"/>
      <c r="O126" s="277"/>
    </row>
    <row r="127" spans="1:15" ht="15.75" x14ac:dyDescent="0.25">
      <c r="A127" s="259"/>
      <c r="B127" s="48" t="s">
        <v>55</v>
      </c>
      <c r="C127" s="58">
        <v>40</v>
      </c>
      <c r="D127" s="50">
        <v>5.0000000000000001E-3</v>
      </c>
      <c r="E127" s="51">
        <v>0.2</v>
      </c>
      <c r="F127" s="262"/>
      <c r="G127" s="277"/>
      <c r="I127" s="282" t="s">
        <v>82</v>
      </c>
      <c r="J127" s="43" t="s">
        <v>42</v>
      </c>
      <c r="K127" s="44">
        <v>1.7</v>
      </c>
      <c r="L127" s="45">
        <f>[1]FRE_OPE!$P$4</f>
        <v>25</v>
      </c>
      <c r="M127" s="46">
        <f t="shared" ref="M127" si="11">K127*L127</f>
        <v>42.5</v>
      </c>
      <c r="N127" s="47">
        <f>M127</f>
        <v>42.5</v>
      </c>
      <c r="O127" s="276">
        <f t="shared" ref="O127" si="12">+N127+N128</f>
        <v>60.683500000000002</v>
      </c>
    </row>
    <row r="128" spans="1:15" ht="15.75" x14ac:dyDescent="0.25">
      <c r="A128" s="259"/>
      <c r="B128" s="48" t="s">
        <v>46</v>
      </c>
      <c r="C128" s="56">
        <v>2.8</v>
      </c>
      <c r="D128" s="60">
        <v>2.1000000000000001E-2</v>
      </c>
      <c r="E128" s="61">
        <v>5.8799999999999998E-2</v>
      </c>
      <c r="F128" s="262"/>
      <c r="G128" s="277"/>
      <c r="I128" s="283"/>
      <c r="J128" s="52" t="s">
        <v>50</v>
      </c>
      <c r="K128" s="53">
        <v>4.2</v>
      </c>
      <c r="L128" s="54">
        <v>2.2000000000000002</v>
      </c>
      <c r="M128" s="55">
        <v>9.240000000000002</v>
      </c>
      <c r="N128" s="251">
        <v>18.183500000000002</v>
      </c>
      <c r="O128" s="277"/>
    </row>
    <row r="129" spans="1:15" ht="15.75" x14ac:dyDescent="0.25">
      <c r="A129" s="259"/>
      <c r="B129" s="48" t="s">
        <v>47</v>
      </c>
      <c r="C129" s="62">
        <v>0.66</v>
      </c>
      <c r="D129" s="63">
        <v>0.5</v>
      </c>
      <c r="E129" s="51">
        <v>0.33</v>
      </c>
      <c r="F129" s="262"/>
      <c r="G129" s="277"/>
      <c r="I129" s="283"/>
      <c r="J129" s="52" t="s">
        <v>67</v>
      </c>
      <c r="K129" s="57">
        <v>1.1499999999999999</v>
      </c>
      <c r="L129" s="54">
        <v>0.9</v>
      </c>
      <c r="M129" s="55">
        <v>1.0349999999999999</v>
      </c>
      <c r="N129" s="252"/>
      <c r="O129" s="277"/>
    </row>
    <row r="130" spans="1:15" ht="16.5" thickBot="1" x14ac:dyDescent="0.3">
      <c r="A130" s="260"/>
      <c r="B130" s="48" t="s">
        <v>70</v>
      </c>
      <c r="C130" s="49">
        <v>1.05</v>
      </c>
      <c r="D130" s="65">
        <v>1.18</v>
      </c>
      <c r="E130" s="51">
        <v>1.2389999999999999</v>
      </c>
      <c r="F130" s="281"/>
      <c r="G130" s="277"/>
      <c r="I130" s="283"/>
      <c r="J130" s="52" t="s">
        <v>78</v>
      </c>
      <c r="K130" s="57">
        <v>3.3</v>
      </c>
      <c r="L130" s="54">
        <v>1.1000000000000001</v>
      </c>
      <c r="M130" s="55">
        <v>3.63</v>
      </c>
      <c r="N130" s="252"/>
      <c r="O130" s="277"/>
    </row>
    <row r="131" spans="1:15" ht="15.75" customHeight="1" x14ac:dyDescent="0.25">
      <c r="A131" s="258" t="s">
        <v>83</v>
      </c>
      <c r="B131" s="38" t="s">
        <v>42</v>
      </c>
      <c r="C131" s="39">
        <v>1.1000000000000001</v>
      </c>
      <c r="D131" s="40">
        <f>[1]FRE_OPE!$P$4</f>
        <v>25</v>
      </c>
      <c r="E131" s="41">
        <f t="shared" ref="E131" si="13">C131*D131</f>
        <v>27.500000000000004</v>
      </c>
      <c r="F131" s="42">
        <f>E131</f>
        <v>27.500000000000004</v>
      </c>
      <c r="G131" s="276">
        <f>+F131+F132</f>
        <v>41.339800000000004</v>
      </c>
      <c r="I131" s="283"/>
      <c r="J131" s="52" t="s">
        <v>55</v>
      </c>
      <c r="K131" s="59">
        <v>28</v>
      </c>
      <c r="L131" s="54">
        <v>5.0000000000000001E-3</v>
      </c>
      <c r="M131" s="55">
        <v>0.14000000000000001</v>
      </c>
      <c r="N131" s="252"/>
      <c r="O131" s="277"/>
    </row>
    <row r="132" spans="1:15" ht="15.75" x14ac:dyDescent="0.25">
      <c r="A132" s="259"/>
      <c r="B132" s="48" t="s">
        <v>50</v>
      </c>
      <c r="C132" s="49">
        <v>4.2</v>
      </c>
      <c r="D132" s="50">
        <v>2.2000000000000002</v>
      </c>
      <c r="E132" s="51">
        <v>9.240000000000002</v>
      </c>
      <c r="F132" s="261">
        <v>13.8398</v>
      </c>
      <c r="G132" s="277"/>
      <c r="I132" s="283"/>
      <c r="J132" s="52" t="s">
        <v>69</v>
      </c>
      <c r="K132" s="57">
        <v>0.8</v>
      </c>
      <c r="L132" s="60">
        <v>1.524</v>
      </c>
      <c r="M132" s="55">
        <v>1.2192000000000001</v>
      </c>
      <c r="N132" s="252"/>
      <c r="O132" s="277"/>
    </row>
    <row r="133" spans="1:15" ht="15.75" x14ac:dyDescent="0.25">
      <c r="A133" s="259"/>
      <c r="B133" s="48" t="s">
        <v>84</v>
      </c>
      <c r="C133" s="56">
        <v>0.9</v>
      </c>
      <c r="D133" s="50">
        <v>0.57999999999999996</v>
      </c>
      <c r="E133" s="51">
        <v>0.52200000000000002</v>
      </c>
      <c r="F133" s="262"/>
      <c r="G133" s="277"/>
      <c r="I133" s="283"/>
      <c r="J133" s="52" t="s">
        <v>46</v>
      </c>
      <c r="K133" s="64">
        <v>2.8</v>
      </c>
      <c r="L133" s="63">
        <v>2.1000000000000001E-2</v>
      </c>
      <c r="M133" s="55">
        <v>5.8799999999999998E-2</v>
      </c>
      <c r="N133" s="252"/>
      <c r="O133" s="277"/>
    </row>
    <row r="134" spans="1:15" ht="15.75" x14ac:dyDescent="0.25">
      <c r="A134" s="259"/>
      <c r="B134" s="48" t="s">
        <v>85</v>
      </c>
      <c r="C134" s="56">
        <v>3</v>
      </c>
      <c r="D134" s="50">
        <v>0.75</v>
      </c>
      <c r="E134" s="51">
        <v>2.25</v>
      </c>
      <c r="F134" s="262"/>
      <c r="G134" s="277"/>
      <c r="I134" s="283"/>
      <c r="J134" s="52" t="s">
        <v>47</v>
      </c>
      <c r="K134" s="53">
        <v>0.66</v>
      </c>
      <c r="L134" s="63">
        <v>0.5</v>
      </c>
      <c r="M134" s="55">
        <v>0.33</v>
      </c>
      <c r="N134" s="252"/>
      <c r="O134" s="277"/>
    </row>
    <row r="135" spans="1:15" ht="16.5" thickBot="1" x14ac:dyDescent="0.3">
      <c r="A135" s="259"/>
      <c r="B135" s="48" t="s">
        <v>55</v>
      </c>
      <c r="C135" s="58">
        <v>40</v>
      </c>
      <c r="D135" s="50">
        <v>5.0000000000000001E-3</v>
      </c>
      <c r="E135" s="51">
        <v>0.2</v>
      </c>
      <c r="F135" s="262"/>
      <c r="G135" s="277"/>
      <c r="I135" s="284"/>
      <c r="J135" s="52" t="s">
        <v>72</v>
      </c>
      <c r="K135" s="53">
        <v>1.05</v>
      </c>
      <c r="L135" s="66">
        <v>2.41</v>
      </c>
      <c r="M135" s="55">
        <v>2.5305000000000004</v>
      </c>
      <c r="N135" s="271"/>
      <c r="O135" s="277"/>
    </row>
    <row r="136" spans="1:15" ht="15.75" x14ac:dyDescent="0.25">
      <c r="A136" s="259"/>
      <c r="B136" s="48" t="s">
        <v>46</v>
      </c>
      <c r="C136" s="56">
        <v>2.8</v>
      </c>
      <c r="D136" s="60">
        <v>2.1000000000000001E-2</v>
      </c>
      <c r="E136" s="61">
        <v>5.8799999999999998E-2</v>
      </c>
      <c r="F136" s="262"/>
      <c r="G136" s="277"/>
      <c r="I136" s="282" t="s">
        <v>86</v>
      </c>
      <c r="J136" s="43" t="s">
        <v>42</v>
      </c>
      <c r="K136" s="44">
        <v>1.7</v>
      </c>
      <c r="L136" s="45">
        <f>[1]FRE_OPE!$P$4</f>
        <v>25</v>
      </c>
      <c r="M136" s="46">
        <f t="shared" ref="M136" si="14">K136*L136</f>
        <v>42.5</v>
      </c>
      <c r="N136" s="47">
        <f>M136</f>
        <v>42.5</v>
      </c>
      <c r="O136" s="276">
        <f t="shared" ref="O136" si="15">+N136+N137</f>
        <v>64.5535</v>
      </c>
    </row>
    <row r="137" spans="1:15" ht="15.75" x14ac:dyDescent="0.25">
      <c r="A137" s="259"/>
      <c r="B137" s="48" t="s">
        <v>47</v>
      </c>
      <c r="C137" s="62">
        <v>0.66</v>
      </c>
      <c r="D137" s="63">
        <v>0.5</v>
      </c>
      <c r="E137" s="51">
        <v>0.33</v>
      </c>
      <c r="F137" s="262"/>
      <c r="G137" s="277"/>
      <c r="I137" s="283"/>
      <c r="J137" s="52" t="s">
        <v>50</v>
      </c>
      <c r="K137" s="53">
        <v>4.2</v>
      </c>
      <c r="L137" s="54">
        <v>2.2000000000000002</v>
      </c>
      <c r="M137" s="55">
        <v>9.240000000000002</v>
      </c>
      <c r="N137" s="251">
        <v>22.053500000000003</v>
      </c>
      <c r="O137" s="277"/>
    </row>
    <row r="138" spans="1:15" ht="16.5" thickBot="1" x14ac:dyDescent="0.3">
      <c r="A138" s="260"/>
      <c r="B138" s="48" t="s">
        <v>70</v>
      </c>
      <c r="C138" s="49">
        <v>1.05</v>
      </c>
      <c r="D138" s="65">
        <v>1.18</v>
      </c>
      <c r="E138" s="51">
        <v>1.2389999999999999</v>
      </c>
      <c r="F138" s="281"/>
      <c r="G138" s="277"/>
      <c r="I138" s="283"/>
      <c r="J138" s="52" t="s">
        <v>67</v>
      </c>
      <c r="K138" s="57">
        <v>1.1499999999999999</v>
      </c>
      <c r="L138" s="54">
        <v>0.9</v>
      </c>
      <c r="M138" s="55">
        <v>1.0349999999999999</v>
      </c>
      <c r="N138" s="252"/>
      <c r="O138" s="277"/>
    </row>
    <row r="139" spans="1:15" ht="15.75" customHeight="1" x14ac:dyDescent="0.25">
      <c r="A139" s="258" t="s">
        <v>87</v>
      </c>
      <c r="B139" s="38" t="s">
        <v>42</v>
      </c>
      <c r="C139" s="39">
        <v>1.1000000000000001</v>
      </c>
      <c r="D139" s="40">
        <f>[1]FRE_OPE!$P$4</f>
        <v>25</v>
      </c>
      <c r="E139" s="41">
        <f t="shared" ref="E139" si="16">C139*D139</f>
        <v>27.500000000000004</v>
      </c>
      <c r="F139" s="42">
        <f>E139</f>
        <v>27.500000000000004</v>
      </c>
      <c r="G139" s="276">
        <f>+F139+F140</f>
        <v>46.351299999999995</v>
      </c>
      <c r="I139" s="283"/>
      <c r="J139" s="52" t="s">
        <v>78</v>
      </c>
      <c r="K139" s="57">
        <v>6.8</v>
      </c>
      <c r="L139" s="54">
        <v>1.1000000000000001</v>
      </c>
      <c r="M139" s="55">
        <v>7.48</v>
      </c>
      <c r="N139" s="252"/>
      <c r="O139" s="277"/>
    </row>
    <row r="140" spans="1:15" ht="15.75" x14ac:dyDescent="0.25">
      <c r="A140" s="259"/>
      <c r="B140" s="48" t="s">
        <v>50</v>
      </c>
      <c r="C140" s="49">
        <v>3.15</v>
      </c>
      <c r="D140" s="50">
        <v>4</v>
      </c>
      <c r="E140" s="51">
        <v>12.6</v>
      </c>
      <c r="F140" s="261">
        <v>18.851299999999995</v>
      </c>
      <c r="G140" s="277"/>
      <c r="I140" s="283"/>
      <c r="J140" s="52" t="s">
        <v>55</v>
      </c>
      <c r="K140" s="59">
        <v>32</v>
      </c>
      <c r="L140" s="54">
        <v>5.0000000000000001E-3</v>
      </c>
      <c r="M140" s="55">
        <v>0.16</v>
      </c>
      <c r="N140" s="252"/>
      <c r="O140" s="277"/>
    </row>
    <row r="141" spans="1:15" ht="15.75" customHeight="1" x14ac:dyDescent="0.25">
      <c r="A141" s="259"/>
      <c r="B141" s="48" t="s">
        <v>84</v>
      </c>
      <c r="C141" s="56">
        <v>0.9</v>
      </c>
      <c r="D141" s="50">
        <v>0.57999999999999996</v>
      </c>
      <c r="E141" s="51">
        <v>0.52200000000000002</v>
      </c>
      <c r="F141" s="262"/>
      <c r="G141" s="277"/>
      <c r="I141" s="283"/>
      <c r="J141" s="52" t="s">
        <v>69</v>
      </c>
      <c r="K141" s="57">
        <v>0.8</v>
      </c>
      <c r="L141" s="60">
        <v>1.524</v>
      </c>
      <c r="M141" s="55">
        <v>1.2192000000000001</v>
      </c>
      <c r="N141" s="252"/>
      <c r="O141" s="277"/>
    </row>
    <row r="142" spans="1:15" ht="15.75" x14ac:dyDescent="0.25">
      <c r="A142" s="259"/>
      <c r="B142" s="48" t="s">
        <v>85</v>
      </c>
      <c r="C142" s="56">
        <v>5.3</v>
      </c>
      <c r="D142" s="50">
        <v>0.72</v>
      </c>
      <c r="E142" s="51">
        <v>3.8159999999999998</v>
      </c>
      <c r="F142" s="262"/>
      <c r="G142" s="277"/>
      <c r="I142" s="283"/>
      <c r="J142" s="52" t="s">
        <v>46</v>
      </c>
      <c r="K142" s="64">
        <v>2.8</v>
      </c>
      <c r="L142" s="63">
        <v>2.1000000000000001E-2</v>
      </c>
      <c r="M142" s="55">
        <v>5.8799999999999998E-2</v>
      </c>
      <c r="N142" s="252"/>
      <c r="O142" s="277"/>
    </row>
    <row r="143" spans="1:15" ht="15.75" x14ac:dyDescent="0.25">
      <c r="A143" s="259"/>
      <c r="B143" s="48" t="s">
        <v>55</v>
      </c>
      <c r="C143" s="58">
        <v>48</v>
      </c>
      <c r="D143" s="50">
        <v>5.0000000000000001E-3</v>
      </c>
      <c r="E143" s="51">
        <v>0.24</v>
      </c>
      <c r="F143" s="262"/>
      <c r="G143" s="277"/>
      <c r="I143" s="283"/>
      <c r="J143" s="52" t="s">
        <v>47</v>
      </c>
      <c r="K143" s="53">
        <v>0.66</v>
      </c>
      <c r="L143" s="63">
        <v>0.5</v>
      </c>
      <c r="M143" s="55">
        <v>0.33</v>
      </c>
      <c r="N143" s="252"/>
      <c r="O143" s="277"/>
    </row>
    <row r="144" spans="1:15" ht="16.5" thickBot="1" x14ac:dyDescent="0.3">
      <c r="A144" s="259"/>
      <c r="B144" s="48" t="s">
        <v>46</v>
      </c>
      <c r="C144" s="56">
        <v>2.8</v>
      </c>
      <c r="D144" s="60">
        <v>2.5999999999999999E-2</v>
      </c>
      <c r="E144" s="61">
        <v>7.279999999999999E-2</v>
      </c>
      <c r="F144" s="262"/>
      <c r="G144" s="277"/>
      <c r="I144" s="284"/>
      <c r="J144" s="52" t="s">
        <v>72</v>
      </c>
      <c r="K144" s="53">
        <v>1.05</v>
      </c>
      <c r="L144" s="66">
        <v>2.41</v>
      </c>
      <c r="M144" s="55">
        <v>2.5305000000000004</v>
      </c>
      <c r="N144" s="271"/>
      <c r="O144" s="277"/>
    </row>
    <row r="145" spans="1:15" ht="15.75" x14ac:dyDescent="0.25">
      <c r="A145" s="259"/>
      <c r="B145" s="48" t="s">
        <v>47</v>
      </c>
      <c r="C145" s="62">
        <v>0.66</v>
      </c>
      <c r="D145" s="63">
        <v>0.5</v>
      </c>
      <c r="E145" s="51">
        <v>0.33</v>
      </c>
      <c r="F145" s="262"/>
      <c r="G145" s="277"/>
      <c r="I145" s="282" t="s">
        <v>88</v>
      </c>
      <c r="J145" s="43" t="s">
        <v>42</v>
      </c>
      <c r="K145" s="44">
        <v>1.7</v>
      </c>
      <c r="L145" s="45">
        <f>[1]FRE_OPE!$P$4</f>
        <v>25</v>
      </c>
      <c r="M145" s="46">
        <f t="shared" ref="M145" si="17">K145*L145</f>
        <v>42.5</v>
      </c>
      <c r="N145" s="47">
        <f>M145</f>
        <v>42.5</v>
      </c>
      <c r="O145" s="276">
        <f>+N145+N146</f>
        <v>64.970700000000008</v>
      </c>
    </row>
    <row r="146" spans="1:15" ht="16.5" thickBot="1" x14ac:dyDescent="0.3">
      <c r="A146" s="260"/>
      <c r="B146" s="48" t="s">
        <v>70</v>
      </c>
      <c r="C146" s="49">
        <v>1.05</v>
      </c>
      <c r="D146" s="65">
        <v>1.21</v>
      </c>
      <c r="E146" s="51">
        <v>1.2705</v>
      </c>
      <c r="F146" s="281"/>
      <c r="G146" s="277"/>
      <c r="I146" s="283"/>
      <c r="J146" s="52" t="s">
        <v>50</v>
      </c>
      <c r="K146" s="53">
        <v>4.2</v>
      </c>
      <c r="L146" s="54">
        <v>2.2000000000000002</v>
      </c>
      <c r="M146" s="55">
        <v>9.240000000000002</v>
      </c>
      <c r="N146" s="251">
        <v>22.470700000000004</v>
      </c>
      <c r="O146" s="277"/>
    </row>
    <row r="147" spans="1:15" ht="15.75" customHeight="1" x14ac:dyDescent="0.25">
      <c r="A147" s="258" t="s">
        <v>89</v>
      </c>
      <c r="B147" s="38" t="s">
        <v>42</v>
      </c>
      <c r="C147" s="39">
        <v>1.1000000000000001</v>
      </c>
      <c r="D147" s="40">
        <f>[1]FRE_OPE!$P$4</f>
        <v>25</v>
      </c>
      <c r="E147" s="41">
        <f t="shared" ref="E147" si="18">C147*D147</f>
        <v>27.500000000000004</v>
      </c>
      <c r="F147" s="42">
        <f>E147</f>
        <v>27.500000000000004</v>
      </c>
      <c r="G147" s="276">
        <f>+F147+F148</f>
        <v>40.163300000000007</v>
      </c>
      <c r="I147" s="283"/>
      <c r="J147" s="52" t="s">
        <v>67</v>
      </c>
      <c r="K147" s="57">
        <v>3.05</v>
      </c>
      <c r="L147" s="54">
        <v>0.9</v>
      </c>
      <c r="M147" s="55">
        <v>2.7450000000000001</v>
      </c>
      <c r="N147" s="252"/>
      <c r="O147" s="277"/>
    </row>
    <row r="148" spans="1:15" ht="15.75" x14ac:dyDescent="0.25">
      <c r="A148" s="259"/>
      <c r="B148" s="48" t="s">
        <v>50</v>
      </c>
      <c r="C148" s="49">
        <v>4.2</v>
      </c>
      <c r="D148" s="50">
        <v>2.1</v>
      </c>
      <c r="E148" s="51">
        <v>8.82</v>
      </c>
      <c r="F148" s="261">
        <v>12.663300000000001</v>
      </c>
      <c r="G148" s="277"/>
      <c r="I148" s="283"/>
      <c r="J148" s="52" t="s">
        <v>78</v>
      </c>
      <c r="K148" s="57">
        <v>5</v>
      </c>
      <c r="L148" s="54">
        <v>1.1000000000000001</v>
      </c>
      <c r="M148" s="55">
        <v>5.5</v>
      </c>
      <c r="N148" s="252"/>
      <c r="O148" s="277"/>
    </row>
    <row r="149" spans="1:15" ht="15.75" x14ac:dyDescent="0.25">
      <c r="A149" s="259"/>
      <c r="B149" s="48" t="s">
        <v>84</v>
      </c>
      <c r="C149" s="56">
        <v>0.9</v>
      </c>
      <c r="D149" s="50">
        <v>0.57999999999999996</v>
      </c>
      <c r="E149" s="51">
        <v>0.52200000000000002</v>
      </c>
      <c r="F149" s="262"/>
      <c r="G149" s="277"/>
      <c r="I149" s="283"/>
      <c r="J149" s="52" t="s">
        <v>55</v>
      </c>
      <c r="K149" s="59">
        <v>50</v>
      </c>
      <c r="L149" s="54">
        <v>5.0000000000000001E-3</v>
      </c>
      <c r="M149" s="55">
        <v>0.25</v>
      </c>
      <c r="N149" s="252"/>
      <c r="O149" s="277"/>
    </row>
    <row r="150" spans="1:15" ht="15.75" x14ac:dyDescent="0.25">
      <c r="A150" s="259"/>
      <c r="B150" s="48" t="s">
        <v>85</v>
      </c>
      <c r="C150" s="56">
        <v>2.1</v>
      </c>
      <c r="D150" s="50">
        <v>0.72</v>
      </c>
      <c r="E150" s="51">
        <v>1.512</v>
      </c>
      <c r="F150" s="262"/>
      <c r="G150" s="277"/>
      <c r="I150" s="283"/>
      <c r="J150" s="52" t="s">
        <v>69</v>
      </c>
      <c r="K150" s="57">
        <v>1.05</v>
      </c>
      <c r="L150" s="60">
        <v>1.524</v>
      </c>
      <c r="M150" s="55">
        <v>1.6002000000000001</v>
      </c>
      <c r="N150" s="252"/>
      <c r="O150" s="277"/>
    </row>
    <row r="151" spans="1:15" ht="15.75" customHeight="1" x14ac:dyDescent="0.25">
      <c r="A151" s="259"/>
      <c r="B151" s="48" t="s">
        <v>55</v>
      </c>
      <c r="C151" s="58">
        <v>30</v>
      </c>
      <c r="D151" s="50">
        <v>5.0000000000000001E-3</v>
      </c>
      <c r="E151" s="51">
        <v>0.15</v>
      </c>
      <c r="F151" s="262"/>
      <c r="G151" s="277"/>
      <c r="I151" s="283"/>
      <c r="J151" s="52" t="s">
        <v>46</v>
      </c>
      <c r="K151" s="64">
        <v>3</v>
      </c>
      <c r="L151" s="63">
        <v>2.1000000000000001E-2</v>
      </c>
      <c r="M151" s="55">
        <v>6.3E-2</v>
      </c>
      <c r="N151" s="252"/>
      <c r="O151" s="277"/>
    </row>
    <row r="152" spans="1:15" ht="15.75" x14ac:dyDescent="0.25">
      <c r="A152" s="259"/>
      <c r="B152" s="48" t="s">
        <v>46</v>
      </c>
      <c r="C152" s="56">
        <v>2.8</v>
      </c>
      <c r="D152" s="60">
        <v>2.1000000000000001E-2</v>
      </c>
      <c r="E152" s="61">
        <v>5.8799999999999998E-2</v>
      </c>
      <c r="F152" s="262"/>
      <c r="G152" s="277"/>
      <c r="I152" s="283"/>
      <c r="J152" s="52" t="s">
        <v>47</v>
      </c>
      <c r="K152" s="53">
        <v>1</v>
      </c>
      <c r="L152" s="63">
        <v>0.5</v>
      </c>
      <c r="M152" s="55">
        <v>0.5</v>
      </c>
      <c r="N152" s="252"/>
      <c r="O152" s="277"/>
    </row>
    <row r="153" spans="1:15" ht="16.5" thickBot="1" x14ac:dyDescent="0.3">
      <c r="A153" s="259"/>
      <c r="B153" s="48" t="s">
        <v>47</v>
      </c>
      <c r="C153" s="62">
        <v>0.66</v>
      </c>
      <c r="D153" s="63">
        <v>0.5</v>
      </c>
      <c r="E153" s="51">
        <v>0.33</v>
      </c>
      <c r="F153" s="262"/>
      <c r="G153" s="277"/>
      <c r="I153" s="284"/>
      <c r="J153" s="52" t="s">
        <v>72</v>
      </c>
      <c r="K153" s="53">
        <v>1.05</v>
      </c>
      <c r="L153" s="66">
        <v>2.4500000000000002</v>
      </c>
      <c r="M153" s="55">
        <v>2.5725000000000002</v>
      </c>
      <c r="N153" s="271"/>
      <c r="O153" s="277"/>
    </row>
    <row r="154" spans="1:15" ht="16.5" thickBot="1" x14ac:dyDescent="0.3">
      <c r="A154" s="260"/>
      <c r="B154" s="48" t="s">
        <v>70</v>
      </c>
      <c r="C154" s="49">
        <v>1.05</v>
      </c>
      <c r="D154" s="65">
        <v>1.21</v>
      </c>
      <c r="E154" s="51">
        <v>1.2705</v>
      </c>
      <c r="F154" s="281"/>
      <c r="G154" s="277"/>
      <c r="I154" s="282" t="s">
        <v>90</v>
      </c>
      <c r="J154" s="43" t="s">
        <v>42</v>
      </c>
      <c r="K154" s="44">
        <v>1.7</v>
      </c>
      <c r="L154" s="45">
        <f>[1]FRE_OPE!$P$4</f>
        <v>25</v>
      </c>
      <c r="M154" s="46">
        <f t="shared" ref="M154" si="19">K154*L154</f>
        <v>42.5</v>
      </c>
      <c r="N154" s="47">
        <f>M154</f>
        <v>42.5</v>
      </c>
      <c r="O154" s="276">
        <f>+N154+N155</f>
        <v>64.970700000000008</v>
      </c>
    </row>
    <row r="155" spans="1:15" ht="15.75" customHeight="1" x14ac:dyDescent="0.25">
      <c r="A155" s="258" t="s">
        <v>91</v>
      </c>
      <c r="B155" s="38" t="s">
        <v>42</v>
      </c>
      <c r="C155" s="39">
        <v>1.1000000000000001</v>
      </c>
      <c r="D155" s="40">
        <f>[1]FRE_OPE!$P$4</f>
        <v>25</v>
      </c>
      <c r="E155" s="41">
        <f t="shared" ref="E155" si="20">C155*D155</f>
        <v>27.500000000000004</v>
      </c>
      <c r="F155" s="42">
        <f>E155</f>
        <v>27.500000000000004</v>
      </c>
      <c r="G155" s="276">
        <f>+F155+F156</f>
        <v>47.3553</v>
      </c>
      <c r="I155" s="283"/>
      <c r="J155" s="52" t="s">
        <v>50</v>
      </c>
      <c r="K155" s="53">
        <v>4.2</v>
      </c>
      <c r="L155" s="54">
        <v>2.2000000000000002</v>
      </c>
      <c r="M155" s="55">
        <v>9.240000000000002</v>
      </c>
      <c r="N155" s="251">
        <v>22.470700000000004</v>
      </c>
      <c r="O155" s="277"/>
    </row>
    <row r="156" spans="1:15" ht="15.75" x14ac:dyDescent="0.25">
      <c r="A156" s="259"/>
      <c r="B156" s="48" t="s">
        <v>50</v>
      </c>
      <c r="C156" s="49">
        <v>4.2</v>
      </c>
      <c r="D156" s="50">
        <v>3.53</v>
      </c>
      <c r="E156" s="51">
        <v>14.826000000000001</v>
      </c>
      <c r="F156" s="261">
        <v>19.8553</v>
      </c>
      <c r="G156" s="277"/>
      <c r="I156" s="283"/>
      <c r="J156" s="52" t="s">
        <v>67</v>
      </c>
      <c r="K156" s="57">
        <v>3.05</v>
      </c>
      <c r="L156" s="54">
        <v>0.9</v>
      </c>
      <c r="M156" s="55">
        <v>2.7450000000000001</v>
      </c>
      <c r="N156" s="252"/>
      <c r="O156" s="277"/>
    </row>
    <row r="157" spans="1:15" ht="15.75" x14ac:dyDescent="0.25">
      <c r="A157" s="259"/>
      <c r="B157" s="48" t="s">
        <v>84</v>
      </c>
      <c r="C157" s="56">
        <v>0.9</v>
      </c>
      <c r="D157" s="50">
        <v>0.57999999999999996</v>
      </c>
      <c r="E157" s="51">
        <v>0.52200000000000002</v>
      </c>
      <c r="F157" s="262"/>
      <c r="G157" s="277"/>
      <c r="I157" s="283"/>
      <c r="J157" s="52" t="s">
        <v>78</v>
      </c>
      <c r="K157" s="57">
        <v>5</v>
      </c>
      <c r="L157" s="54">
        <v>1.1000000000000001</v>
      </c>
      <c r="M157" s="55">
        <v>5.5</v>
      </c>
      <c r="N157" s="252"/>
      <c r="O157" s="277"/>
    </row>
    <row r="158" spans="1:15" ht="15.75" x14ac:dyDescent="0.25">
      <c r="A158" s="259"/>
      <c r="B158" s="48" t="s">
        <v>85</v>
      </c>
      <c r="C158" s="56">
        <v>3.7</v>
      </c>
      <c r="D158" s="50">
        <v>0.72</v>
      </c>
      <c r="E158" s="51">
        <v>2.6640000000000001</v>
      </c>
      <c r="F158" s="262"/>
      <c r="G158" s="277"/>
      <c r="I158" s="283"/>
      <c r="J158" s="52" t="s">
        <v>55</v>
      </c>
      <c r="K158" s="59">
        <v>50</v>
      </c>
      <c r="L158" s="54">
        <v>5.0000000000000001E-3</v>
      </c>
      <c r="M158" s="55">
        <v>0.25</v>
      </c>
      <c r="N158" s="252"/>
      <c r="O158" s="277"/>
    </row>
    <row r="159" spans="1:15" ht="15.75" x14ac:dyDescent="0.25">
      <c r="A159" s="259"/>
      <c r="B159" s="48" t="s">
        <v>55</v>
      </c>
      <c r="C159" s="58">
        <v>34</v>
      </c>
      <c r="D159" s="50">
        <v>5.0000000000000001E-3</v>
      </c>
      <c r="E159" s="51">
        <v>0.17</v>
      </c>
      <c r="F159" s="262"/>
      <c r="G159" s="277"/>
      <c r="I159" s="283"/>
      <c r="J159" s="52" t="s">
        <v>69</v>
      </c>
      <c r="K159" s="57">
        <v>1.05</v>
      </c>
      <c r="L159" s="60">
        <v>1.524</v>
      </c>
      <c r="M159" s="55">
        <v>1.6002000000000001</v>
      </c>
      <c r="N159" s="252"/>
      <c r="O159" s="277"/>
    </row>
    <row r="160" spans="1:15" ht="15.75" x14ac:dyDescent="0.25">
      <c r="A160" s="259"/>
      <c r="B160" s="48" t="s">
        <v>46</v>
      </c>
      <c r="C160" s="56">
        <v>2.8</v>
      </c>
      <c r="D160" s="60">
        <v>2.5999999999999999E-2</v>
      </c>
      <c r="E160" s="61">
        <v>7.279999999999999E-2</v>
      </c>
      <c r="F160" s="262"/>
      <c r="G160" s="277"/>
      <c r="I160" s="283"/>
      <c r="J160" s="52" t="s">
        <v>46</v>
      </c>
      <c r="K160" s="64">
        <v>3</v>
      </c>
      <c r="L160" s="63">
        <v>2.1000000000000001E-2</v>
      </c>
      <c r="M160" s="55">
        <v>6.3E-2</v>
      </c>
      <c r="N160" s="252"/>
      <c r="O160" s="277"/>
    </row>
    <row r="161" spans="1:15" ht="15.75" customHeight="1" x14ac:dyDescent="0.25">
      <c r="A161" s="259"/>
      <c r="B161" s="48" t="s">
        <v>47</v>
      </c>
      <c r="C161" s="62">
        <v>0.66</v>
      </c>
      <c r="D161" s="63">
        <v>0.5</v>
      </c>
      <c r="E161" s="51">
        <v>0.33</v>
      </c>
      <c r="F161" s="262"/>
      <c r="G161" s="277"/>
      <c r="I161" s="283"/>
      <c r="J161" s="52" t="s">
        <v>47</v>
      </c>
      <c r="K161" s="53">
        <v>1</v>
      </c>
      <c r="L161" s="63">
        <v>0.5</v>
      </c>
      <c r="M161" s="55">
        <v>0.5</v>
      </c>
      <c r="N161" s="252"/>
      <c r="O161" s="277"/>
    </row>
    <row r="162" spans="1:15" ht="16.5" thickBot="1" x14ac:dyDescent="0.3">
      <c r="A162" s="260"/>
      <c r="B162" s="48" t="s">
        <v>70</v>
      </c>
      <c r="C162" s="49">
        <v>1.05</v>
      </c>
      <c r="D162" s="65">
        <v>1.21</v>
      </c>
      <c r="E162" s="51">
        <v>1.2705</v>
      </c>
      <c r="F162" s="281"/>
      <c r="G162" s="277"/>
      <c r="I162" s="284"/>
      <c r="J162" s="52" t="s">
        <v>72</v>
      </c>
      <c r="K162" s="53">
        <v>1.05</v>
      </c>
      <c r="L162" s="66">
        <v>2.4500000000000002</v>
      </c>
      <c r="M162" s="55">
        <v>2.5725000000000002</v>
      </c>
      <c r="N162" s="271"/>
      <c r="O162" s="277"/>
    </row>
    <row r="163" spans="1:15" ht="15.75" customHeight="1" x14ac:dyDescent="0.25">
      <c r="A163" s="258" t="s">
        <v>92</v>
      </c>
      <c r="B163" s="38" t="s">
        <v>42</v>
      </c>
      <c r="C163" s="39">
        <v>0.75</v>
      </c>
      <c r="D163" s="40">
        <f>[1]FRE_OPE!$P$4</f>
        <v>25</v>
      </c>
      <c r="E163" s="41">
        <f t="shared" ref="E163" si="21">C163*D163</f>
        <v>18.75</v>
      </c>
      <c r="F163" s="42">
        <f>E163</f>
        <v>18.75</v>
      </c>
      <c r="G163" s="276">
        <f>+F163+F164</f>
        <v>33.539299999999997</v>
      </c>
      <c r="I163" s="282" t="s">
        <v>93</v>
      </c>
      <c r="J163" s="43" t="s">
        <v>42</v>
      </c>
      <c r="K163" s="44">
        <v>1.7</v>
      </c>
      <c r="L163" s="45">
        <f>[1]FRE_OPE!$P$4</f>
        <v>25</v>
      </c>
      <c r="M163" s="46">
        <f t="shared" ref="M163" si="22">K163*L163</f>
        <v>42.5</v>
      </c>
      <c r="N163" s="47">
        <f>M163</f>
        <v>42.5</v>
      </c>
      <c r="O163" s="276">
        <f t="shared" ref="O163" si="23">+N163+N164</f>
        <v>67.975899999999996</v>
      </c>
    </row>
    <row r="164" spans="1:15" ht="15.75" x14ac:dyDescent="0.25">
      <c r="A164" s="259"/>
      <c r="B164" s="48" t="s">
        <v>50</v>
      </c>
      <c r="C164" s="49">
        <v>4.2</v>
      </c>
      <c r="D164" s="50">
        <v>1.93</v>
      </c>
      <c r="E164" s="51">
        <v>8.1059999999999999</v>
      </c>
      <c r="F164" s="261">
        <v>14.789300000000001</v>
      </c>
      <c r="G164" s="277"/>
      <c r="I164" s="283"/>
      <c r="J164" s="52" t="s">
        <v>50</v>
      </c>
      <c r="K164" s="53">
        <v>4.2</v>
      </c>
      <c r="L164" s="54">
        <v>2.2000000000000002</v>
      </c>
      <c r="M164" s="55">
        <v>9.240000000000002</v>
      </c>
      <c r="N164" s="251">
        <v>25.475900000000003</v>
      </c>
      <c r="O164" s="277"/>
    </row>
    <row r="165" spans="1:15" ht="15.75" x14ac:dyDescent="0.25">
      <c r="A165" s="259"/>
      <c r="B165" s="48" t="s">
        <v>94</v>
      </c>
      <c r="C165" s="56">
        <v>0.9</v>
      </c>
      <c r="D165" s="50">
        <v>0.9</v>
      </c>
      <c r="E165" s="51">
        <v>0.81</v>
      </c>
      <c r="F165" s="262"/>
      <c r="G165" s="277"/>
      <c r="I165" s="283"/>
      <c r="J165" s="52" t="s">
        <v>58</v>
      </c>
      <c r="K165" s="57">
        <v>5</v>
      </c>
      <c r="L165" s="54">
        <v>0.57999999999999996</v>
      </c>
      <c r="M165" s="55">
        <v>2.9</v>
      </c>
      <c r="N165" s="252"/>
      <c r="O165" s="277"/>
    </row>
    <row r="166" spans="1:15" ht="15.75" x14ac:dyDescent="0.25">
      <c r="A166" s="259"/>
      <c r="B166" s="48" t="s">
        <v>95</v>
      </c>
      <c r="C166" s="56">
        <v>3</v>
      </c>
      <c r="D166" s="50">
        <v>1.1000000000000001</v>
      </c>
      <c r="E166" s="51">
        <v>3.3000000000000003</v>
      </c>
      <c r="F166" s="262"/>
      <c r="G166" s="277"/>
      <c r="I166" s="283"/>
      <c r="J166" s="52" t="s">
        <v>57</v>
      </c>
      <c r="K166" s="57">
        <v>9</v>
      </c>
      <c r="L166" s="54">
        <v>0.75</v>
      </c>
      <c r="M166" s="55">
        <v>6.75</v>
      </c>
      <c r="N166" s="252"/>
      <c r="O166" s="277"/>
    </row>
    <row r="167" spans="1:15" ht="15.75" x14ac:dyDescent="0.25">
      <c r="A167" s="259"/>
      <c r="B167" s="48" t="s">
        <v>55</v>
      </c>
      <c r="C167" s="58">
        <v>40</v>
      </c>
      <c r="D167" s="50">
        <v>5.0000000000000001E-3</v>
      </c>
      <c r="E167" s="51">
        <v>0.2</v>
      </c>
      <c r="F167" s="262"/>
      <c r="G167" s="277"/>
      <c r="I167" s="283"/>
      <c r="J167" s="52" t="s">
        <v>55</v>
      </c>
      <c r="K167" s="59">
        <v>50</v>
      </c>
      <c r="L167" s="54">
        <v>5.0000000000000001E-3</v>
      </c>
      <c r="M167" s="55">
        <v>0.25</v>
      </c>
      <c r="N167" s="252"/>
      <c r="O167" s="277"/>
    </row>
    <row r="168" spans="1:15" ht="15.75" x14ac:dyDescent="0.25">
      <c r="A168" s="259"/>
      <c r="B168" s="48" t="s">
        <v>46</v>
      </c>
      <c r="C168" s="56">
        <v>2.8</v>
      </c>
      <c r="D168" s="60">
        <v>2.1000000000000001E-2</v>
      </c>
      <c r="E168" s="61">
        <v>5.8799999999999998E-2</v>
      </c>
      <c r="F168" s="262"/>
      <c r="G168" s="277"/>
      <c r="I168" s="283"/>
      <c r="J168" s="52" t="s">
        <v>69</v>
      </c>
      <c r="K168" s="57">
        <v>2.1</v>
      </c>
      <c r="L168" s="60">
        <v>1.524</v>
      </c>
      <c r="M168" s="55">
        <v>3.2004000000000001</v>
      </c>
      <c r="N168" s="252"/>
      <c r="O168" s="277"/>
    </row>
    <row r="169" spans="1:15" ht="15.75" x14ac:dyDescent="0.25">
      <c r="A169" s="259"/>
      <c r="B169" s="48" t="s">
        <v>47</v>
      </c>
      <c r="C169" s="62">
        <v>0.66</v>
      </c>
      <c r="D169" s="63">
        <v>0.5</v>
      </c>
      <c r="E169" s="51">
        <v>0.33</v>
      </c>
      <c r="F169" s="262"/>
      <c r="G169" s="277"/>
      <c r="I169" s="283"/>
      <c r="J169" s="52" t="s">
        <v>46</v>
      </c>
      <c r="K169" s="64">
        <v>3</v>
      </c>
      <c r="L169" s="63">
        <v>2.1000000000000001E-2</v>
      </c>
      <c r="M169" s="55">
        <v>6.3E-2</v>
      </c>
      <c r="N169" s="252"/>
      <c r="O169" s="277"/>
    </row>
    <row r="170" spans="1:15" ht="16.5" thickBot="1" x14ac:dyDescent="0.3">
      <c r="A170" s="260"/>
      <c r="B170" s="48" t="s">
        <v>72</v>
      </c>
      <c r="C170" s="49">
        <v>1.05</v>
      </c>
      <c r="D170" s="65">
        <v>1.89</v>
      </c>
      <c r="E170" s="51">
        <v>1.9844999999999999</v>
      </c>
      <c r="F170" s="281"/>
      <c r="G170" s="277"/>
      <c r="I170" s="283"/>
      <c r="J170" s="52" t="s">
        <v>47</v>
      </c>
      <c r="K170" s="53">
        <v>1</v>
      </c>
      <c r="L170" s="63">
        <v>0.5</v>
      </c>
      <c r="M170" s="55">
        <v>0.5</v>
      </c>
      <c r="N170" s="252"/>
      <c r="O170" s="277"/>
    </row>
    <row r="171" spans="1:15" ht="15.75" customHeight="1" thickBot="1" x14ac:dyDescent="0.3">
      <c r="A171" s="258" t="s">
        <v>96</v>
      </c>
      <c r="B171" s="38" t="s">
        <v>42</v>
      </c>
      <c r="C171" s="39">
        <v>0.75</v>
      </c>
      <c r="D171" s="40">
        <f>[1]FRE_OPE!$P$4</f>
        <v>25</v>
      </c>
      <c r="E171" s="41">
        <f t="shared" ref="E171" si="24">C171*D171</f>
        <v>18.75</v>
      </c>
      <c r="F171" s="42">
        <f>E171</f>
        <v>18.75</v>
      </c>
      <c r="G171" s="276">
        <f>+F171+F172</f>
        <v>36.697299999999998</v>
      </c>
      <c r="I171" s="284"/>
      <c r="J171" s="52" t="s">
        <v>72</v>
      </c>
      <c r="K171" s="53">
        <v>1.05</v>
      </c>
      <c r="L171" s="66">
        <v>2.4500000000000002</v>
      </c>
      <c r="M171" s="55">
        <v>2.5725000000000002</v>
      </c>
      <c r="N171" s="271"/>
      <c r="O171" s="277"/>
    </row>
    <row r="172" spans="1:15" ht="15.75" x14ac:dyDescent="0.25">
      <c r="A172" s="259"/>
      <c r="B172" s="48" t="s">
        <v>50</v>
      </c>
      <c r="C172" s="49">
        <v>4.2</v>
      </c>
      <c r="D172" s="50">
        <v>1.93</v>
      </c>
      <c r="E172" s="51">
        <v>8.1059999999999999</v>
      </c>
      <c r="F172" s="261">
        <v>17.947300000000002</v>
      </c>
      <c r="G172" s="277"/>
      <c r="I172" s="282" t="s">
        <v>97</v>
      </c>
      <c r="J172" s="43" t="s">
        <v>42</v>
      </c>
      <c r="K172" s="44">
        <v>1.7</v>
      </c>
      <c r="L172" s="45">
        <f>[1]FRE_OPE!$P$4</f>
        <v>25</v>
      </c>
      <c r="M172" s="46">
        <f t="shared" ref="M172" si="25">K172*L172</f>
        <v>42.5</v>
      </c>
      <c r="N172" s="47">
        <f>M172</f>
        <v>42.5</v>
      </c>
      <c r="O172" s="276">
        <f t="shared" ref="O172" si="26">+N172+N173</f>
        <v>71.202799999999996</v>
      </c>
    </row>
    <row r="173" spans="1:15" ht="15.75" x14ac:dyDescent="0.25">
      <c r="A173" s="259"/>
      <c r="B173" s="48" t="s">
        <v>94</v>
      </c>
      <c r="C173" s="56">
        <v>0.9</v>
      </c>
      <c r="D173" s="50">
        <v>0.9</v>
      </c>
      <c r="E173" s="51">
        <v>0.81</v>
      </c>
      <c r="F173" s="262"/>
      <c r="G173" s="277"/>
      <c r="I173" s="283"/>
      <c r="J173" s="52" t="s">
        <v>50</v>
      </c>
      <c r="K173" s="53">
        <v>5.25</v>
      </c>
      <c r="L173" s="54">
        <v>2.2000000000000002</v>
      </c>
      <c r="M173" s="55">
        <v>11.55</v>
      </c>
      <c r="N173" s="251">
        <v>28.702800000000003</v>
      </c>
      <c r="O173" s="277"/>
    </row>
    <row r="174" spans="1:15" ht="15.75" x14ac:dyDescent="0.25">
      <c r="A174" s="259"/>
      <c r="B174" s="48" t="s">
        <v>95</v>
      </c>
      <c r="C174" s="56">
        <v>5.3</v>
      </c>
      <c r="D174" s="50">
        <v>1.1000000000000001</v>
      </c>
      <c r="E174" s="51">
        <v>5.83</v>
      </c>
      <c r="F174" s="262"/>
      <c r="G174" s="277"/>
      <c r="I174" s="283"/>
      <c r="J174" s="52" t="s">
        <v>58</v>
      </c>
      <c r="K174" s="57">
        <v>1.6</v>
      </c>
      <c r="L174" s="54">
        <v>0.9</v>
      </c>
      <c r="M174" s="55">
        <v>1.4400000000000002</v>
      </c>
      <c r="N174" s="252"/>
      <c r="O174" s="277"/>
    </row>
    <row r="175" spans="1:15" ht="15.75" x14ac:dyDescent="0.25">
      <c r="A175" s="259"/>
      <c r="B175" s="48" t="s">
        <v>55</v>
      </c>
      <c r="C175" s="58">
        <v>48</v>
      </c>
      <c r="D175" s="50">
        <v>5.0000000000000001E-3</v>
      </c>
      <c r="E175" s="51">
        <v>0.24</v>
      </c>
      <c r="F175" s="262"/>
      <c r="G175" s="277"/>
      <c r="I175" s="283"/>
      <c r="J175" s="52" t="s">
        <v>57</v>
      </c>
      <c r="K175" s="57">
        <v>10.8</v>
      </c>
      <c r="L175" s="54">
        <v>1.1000000000000001</v>
      </c>
      <c r="M175" s="55">
        <v>11.880000000000003</v>
      </c>
      <c r="N175" s="252"/>
      <c r="O175" s="277"/>
    </row>
    <row r="176" spans="1:15" ht="15.75" x14ac:dyDescent="0.25">
      <c r="A176" s="259"/>
      <c r="B176" s="48" t="s">
        <v>46</v>
      </c>
      <c r="C176" s="56">
        <v>2.8</v>
      </c>
      <c r="D176" s="60">
        <v>2.1000000000000001E-2</v>
      </c>
      <c r="E176" s="61">
        <v>5.8799999999999998E-2</v>
      </c>
      <c r="F176" s="262"/>
      <c r="G176" s="277"/>
      <c r="I176" s="283"/>
      <c r="J176" s="52" t="s">
        <v>55</v>
      </c>
      <c r="K176" s="59">
        <v>53</v>
      </c>
      <c r="L176" s="54">
        <v>5.0000000000000001E-3</v>
      </c>
      <c r="M176" s="55">
        <v>0.26500000000000001</v>
      </c>
      <c r="N176" s="252"/>
      <c r="O176" s="277"/>
    </row>
    <row r="177" spans="1:15" ht="15.75" x14ac:dyDescent="0.25">
      <c r="A177" s="259"/>
      <c r="B177" s="48" t="s">
        <v>47</v>
      </c>
      <c r="C177" s="62">
        <v>0.66</v>
      </c>
      <c r="D177" s="63">
        <v>0.5</v>
      </c>
      <c r="E177" s="51">
        <v>0.33</v>
      </c>
      <c r="F177" s="262"/>
      <c r="G177" s="277"/>
      <c r="I177" s="283"/>
      <c r="J177" s="52" t="s">
        <v>69</v>
      </c>
      <c r="K177" s="57">
        <v>1.6</v>
      </c>
      <c r="L177" s="60">
        <v>0.39</v>
      </c>
      <c r="M177" s="55">
        <v>0.62400000000000011</v>
      </c>
      <c r="N177" s="252"/>
      <c r="O177" s="277"/>
    </row>
    <row r="178" spans="1:15" ht="16.5" thickBot="1" x14ac:dyDescent="0.3">
      <c r="A178" s="260"/>
      <c r="B178" s="48" t="s">
        <v>72</v>
      </c>
      <c r="C178" s="49">
        <v>1.05</v>
      </c>
      <c r="D178" s="65">
        <v>2.4500000000000002</v>
      </c>
      <c r="E178" s="51">
        <v>2.5725000000000002</v>
      </c>
      <c r="F178" s="281"/>
      <c r="G178" s="277"/>
      <c r="I178" s="283"/>
      <c r="J178" s="52" t="s">
        <v>46</v>
      </c>
      <c r="K178" s="64">
        <v>2.8</v>
      </c>
      <c r="L178" s="63">
        <v>2.5999999999999999E-2</v>
      </c>
      <c r="M178" s="55">
        <v>7.279999999999999E-2</v>
      </c>
      <c r="N178" s="252"/>
      <c r="O178" s="277"/>
    </row>
    <row r="179" spans="1:15" ht="15.75" customHeight="1" x14ac:dyDescent="0.25">
      <c r="A179" s="258" t="s">
        <v>98</v>
      </c>
      <c r="B179" s="38" t="s">
        <v>42</v>
      </c>
      <c r="C179" s="39">
        <v>0.75</v>
      </c>
      <c r="D179" s="40">
        <f>[1]FRE_OPE!$P$4</f>
        <v>25</v>
      </c>
      <c r="E179" s="41">
        <f t="shared" ref="E179" si="27">C179*D179</f>
        <v>18.75</v>
      </c>
      <c r="F179" s="42">
        <f>E179</f>
        <v>18.75</v>
      </c>
      <c r="G179" s="276">
        <f>+F179+F180</f>
        <v>34.271300000000004</v>
      </c>
      <c r="I179" s="283"/>
      <c r="J179" s="52" t="s">
        <v>47</v>
      </c>
      <c r="K179" s="53">
        <v>0.66</v>
      </c>
      <c r="L179" s="63">
        <v>0.5</v>
      </c>
      <c r="M179" s="55">
        <v>0.33</v>
      </c>
      <c r="N179" s="252"/>
      <c r="O179" s="277"/>
    </row>
    <row r="180" spans="1:15" ht="16.5" thickBot="1" x14ac:dyDescent="0.3">
      <c r="A180" s="259"/>
      <c r="B180" s="48" t="s">
        <v>50</v>
      </c>
      <c r="C180" s="49">
        <v>4.2</v>
      </c>
      <c r="D180" s="50">
        <v>2.2000000000000002</v>
      </c>
      <c r="E180" s="51">
        <v>9.240000000000002</v>
      </c>
      <c r="F180" s="261">
        <v>15.521300000000002</v>
      </c>
      <c r="G180" s="277"/>
      <c r="I180" s="284"/>
      <c r="J180" s="52" t="s">
        <v>72</v>
      </c>
      <c r="K180" s="53">
        <v>2.1</v>
      </c>
      <c r="L180" s="66">
        <v>1.21</v>
      </c>
      <c r="M180" s="55">
        <v>2.5409999999999999</v>
      </c>
      <c r="N180" s="271"/>
      <c r="O180" s="277"/>
    </row>
    <row r="181" spans="1:15" ht="15.75" customHeight="1" x14ac:dyDescent="0.25">
      <c r="A181" s="259"/>
      <c r="B181" s="48" t="s">
        <v>94</v>
      </c>
      <c r="C181" s="56">
        <v>0.9</v>
      </c>
      <c r="D181" s="50">
        <v>0.9</v>
      </c>
      <c r="E181" s="51">
        <v>0.81</v>
      </c>
      <c r="F181" s="262"/>
      <c r="G181" s="277"/>
      <c r="I181" s="282" t="s">
        <v>99</v>
      </c>
      <c r="J181" s="43" t="s">
        <v>42</v>
      </c>
      <c r="K181" s="44">
        <v>1.7</v>
      </c>
      <c r="L181" s="45">
        <f>[1]FRE_OPE!$P$4</f>
        <v>25</v>
      </c>
      <c r="M181" s="46">
        <f t="shared" ref="M181" si="28">K181*L181</f>
        <v>42.5</v>
      </c>
      <c r="N181" s="47">
        <f>M181</f>
        <v>42.5</v>
      </c>
      <c r="O181" s="276">
        <f>+N181+N182</f>
        <v>72.291300000000007</v>
      </c>
    </row>
    <row r="182" spans="1:15" ht="15.75" x14ac:dyDescent="0.25">
      <c r="A182" s="259"/>
      <c r="B182" s="48" t="s">
        <v>95</v>
      </c>
      <c r="C182" s="56">
        <v>2.1</v>
      </c>
      <c r="D182" s="50">
        <v>1.1000000000000001</v>
      </c>
      <c r="E182" s="51">
        <v>2.3100000000000005</v>
      </c>
      <c r="F182" s="262"/>
      <c r="G182" s="277"/>
      <c r="I182" s="283"/>
      <c r="J182" s="52" t="s">
        <v>50</v>
      </c>
      <c r="K182" s="53">
        <v>5.25</v>
      </c>
      <c r="L182" s="54">
        <v>3.77</v>
      </c>
      <c r="M182" s="55">
        <v>19.7925</v>
      </c>
      <c r="N182" s="251">
        <v>29.7913</v>
      </c>
      <c r="O182" s="277"/>
    </row>
    <row r="183" spans="1:15" ht="15.75" x14ac:dyDescent="0.25">
      <c r="A183" s="259"/>
      <c r="B183" s="48" t="s">
        <v>55</v>
      </c>
      <c r="C183" s="58">
        <v>40</v>
      </c>
      <c r="D183" s="50">
        <v>5.0000000000000001E-3</v>
      </c>
      <c r="E183" s="51">
        <v>0.2</v>
      </c>
      <c r="F183" s="262"/>
      <c r="G183" s="277"/>
      <c r="I183" s="283"/>
      <c r="J183" s="52" t="s">
        <v>58</v>
      </c>
      <c r="K183" s="57">
        <v>1.6</v>
      </c>
      <c r="L183" s="54">
        <v>0.57999999999999996</v>
      </c>
      <c r="M183" s="55">
        <v>0.92799999999999994</v>
      </c>
      <c r="N183" s="252"/>
      <c r="O183" s="277"/>
    </row>
    <row r="184" spans="1:15" ht="15.75" x14ac:dyDescent="0.25">
      <c r="A184" s="259"/>
      <c r="B184" s="48" t="s">
        <v>46</v>
      </c>
      <c r="C184" s="56">
        <v>2.8</v>
      </c>
      <c r="D184" s="60">
        <v>2.1000000000000001E-2</v>
      </c>
      <c r="E184" s="61">
        <v>5.8799999999999998E-2</v>
      </c>
      <c r="F184" s="262"/>
      <c r="G184" s="277"/>
      <c r="I184" s="283"/>
      <c r="J184" s="52" t="s">
        <v>57</v>
      </c>
      <c r="K184" s="57">
        <v>7.4</v>
      </c>
      <c r="L184" s="54">
        <v>0.72</v>
      </c>
      <c r="M184" s="55">
        <v>5.3280000000000003</v>
      </c>
      <c r="N184" s="252"/>
      <c r="O184" s="277"/>
    </row>
    <row r="185" spans="1:15" ht="15.75" x14ac:dyDescent="0.25">
      <c r="A185" s="259"/>
      <c r="B185" s="48" t="s">
        <v>47</v>
      </c>
      <c r="C185" s="62">
        <v>0.66</v>
      </c>
      <c r="D185" s="63">
        <v>0.5</v>
      </c>
      <c r="E185" s="51">
        <v>0.33</v>
      </c>
      <c r="F185" s="262"/>
      <c r="G185" s="277"/>
      <c r="I185" s="283"/>
      <c r="J185" s="52" t="s">
        <v>55</v>
      </c>
      <c r="K185" s="59">
        <v>35</v>
      </c>
      <c r="L185" s="54">
        <v>5.0000000000000001E-3</v>
      </c>
      <c r="M185" s="55">
        <v>0.17500000000000002</v>
      </c>
      <c r="N185" s="252"/>
      <c r="O185" s="277"/>
    </row>
    <row r="186" spans="1:15" ht="16.5" thickBot="1" x14ac:dyDescent="0.3">
      <c r="A186" s="260"/>
      <c r="B186" s="48" t="s">
        <v>72</v>
      </c>
      <c r="C186" s="49">
        <v>1.05</v>
      </c>
      <c r="D186" s="65">
        <v>2.4500000000000002</v>
      </c>
      <c r="E186" s="51">
        <v>2.5725000000000002</v>
      </c>
      <c r="F186" s="281"/>
      <c r="G186" s="277"/>
      <c r="I186" s="283"/>
      <c r="J186" s="52" t="s">
        <v>69</v>
      </c>
      <c r="K186" s="57">
        <v>1.6</v>
      </c>
      <c r="L186" s="60">
        <v>0.39</v>
      </c>
      <c r="M186" s="55">
        <v>0.62400000000000011</v>
      </c>
      <c r="N186" s="252"/>
      <c r="O186" s="277"/>
    </row>
    <row r="187" spans="1:15" ht="15.75" customHeight="1" x14ac:dyDescent="0.25">
      <c r="A187" s="258" t="s">
        <v>100</v>
      </c>
      <c r="B187" s="38" t="s">
        <v>42</v>
      </c>
      <c r="C187" s="39">
        <v>0.75</v>
      </c>
      <c r="D187" s="40">
        <f>[1]FRE_OPE!$P$4</f>
        <v>25</v>
      </c>
      <c r="E187" s="41">
        <f t="shared" ref="E187" si="29">C187*D187</f>
        <v>18.75</v>
      </c>
      <c r="F187" s="42">
        <f>E187</f>
        <v>18.75</v>
      </c>
      <c r="G187" s="276">
        <f>+F187+F188</f>
        <v>35.413300000000007</v>
      </c>
      <c r="I187" s="283"/>
      <c r="J187" s="52" t="s">
        <v>46</v>
      </c>
      <c r="K187" s="64">
        <v>2.8</v>
      </c>
      <c r="L187" s="63">
        <v>2.5999999999999999E-2</v>
      </c>
      <c r="M187" s="55">
        <v>7.279999999999999E-2</v>
      </c>
      <c r="N187" s="252"/>
      <c r="O187" s="277"/>
    </row>
    <row r="188" spans="1:15" ht="15.75" x14ac:dyDescent="0.25">
      <c r="A188" s="259"/>
      <c r="B188" s="48" t="s">
        <v>50</v>
      </c>
      <c r="C188" s="49">
        <v>4.2</v>
      </c>
      <c r="D188" s="50">
        <v>2.2000000000000002</v>
      </c>
      <c r="E188" s="51">
        <v>9.240000000000002</v>
      </c>
      <c r="F188" s="261">
        <v>16.663300000000003</v>
      </c>
      <c r="G188" s="277"/>
      <c r="I188" s="283"/>
      <c r="J188" s="52" t="s">
        <v>47</v>
      </c>
      <c r="K188" s="53">
        <v>0.66</v>
      </c>
      <c r="L188" s="63">
        <v>0.5</v>
      </c>
      <c r="M188" s="55">
        <v>0.33</v>
      </c>
      <c r="N188" s="252"/>
      <c r="O188" s="277"/>
    </row>
    <row r="189" spans="1:15" ht="16.5" thickBot="1" x14ac:dyDescent="0.3">
      <c r="A189" s="259"/>
      <c r="B189" s="48" t="s">
        <v>94</v>
      </c>
      <c r="C189" s="56">
        <v>0.9</v>
      </c>
      <c r="D189" s="50">
        <v>0.9</v>
      </c>
      <c r="E189" s="51">
        <v>0.81</v>
      </c>
      <c r="F189" s="262"/>
      <c r="G189" s="277"/>
      <c r="I189" s="284"/>
      <c r="J189" s="52" t="s">
        <v>72</v>
      </c>
      <c r="K189" s="53">
        <v>2.1</v>
      </c>
      <c r="L189" s="66">
        <v>1.21</v>
      </c>
      <c r="M189" s="55">
        <v>2.5409999999999999</v>
      </c>
      <c r="N189" s="271"/>
      <c r="O189" s="277"/>
    </row>
    <row r="190" spans="1:15" ht="15.75" x14ac:dyDescent="0.25">
      <c r="A190" s="259"/>
      <c r="B190" s="48" t="s">
        <v>95</v>
      </c>
      <c r="C190" s="56">
        <v>3.7</v>
      </c>
      <c r="D190" s="50">
        <v>1.1000000000000001</v>
      </c>
      <c r="E190" s="51">
        <v>4.07</v>
      </c>
      <c r="F190" s="262"/>
      <c r="G190" s="277"/>
      <c r="I190" s="282" t="s">
        <v>101</v>
      </c>
      <c r="J190" s="43" t="s">
        <v>42</v>
      </c>
      <c r="K190" s="44">
        <v>1.7</v>
      </c>
      <c r="L190" s="45">
        <f>[1]FRE_OPE!$P$4</f>
        <v>25</v>
      </c>
      <c r="M190" s="46">
        <f t="shared" ref="M190" si="30">K190*L190</f>
        <v>42.5</v>
      </c>
      <c r="N190" s="47">
        <f>M190</f>
        <v>42.5</v>
      </c>
      <c r="O190" s="276">
        <f>+N190+N191</f>
        <v>72.725899999999996</v>
      </c>
    </row>
    <row r="191" spans="1:15" ht="15.75" customHeight="1" x14ac:dyDescent="0.25">
      <c r="A191" s="259"/>
      <c r="B191" s="48" t="s">
        <v>55</v>
      </c>
      <c r="C191" s="58">
        <v>34</v>
      </c>
      <c r="D191" s="50">
        <v>5.0000000000000001E-3</v>
      </c>
      <c r="E191" s="51">
        <v>0.17</v>
      </c>
      <c r="F191" s="262"/>
      <c r="G191" s="277"/>
      <c r="I191" s="283"/>
      <c r="J191" s="52" t="s">
        <v>50</v>
      </c>
      <c r="K191" s="53">
        <v>4.2</v>
      </c>
      <c r="L191" s="54">
        <v>2.2000000000000002</v>
      </c>
      <c r="M191" s="55">
        <v>9.240000000000002</v>
      </c>
      <c r="N191" s="251">
        <v>30.225900000000003</v>
      </c>
      <c r="O191" s="277"/>
    </row>
    <row r="192" spans="1:15" ht="15.75" x14ac:dyDescent="0.25">
      <c r="A192" s="259"/>
      <c r="B192" s="48" t="s">
        <v>46</v>
      </c>
      <c r="C192" s="56">
        <v>2.8</v>
      </c>
      <c r="D192" s="60">
        <v>2.1000000000000001E-2</v>
      </c>
      <c r="E192" s="61">
        <v>5.8799999999999998E-2</v>
      </c>
      <c r="F192" s="262"/>
      <c r="G192" s="277"/>
      <c r="I192" s="283"/>
      <c r="J192" s="52" t="s">
        <v>67</v>
      </c>
      <c r="K192" s="57">
        <v>5</v>
      </c>
      <c r="L192" s="54">
        <v>0.9</v>
      </c>
      <c r="M192" s="55">
        <v>4.5</v>
      </c>
      <c r="N192" s="252"/>
      <c r="O192" s="277"/>
    </row>
    <row r="193" spans="1:15" ht="15.75" x14ac:dyDescent="0.25">
      <c r="A193" s="259"/>
      <c r="B193" s="48" t="s">
        <v>47</v>
      </c>
      <c r="C193" s="62">
        <v>0.66</v>
      </c>
      <c r="D193" s="63">
        <v>0.5</v>
      </c>
      <c r="E193" s="51">
        <v>0.33</v>
      </c>
      <c r="F193" s="262"/>
      <c r="G193" s="277"/>
      <c r="I193" s="283"/>
      <c r="J193" s="52" t="s">
        <v>78</v>
      </c>
      <c r="K193" s="57">
        <v>9</v>
      </c>
      <c r="L193" s="54">
        <v>1.1000000000000001</v>
      </c>
      <c r="M193" s="55">
        <v>9.9</v>
      </c>
      <c r="N193" s="252"/>
      <c r="O193" s="277"/>
    </row>
    <row r="194" spans="1:15" ht="16.5" thickBot="1" x14ac:dyDescent="0.3">
      <c r="A194" s="260"/>
      <c r="B194" s="48" t="s">
        <v>72</v>
      </c>
      <c r="C194" s="49">
        <v>1.05</v>
      </c>
      <c r="D194" s="65">
        <v>1.89</v>
      </c>
      <c r="E194" s="51">
        <v>1.9844999999999999</v>
      </c>
      <c r="F194" s="281"/>
      <c r="G194" s="277"/>
      <c r="I194" s="283"/>
      <c r="J194" s="52" t="s">
        <v>55</v>
      </c>
      <c r="K194" s="59">
        <v>50</v>
      </c>
      <c r="L194" s="54">
        <v>5.0000000000000001E-3</v>
      </c>
      <c r="M194" s="55">
        <v>0.25</v>
      </c>
      <c r="N194" s="252"/>
      <c r="O194" s="277"/>
    </row>
    <row r="195" spans="1:15" ht="15.75" customHeight="1" x14ac:dyDescent="0.25">
      <c r="A195" s="258" t="s">
        <v>102</v>
      </c>
      <c r="B195" s="38" t="s">
        <v>42</v>
      </c>
      <c r="C195" s="39">
        <v>1.1000000000000001</v>
      </c>
      <c r="D195" s="40">
        <f>[1]FRE_OPE!$P$4</f>
        <v>25</v>
      </c>
      <c r="E195" s="41">
        <f t="shared" ref="E195" si="31">C195*D195</f>
        <v>27.500000000000004</v>
      </c>
      <c r="F195" s="42">
        <f>E195</f>
        <v>27.500000000000004</v>
      </c>
      <c r="G195" s="276">
        <f>+F195+F196</f>
        <v>44.362300000000005</v>
      </c>
      <c r="I195" s="283"/>
      <c r="J195" s="52" t="s">
        <v>69</v>
      </c>
      <c r="K195" s="57">
        <v>2.1</v>
      </c>
      <c r="L195" s="60">
        <v>1.524</v>
      </c>
      <c r="M195" s="55">
        <v>3.2004000000000001</v>
      </c>
      <c r="N195" s="252"/>
      <c r="O195" s="277"/>
    </row>
    <row r="196" spans="1:15" ht="15.75" x14ac:dyDescent="0.25">
      <c r="A196" s="259"/>
      <c r="B196" s="48" t="s">
        <v>50</v>
      </c>
      <c r="C196" s="49">
        <v>4.2</v>
      </c>
      <c r="D196" s="50">
        <v>2.2000000000000002</v>
      </c>
      <c r="E196" s="51">
        <v>9.240000000000002</v>
      </c>
      <c r="F196" s="261">
        <v>16.862300000000001</v>
      </c>
      <c r="G196" s="277"/>
      <c r="I196" s="283"/>
      <c r="J196" s="52" t="s">
        <v>46</v>
      </c>
      <c r="K196" s="64">
        <v>3</v>
      </c>
      <c r="L196" s="63">
        <v>2.1000000000000001E-2</v>
      </c>
      <c r="M196" s="55">
        <v>6.3E-2</v>
      </c>
      <c r="N196" s="252"/>
      <c r="O196" s="277"/>
    </row>
    <row r="197" spans="1:15" ht="15.75" x14ac:dyDescent="0.25">
      <c r="A197" s="259"/>
      <c r="B197" s="48" t="s">
        <v>103</v>
      </c>
      <c r="C197" s="56">
        <v>0.9</v>
      </c>
      <c r="D197" s="50">
        <v>1.29</v>
      </c>
      <c r="E197" s="51">
        <v>1.161</v>
      </c>
      <c r="F197" s="262"/>
      <c r="G197" s="277"/>
      <c r="I197" s="283"/>
      <c r="J197" s="52" t="s">
        <v>47</v>
      </c>
      <c r="K197" s="53">
        <v>1</v>
      </c>
      <c r="L197" s="63">
        <v>0.5</v>
      </c>
      <c r="M197" s="55">
        <v>0.5</v>
      </c>
      <c r="N197" s="252"/>
      <c r="O197" s="277"/>
    </row>
    <row r="198" spans="1:15" ht="16.5" thickBot="1" x14ac:dyDescent="0.3">
      <c r="A198" s="259"/>
      <c r="B198" s="48" t="s">
        <v>104</v>
      </c>
      <c r="C198" s="56">
        <v>3</v>
      </c>
      <c r="D198" s="50">
        <v>1.1000000000000001</v>
      </c>
      <c r="E198" s="51">
        <v>3.3000000000000003</v>
      </c>
      <c r="F198" s="262"/>
      <c r="G198" s="277"/>
      <c r="I198" s="284"/>
      <c r="J198" s="52" t="s">
        <v>72</v>
      </c>
      <c r="K198" s="53">
        <v>1.05</v>
      </c>
      <c r="L198" s="66">
        <v>2.4500000000000002</v>
      </c>
      <c r="M198" s="55">
        <v>2.5725000000000002</v>
      </c>
      <c r="N198" s="271"/>
      <c r="O198" s="277"/>
    </row>
    <row r="199" spans="1:15" ht="15.75" x14ac:dyDescent="0.25">
      <c r="A199" s="259"/>
      <c r="B199" s="48" t="s">
        <v>55</v>
      </c>
      <c r="C199" s="58">
        <v>40</v>
      </c>
      <c r="D199" s="50">
        <v>5.0000000000000001E-3</v>
      </c>
      <c r="E199" s="51">
        <v>0.2</v>
      </c>
      <c r="F199" s="262"/>
      <c r="G199" s="277"/>
      <c r="I199" s="282" t="s">
        <v>105</v>
      </c>
      <c r="J199" s="43" t="s">
        <v>42</v>
      </c>
      <c r="K199" s="44">
        <v>0.5</v>
      </c>
      <c r="L199" s="45">
        <f>[1]FRE_OPE!$P$4</f>
        <v>25</v>
      </c>
      <c r="M199" s="46">
        <f t="shared" ref="M199" si="32">K199*L199</f>
        <v>12.5</v>
      </c>
      <c r="N199" s="47">
        <f>M199</f>
        <v>12.5</v>
      </c>
      <c r="O199" s="276">
        <f>+N199+N200</f>
        <v>22.451500000000003</v>
      </c>
    </row>
    <row r="200" spans="1:15" ht="15.75" customHeight="1" x14ac:dyDescent="0.25">
      <c r="A200" s="259"/>
      <c r="B200" s="48" t="s">
        <v>46</v>
      </c>
      <c r="C200" s="56">
        <v>2.8</v>
      </c>
      <c r="D200" s="60">
        <v>2.1000000000000001E-2</v>
      </c>
      <c r="E200" s="61">
        <v>5.8799999999999998E-2</v>
      </c>
      <c r="F200" s="262"/>
      <c r="G200" s="277"/>
      <c r="I200" s="283"/>
      <c r="J200" s="52" t="s">
        <v>106</v>
      </c>
      <c r="K200" s="53">
        <v>1.05</v>
      </c>
      <c r="L200" s="54">
        <v>6.85</v>
      </c>
      <c r="M200" s="55">
        <v>7.1924999999999999</v>
      </c>
      <c r="N200" s="251">
        <v>9.9515000000000029</v>
      </c>
      <c r="O200" s="277"/>
    </row>
    <row r="201" spans="1:15" ht="15.75" x14ac:dyDescent="0.25">
      <c r="A201" s="259"/>
      <c r="B201" s="48" t="s">
        <v>47</v>
      </c>
      <c r="C201" s="62">
        <v>0.66</v>
      </c>
      <c r="D201" s="63">
        <v>0.5</v>
      </c>
      <c r="E201" s="51">
        <v>0.33</v>
      </c>
      <c r="F201" s="262"/>
      <c r="G201" s="277"/>
      <c r="I201" s="283"/>
      <c r="J201" s="52" t="s">
        <v>107</v>
      </c>
      <c r="K201" s="57">
        <v>0.5</v>
      </c>
      <c r="L201" s="54">
        <v>0.55000000000000004</v>
      </c>
      <c r="M201" s="55">
        <v>0.27500000000000002</v>
      </c>
      <c r="N201" s="252"/>
      <c r="O201" s="277"/>
    </row>
    <row r="202" spans="1:15" ht="16.5" thickBot="1" x14ac:dyDescent="0.3">
      <c r="A202" s="260"/>
      <c r="B202" s="48" t="s">
        <v>72</v>
      </c>
      <c r="C202" s="49">
        <v>1.05</v>
      </c>
      <c r="D202" s="65">
        <v>2.4500000000000002</v>
      </c>
      <c r="E202" s="51">
        <v>2.5725000000000002</v>
      </c>
      <c r="F202" s="281"/>
      <c r="G202" s="277"/>
      <c r="I202" s="283"/>
      <c r="J202" s="52" t="s">
        <v>108</v>
      </c>
      <c r="K202" s="57">
        <v>0.8</v>
      </c>
      <c r="L202" s="54">
        <v>0.5</v>
      </c>
      <c r="M202" s="55">
        <v>0.4</v>
      </c>
      <c r="N202" s="252"/>
      <c r="O202" s="277"/>
    </row>
    <row r="203" spans="1:15" ht="15.75" customHeight="1" x14ac:dyDescent="0.25">
      <c r="A203" s="258" t="s">
        <v>109</v>
      </c>
      <c r="B203" s="38" t="s">
        <v>42</v>
      </c>
      <c r="C203" s="39">
        <v>1.1599999999999999</v>
      </c>
      <c r="D203" s="40">
        <f>[1]FRE_OPE!$P$4</f>
        <v>25</v>
      </c>
      <c r="E203" s="41">
        <f t="shared" ref="E203" si="33">C203*D203</f>
        <v>28.999999999999996</v>
      </c>
      <c r="F203" s="42">
        <f>E203</f>
        <v>28.999999999999996</v>
      </c>
      <c r="G203" s="276">
        <f>+F203+F204</f>
        <v>57.71329999999999</v>
      </c>
      <c r="I203" s="283"/>
      <c r="J203" s="52" t="s">
        <v>110</v>
      </c>
      <c r="K203" s="59">
        <v>6</v>
      </c>
      <c r="L203" s="54">
        <v>0.18</v>
      </c>
      <c r="M203" s="55">
        <v>1.08</v>
      </c>
      <c r="N203" s="252"/>
      <c r="O203" s="277"/>
    </row>
    <row r="204" spans="1:15" ht="15.75" x14ac:dyDescent="0.25">
      <c r="A204" s="259"/>
      <c r="B204" s="48" t="s">
        <v>50</v>
      </c>
      <c r="C204" s="49">
        <v>4.2</v>
      </c>
      <c r="D204" s="50">
        <v>4.18</v>
      </c>
      <c r="E204" s="51">
        <v>17.556000000000001</v>
      </c>
      <c r="F204" s="261">
        <v>28.713299999999997</v>
      </c>
      <c r="G204" s="277"/>
      <c r="I204" s="283"/>
      <c r="J204" s="52" t="s">
        <v>55</v>
      </c>
      <c r="K204" s="57">
        <v>12</v>
      </c>
      <c r="L204" s="60">
        <v>5.0000000000000001E-3</v>
      </c>
      <c r="M204" s="55">
        <v>0.06</v>
      </c>
      <c r="N204" s="252"/>
      <c r="O204" s="277"/>
    </row>
    <row r="205" spans="1:15" ht="15.75" x14ac:dyDescent="0.25">
      <c r="A205" s="259"/>
      <c r="B205" s="48" t="s">
        <v>103</v>
      </c>
      <c r="C205" s="56">
        <v>0.9</v>
      </c>
      <c r="D205" s="50">
        <v>1.55</v>
      </c>
      <c r="E205" s="51">
        <v>1.395</v>
      </c>
      <c r="F205" s="262"/>
      <c r="G205" s="277"/>
      <c r="I205" s="283"/>
      <c r="J205" s="52" t="s">
        <v>46</v>
      </c>
      <c r="K205" s="64">
        <v>3</v>
      </c>
      <c r="L205" s="63">
        <v>2.3E-2</v>
      </c>
      <c r="M205" s="55">
        <v>6.9000000000000006E-2</v>
      </c>
      <c r="N205" s="252"/>
      <c r="O205" s="277"/>
    </row>
    <row r="206" spans="1:15" ht="15.75" x14ac:dyDescent="0.25">
      <c r="A206" s="259"/>
      <c r="B206" s="48" t="s">
        <v>104</v>
      </c>
      <c r="C206" s="56">
        <v>5.3</v>
      </c>
      <c r="D206" s="50">
        <v>1.37</v>
      </c>
      <c r="E206" s="51">
        <v>7.2610000000000001</v>
      </c>
      <c r="F206" s="262"/>
      <c r="G206" s="277"/>
      <c r="I206" s="283"/>
      <c r="J206" s="52" t="s">
        <v>47</v>
      </c>
      <c r="K206" s="53">
        <v>0.8</v>
      </c>
      <c r="L206" s="63">
        <v>0.5</v>
      </c>
      <c r="M206" s="55">
        <v>0.4</v>
      </c>
      <c r="N206" s="252"/>
      <c r="O206" s="277"/>
    </row>
    <row r="207" spans="1:15" ht="15.75" x14ac:dyDescent="0.25">
      <c r="A207" s="259"/>
      <c r="B207" s="48" t="s">
        <v>55</v>
      </c>
      <c r="C207" s="58">
        <v>48</v>
      </c>
      <c r="D207" s="50">
        <v>5.0000000000000001E-3</v>
      </c>
      <c r="E207" s="51">
        <v>0.24</v>
      </c>
      <c r="F207" s="262"/>
      <c r="G207" s="277"/>
      <c r="I207" s="284"/>
      <c r="J207" s="67" t="s">
        <v>111</v>
      </c>
      <c r="K207" s="68">
        <v>0.25</v>
      </c>
      <c r="L207" s="69">
        <v>1.9</v>
      </c>
      <c r="M207" s="70">
        <v>0.47499999999999998</v>
      </c>
      <c r="N207" s="271"/>
      <c r="O207" s="285"/>
    </row>
    <row r="208" spans="1:15" ht="15.75" x14ac:dyDescent="0.25">
      <c r="A208" s="259"/>
      <c r="B208" s="48" t="s">
        <v>46</v>
      </c>
      <c r="C208" s="56">
        <v>2.8</v>
      </c>
      <c r="D208" s="60">
        <v>2.5999999999999999E-2</v>
      </c>
      <c r="E208" s="61">
        <v>7.279999999999999E-2</v>
      </c>
      <c r="F208" s="262"/>
      <c r="G208" s="277"/>
    </row>
    <row r="209" spans="1:38" ht="15.75" x14ac:dyDescent="0.25">
      <c r="A209" s="259"/>
      <c r="B209" s="48" t="s">
        <v>47</v>
      </c>
      <c r="C209" s="62">
        <v>0.66</v>
      </c>
      <c r="D209" s="63">
        <v>0.5</v>
      </c>
      <c r="E209" s="51">
        <v>0.33</v>
      </c>
      <c r="F209" s="262"/>
      <c r="G209" s="277"/>
    </row>
    <row r="210" spans="1:38" s="25" customFormat="1" ht="16.5" thickBot="1" x14ac:dyDescent="0.3">
      <c r="A210" s="260"/>
      <c r="B210" s="48" t="s">
        <v>72</v>
      </c>
      <c r="C210" s="49">
        <v>1.05</v>
      </c>
      <c r="D210" s="65">
        <v>1.77</v>
      </c>
      <c r="E210" s="51">
        <v>1.8585</v>
      </c>
      <c r="F210" s="281"/>
      <c r="G210" s="277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</row>
    <row r="211" spans="1:38" s="25" customFormat="1" ht="15.75" customHeight="1" x14ac:dyDescent="0.25">
      <c r="A211" s="258" t="s">
        <v>112</v>
      </c>
      <c r="B211" s="38" t="s">
        <v>42</v>
      </c>
      <c r="C211" s="39">
        <v>1</v>
      </c>
      <c r="D211" s="40">
        <f>[1]FRE_OPE!$P$4</f>
        <v>25</v>
      </c>
      <c r="E211" s="41">
        <f t="shared" ref="E211" si="34">C211*D211</f>
        <v>25</v>
      </c>
      <c r="F211" s="42">
        <f>E211</f>
        <v>25</v>
      </c>
      <c r="G211" s="276">
        <f>+F211+F212</f>
        <v>49.289299999999997</v>
      </c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</row>
    <row r="212" spans="1:38" s="25" customFormat="1" ht="15.75" x14ac:dyDescent="0.25">
      <c r="A212" s="259"/>
      <c r="B212" s="48" t="s">
        <v>50</v>
      </c>
      <c r="C212" s="49">
        <v>4.2</v>
      </c>
      <c r="D212" s="50">
        <v>4.18</v>
      </c>
      <c r="E212" s="51">
        <v>17.556000000000001</v>
      </c>
      <c r="F212" s="261">
        <v>24.289299999999997</v>
      </c>
      <c r="G212" s="277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</row>
    <row r="213" spans="1:38" s="25" customFormat="1" ht="15.75" x14ac:dyDescent="0.25">
      <c r="A213" s="259"/>
      <c r="B213" s="48" t="s">
        <v>103</v>
      </c>
      <c r="C213" s="56">
        <v>0.9</v>
      </c>
      <c r="D213" s="50">
        <v>1.55</v>
      </c>
      <c r="E213" s="51">
        <v>1.395</v>
      </c>
      <c r="F213" s="262"/>
      <c r="G213" s="277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</row>
    <row r="214" spans="1:38" s="25" customFormat="1" ht="15.75" x14ac:dyDescent="0.25">
      <c r="A214" s="259"/>
      <c r="B214" s="48" t="s">
        <v>104</v>
      </c>
      <c r="C214" s="56">
        <v>2.1</v>
      </c>
      <c r="D214" s="50">
        <v>1.37</v>
      </c>
      <c r="E214" s="51">
        <v>2.8770000000000002</v>
      </c>
      <c r="F214" s="262"/>
      <c r="G214" s="277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</row>
    <row r="215" spans="1:38" s="25" customFormat="1" ht="15.75" x14ac:dyDescent="0.25">
      <c r="A215" s="259"/>
      <c r="B215" s="48" t="s">
        <v>55</v>
      </c>
      <c r="C215" s="58">
        <v>40</v>
      </c>
      <c r="D215" s="50">
        <v>5.0000000000000001E-3</v>
      </c>
      <c r="E215" s="51">
        <v>0.2</v>
      </c>
      <c r="F215" s="262"/>
      <c r="G215" s="277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</row>
    <row r="216" spans="1:38" s="25" customFormat="1" ht="15.75" x14ac:dyDescent="0.25">
      <c r="A216" s="259"/>
      <c r="B216" s="48" t="s">
        <v>46</v>
      </c>
      <c r="C216" s="56">
        <v>2.8</v>
      </c>
      <c r="D216" s="60">
        <v>2.5999999999999999E-2</v>
      </c>
      <c r="E216" s="61">
        <v>7.279999999999999E-2</v>
      </c>
      <c r="F216" s="262"/>
      <c r="G216" s="277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</row>
    <row r="217" spans="1:38" s="25" customFormat="1" ht="15.75" x14ac:dyDescent="0.25">
      <c r="A217" s="259"/>
      <c r="B217" s="48" t="s">
        <v>47</v>
      </c>
      <c r="C217" s="62">
        <v>0.66</v>
      </c>
      <c r="D217" s="63">
        <v>0.5</v>
      </c>
      <c r="E217" s="51">
        <v>0.33</v>
      </c>
      <c r="F217" s="262"/>
      <c r="G217" s="27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</row>
    <row r="218" spans="1:38" s="25" customFormat="1" ht="16.5" thickBot="1" x14ac:dyDescent="0.3">
      <c r="A218" s="260"/>
      <c r="B218" s="48" t="s">
        <v>72</v>
      </c>
      <c r="C218" s="49">
        <v>1.05</v>
      </c>
      <c r="D218" s="65">
        <v>1.77</v>
      </c>
      <c r="E218" s="51">
        <v>1.8585</v>
      </c>
      <c r="F218" s="281"/>
      <c r="G218" s="277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</row>
    <row r="219" spans="1:38" s="25" customFormat="1" ht="15.75" customHeight="1" x14ac:dyDescent="0.25">
      <c r="A219" s="258" t="s">
        <v>113</v>
      </c>
      <c r="B219" s="38" t="s">
        <v>42</v>
      </c>
      <c r="C219" s="39">
        <v>1.1000000000000001</v>
      </c>
      <c r="D219" s="40">
        <f>[1]FRE_OPE!$P$4</f>
        <v>25</v>
      </c>
      <c r="E219" s="41">
        <f t="shared" ref="E219" si="35">C219*D219</f>
        <v>27.500000000000004</v>
      </c>
      <c r="F219" s="42">
        <f>E219</f>
        <v>27.500000000000004</v>
      </c>
      <c r="G219" s="276">
        <f>+F219+F220</f>
        <v>45.102300000000007</v>
      </c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</row>
    <row r="220" spans="1:38" s="25" customFormat="1" ht="15.75" x14ac:dyDescent="0.25">
      <c r="A220" s="259"/>
      <c r="B220" s="48" t="s">
        <v>50</v>
      </c>
      <c r="C220" s="49">
        <v>4.2</v>
      </c>
      <c r="D220" s="50">
        <v>2.2000000000000002</v>
      </c>
      <c r="E220" s="51">
        <v>9.240000000000002</v>
      </c>
      <c r="F220" s="261">
        <v>17.602300000000003</v>
      </c>
      <c r="G220" s="277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</row>
    <row r="221" spans="1:38" s="25" customFormat="1" ht="15.75" x14ac:dyDescent="0.25">
      <c r="A221" s="259"/>
      <c r="B221" s="48" t="s">
        <v>103</v>
      </c>
      <c r="C221" s="56">
        <v>0.9</v>
      </c>
      <c r="D221" s="50">
        <v>1.29</v>
      </c>
      <c r="E221" s="51">
        <v>1.161</v>
      </c>
      <c r="F221" s="262"/>
      <c r="G221" s="277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</row>
    <row r="222" spans="1:38" s="25" customFormat="1" ht="15.75" x14ac:dyDescent="0.25">
      <c r="A222" s="259"/>
      <c r="B222" s="48" t="s">
        <v>104</v>
      </c>
      <c r="C222" s="56">
        <v>3.7</v>
      </c>
      <c r="D222" s="50">
        <v>1.1000000000000001</v>
      </c>
      <c r="E222" s="51">
        <v>4.07</v>
      </c>
      <c r="F222" s="262"/>
      <c r="G222" s="277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</row>
    <row r="223" spans="1:38" s="25" customFormat="1" ht="15.75" x14ac:dyDescent="0.25">
      <c r="A223" s="259"/>
      <c r="B223" s="48" t="s">
        <v>55</v>
      </c>
      <c r="C223" s="58">
        <v>34</v>
      </c>
      <c r="D223" s="50">
        <v>5.0000000000000001E-3</v>
      </c>
      <c r="E223" s="51">
        <v>0.17</v>
      </c>
      <c r="F223" s="262"/>
      <c r="G223" s="277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</row>
    <row r="224" spans="1:38" s="25" customFormat="1" ht="15.75" x14ac:dyDescent="0.25">
      <c r="A224" s="259"/>
      <c r="B224" s="48" t="s">
        <v>46</v>
      </c>
      <c r="C224" s="56">
        <v>2.8</v>
      </c>
      <c r="D224" s="60">
        <v>2.1000000000000001E-2</v>
      </c>
      <c r="E224" s="61">
        <v>5.8799999999999998E-2</v>
      </c>
      <c r="F224" s="262"/>
      <c r="G224" s="277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</row>
    <row r="225" spans="1:38" s="25" customFormat="1" ht="15.75" x14ac:dyDescent="0.25">
      <c r="A225" s="259"/>
      <c r="B225" s="48" t="s">
        <v>47</v>
      </c>
      <c r="C225" s="62">
        <v>0.66</v>
      </c>
      <c r="D225" s="63">
        <v>0.5</v>
      </c>
      <c r="E225" s="51">
        <v>0.33</v>
      </c>
      <c r="F225" s="262"/>
      <c r="G225" s="277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</row>
    <row r="226" spans="1:38" s="25" customFormat="1" ht="16.5" thickBot="1" x14ac:dyDescent="0.3">
      <c r="A226" s="260"/>
      <c r="B226" s="48" t="s">
        <v>72</v>
      </c>
      <c r="C226" s="49">
        <v>1.05</v>
      </c>
      <c r="D226" s="65">
        <v>2.4500000000000002</v>
      </c>
      <c r="E226" s="51">
        <v>2.5725000000000002</v>
      </c>
      <c r="F226" s="281"/>
      <c r="G226" s="277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</row>
    <row r="227" spans="1:38" s="25" customFormat="1" ht="15.75" customHeight="1" x14ac:dyDescent="0.25">
      <c r="A227" s="258" t="s">
        <v>114</v>
      </c>
      <c r="B227" s="38" t="s">
        <v>42</v>
      </c>
      <c r="C227" s="39">
        <v>1.1000000000000001</v>
      </c>
      <c r="D227" s="40">
        <f>[1]FRE_OPE!$P$4</f>
        <v>25</v>
      </c>
      <c r="E227" s="41">
        <f t="shared" ref="E227" si="36">C227*D227</f>
        <v>27.500000000000004</v>
      </c>
      <c r="F227" s="42">
        <f>E227</f>
        <v>27.500000000000004</v>
      </c>
      <c r="G227" s="276">
        <f>+F227+F228</f>
        <v>64.522500000000008</v>
      </c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</row>
    <row r="228" spans="1:38" s="25" customFormat="1" ht="15.75" x14ac:dyDescent="0.25">
      <c r="A228" s="259"/>
      <c r="B228" s="48" t="s">
        <v>115</v>
      </c>
      <c r="C228" s="49">
        <v>2.1</v>
      </c>
      <c r="D228" s="50">
        <v>4.91</v>
      </c>
      <c r="E228" s="51">
        <v>10.311</v>
      </c>
      <c r="F228" s="251">
        <v>37.022500000000001</v>
      </c>
      <c r="G228" s="277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</row>
    <row r="229" spans="1:38" s="25" customFormat="1" ht="31.5" x14ac:dyDescent="0.25">
      <c r="A229" s="259"/>
      <c r="B229" s="48" t="s">
        <v>116</v>
      </c>
      <c r="C229" s="56">
        <v>1.4</v>
      </c>
      <c r="D229" s="50">
        <v>9.1</v>
      </c>
      <c r="E229" s="51">
        <v>12.739999999999998</v>
      </c>
      <c r="F229" s="252"/>
      <c r="G229" s="277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</row>
    <row r="230" spans="1:38" s="25" customFormat="1" ht="15.75" x14ac:dyDescent="0.25">
      <c r="A230" s="259"/>
      <c r="B230" s="48" t="s">
        <v>117</v>
      </c>
      <c r="C230" s="56">
        <v>0.9</v>
      </c>
      <c r="D230" s="50">
        <v>10.57</v>
      </c>
      <c r="E230" s="51">
        <v>9.5129999999999999</v>
      </c>
      <c r="F230" s="252"/>
      <c r="G230" s="277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</row>
    <row r="231" spans="1:38" s="25" customFormat="1" ht="31.5" x14ac:dyDescent="0.25">
      <c r="A231" s="259"/>
      <c r="B231" s="48" t="s">
        <v>118</v>
      </c>
      <c r="C231" s="49">
        <v>1.05</v>
      </c>
      <c r="D231" s="50">
        <v>3.7</v>
      </c>
      <c r="E231" s="51">
        <v>3.8850000000000002</v>
      </c>
      <c r="F231" s="252"/>
      <c r="G231" s="277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</row>
    <row r="232" spans="1:38" s="25" customFormat="1" ht="15.75" x14ac:dyDescent="0.25">
      <c r="A232" s="259"/>
      <c r="B232" s="48" t="s">
        <v>119</v>
      </c>
      <c r="C232" s="58">
        <v>14</v>
      </c>
      <c r="D232" s="60">
        <v>5.0000000000000001E-3</v>
      </c>
      <c r="E232" s="61">
        <v>7.0000000000000007E-2</v>
      </c>
      <c r="F232" s="252"/>
      <c r="G232" s="277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</row>
    <row r="233" spans="1:38" s="25" customFormat="1" ht="15.75" x14ac:dyDescent="0.25">
      <c r="A233" s="259"/>
      <c r="B233" s="48" t="s">
        <v>120</v>
      </c>
      <c r="C233" s="58">
        <v>2</v>
      </c>
      <c r="D233" s="63">
        <v>5.0000000000000001E-3</v>
      </c>
      <c r="E233" s="51">
        <v>0.01</v>
      </c>
      <c r="F233" s="252"/>
      <c r="G233" s="277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</row>
    <row r="234" spans="1:38" s="25" customFormat="1" ht="15.75" x14ac:dyDescent="0.25">
      <c r="A234" s="259"/>
      <c r="B234" s="48" t="s">
        <v>46</v>
      </c>
      <c r="C234" s="56">
        <v>3.5</v>
      </c>
      <c r="D234" s="63">
        <v>2.1000000000000001E-2</v>
      </c>
      <c r="E234" s="51">
        <v>7.350000000000001E-2</v>
      </c>
      <c r="F234" s="252"/>
      <c r="G234" s="277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</row>
    <row r="235" spans="1:38" s="25" customFormat="1" ht="16.5" thickBot="1" x14ac:dyDescent="0.3">
      <c r="A235" s="260"/>
      <c r="B235" s="48" t="s">
        <v>47</v>
      </c>
      <c r="C235" s="62">
        <v>0.84</v>
      </c>
      <c r="D235" s="63">
        <v>0.5</v>
      </c>
      <c r="E235" s="51">
        <v>0.42</v>
      </c>
      <c r="F235" s="272"/>
      <c r="G235" s="277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</row>
    <row r="236" spans="1:38" s="25" customFormat="1" ht="15.75" customHeight="1" x14ac:dyDescent="0.25">
      <c r="A236" s="258" t="s">
        <v>121</v>
      </c>
      <c r="B236" s="38" t="s">
        <v>42</v>
      </c>
      <c r="C236" s="39">
        <v>1.1000000000000001</v>
      </c>
      <c r="D236" s="40">
        <f>[1]FRE_OPE!$P$4</f>
        <v>25</v>
      </c>
      <c r="E236" s="41">
        <f t="shared" ref="E236" si="37">C236*D236</f>
        <v>27.500000000000004</v>
      </c>
      <c r="F236" s="42">
        <f>E236</f>
        <v>27.500000000000004</v>
      </c>
      <c r="G236" s="276">
        <f>+F236+F237</f>
        <v>42.558500000000002</v>
      </c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</row>
    <row r="237" spans="1:38" s="25" customFormat="1" ht="15.75" x14ac:dyDescent="0.25">
      <c r="A237" s="259"/>
      <c r="B237" s="48" t="s">
        <v>115</v>
      </c>
      <c r="C237" s="49">
        <v>2.1</v>
      </c>
      <c r="D237" s="50">
        <v>6.85</v>
      </c>
      <c r="E237" s="51">
        <v>14.385</v>
      </c>
      <c r="F237" s="251">
        <v>15.058499999999999</v>
      </c>
      <c r="G237" s="27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</row>
    <row r="238" spans="1:38" s="25" customFormat="1" ht="31.5" x14ac:dyDescent="0.25">
      <c r="A238" s="259"/>
      <c r="B238" s="48" t="s">
        <v>116</v>
      </c>
      <c r="C238" s="56">
        <v>2.8</v>
      </c>
      <c r="D238" s="50"/>
      <c r="E238" s="51">
        <v>0</v>
      </c>
      <c r="F238" s="252"/>
      <c r="G238" s="277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</row>
    <row r="239" spans="1:38" s="25" customFormat="1" ht="15.75" x14ac:dyDescent="0.25">
      <c r="A239" s="259"/>
      <c r="B239" s="48" t="s">
        <v>117</v>
      </c>
      <c r="C239" s="56">
        <v>0.9</v>
      </c>
      <c r="D239" s="50"/>
      <c r="E239" s="51">
        <v>0</v>
      </c>
      <c r="F239" s="252"/>
      <c r="G239" s="277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</row>
    <row r="240" spans="1:38" s="25" customFormat="1" ht="31.5" x14ac:dyDescent="0.25">
      <c r="A240" s="259"/>
      <c r="B240" s="48" t="s">
        <v>118</v>
      </c>
      <c r="C240" s="49">
        <v>1.05</v>
      </c>
      <c r="D240" s="50"/>
      <c r="E240" s="51">
        <v>0</v>
      </c>
      <c r="F240" s="252"/>
      <c r="G240" s="277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</row>
    <row r="241" spans="1:38" s="25" customFormat="1" ht="15.75" x14ac:dyDescent="0.25">
      <c r="A241" s="259"/>
      <c r="B241" s="48" t="s">
        <v>119</v>
      </c>
      <c r="C241" s="58">
        <v>30</v>
      </c>
      <c r="D241" s="60">
        <v>5.0000000000000001E-3</v>
      </c>
      <c r="E241" s="61">
        <v>0.15</v>
      </c>
      <c r="F241" s="252"/>
      <c r="G241" s="277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</row>
    <row r="242" spans="1:38" s="25" customFormat="1" ht="15.75" x14ac:dyDescent="0.25">
      <c r="A242" s="259"/>
      <c r="B242" s="48" t="s">
        <v>120</v>
      </c>
      <c r="C242" s="58">
        <v>6</v>
      </c>
      <c r="D242" s="63">
        <v>5.0000000000000001E-3</v>
      </c>
      <c r="E242" s="51">
        <v>0.03</v>
      </c>
      <c r="F242" s="252"/>
      <c r="G242" s="277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</row>
    <row r="243" spans="1:38" s="25" customFormat="1" ht="15.75" x14ac:dyDescent="0.25">
      <c r="A243" s="259"/>
      <c r="B243" s="48" t="s">
        <v>46</v>
      </c>
      <c r="C243" s="56">
        <v>3.5</v>
      </c>
      <c r="D243" s="63">
        <v>2.1000000000000001E-2</v>
      </c>
      <c r="E243" s="51">
        <v>7.350000000000001E-2</v>
      </c>
      <c r="F243" s="252"/>
      <c r="G243" s="277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</row>
    <row r="244" spans="1:38" s="25" customFormat="1" ht="16.5" thickBot="1" x14ac:dyDescent="0.3">
      <c r="A244" s="260"/>
      <c r="B244" s="48" t="s">
        <v>47</v>
      </c>
      <c r="C244" s="62">
        <v>0.84</v>
      </c>
      <c r="D244" s="63">
        <v>0.5</v>
      </c>
      <c r="E244" s="51">
        <v>0.42</v>
      </c>
      <c r="F244" s="272"/>
      <c r="G244" s="277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</row>
    <row r="245" spans="1:38" s="25" customFormat="1" ht="15.75" customHeight="1" x14ac:dyDescent="0.25">
      <c r="A245" s="258" t="s">
        <v>122</v>
      </c>
      <c r="B245" s="38" t="s">
        <v>42</v>
      </c>
      <c r="C245" s="39"/>
      <c r="D245" s="40">
        <f>[1]FRE_OPE!$P$4</f>
        <v>25</v>
      </c>
      <c r="E245" s="41">
        <f t="shared" ref="E245" si="38">C245*D245</f>
        <v>0</v>
      </c>
      <c r="F245" s="42">
        <f>E245</f>
        <v>0</v>
      </c>
      <c r="G245" s="276">
        <f>+F245+F246</f>
        <v>21.786999999999999</v>
      </c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</row>
    <row r="246" spans="1:38" s="25" customFormat="1" ht="15.75" x14ac:dyDescent="0.25">
      <c r="A246" s="259"/>
      <c r="B246" s="48" t="s">
        <v>115</v>
      </c>
      <c r="C246" s="49">
        <v>2.1</v>
      </c>
      <c r="D246" s="50">
        <v>6.85</v>
      </c>
      <c r="E246" s="51">
        <v>14.385</v>
      </c>
      <c r="F246" s="251">
        <v>21.786999999999999</v>
      </c>
      <c r="G246" s="277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</row>
    <row r="247" spans="1:38" s="25" customFormat="1" ht="15.75" x14ac:dyDescent="0.25">
      <c r="A247" s="259"/>
      <c r="B247" s="48" t="s">
        <v>123</v>
      </c>
      <c r="C247" s="56">
        <v>1.4</v>
      </c>
      <c r="D247" s="50">
        <v>2.4</v>
      </c>
      <c r="E247" s="51">
        <v>3.36</v>
      </c>
      <c r="F247" s="252"/>
      <c r="G247" s="27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</row>
    <row r="248" spans="1:38" s="25" customFormat="1" ht="15.75" x14ac:dyDescent="0.25">
      <c r="A248" s="259"/>
      <c r="B248" s="48" t="s">
        <v>124</v>
      </c>
      <c r="C248" s="56">
        <v>0.9</v>
      </c>
      <c r="D248" s="50">
        <v>0.57999999999999996</v>
      </c>
      <c r="E248" s="51">
        <v>0.52200000000000002</v>
      </c>
      <c r="F248" s="252"/>
      <c r="G248" s="277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</row>
    <row r="249" spans="1:38" s="25" customFormat="1" ht="31.5" x14ac:dyDescent="0.25">
      <c r="A249" s="259"/>
      <c r="B249" s="48" t="s">
        <v>125</v>
      </c>
      <c r="C249" s="49">
        <v>1.05</v>
      </c>
      <c r="D249" s="50">
        <v>1.65</v>
      </c>
      <c r="E249" s="51">
        <v>1.7324999999999999</v>
      </c>
      <c r="F249" s="252"/>
      <c r="G249" s="277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</row>
    <row r="250" spans="1:38" s="25" customFormat="1" ht="15.75" x14ac:dyDescent="0.25">
      <c r="A250" s="259"/>
      <c r="B250" s="48" t="s">
        <v>119</v>
      </c>
      <c r="C250" s="58">
        <v>14</v>
      </c>
      <c r="D250" s="60">
        <v>2.1000000000000001E-2</v>
      </c>
      <c r="E250" s="61">
        <v>0.29400000000000004</v>
      </c>
      <c r="F250" s="252"/>
      <c r="G250" s="277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</row>
    <row r="251" spans="1:38" s="25" customFormat="1" ht="15.75" x14ac:dyDescent="0.25">
      <c r="A251" s="259"/>
      <c r="B251" s="48" t="s">
        <v>120</v>
      </c>
      <c r="C251" s="58">
        <v>2</v>
      </c>
      <c r="D251" s="63">
        <v>0.5</v>
      </c>
      <c r="E251" s="51">
        <v>1</v>
      </c>
      <c r="F251" s="252"/>
      <c r="G251" s="277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</row>
    <row r="252" spans="1:38" s="25" customFormat="1" ht="15.75" x14ac:dyDescent="0.25">
      <c r="A252" s="259"/>
      <c r="B252" s="48" t="s">
        <v>46</v>
      </c>
      <c r="C252" s="56">
        <v>3.5</v>
      </c>
      <c r="D252" s="63">
        <v>2.1000000000000001E-2</v>
      </c>
      <c r="E252" s="51">
        <v>7.350000000000001E-2</v>
      </c>
      <c r="F252" s="252"/>
      <c r="G252" s="277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</row>
    <row r="253" spans="1:38" s="25" customFormat="1" ht="16.5" thickBot="1" x14ac:dyDescent="0.3">
      <c r="A253" s="259"/>
      <c r="B253" s="48" t="s">
        <v>47</v>
      </c>
      <c r="C253" s="62">
        <v>0.84</v>
      </c>
      <c r="D253" s="63">
        <v>0.5</v>
      </c>
      <c r="E253" s="51">
        <v>0.42</v>
      </c>
      <c r="F253" s="252"/>
      <c r="G253" s="277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</row>
    <row r="254" spans="1:38" s="25" customFormat="1" ht="15.75" customHeight="1" x14ac:dyDescent="0.25">
      <c r="A254" s="278" t="s">
        <v>126</v>
      </c>
      <c r="B254" s="38" t="s">
        <v>42</v>
      </c>
      <c r="C254" s="39"/>
      <c r="D254" s="40">
        <f>[1]FRE_OPE!$P$4</f>
        <v>25</v>
      </c>
      <c r="E254" s="41">
        <f t="shared" ref="E254" si="39">C254*D254</f>
        <v>0</v>
      </c>
      <c r="F254" s="42">
        <f>E254</f>
        <v>0</v>
      </c>
      <c r="G254" s="276">
        <f>+F254+F255</f>
        <v>27.482999999999997</v>
      </c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</row>
    <row r="255" spans="1:38" s="25" customFormat="1" ht="15.75" x14ac:dyDescent="0.25">
      <c r="A255" s="259"/>
      <c r="B255" s="48" t="s">
        <v>115</v>
      </c>
      <c r="C255" s="49">
        <v>2.1</v>
      </c>
      <c r="D255" s="50">
        <v>6.85</v>
      </c>
      <c r="E255" s="51">
        <v>14.385</v>
      </c>
      <c r="F255" s="251">
        <v>27.482999999999997</v>
      </c>
      <c r="G255" s="277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</row>
    <row r="256" spans="1:38" s="25" customFormat="1" ht="15.75" x14ac:dyDescent="0.25">
      <c r="A256" s="259"/>
      <c r="B256" s="48" t="s">
        <v>123</v>
      </c>
      <c r="C256" s="56">
        <v>2.8</v>
      </c>
      <c r="D256" s="50">
        <v>2.4</v>
      </c>
      <c r="E256" s="51">
        <v>6.72</v>
      </c>
      <c r="F256" s="252"/>
      <c r="G256" s="277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</row>
    <row r="257" spans="1:38" s="25" customFormat="1" ht="15.75" x14ac:dyDescent="0.25">
      <c r="A257" s="259"/>
      <c r="B257" s="48" t="s">
        <v>124</v>
      </c>
      <c r="C257" s="56">
        <v>0.9</v>
      </c>
      <c r="D257" s="50">
        <v>0.57999999999999996</v>
      </c>
      <c r="E257" s="51">
        <v>0.52200000000000002</v>
      </c>
      <c r="F257" s="252"/>
      <c r="G257" s="27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</row>
    <row r="258" spans="1:38" s="25" customFormat="1" ht="31.5" x14ac:dyDescent="0.25">
      <c r="A258" s="259"/>
      <c r="B258" s="48" t="s">
        <v>125</v>
      </c>
      <c r="C258" s="49">
        <v>1.05</v>
      </c>
      <c r="D258" s="50">
        <v>1.65</v>
      </c>
      <c r="E258" s="51">
        <v>1.7324999999999999</v>
      </c>
      <c r="F258" s="252"/>
      <c r="G258" s="277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</row>
    <row r="259" spans="1:38" s="25" customFormat="1" ht="15.75" x14ac:dyDescent="0.25">
      <c r="A259" s="259"/>
      <c r="B259" s="48" t="s">
        <v>119</v>
      </c>
      <c r="C259" s="58">
        <v>30</v>
      </c>
      <c r="D259" s="60">
        <v>2.1000000000000001E-2</v>
      </c>
      <c r="E259" s="61">
        <v>0.63</v>
      </c>
      <c r="F259" s="252"/>
      <c r="G259" s="277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</row>
    <row r="260" spans="1:38" s="25" customFormat="1" ht="15.75" x14ac:dyDescent="0.25">
      <c r="A260" s="259"/>
      <c r="B260" s="48" t="s">
        <v>120</v>
      </c>
      <c r="C260" s="58">
        <v>6</v>
      </c>
      <c r="D260" s="63">
        <v>0.5</v>
      </c>
      <c r="E260" s="51">
        <v>3</v>
      </c>
      <c r="F260" s="252"/>
      <c r="G260" s="277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</row>
    <row r="261" spans="1:38" s="25" customFormat="1" ht="15.75" x14ac:dyDescent="0.25">
      <c r="A261" s="259"/>
      <c r="B261" s="48" t="s">
        <v>46</v>
      </c>
      <c r="C261" s="56">
        <v>3.5</v>
      </c>
      <c r="D261" s="63">
        <v>2.1000000000000001E-2</v>
      </c>
      <c r="E261" s="51">
        <v>7.350000000000001E-2</v>
      </c>
      <c r="F261" s="252"/>
      <c r="G261" s="277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</row>
    <row r="262" spans="1:38" s="25" customFormat="1" ht="16.5" thickBot="1" x14ac:dyDescent="0.3">
      <c r="A262" s="279"/>
      <c r="B262" s="71" t="s">
        <v>47</v>
      </c>
      <c r="C262" s="72">
        <v>0.84</v>
      </c>
      <c r="D262" s="66">
        <v>0.5</v>
      </c>
      <c r="E262" s="51">
        <v>0.42</v>
      </c>
      <c r="F262" s="272"/>
      <c r="G262" s="280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</row>
    <row r="263" spans="1:38" s="25" customFormat="1" ht="15.75" x14ac:dyDescent="0.25">
      <c r="A263"/>
      <c r="B263" s="73" t="s">
        <v>127</v>
      </c>
      <c r="C263" s="74"/>
      <c r="D263" s="63"/>
      <c r="E263" s="75"/>
      <c r="F263" s="76">
        <v>2.3205</v>
      </c>
      <c r="G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</row>
    <row r="264" spans="1:38" s="25" customFormat="1" ht="15.75" x14ac:dyDescent="0.25">
      <c r="A264"/>
      <c r="B264" s="77" t="s">
        <v>128</v>
      </c>
      <c r="C264" s="78">
        <v>1.05</v>
      </c>
      <c r="D264" s="63">
        <v>4.41</v>
      </c>
      <c r="E264" s="79">
        <v>4.6305000000000005</v>
      </c>
      <c r="F264" s="80"/>
      <c r="G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</row>
    <row r="265" spans="1:38" s="25" customFormat="1" ht="15.75" x14ac:dyDescent="0.25">
      <c r="A265"/>
      <c r="B265" s="81" t="s">
        <v>50</v>
      </c>
      <c r="C265" s="82">
        <v>-1.05</v>
      </c>
      <c r="D265" s="63">
        <v>2.2000000000000002</v>
      </c>
      <c r="E265" s="83">
        <v>-2.3100000000000005</v>
      </c>
      <c r="F265" s="84"/>
      <c r="G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</row>
    <row r="266" spans="1:38" s="25" customFormat="1" ht="15.75" x14ac:dyDescent="0.25">
      <c r="A266"/>
      <c r="B266" s="85" t="s">
        <v>129</v>
      </c>
      <c r="C266" s="86"/>
      <c r="D266" s="63"/>
      <c r="E266" s="87"/>
      <c r="F266" s="88">
        <v>3.0869999999999997</v>
      </c>
      <c r="G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</row>
    <row r="267" spans="1:38" s="25" customFormat="1" ht="15.75" x14ac:dyDescent="0.25">
      <c r="A267"/>
      <c r="B267" s="77" t="s">
        <v>130</v>
      </c>
      <c r="C267" s="78">
        <v>1.05</v>
      </c>
      <c r="D267" s="63">
        <v>5.14</v>
      </c>
      <c r="E267" s="79">
        <v>5.3970000000000002</v>
      </c>
      <c r="F267" s="80"/>
      <c r="G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</row>
    <row r="268" spans="1:38" s="25" customFormat="1" ht="15.75" x14ac:dyDescent="0.25">
      <c r="A268"/>
      <c r="B268" s="81" t="s">
        <v>50</v>
      </c>
      <c r="C268" s="82">
        <v>-1.05</v>
      </c>
      <c r="D268" s="63">
        <v>2.2000000000000002</v>
      </c>
      <c r="E268" s="83">
        <v>-2.3100000000000005</v>
      </c>
      <c r="F268" s="84"/>
      <c r="G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</row>
    <row r="270" spans="1:38" s="25" customFormat="1" ht="15.75" x14ac:dyDescent="0.25">
      <c r="A270"/>
      <c r="B270" s="89" t="s">
        <v>131</v>
      </c>
      <c r="C270" s="90" t="s">
        <v>132</v>
      </c>
      <c r="D270" s="90" t="s">
        <v>133</v>
      </c>
      <c r="E270"/>
      <c r="F270"/>
      <c r="G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</row>
    <row r="271" spans="1:38" s="25" customFormat="1" ht="15.75" x14ac:dyDescent="0.25">
      <c r="A271"/>
      <c r="B271" s="90" t="s">
        <v>134</v>
      </c>
      <c r="C271" s="89">
        <v>5.75</v>
      </c>
      <c r="D271" s="89">
        <v>7.8</v>
      </c>
      <c r="E271"/>
      <c r="F271"/>
      <c r="G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</row>
    <row r="272" spans="1:38" s="25" customFormat="1" ht="15.75" x14ac:dyDescent="0.25">
      <c r="A272"/>
      <c r="B272" s="90" t="s">
        <v>135</v>
      </c>
      <c r="C272" s="89">
        <v>7.25</v>
      </c>
      <c r="D272" s="89">
        <v>9.8000000000000007</v>
      </c>
      <c r="E272"/>
      <c r="F272"/>
      <c r="G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</row>
    <row r="274" spans="1:38" s="25" customFormat="1" ht="18" x14ac:dyDescent="0.25">
      <c r="A274"/>
      <c r="B274" s="91" t="s">
        <v>136</v>
      </c>
      <c r="C274" s="92"/>
      <c r="D274" s="93" t="s">
        <v>137</v>
      </c>
      <c r="E274"/>
      <c r="F274"/>
      <c r="G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 s="94"/>
      <c r="AA274"/>
      <c r="AB274"/>
      <c r="AC274"/>
      <c r="AD274"/>
      <c r="AE274"/>
      <c r="AF274"/>
      <c r="AG274"/>
      <c r="AH274"/>
      <c r="AI274"/>
      <c r="AJ274"/>
      <c r="AK274"/>
      <c r="AL274"/>
    </row>
    <row r="275" spans="1:38" s="25" customFormat="1" ht="16.5" thickBot="1" x14ac:dyDescent="0.3">
      <c r="A275"/>
      <c r="B275" s="95" t="s">
        <v>138</v>
      </c>
      <c r="C275" s="96"/>
      <c r="D275" s="97">
        <v>2.2000000000000002</v>
      </c>
      <c r="E275"/>
      <c r="F275"/>
      <c r="G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 s="18" t="s">
        <v>29</v>
      </c>
      <c r="AA275"/>
      <c r="AB275"/>
      <c r="AC275"/>
      <c r="AD275"/>
      <c r="AE275"/>
      <c r="AF275"/>
      <c r="AG275"/>
      <c r="AH275"/>
      <c r="AI275"/>
      <c r="AJ275"/>
      <c r="AK275"/>
      <c r="AL275"/>
    </row>
    <row r="276" spans="1:38" s="25" customFormat="1" ht="15.75" x14ac:dyDescent="0.25">
      <c r="A276"/>
      <c r="B276" s="95" t="s">
        <v>139</v>
      </c>
      <c r="C276" s="96"/>
      <c r="D276" s="97">
        <v>5.14</v>
      </c>
      <c r="E276"/>
      <c r="F276"/>
      <c r="G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 s="98" t="s">
        <v>140</v>
      </c>
      <c r="AA276"/>
      <c r="AB276"/>
      <c r="AC276"/>
      <c r="AD276"/>
      <c r="AE276"/>
      <c r="AF276"/>
      <c r="AG276"/>
      <c r="AH276"/>
      <c r="AI276"/>
      <c r="AJ276"/>
      <c r="AK276"/>
      <c r="AL276"/>
    </row>
    <row r="277" spans="1:38" s="25" customFormat="1" ht="15.75" x14ac:dyDescent="0.25">
      <c r="A277"/>
      <c r="B277" s="99" t="s">
        <v>141</v>
      </c>
      <c r="C277" s="100"/>
      <c r="D277" s="101">
        <v>4.41</v>
      </c>
      <c r="E277"/>
      <c r="F277"/>
      <c r="G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 s="102" t="s">
        <v>142</v>
      </c>
      <c r="AA277"/>
      <c r="AB277"/>
      <c r="AC277"/>
      <c r="AD277"/>
      <c r="AE277"/>
      <c r="AF277"/>
      <c r="AG277"/>
      <c r="AH277"/>
      <c r="AI277"/>
      <c r="AJ277"/>
      <c r="AK277"/>
      <c r="AL277"/>
    </row>
    <row r="278" spans="1:38" s="25" customFormat="1" ht="15.75" x14ac:dyDescent="0.25">
      <c r="A278"/>
      <c r="B278" s="91" t="s">
        <v>143</v>
      </c>
      <c r="C278" s="103"/>
      <c r="D278" s="104"/>
      <c r="E278"/>
      <c r="F278"/>
      <c r="G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 s="105" t="s">
        <v>144</v>
      </c>
      <c r="AA278"/>
      <c r="AB278"/>
      <c r="AC278"/>
      <c r="AD278"/>
      <c r="AE278"/>
      <c r="AF278"/>
      <c r="AG278"/>
      <c r="AH278"/>
      <c r="AI278"/>
      <c r="AJ278"/>
      <c r="AK278"/>
      <c r="AL278"/>
    </row>
    <row r="279" spans="1:38" s="25" customFormat="1" ht="15.75" x14ac:dyDescent="0.25">
      <c r="A279"/>
      <c r="B279" s="95" t="s">
        <v>138</v>
      </c>
      <c r="C279" s="106"/>
      <c r="D279" s="97">
        <v>4.3499999999999996</v>
      </c>
      <c r="E279"/>
      <c r="F279"/>
      <c r="G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 s="105" t="s">
        <v>145</v>
      </c>
      <c r="AA279"/>
      <c r="AB279"/>
      <c r="AC279"/>
      <c r="AD279"/>
      <c r="AE279"/>
      <c r="AF279"/>
      <c r="AG279"/>
      <c r="AH279"/>
      <c r="AI279"/>
      <c r="AJ279"/>
      <c r="AK279"/>
      <c r="AL279"/>
    </row>
    <row r="280" spans="1:38" s="25" customFormat="1" ht="15.75" x14ac:dyDescent="0.25">
      <c r="A280"/>
      <c r="B280" s="99" t="s">
        <v>146</v>
      </c>
      <c r="C280" s="107"/>
      <c r="D280" s="101">
        <v>6.39</v>
      </c>
      <c r="E280"/>
      <c r="F280"/>
      <c r="G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 s="105" t="s">
        <v>147</v>
      </c>
      <c r="AA280"/>
      <c r="AB280"/>
      <c r="AC280"/>
      <c r="AD280"/>
      <c r="AE280"/>
      <c r="AF280"/>
      <c r="AG280"/>
      <c r="AH280"/>
      <c r="AI280"/>
      <c r="AJ280"/>
      <c r="AK280"/>
      <c r="AL280"/>
    </row>
    <row r="281" spans="1:38" s="25" customFormat="1" ht="15.75" x14ac:dyDescent="0.25">
      <c r="A281"/>
      <c r="B281" s="91" t="s">
        <v>148</v>
      </c>
      <c r="C281" s="103"/>
      <c r="D281" s="104"/>
      <c r="E281"/>
      <c r="F281"/>
      <c r="G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 s="105" t="s">
        <v>149</v>
      </c>
      <c r="AA281"/>
      <c r="AB281"/>
      <c r="AC281"/>
      <c r="AD281"/>
      <c r="AE281"/>
      <c r="AF281"/>
      <c r="AG281"/>
      <c r="AH281"/>
      <c r="AI281"/>
      <c r="AJ281"/>
      <c r="AK281"/>
      <c r="AL281"/>
    </row>
    <row r="282" spans="1:38" s="25" customFormat="1" ht="15.75" x14ac:dyDescent="0.25">
      <c r="A282"/>
      <c r="B282" s="95" t="s">
        <v>138</v>
      </c>
      <c r="C282" s="108"/>
      <c r="D282" s="97">
        <v>5.0199999999999996</v>
      </c>
      <c r="E282"/>
      <c r="F282"/>
      <c r="G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 s="105" t="s">
        <v>150</v>
      </c>
      <c r="AA282"/>
      <c r="AB282"/>
      <c r="AC282"/>
      <c r="AD282"/>
      <c r="AE282"/>
      <c r="AF282"/>
      <c r="AG282"/>
      <c r="AH282"/>
      <c r="AI282"/>
      <c r="AJ282"/>
      <c r="AK282"/>
      <c r="AL282"/>
    </row>
    <row r="283" spans="1:38" s="25" customFormat="1" ht="15.75" x14ac:dyDescent="0.25">
      <c r="A283"/>
      <c r="B283" s="95" t="s">
        <v>139</v>
      </c>
      <c r="C283" s="108"/>
      <c r="D283" s="97">
        <v>8.02</v>
      </c>
      <c r="E283"/>
      <c r="F283"/>
      <c r="G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 s="105" t="s">
        <v>151</v>
      </c>
      <c r="AA283"/>
      <c r="AB283"/>
      <c r="AC283"/>
      <c r="AD283"/>
      <c r="AE283"/>
      <c r="AF283"/>
      <c r="AG283"/>
      <c r="AH283"/>
      <c r="AI283"/>
      <c r="AJ283"/>
      <c r="AK283"/>
      <c r="AL283"/>
    </row>
    <row r="284" spans="1:38" s="25" customFormat="1" ht="31.5" x14ac:dyDescent="0.25">
      <c r="A284"/>
      <c r="B284" s="99" t="s">
        <v>141</v>
      </c>
      <c r="C284" s="100"/>
      <c r="D284" s="101">
        <v>6.7</v>
      </c>
      <c r="E284"/>
      <c r="F284"/>
      <c r="G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 s="105" t="s">
        <v>152</v>
      </c>
      <c r="AA284"/>
      <c r="AB284"/>
      <c r="AC284"/>
      <c r="AD284"/>
      <c r="AE284"/>
      <c r="AF284"/>
      <c r="AG284"/>
      <c r="AH284"/>
      <c r="AI284"/>
      <c r="AJ284"/>
      <c r="AK284"/>
      <c r="AL284"/>
    </row>
    <row r="285" spans="1:38" s="25" customFormat="1" ht="15.75" x14ac:dyDescent="0.25">
      <c r="A285"/>
      <c r="B285" s="91" t="s">
        <v>153</v>
      </c>
      <c r="C285" s="92"/>
      <c r="D285" s="104"/>
      <c r="E285"/>
      <c r="F285"/>
      <c r="G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 s="105" t="s">
        <v>154</v>
      </c>
      <c r="AA285"/>
      <c r="AB285"/>
      <c r="AC285"/>
      <c r="AD285"/>
      <c r="AE285"/>
      <c r="AF285"/>
      <c r="AG285"/>
      <c r="AH285"/>
      <c r="AI285"/>
      <c r="AJ285"/>
      <c r="AK285"/>
      <c r="AL285"/>
    </row>
    <row r="286" spans="1:38" s="25" customFormat="1" ht="15.75" x14ac:dyDescent="0.25">
      <c r="A286"/>
      <c r="B286" s="99" t="s">
        <v>138</v>
      </c>
      <c r="C286" s="100"/>
      <c r="D286" s="101">
        <v>6.61</v>
      </c>
      <c r="E286"/>
      <c r="F286"/>
      <c r="G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 s="105" t="s">
        <v>155</v>
      </c>
      <c r="AA286"/>
      <c r="AB286"/>
      <c r="AC286"/>
      <c r="AD286"/>
      <c r="AE286"/>
      <c r="AF286"/>
      <c r="AG286"/>
      <c r="AH286"/>
      <c r="AI286"/>
      <c r="AJ286"/>
      <c r="AK286"/>
      <c r="AL286"/>
    </row>
    <row r="288" spans="1:38" s="25" customFormat="1" ht="18" x14ac:dyDescent="0.25">
      <c r="A288" s="109" t="s">
        <v>156</v>
      </c>
      <c r="B288"/>
      <c r="C288"/>
      <c r="D288"/>
      <c r="E288"/>
      <c r="F288"/>
      <c r="G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 s="110" t="s">
        <v>157</v>
      </c>
      <c r="AA288"/>
      <c r="AB288"/>
      <c r="AC288"/>
      <c r="AD288"/>
      <c r="AE288"/>
      <c r="AF288"/>
      <c r="AG288"/>
      <c r="AH288"/>
      <c r="AI288"/>
      <c r="AJ288"/>
      <c r="AK288"/>
      <c r="AL288"/>
    </row>
    <row r="289" spans="1:38" s="25" customFormat="1" ht="31.5" x14ac:dyDescent="0.25">
      <c r="A289" s="34"/>
      <c r="B289" s="12"/>
      <c r="C289" s="12"/>
      <c r="D289" s="12"/>
      <c r="E289" s="12"/>
      <c r="F289" s="12"/>
      <c r="G289" s="12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 s="111" t="s">
        <v>158</v>
      </c>
      <c r="AA289"/>
      <c r="AB289"/>
      <c r="AC289"/>
      <c r="AD289"/>
      <c r="AE289"/>
      <c r="AF289"/>
      <c r="AG289"/>
      <c r="AH289"/>
      <c r="AI289"/>
      <c r="AJ289"/>
      <c r="AK289"/>
      <c r="AL289"/>
    </row>
    <row r="290" spans="1:38" ht="18" x14ac:dyDescent="0.25">
      <c r="A290" s="273" t="s">
        <v>159</v>
      </c>
      <c r="B290" s="273"/>
      <c r="C290" s="273"/>
      <c r="D290" s="273"/>
      <c r="E290" s="273"/>
      <c r="F290" s="273"/>
      <c r="G290" s="273"/>
      <c r="I290" s="273" t="s">
        <v>160</v>
      </c>
      <c r="J290" s="273"/>
      <c r="K290" s="273"/>
      <c r="L290" s="273"/>
      <c r="M290" s="273"/>
      <c r="N290" s="273"/>
      <c r="O290" s="273"/>
      <c r="Q290" s="273" t="s">
        <v>161</v>
      </c>
      <c r="R290" s="273"/>
      <c r="S290" s="273"/>
      <c r="T290" s="273"/>
      <c r="U290" s="273"/>
      <c r="V290" s="273"/>
      <c r="W290" s="273"/>
      <c r="Y290" s="94" t="s">
        <v>162</v>
      </c>
      <c r="Z290" s="113" t="s">
        <v>163</v>
      </c>
      <c r="AA290" s="94"/>
      <c r="AB290" s="94"/>
      <c r="AC290" s="94"/>
      <c r="AD290" s="94"/>
      <c r="AE290" s="273" t="s">
        <v>164</v>
      </c>
      <c r="AF290" s="273"/>
      <c r="AG290" s="273"/>
      <c r="AH290" s="273"/>
      <c r="AI290" s="273"/>
      <c r="AJ290" s="273"/>
      <c r="AK290" s="273"/>
    </row>
    <row r="291" spans="1:38" ht="48" thickBot="1" x14ac:dyDescent="0.3">
      <c r="A291" s="18" t="s">
        <v>28</v>
      </c>
      <c r="B291" s="19" t="s">
        <v>29</v>
      </c>
      <c r="C291" s="19" t="s">
        <v>62</v>
      </c>
      <c r="D291" s="20" t="s">
        <v>31</v>
      </c>
      <c r="E291" s="20" t="s">
        <v>32</v>
      </c>
      <c r="F291" s="21" t="s">
        <v>33</v>
      </c>
      <c r="G291" s="21" t="s">
        <v>63</v>
      </c>
      <c r="I291" s="18" t="s">
        <v>28</v>
      </c>
      <c r="J291" s="19" t="s">
        <v>29</v>
      </c>
      <c r="K291" s="19" t="s">
        <v>62</v>
      </c>
      <c r="L291" s="20" t="s">
        <v>31</v>
      </c>
      <c r="M291" s="20" t="s">
        <v>32</v>
      </c>
      <c r="N291" s="21" t="s">
        <v>33</v>
      </c>
      <c r="O291" s="21" t="s">
        <v>63</v>
      </c>
      <c r="Q291" s="18" t="s">
        <v>28</v>
      </c>
      <c r="R291" s="18" t="s">
        <v>29</v>
      </c>
      <c r="S291" s="18" t="s">
        <v>62</v>
      </c>
      <c r="T291" s="36" t="s">
        <v>31</v>
      </c>
      <c r="U291" s="36" t="s">
        <v>32</v>
      </c>
      <c r="V291" s="37" t="s">
        <v>33</v>
      </c>
      <c r="W291" s="21" t="s">
        <v>63</v>
      </c>
      <c r="Y291" s="18" t="s">
        <v>28</v>
      </c>
      <c r="Z291" s="113" t="s">
        <v>165</v>
      </c>
      <c r="AA291" s="18" t="s">
        <v>62</v>
      </c>
      <c r="AB291" s="36" t="s">
        <v>31</v>
      </c>
      <c r="AC291" s="36" t="s">
        <v>32</v>
      </c>
      <c r="AD291" s="37" t="s">
        <v>33</v>
      </c>
    </row>
    <row r="292" spans="1:38" ht="31.5" x14ac:dyDescent="0.25">
      <c r="A292" s="258" t="s">
        <v>166</v>
      </c>
      <c r="B292" s="98" t="s">
        <v>140</v>
      </c>
      <c r="C292" s="114">
        <v>0.55000000000000004</v>
      </c>
      <c r="D292" s="115">
        <f>[1]FRE_OPE!$P$4</f>
        <v>25</v>
      </c>
      <c r="E292" s="116">
        <f t="shared" ref="E292:E293" si="40">C292*D292</f>
        <v>13.750000000000002</v>
      </c>
      <c r="F292" s="117">
        <f>E292</f>
        <v>13.750000000000002</v>
      </c>
      <c r="G292" s="29"/>
      <c r="I292" s="258" t="s">
        <v>166</v>
      </c>
      <c r="J292" s="98" t="s">
        <v>140</v>
      </c>
      <c r="K292" s="114">
        <f>0.55+0.17</f>
        <v>0.72000000000000008</v>
      </c>
      <c r="L292" s="115">
        <f>[1]FRE_OPE!$P$4</f>
        <v>25</v>
      </c>
      <c r="M292" s="116">
        <f t="shared" ref="M292:M293" si="41">K292*L292</f>
        <v>18.000000000000004</v>
      </c>
      <c r="N292" s="117">
        <f>M292</f>
        <v>18.000000000000004</v>
      </c>
      <c r="O292" s="249" t="s">
        <v>167</v>
      </c>
      <c r="Q292" s="268" t="s">
        <v>168</v>
      </c>
      <c r="R292" s="98" t="s">
        <v>140</v>
      </c>
      <c r="S292" s="118">
        <f>0.55+0.17</f>
        <v>0.72000000000000008</v>
      </c>
      <c r="T292" s="119">
        <f>[1]FRE_OPE!$P$4</f>
        <v>25</v>
      </c>
      <c r="U292" s="120">
        <f t="shared" ref="U292:U293" si="42">S292*T292</f>
        <v>18.000000000000004</v>
      </c>
      <c r="V292" s="121">
        <f>U292</f>
        <v>18.000000000000004</v>
      </c>
      <c r="W292" s="249" t="s">
        <v>167</v>
      </c>
      <c r="Y292" s="274" t="s">
        <v>169</v>
      </c>
      <c r="Z292" s="122" t="s">
        <v>170</v>
      </c>
      <c r="AA292" s="118">
        <f>0.55+0.17</f>
        <v>0.72000000000000008</v>
      </c>
      <c r="AB292" s="119">
        <f>[1]FRE_OPE!$P$4</f>
        <v>25</v>
      </c>
      <c r="AC292" s="120">
        <f t="shared" ref="AC292:AC293" si="43">AA292*AB292</f>
        <v>18.000000000000004</v>
      </c>
      <c r="AD292" s="121">
        <f>AC292</f>
        <v>18.000000000000004</v>
      </c>
    </row>
    <row r="293" spans="1:38" ht="31.5" x14ac:dyDescent="0.25">
      <c r="A293" s="259"/>
      <c r="B293" s="102" t="s">
        <v>142</v>
      </c>
      <c r="C293" s="123">
        <v>0.65</v>
      </c>
      <c r="D293" s="124">
        <f>[1]FRE_OPE!$P$4</f>
        <v>25</v>
      </c>
      <c r="E293" s="125">
        <f t="shared" si="40"/>
        <v>16.25</v>
      </c>
      <c r="F293" s="126">
        <f>E293</f>
        <v>16.25</v>
      </c>
      <c r="G293" s="29"/>
      <c r="I293" s="259"/>
      <c r="J293" s="102" t="s">
        <v>142</v>
      </c>
      <c r="K293" s="123">
        <f>0.65+0.17</f>
        <v>0.82000000000000006</v>
      </c>
      <c r="L293" s="124">
        <f>[1]FRE_OPE!$P$4</f>
        <v>25</v>
      </c>
      <c r="M293" s="125">
        <f t="shared" si="41"/>
        <v>20.5</v>
      </c>
      <c r="N293" s="126">
        <f>M293</f>
        <v>20.5</v>
      </c>
      <c r="O293" s="250"/>
      <c r="Q293" s="269"/>
      <c r="R293" s="102" t="s">
        <v>142</v>
      </c>
      <c r="S293" s="127">
        <f>0.65+0.17</f>
        <v>0.82000000000000006</v>
      </c>
      <c r="T293" s="124">
        <f>[1]FRE_OPE!$P$4</f>
        <v>25</v>
      </c>
      <c r="U293" s="128">
        <f t="shared" si="42"/>
        <v>20.5</v>
      </c>
      <c r="V293" s="129">
        <f>U293</f>
        <v>20.5</v>
      </c>
      <c r="W293" s="250"/>
      <c r="Y293" s="275"/>
      <c r="Z293" s="122" t="s">
        <v>171</v>
      </c>
      <c r="AA293" s="127">
        <f>0.65+0.17</f>
        <v>0.82000000000000006</v>
      </c>
      <c r="AB293" s="124">
        <f>[1]FRE_OPE!$P$4</f>
        <v>25</v>
      </c>
      <c r="AC293" s="128">
        <f t="shared" si="43"/>
        <v>20.5</v>
      </c>
      <c r="AD293" s="129">
        <f>AC293</f>
        <v>20.5</v>
      </c>
    </row>
    <row r="294" spans="1:38" ht="15.75" x14ac:dyDescent="0.25">
      <c r="A294" s="259"/>
      <c r="B294" s="48" t="s">
        <v>50</v>
      </c>
      <c r="C294" s="49">
        <v>1.05</v>
      </c>
      <c r="D294" s="130">
        <v>2.2000000000000002</v>
      </c>
      <c r="E294" s="51">
        <f>+D294*C294</f>
        <v>2.3100000000000005</v>
      </c>
      <c r="F294" s="261">
        <f>SUM(E294:E299)</f>
        <v>5.7914000000000003</v>
      </c>
      <c r="I294" s="259"/>
      <c r="J294" s="48" t="s">
        <v>50</v>
      </c>
      <c r="K294" s="49">
        <v>1.05</v>
      </c>
      <c r="L294" s="130">
        <v>2.2000000000000002</v>
      </c>
      <c r="M294" s="51">
        <f>+L294*K294</f>
        <v>2.3100000000000005</v>
      </c>
      <c r="N294" s="251">
        <f>SUM(M294:M300)</f>
        <v>5.7914000000000003</v>
      </c>
      <c r="O294" s="251">
        <f>N292+N294</f>
        <v>23.791400000000003</v>
      </c>
      <c r="Q294" s="269"/>
      <c r="R294" s="48" t="s">
        <v>172</v>
      </c>
      <c r="S294" s="53">
        <v>1.1000000000000001</v>
      </c>
      <c r="T294" s="131">
        <v>5.49</v>
      </c>
      <c r="U294" s="132">
        <v>6.0390000000000006</v>
      </c>
      <c r="V294" s="251">
        <v>9.3990500000000008</v>
      </c>
      <c r="W294" s="251">
        <f>V292+V294</f>
        <v>27.399050000000003</v>
      </c>
      <c r="Y294" s="275"/>
      <c r="Z294" s="133" t="s">
        <v>173</v>
      </c>
      <c r="AA294" s="134">
        <v>0.83</v>
      </c>
      <c r="AB294" s="135">
        <v>1.7</v>
      </c>
      <c r="AC294" s="136">
        <f t="shared" ref="AC294:AC302" si="44">+AA294*AB294</f>
        <v>1.4109999999999998</v>
      </c>
      <c r="AD294" s="137">
        <f>SUM(AC294:AC302)</f>
        <v>3.712046398046398</v>
      </c>
    </row>
    <row r="295" spans="1:38" ht="15.75" x14ac:dyDescent="0.25">
      <c r="A295" s="259"/>
      <c r="B295" s="48" t="s">
        <v>57</v>
      </c>
      <c r="C295" s="56">
        <v>3</v>
      </c>
      <c r="D295" s="130">
        <v>0.75</v>
      </c>
      <c r="E295" s="51">
        <f t="shared" ref="E295:E299" si="45">+D295*C295</f>
        <v>2.25</v>
      </c>
      <c r="F295" s="262"/>
      <c r="I295" s="259"/>
      <c r="J295" s="48" t="s">
        <v>174</v>
      </c>
      <c r="K295" s="49"/>
      <c r="L295" s="130"/>
      <c r="M295" s="51"/>
      <c r="N295" s="252"/>
      <c r="O295" s="252"/>
      <c r="Q295" s="269"/>
      <c r="R295" s="48" t="s">
        <v>175</v>
      </c>
      <c r="S295" s="57">
        <v>0.9</v>
      </c>
      <c r="T295" s="131">
        <v>0.61</v>
      </c>
      <c r="U295" s="132">
        <v>0.54900000000000004</v>
      </c>
      <c r="V295" s="252"/>
      <c r="W295" s="252"/>
      <c r="Y295" s="275"/>
      <c r="Z295" s="133" t="s">
        <v>149</v>
      </c>
      <c r="AA295" s="138">
        <f>AB309</f>
        <v>0.46296296296296302</v>
      </c>
      <c r="AB295" s="135">
        <v>0.25</v>
      </c>
      <c r="AC295" s="136">
        <f>+AA295*AB295</f>
        <v>0.11574074074074076</v>
      </c>
      <c r="AD295" s="139"/>
    </row>
    <row r="296" spans="1:38" ht="15.75" x14ac:dyDescent="0.25">
      <c r="A296" s="259"/>
      <c r="B296" s="48" t="s">
        <v>58</v>
      </c>
      <c r="C296" s="56">
        <v>1.4</v>
      </c>
      <c r="D296" s="130">
        <v>0.57999999999999996</v>
      </c>
      <c r="E296" s="51">
        <f t="shared" si="45"/>
        <v>0.81199999999999994</v>
      </c>
      <c r="F296" s="262"/>
      <c r="I296" s="259"/>
      <c r="J296" s="48" t="s">
        <v>57</v>
      </c>
      <c r="K296" s="56">
        <v>3</v>
      </c>
      <c r="L296" s="130">
        <v>0.75</v>
      </c>
      <c r="M296" s="51">
        <f t="shared" ref="M296:M300" si="46">+L296*K296</f>
        <v>2.25</v>
      </c>
      <c r="N296" s="252"/>
      <c r="O296" s="252"/>
      <c r="Q296" s="269"/>
      <c r="R296" s="48" t="s">
        <v>176</v>
      </c>
      <c r="S296" s="57">
        <v>0.9</v>
      </c>
      <c r="T296" s="131">
        <v>0.61</v>
      </c>
      <c r="U296" s="132">
        <v>0.54900000000000004</v>
      </c>
      <c r="V296" s="252"/>
      <c r="W296" s="252"/>
      <c r="Y296" s="275"/>
      <c r="Z296" s="140" t="s">
        <v>177</v>
      </c>
      <c r="AA296" s="134">
        <f>AB310</f>
        <v>0.55555555555555558</v>
      </c>
      <c r="AB296" s="135">
        <v>0.57999999999999996</v>
      </c>
      <c r="AC296" s="136">
        <f t="shared" si="44"/>
        <v>0.32222222222222219</v>
      </c>
      <c r="AD296" s="139"/>
    </row>
    <row r="297" spans="1:38" ht="15.75" x14ac:dyDescent="0.25">
      <c r="A297" s="259"/>
      <c r="B297" s="48" t="s">
        <v>46</v>
      </c>
      <c r="C297" s="56">
        <v>1.4</v>
      </c>
      <c r="D297" s="130">
        <v>2.1000000000000001E-2</v>
      </c>
      <c r="E297" s="51">
        <f t="shared" si="45"/>
        <v>2.9399999999999999E-2</v>
      </c>
      <c r="F297" s="262"/>
      <c r="I297" s="259"/>
      <c r="J297" s="48" t="s">
        <v>58</v>
      </c>
      <c r="K297" s="56">
        <v>1.4</v>
      </c>
      <c r="L297" s="130">
        <v>0.57999999999999996</v>
      </c>
      <c r="M297" s="51">
        <f t="shared" si="46"/>
        <v>0.81199999999999994</v>
      </c>
      <c r="N297" s="252"/>
      <c r="O297" s="249" t="s">
        <v>178</v>
      </c>
      <c r="Q297" s="269"/>
      <c r="R297" s="48" t="s">
        <v>179</v>
      </c>
      <c r="S297" s="57">
        <v>1.8</v>
      </c>
      <c r="T297" s="131">
        <v>0.61</v>
      </c>
      <c r="U297" s="132">
        <v>1.0980000000000001</v>
      </c>
      <c r="V297" s="252"/>
      <c r="W297" s="249" t="s">
        <v>178</v>
      </c>
      <c r="Y297" s="275"/>
      <c r="Z297" s="140" t="s">
        <v>180</v>
      </c>
      <c r="AA297" s="138">
        <f>AB311</f>
        <v>0.92592592592592604</v>
      </c>
      <c r="AB297" s="135">
        <v>0</v>
      </c>
      <c r="AC297" s="136">
        <f t="shared" si="44"/>
        <v>0</v>
      </c>
      <c r="AD297" s="139"/>
    </row>
    <row r="298" spans="1:38" ht="15.75" x14ac:dyDescent="0.25">
      <c r="A298" s="259"/>
      <c r="B298" s="48" t="s">
        <v>47</v>
      </c>
      <c r="C298" s="62">
        <v>0.5</v>
      </c>
      <c r="D298" s="130">
        <v>0.5</v>
      </c>
      <c r="E298" s="51">
        <f t="shared" si="45"/>
        <v>0.25</v>
      </c>
      <c r="F298" s="262"/>
      <c r="I298" s="259"/>
      <c r="J298" s="48" t="s">
        <v>46</v>
      </c>
      <c r="K298" s="56">
        <v>1.4</v>
      </c>
      <c r="L298" s="130">
        <v>2.1000000000000001E-2</v>
      </c>
      <c r="M298" s="51">
        <f t="shared" si="46"/>
        <v>2.9399999999999999E-2</v>
      </c>
      <c r="N298" s="252"/>
      <c r="O298" s="250"/>
      <c r="Q298" s="269"/>
      <c r="R298" s="48" t="s">
        <v>181</v>
      </c>
      <c r="S298" s="141">
        <v>1.53</v>
      </c>
      <c r="T298" s="131">
        <v>5.5E-2</v>
      </c>
      <c r="U298" s="132">
        <v>8.4150000000000003E-2</v>
      </c>
      <c r="V298" s="252"/>
      <c r="W298" s="250"/>
      <c r="Y298" s="275"/>
      <c r="Z298" s="122" t="s">
        <v>182</v>
      </c>
      <c r="AA298" s="138">
        <f>AB315</f>
        <v>0.33333333333333331</v>
      </c>
      <c r="AB298" s="135">
        <v>0.4</v>
      </c>
      <c r="AC298" s="136">
        <f t="shared" si="44"/>
        <v>0.13333333333333333</v>
      </c>
      <c r="AD298" s="139"/>
    </row>
    <row r="299" spans="1:38" ht="32.25" thickBot="1" x14ac:dyDescent="0.3">
      <c r="A299" s="260"/>
      <c r="B299" s="48" t="s">
        <v>55</v>
      </c>
      <c r="C299" s="58">
        <v>28</v>
      </c>
      <c r="D299" s="130">
        <v>5.0000000000000001E-3</v>
      </c>
      <c r="E299" s="51">
        <f t="shared" si="45"/>
        <v>0.14000000000000001</v>
      </c>
      <c r="F299" s="262"/>
      <c r="I299" s="259"/>
      <c r="J299" s="48" t="s">
        <v>47</v>
      </c>
      <c r="K299" s="62">
        <v>0.5</v>
      </c>
      <c r="L299" s="130">
        <v>0.5</v>
      </c>
      <c r="M299" s="51">
        <f t="shared" si="46"/>
        <v>0.25</v>
      </c>
      <c r="N299" s="252"/>
      <c r="O299" s="251">
        <f>+N293+N294</f>
        <v>26.291399999999999</v>
      </c>
      <c r="Q299" s="269"/>
      <c r="R299" s="48" t="s">
        <v>183</v>
      </c>
      <c r="S299" s="57">
        <v>0.5</v>
      </c>
      <c r="T299" s="131">
        <v>0.48</v>
      </c>
      <c r="U299" s="132">
        <v>0.24</v>
      </c>
      <c r="V299" s="252"/>
      <c r="W299" s="251">
        <f>+V293+V294</f>
        <v>29.899050000000003</v>
      </c>
      <c r="Y299" s="275"/>
      <c r="Z299" s="122" t="s">
        <v>150</v>
      </c>
      <c r="AA299" s="138">
        <f>AB316</f>
        <v>0.20350020350020351</v>
      </c>
      <c r="AB299" s="135">
        <v>0.5</v>
      </c>
      <c r="AC299" s="136">
        <f t="shared" si="44"/>
        <v>0.10175010175010175</v>
      </c>
      <c r="AD299" s="139"/>
    </row>
    <row r="300" spans="1:38" ht="32.25" thickBot="1" x14ac:dyDescent="0.3">
      <c r="A300" s="258" t="s">
        <v>184</v>
      </c>
      <c r="B300" s="98" t="s">
        <v>140</v>
      </c>
      <c r="C300" s="114">
        <v>0.55000000000000004</v>
      </c>
      <c r="D300" s="115">
        <f>[1]FRE_OPE!$P$4</f>
        <v>25</v>
      </c>
      <c r="E300" s="116">
        <f t="shared" ref="E300:E301" si="47">C300*D300</f>
        <v>13.750000000000002</v>
      </c>
      <c r="F300" s="142">
        <f>E300</f>
        <v>13.750000000000002</v>
      </c>
      <c r="I300" s="260"/>
      <c r="J300" s="48" t="s">
        <v>55</v>
      </c>
      <c r="K300" s="58">
        <v>28</v>
      </c>
      <c r="L300" s="130">
        <v>5.0000000000000001E-3</v>
      </c>
      <c r="M300" s="51">
        <f t="shared" si="46"/>
        <v>0.14000000000000001</v>
      </c>
      <c r="N300" s="272"/>
      <c r="O300" s="252"/>
      <c r="Q300" s="269"/>
      <c r="R300" s="48" t="s">
        <v>154</v>
      </c>
      <c r="S300" s="141">
        <v>2</v>
      </c>
      <c r="T300" s="131">
        <v>8.9899999999999994E-2</v>
      </c>
      <c r="U300" s="132">
        <v>0.17979999999999999</v>
      </c>
      <c r="V300" s="252"/>
      <c r="W300" s="252"/>
      <c r="Y300" s="275"/>
      <c r="Z300" s="122" t="s">
        <v>151</v>
      </c>
      <c r="AA300" s="134">
        <v>1.1499999999999999</v>
      </c>
      <c r="AB300" s="135">
        <v>0.92</v>
      </c>
      <c r="AC300" s="136">
        <f t="shared" si="44"/>
        <v>1.0580000000000001</v>
      </c>
      <c r="AD300" s="139"/>
    </row>
    <row r="301" spans="1:38" ht="31.5" x14ac:dyDescent="0.25">
      <c r="A301" s="259"/>
      <c r="B301" s="102" t="s">
        <v>142</v>
      </c>
      <c r="C301" s="123">
        <v>0.65</v>
      </c>
      <c r="D301" s="143">
        <f>[1]FRE_OPE!$P$4</f>
        <v>25</v>
      </c>
      <c r="E301" s="125">
        <f t="shared" si="47"/>
        <v>16.25</v>
      </c>
      <c r="F301" s="126">
        <f>E301</f>
        <v>16.25</v>
      </c>
      <c r="I301" s="258" t="s">
        <v>184</v>
      </c>
      <c r="J301" s="98" t="s">
        <v>140</v>
      </c>
      <c r="K301" s="114">
        <f>0.55+0.17</f>
        <v>0.72000000000000008</v>
      </c>
      <c r="L301" s="115">
        <f>[1]FRE_OPE!$P$4</f>
        <v>25</v>
      </c>
      <c r="M301" s="116">
        <f t="shared" ref="M301:M302" si="48">K301*L301</f>
        <v>18.000000000000004</v>
      </c>
      <c r="N301" s="142">
        <f>M301</f>
        <v>18.000000000000004</v>
      </c>
      <c r="O301" s="249" t="s">
        <v>167</v>
      </c>
      <c r="Q301" s="269"/>
      <c r="R301" s="48" t="s">
        <v>155</v>
      </c>
      <c r="S301" s="141">
        <v>4</v>
      </c>
      <c r="T301" s="131">
        <v>6.8999999999999999E-3</v>
      </c>
      <c r="U301" s="132">
        <v>2.76E-2</v>
      </c>
      <c r="V301" s="252"/>
      <c r="Y301" s="275"/>
      <c r="AA301" s="144">
        <v>1</v>
      </c>
      <c r="AB301" s="135">
        <v>0.25</v>
      </c>
      <c r="AC301" s="136">
        <f t="shared" si="44"/>
        <v>0.25</v>
      </c>
      <c r="AD301" s="139"/>
    </row>
    <row r="302" spans="1:38" ht="32.25" thickBot="1" x14ac:dyDescent="0.3">
      <c r="A302" s="259"/>
      <c r="B302" s="145" t="s">
        <v>50</v>
      </c>
      <c r="C302" s="146">
        <v>1.1499999999999999</v>
      </c>
      <c r="D302" s="147">
        <v>1.92</v>
      </c>
      <c r="E302" s="51">
        <f>+D302*C302</f>
        <v>2.2079999999999997</v>
      </c>
      <c r="F302" s="261">
        <f>SUM(E302:E309)</f>
        <v>5.367</v>
      </c>
      <c r="I302" s="259"/>
      <c r="J302" s="102" t="s">
        <v>142</v>
      </c>
      <c r="K302" s="123">
        <f>0.65+0.17</f>
        <v>0.82000000000000006</v>
      </c>
      <c r="L302" s="143">
        <f>[1]FRE_OPE!$P$4</f>
        <v>25</v>
      </c>
      <c r="M302" s="125">
        <f t="shared" si="48"/>
        <v>20.5</v>
      </c>
      <c r="N302" s="126">
        <f>M302</f>
        <v>20.5</v>
      </c>
      <c r="O302" s="250"/>
      <c r="Q302" s="270"/>
      <c r="R302" s="48" t="s">
        <v>185</v>
      </c>
      <c r="S302" s="57">
        <v>1.1499999999999999</v>
      </c>
      <c r="T302" s="131">
        <v>0.55000000000000004</v>
      </c>
      <c r="U302" s="132">
        <v>0.63249999999999995</v>
      </c>
      <c r="V302" s="271"/>
      <c r="Y302" s="275"/>
      <c r="AA302" s="144">
        <v>2</v>
      </c>
      <c r="AB302" s="135">
        <v>0.16</v>
      </c>
      <c r="AC302" s="136">
        <f t="shared" si="44"/>
        <v>0.32</v>
      </c>
      <c r="AD302" s="148"/>
    </row>
    <row r="303" spans="1:38" ht="15.75" x14ac:dyDescent="0.25">
      <c r="A303" s="259"/>
      <c r="B303" s="145" t="s">
        <v>52</v>
      </c>
      <c r="C303" s="149">
        <v>2.9</v>
      </c>
      <c r="D303" s="147">
        <v>0.49</v>
      </c>
      <c r="E303" s="51">
        <f t="shared" ref="E303:E309" si="49">+D303*C303</f>
        <v>1.421</v>
      </c>
      <c r="F303" s="262"/>
      <c r="I303" s="259"/>
      <c r="J303" s="145" t="s">
        <v>50</v>
      </c>
      <c r="K303" s="146">
        <v>1.1499999999999999</v>
      </c>
      <c r="L303" s="147">
        <v>1.92</v>
      </c>
      <c r="M303" s="51">
        <f>+L303*K303</f>
        <v>2.2079999999999997</v>
      </c>
      <c r="N303" s="251">
        <f>SUM(M303:M311)</f>
        <v>5.367</v>
      </c>
      <c r="O303" s="254">
        <f>N301+N303</f>
        <v>23.367000000000004</v>
      </c>
      <c r="Q303" s="268" t="s">
        <v>186</v>
      </c>
      <c r="R303" s="98" t="s">
        <v>140</v>
      </c>
      <c r="S303" s="118">
        <f>0.55+0.17</f>
        <v>0.72000000000000008</v>
      </c>
      <c r="T303" s="119">
        <f>[1]FRE_OPE!$P$4</f>
        <v>25</v>
      </c>
      <c r="U303" s="120">
        <f t="shared" ref="U303:U304" si="50">S303*T303</f>
        <v>18.000000000000004</v>
      </c>
      <c r="V303" s="121">
        <f>U303</f>
        <v>18.000000000000004</v>
      </c>
      <c r="W303" s="249" t="s">
        <v>167</v>
      </c>
      <c r="Z303" s="150"/>
    </row>
    <row r="304" spans="1:38" ht="15.75" x14ac:dyDescent="0.25">
      <c r="A304" s="259"/>
      <c r="B304" s="145" t="s">
        <v>187</v>
      </c>
      <c r="C304" s="151">
        <v>2</v>
      </c>
      <c r="D304" s="147">
        <v>0.49</v>
      </c>
      <c r="E304" s="51">
        <f t="shared" si="49"/>
        <v>0.98</v>
      </c>
      <c r="F304" s="262"/>
      <c r="I304" s="259"/>
      <c r="J304" s="48" t="s">
        <v>174</v>
      </c>
      <c r="K304" s="49"/>
      <c r="L304" s="130"/>
      <c r="M304" s="51"/>
      <c r="N304" s="252"/>
      <c r="O304" s="255"/>
      <c r="Q304" s="269"/>
      <c r="R304" s="102" t="s">
        <v>142</v>
      </c>
      <c r="S304" s="127">
        <f>0.65+0.17</f>
        <v>0.82000000000000006</v>
      </c>
      <c r="T304" s="124">
        <f>[1]FRE_OPE!$P$4</f>
        <v>25</v>
      </c>
      <c r="U304" s="128">
        <f t="shared" si="50"/>
        <v>20.5</v>
      </c>
      <c r="V304" s="129">
        <f>U304</f>
        <v>20.5</v>
      </c>
      <c r="W304" s="250"/>
      <c r="Z304" s="152"/>
      <c r="AA304" s="110"/>
      <c r="AB304" s="110"/>
    </row>
    <row r="305" spans="1:29" ht="15.75" customHeight="1" x14ac:dyDescent="0.25">
      <c r="A305" s="259"/>
      <c r="B305" s="145" t="s">
        <v>188</v>
      </c>
      <c r="C305" s="153">
        <v>1</v>
      </c>
      <c r="D305" s="147">
        <v>0.13100000000000001</v>
      </c>
      <c r="E305" s="51">
        <f t="shared" si="49"/>
        <v>0.13100000000000001</v>
      </c>
      <c r="F305" s="262"/>
      <c r="I305" s="259"/>
      <c r="J305" s="145" t="s">
        <v>52</v>
      </c>
      <c r="K305" s="149">
        <v>2.9</v>
      </c>
      <c r="L305" s="147">
        <v>0.49</v>
      </c>
      <c r="M305" s="51">
        <f t="shared" ref="M305:M311" si="51">+L305*K305</f>
        <v>1.421</v>
      </c>
      <c r="N305" s="252"/>
      <c r="O305" s="255"/>
      <c r="Q305" s="269"/>
      <c r="R305" s="48" t="s">
        <v>172</v>
      </c>
      <c r="S305" s="53">
        <v>1.1000000000000001</v>
      </c>
      <c r="T305" s="131">
        <v>7.29</v>
      </c>
      <c r="U305" s="132">
        <v>8.0190000000000001</v>
      </c>
      <c r="V305" s="251">
        <v>10.785789999999999</v>
      </c>
      <c r="W305" s="251">
        <f>V303+V305</f>
        <v>28.785790000000002</v>
      </c>
      <c r="Z305" s="154"/>
      <c r="AA305" s="155"/>
      <c r="AB305" s="155"/>
    </row>
    <row r="306" spans="1:29" ht="15.75" x14ac:dyDescent="0.25">
      <c r="A306" s="259"/>
      <c r="B306" s="145" t="s">
        <v>46</v>
      </c>
      <c r="C306" s="149">
        <v>2</v>
      </c>
      <c r="D306" s="147">
        <v>2.1000000000000001E-2</v>
      </c>
      <c r="E306" s="51">
        <f t="shared" si="49"/>
        <v>4.2000000000000003E-2</v>
      </c>
      <c r="F306" s="262"/>
      <c r="I306" s="259"/>
      <c r="J306" s="145" t="s">
        <v>187</v>
      </c>
      <c r="K306" s="151">
        <v>2</v>
      </c>
      <c r="L306" s="147">
        <v>0.49</v>
      </c>
      <c r="M306" s="51">
        <f t="shared" si="51"/>
        <v>0.98</v>
      </c>
      <c r="N306" s="252"/>
      <c r="O306" s="255"/>
      <c r="Q306" s="269"/>
      <c r="R306" s="48" t="s">
        <v>175</v>
      </c>
      <c r="S306" s="57">
        <v>0.9</v>
      </c>
      <c r="T306" s="131">
        <v>0.72</v>
      </c>
      <c r="U306" s="132">
        <v>0.64800000000000002</v>
      </c>
      <c r="V306" s="252"/>
      <c r="W306" s="252"/>
      <c r="AA306" s="113"/>
      <c r="AB306" s="156">
        <v>1.2</v>
      </c>
    </row>
    <row r="307" spans="1:29" ht="15.75" x14ac:dyDescent="0.25">
      <c r="A307" s="259"/>
      <c r="B307" s="145" t="s">
        <v>47</v>
      </c>
      <c r="C307" s="157">
        <v>1</v>
      </c>
      <c r="D307" s="147">
        <v>0.5</v>
      </c>
      <c r="E307" s="51">
        <f t="shared" si="49"/>
        <v>0.5</v>
      </c>
      <c r="F307" s="262"/>
      <c r="I307" s="259"/>
      <c r="J307" s="145" t="s">
        <v>188</v>
      </c>
      <c r="K307" s="153">
        <v>1</v>
      </c>
      <c r="L307" s="147">
        <v>0.13100000000000001</v>
      </c>
      <c r="M307" s="51">
        <f t="shared" si="51"/>
        <v>0.13100000000000001</v>
      </c>
      <c r="N307" s="252"/>
      <c r="O307" s="256" t="s">
        <v>178</v>
      </c>
      <c r="Q307" s="269"/>
      <c r="R307" s="48" t="s">
        <v>176</v>
      </c>
      <c r="S307" s="57">
        <v>1.8</v>
      </c>
      <c r="T307" s="131">
        <v>0.72</v>
      </c>
      <c r="U307" s="132">
        <v>1.296</v>
      </c>
      <c r="V307" s="252"/>
      <c r="W307" s="252"/>
      <c r="Z307" s="158"/>
      <c r="AA307" s="113"/>
      <c r="AB307" s="156">
        <v>1.8</v>
      </c>
    </row>
    <row r="308" spans="1:29" ht="15.75" x14ac:dyDescent="0.25">
      <c r="A308" s="259"/>
      <c r="B308" s="145" t="s">
        <v>55</v>
      </c>
      <c r="C308" s="153">
        <v>15</v>
      </c>
      <c r="D308" s="147">
        <v>5.0000000000000001E-3</v>
      </c>
      <c r="E308" s="51">
        <f t="shared" si="49"/>
        <v>7.4999999999999997E-2</v>
      </c>
      <c r="F308" s="262"/>
      <c r="I308" s="259"/>
      <c r="J308" s="145" t="s">
        <v>46</v>
      </c>
      <c r="K308" s="149">
        <v>2</v>
      </c>
      <c r="L308" s="147">
        <v>2.1000000000000001E-2</v>
      </c>
      <c r="M308" s="51">
        <f t="shared" si="51"/>
        <v>4.2000000000000003E-2</v>
      </c>
      <c r="N308" s="252"/>
      <c r="O308" s="256"/>
      <c r="Q308" s="269"/>
      <c r="R308" s="48" t="s">
        <v>181</v>
      </c>
      <c r="S308" s="141">
        <v>1</v>
      </c>
      <c r="T308" s="131">
        <v>5.5E-2</v>
      </c>
      <c r="U308" s="132">
        <v>5.5E-2</v>
      </c>
      <c r="V308" s="252"/>
      <c r="W308" s="249" t="s">
        <v>178</v>
      </c>
      <c r="Z308" s="159" t="s">
        <v>170</v>
      </c>
      <c r="AA308" s="122"/>
      <c r="AB308" s="160">
        <f xml:space="preserve"> (1/AB306)</f>
        <v>0.83333333333333337</v>
      </c>
    </row>
    <row r="309" spans="1:29" ht="31.5" x14ac:dyDescent="0.25">
      <c r="A309" s="259"/>
      <c r="B309" s="145" t="s">
        <v>189</v>
      </c>
      <c r="C309" s="161">
        <v>2</v>
      </c>
      <c r="D309" s="147">
        <v>5.0000000000000001E-3</v>
      </c>
      <c r="E309" s="51">
        <f t="shared" si="49"/>
        <v>0.01</v>
      </c>
      <c r="F309" s="263"/>
      <c r="I309" s="259"/>
      <c r="J309" s="145" t="s">
        <v>47</v>
      </c>
      <c r="K309" s="157">
        <v>1</v>
      </c>
      <c r="L309" s="147">
        <v>0.5</v>
      </c>
      <c r="M309" s="51">
        <f t="shared" si="51"/>
        <v>0.5</v>
      </c>
      <c r="N309" s="252"/>
      <c r="O309" s="257"/>
      <c r="Q309" s="269"/>
      <c r="R309" s="48" t="s">
        <v>183</v>
      </c>
      <c r="S309" s="57">
        <v>1</v>
      </c>
      <c r="T309" s="131">
        <v>0.25</v>
      </c>
      <c r="U309" s="132">
        <v>0.25</v>
      </c>
      <c r="V309" s="252"/>
      <c r="W309" s="250"/>
      <c r="AA309" s="122"/>
      <c r="AB309" s="160">
        <f>((1/AB307)/AB306)</f>
        <v>0.46296296296296302</v>
      </c>
    </row>
    <row r="310" spans="1:29" ht="31.5" x14ac:dyDescent="0.25">
      <c r="A310" s="259"/>
      <c r="B310" s="31" t="s">
        <v>190</v>
      </c>
      <c r="C310" s="162">
        <v>3</v>
      </c>
      <c r="D310" s="163">
        <v>0.33</v>
      </c>
      <c r="E310" s="164">
        <f>+D310*C310</f>
        <v>0.99</v>
      </c>
      <c r="F310" s="165">
        <f>+E310</f>
        <v>0.99</v>
      </c>
      <c r="I310" s="259"/>
      <c r="J310" s="145" t="s">
        <v>55</v>
      </c>
      <c r="K310" s="153">
        <v>15</v>
      </c>
      <c r="L310" s="147">
        <v>5.0000000000000001E-3</v>
      </c>
      <c r="M310" s="51">
        <f t="shared" si="51"/>
        <v>7.4999999999999997E-2</v>
      </c>
      <c r="N310" s="252"/>
      <c r="O310" s="251">
        <f>+N302+N303</f>
        <v>25.867000000000001</v>
      </c>
      <c r="Q310" s="269"/>
      <c r="R310" s="48" t="s">
        <v>154</v>
      </c>
      <c r="S310" s="141">
        <v>1</v>
      </c>
      <c r="T310" s="131">
        <v>8.9899999999999997E-3</v>
      </c>
      <c r="U310" s="132">
        <v>8.9899999999999997E-3</v>
      </c>
      <c r="V310" s="252"/>
      <c r="W310" s="251">
        <f>+V304+V305</f>
        <v>31.285789999999999</v>
      </c>
      <c r="AA310" s="166"/>
      <c r="AB310" s="160">
        <f>(1/AB307)</f>
        <v>0.55555555555555558</v>
      </c>
    </row>
    <row r="311" spans="1:29" ht="32.25" thickBot="1" x14ac:dyDescent="0.3">
      <c r="A311" s="260"/>
      <c r="B311" s="32" t="s">
        <v>191</v>
      </c>
      <c r="C311" s="162">
        <v>3</v>
      </c>
      <c r="D311" s="167">
        <v>0.22</v>
      </c>
      <c r="E311" s="164">
        <f>+D311*C311</f>
        <v>0.66</v>
      </c>
      <c r="F311" s="168">
        <f>+E311</f>
        <v>0.66</v>
      </c>
      <c r="I311" s="259"/>
      <c r="J311" s="145" t="s">
        <v>189</v>
      </c>
      <c r="K311" s="161">
        <v>2</v>
      </c>
      <c r="L311" s="147">
        <v>5.0000000000000001E-3</v>
      </c>
      <c r="M311" s="51">
        <f t="shared" si="51"/>
        <v>0.01</v>
      </c>
      <c r="N311" s="253"/>
      <c r="O311" s="252"/>
      <c r="Q311" s="269"/>
      <c r="R311" s="48" t="s">
        <v>155</v>
      </c>
      <c r="S311" s="141">
        <v>2</v>
      </c>
      <c r="T311" s="131">
        <v>6.8999999999999999E-3</v>
      </c>
      <c r="U311" s="132">
        <v>1.38E-2</v>
      </c>
      <c r="V311" s="252"/>
      <c r="W311" s="252"/>
      <c r="AA311" s="166"/>
      <c r="AB311" s="160">
        <f>((1/AB307)/1.2)*2</f>
        <v>0.92592592592592604</v>
      </c>
    </row>
    <row r="312" spans="1:29" ht="32.25" thickBot="1" x14ac:dyDescent="0.3">
      <c r="A312" s="258" t="s">
        <v>192</v>
      </c>
      <c r="B312" s="98" t="s">
        <v>140</v>
      </c>
      <c r="C312" s="114">
        <v>0.55000000000000004</v>
      </c>
      <c r="D312" s="115">
        <f>[1]FRE_OPE!$P$4</f>
        <v>25</v>
      </c>
      <c r="E312" s="116">
        <f t="shared" ref="E312:E313" si="52">C312*D312</f>
        <v>13.750000000000002</v>
      </c>
      <c r="F312" s="142">
        <f>E312</f>
        <v>13.750000000000002</v>
      </c>
      <c r="I312" s="259"/>
      <c r="J312" s="31" t="s">
        <v>190</v>
      </c>
      <c r="K312" s="162">
        <v>3</v>
      </c>
      <c r="L312" s="163">
        <v>0.33</v>
      </c>
      <c r="M312" s="164">
        <f>+L312*K312</f>
        <v>0.99</v>
      </c>
      <c r="N312" s="165">
        <f>+M312</f>
        <v>0.99</v>
      </c>
      <c r="Q312" s="270"/>
      <c r="R312" s="48" t="s">
        <v>185</v>
      </c>
      <c r="S312" s="57">
        <v>0.9</v>
      </c>
      <c r="T312" s="131">
        <v>0.55000000000000004</v>
      </c>
      <c r="U312" s="132">
        <v>0.49500000000000005</v>
      </c>
      <c r="V312" s="252"/>
      <c r="AA312" s="169"/>
      <c r="AB312" s="170">
        <v>24</v>
      </c>
    </row>
    <row r="313" spans="1:29" ht="32.25" thickBot="1" x14ac:dyDescent="0.3">
      <c r="A313" s="259"/>
      <c r="B313" s="102" t="s">
        <v>142</v>
      </c>
      <c r="C313" s="123">
        <v>0.65</v>
      </c>
      <c r="D313" s="143">
        <f>[1]FRE_OPE!$P$4</f>
        <v>25</v>
      </c>
      <c r="E313" s="125">
        <f t="shared" si="52"/>
        <v>16.25</v>
      </c>
      <c r="F313" s="126">
        <f>E313</f>
        <v>16.25</v>
      </c>
      <c r="I313" s="260"/>
      <c r="J313" s="32" t="s">
        <v>191</v>
      </c>
      <c r="K313" s="162">
        <v>3</v>
      </c>
      <c r="L313" s="167">
        <v>0.22</v>
      </c>
      <c r="M313" s="164">
        <f>+L313*K313</f>
        <v>0.66</v>
      </c>
      <c r="N313" s="168">
        <f>+M313</f>
        <v>0.66</v>
      </c>
      <c r="Q313" s="268" t="s">
        <v>193</v>
      </c>
      <c r="R313" s="98" t="s">
        <v>140</v>
      </c>
      <c r="S313" s="118">
        <f>0.55+0.17</f>
        <v>0.72000000000000008</v>
      </c>
      <c r="T313" s="119">
        <f>[1]FRE_OPE!$P$4</f>
        <v>25</v>
      </c>
      <c r="U313" s="120">
        <f t="shared" ref="U313:U314" si="53">S313*T313</f>
        <v>18.000000000000004</v>
      </c>
      <c r="V313" s="121">
        <f>U313</f>
        <v>18.000000000000004</v>
      </c>
      <c r="W313" s="249" t="s">
        <v>167</v>
      </c>
      <c r="AA313" s="169"/>
      <c r="AB313" s="170">
        <v>16.38</v>
      </c>
    </row>
    <row r="314" spans="1:29" ht="15.75" x14ac:dyDescent="0.25">
      <c r="A314" s="259"/>
      <c r="B314" s="48" t="s">
        <v>50</v>
      </c>
      <c r="C314" s="49">
        <v>1.05</v>
      </c>
      <c r="D314" s="130">
        <v>2.2000000000000002</v>
      </c>
      <c r="E314" s="51">
        <f>+D314*C314</f>
        <v>2.3100000000000005</v>
      </c>
      <c r="F314" s="261">
        <f>SUM(E314:E322)</f>
        <v>9.6214000000000031</v>
      </c>
      <c r="I314" s="258" t="s">
        <v>192</v>
      </c>
      <c r="J314" s="98" t="s">
        <v>140</v>
      </c>
      <c r="K314" s="114">
        <f>0.55+0.17</f>
        <v>0.72000000000000008</v>
      </c>
      <c r="L314" s="115">
        <f>[1]FRE_OPE!$P$4</f>
        <v>25</v>
      </c>
      <c r="M314" s="116">
        <f t="shared" ref="M314:M315" si="54">K314*L314</f>
        <v>18.000000000000004</v>
      </c>
      <c r="N314" s="142">
        <f>M314</f>
        <v>18.000000000000004</v>
      </c>
      <c r="O314" s="249" t="s">
        <v>167</v>
      </c>
      <c r="Q314" s="269"/>
      <c r="R314" s="102" t="s">
        <v>142</v>
      </c>
      <c r="S314" s="127">
        <f>0.65+0.17</f>
        <v>0.82000000000000006</v>
      </c>
      <c r="T314" s="124">
        <f>[1]FRE_OPE!$P$4</f>
        <v>25</v>
      </c>
      <c r="U314" s="128">
        <f t="shared" si="53"/>
        <v>20.5</v>
      </c>
      <c r="V314" s="129">
        <f>U314</f>
        <v>20.5</v>
      </c>
      <c r="W314" s="250"/>
      <c r="AA314" s="171"/>
      <c r="AB314" s="172">
        <f>AB312*AB313</f>
        <v>393.12</v>
      </c>
    </row>
    <row r="315" spans="1:29" ht="15.75" x14ac:dyDescent="0.25">
      <c r="A315" s="259"/>
      <c r="B315" s="48" t="s">
        <v>194</v>
      </c>
      <c r="C315" s="173">
        <v>0.3</v>
      </c>
      <c r="D315" s="130">
        <v>0.93</v>
      </c>
      <c r="E315" s="51">
        <f t="shared" ref="E315:E321" si="55">+D315*C315</f>
        <v>0.27900000000000003</v>
      </c>
      <c r="F315" s="262"/>
      <c r="I315" s="259"/>
      <c r="J315" s="102" t="s">
        <v>142</v>
      </c>
      <c r="K315" s="123">
        <f>0.65+0.17</f>
        <v>0.82000000000000006</v>
      </c>
      <c r="L315" s="143">
        <f>[1]FRE_OPE!$P$4</f>
        <v>25</v>
      </c>
      <c r="M315" s="125">
        <f t="shared" si="54"/>
        <v>20.5</v>
      </c>
      <c r="N315" s="126">
        <f>M315</f>
        <v>20.5</v>
      </c>
      <c r="O315" s="250"/>
      <c r="Q315" s="269"/>
      <c r="R315" s="48" t="s">
        <v>172</v>
      </c>
      <c r="S315" s="53">
        <v>1.1000000000000001</v>
      </c>
      <c r="T315" s="131">
        <v>9.7200000000000006</v>
      </c>
      <c r="U315" s="132">
        <v>10.692000000000002</v>
      </c>
      <c r="V315" s="251">
        <v>13.868550000000001</v>
      </c>
      <c r="W315" s="251">
        <f>V313+V315</f>
        <v>31.868550000000006</v>
      </c>
      <c r="AA315" s="171"/>
      <c r="AB315" s="160">
        <f>((((AB312/AB306)*AB313)/5)*2)/AB314</f>
        <v>0.33333333333333331</v>
      </c>
    </row>
    <row r="316" spans="1:29" ht="31.5" x14ac:dyDescent="0.25">
      <c r="A316" s="259"/>
      <c r="B316" s="48" t="s">
        <v>195</v>
      </c>
      <c r="C316" s="56">
        <v>2</v>
      </c>
      <c r="D316" s="130">
        <v>1.2</v>
      </c>
      <c r="E316" s="51">
        <f t="shared" si="55"/>
        <v>2.4</v>
      </c>
      <c r="F316" s="262"/>
      <c r="I316" s="259"/>
      <c r="J316" s="48" t="s">
        <v>50</v>
      </c>
      <c r="K316" s="49">
        <v>1.05</v>
      </c>
      <c r="L316" s="130">
        <v>2.2000000000000002</v>
      </c>
      <c r="M316" s="51">
        <f>+L316*K316</f>
        <v>2.3100000000000005</v>
      </c>
      <c r="N316" s="251">
        <f>SUM(M316:M325)</f>
        <v>9.6214000000000031</v>
      </c>
      <c r="O316" s="254">
        <f>N314+N316</f>
        <v>27.621400000000008</v>
      </c>
      <c r="Q316" s="269"/>
      <c r="R316" s="48" t="s">
        <v>196</v>
      </c>
      <c r="S316" s="57">
        <v>0.72</v>
      </c>
      <c r="T316" s="131">
        <v>1.3</v>
      </c>
      <c r="U316" s="132">
        <v>0.93599999999999994</v>
      </c>
      <c r="V316" s="252"/>
      <c r="W316" s="252"/>
      <c r="AA316" s="171"/>
      <c r="AB316" s="160">
        <f>((AB312/AB306)*4)/AB314</f>
        <v>0.20350020350020351</v>
      </c>
    </row>
    <row r="317" spans="1:29" ht="31.5" x14ac:dyDescent="0.25">
      <c r="A317" s="259"/>
      <c r="B317" s="48" t="s">
        <v>197</v>
      </c>
      <c r="C317" s="56">
        <v>2.6</v>
      </c>
      <c r="D317" s="130">
        <v>1.5</v>
      </c>
      <c r="E317" s="51">
        <f t="shared" si="55"/>
        <v>3.9000000000000004</v>
      </c>
      <c r="F317" s="262"/>
      <c r="I317" s="259"/>
      <c r="J317" s="48" t="s">
        <v>174</v>
      </c>
      <c r="K317" s="49"/>
      <c r="L317" s="130"/>
      <c r="M317" s="51"/>
      <c r="N317" s="252"/>
      <c r="O317" s="255"/>
      <c r="Q317" s="269"/>
      <c r="R317" s="48" t="s">
        <v>198</v>
      </c>
      <c r="S317" s="57">
        <v>1.01</v>
      </c>
      <c r="T317" s="131">
        <v>1.3</v>
      </c>
      <c r="U317" s="132">
        <v>1.3130000000000002</v>
      </c>
      <c r="V317" s="252"/>
      <c r="W317" s="252"/>
    </row>
    <row r="318" spans="1:29" ht="15.75" x14ac:dyDescent="0.25">
      <c r="A318" s="259"/>
      <c r="B318" s="48" t="s">
        <v>199</v>
      </c>
      <c r="C318" s="174">
        <v>1.8</v>
      </c>
      <c r="D318" s="130">
        <v>0.115</v>
      </c>
      <c r="E318" s="51">
        <f t="shared" si="55"/>
        <v>0.20700000000000002</v>
      </c>
      <c r="F318" s="262"/>
      <c r="I318" s="259"/>
      <c r="J318" s="48" t="s">
        <v>194</v>
      </c>
      <c r="K318" s="173">
        <v>0.3</v>
      </c>
      <c r="L318" s="130">
        <v>0.93</v>
      </c>
      <c r="M318" s="51">
        <f t="shared" ref="M318:M324" si="56">+L318*K318</f>
        <v>0.27900000000000003</v>
      </c>
      <c r="N318" s="252"/>
      <c r="O318" s="255"/>
      <c r="Q318" s="269"/>
      <c r="R318" s="48" t="s">
        <v>200</v>
      </c>
      <c r="S318" s="141">
        <v>0.45</v>
      </c>
      <c r="T318" s="131">
        <v>5.5E-2</v>
      </c>
      <c r="U318" s="132">
        <v>2.4750000000000001E-2</v>
      </c>
      <c r="V318" s="252"/>
      <c r="W318" s="249" t="s">
        <v>178</v>
      </c>
      <c r="AA318" s="175" t="s">
        <v>201</v>
      </c>
      <c r="AB318" s="22"/>
      <c r="AC318" s="22"/>
    </row>
    <row r="319" spans="1:29" ht="31.5" x14ac:dyDescent="0.25">
      <c r="A319" s="259"/>
      <c r="B319" s="48" t="s">
        <v>188</v>
      </c>
      <c r="C319" s="58">
        <v>1</v>
      </c>
      <c r="D319" s="130">
        <v>0.13100000000000001</v>
      </c>
      <c r="E319" s="51">
        <f t="shared" si="55"/>
        <v>0.13100000000000001</v>
      </c>
      <c r="F319" s="262"/>
      <c r="I319" s="259"/>
      <c r="J319" s="48" t="s">
        <v>195</v>
      </c>
      <c r="K319" s="56">
        <v>2</v>
      </c>
      <c r="L319" s="130">
        <v>1.2</v>
      </c>
      <c r="M319" s="51">
        <f t="shared" si="56"/>
        <v>2.4</v>
      </c>
      <c r="N319" s="252"/>
      <c r="O319" s="255"/>
      <c r="Q319" s="269"/>
      <c r="R319" s="48" t="s">
        <v>183</v>
      </c>
      <c r="S319" s="57">
        <v>1</v>
      </c>
      <c r="T319" s="131">
        <v>0.28000000000000003</v>
      </c>
      <c r="U319" s="132">
        <v>0.28000000000000003</v>
      </c>
      <c r="V319" s="252"/>
      <c r="W319" s="250"/>
      <c r="AA319" s="176"/>
      <c r="AB319" s="177"/>
      <c r="AC319" s="22"/>
    </row>
    <row r="320" spans="1:29" ht="15.75" x14ac:dyDescent="0.25">
      <c r="A320" s="259"/>
      <c r="B320" s="48" t="s">
        <v>46</v>
      </c>
      <c r="C320" s="56">
        <v>1.4</v>
      </c>
      <c r="D320" s="130">
        <v>2.1000000000000001E-2</v>
      </c>
      <c r="E320" s="51">
        <f t="shared" si="55"/>
        <v>2.9399999999999999E-2</v>
      </c>
      <c r="F320" s="262"/>
      <c r="I320" s="259"/>
      <c r="J320" s="48" t="s">
        <v>197</v>
      </c>
      <c r="K320" s="56">
        <v>2.6</v>
      </c>
      <c r="L320" s="130">
        <v>1.5</v>
      </c>
      <c r="M320" s="51">
        <f t="shared" si="56"/>
        <v>3.9000000000000004</v>
      </c>
      <c r="N320" s="252"/>
      <c r="O320" s="256" t="s">
        <v>178</v>
      </c>
      <c r="Q320" s="269"/>
      <c r="R320" s="48" t="s">
        <v>202</v>
      </c>
      <c r="S320" s="141">
        <v>0.5</v>
      </c>
      <c r="T320" s="131">
        <v>0.42</v>
      </c>
      <c r="U320" s="132">
        <v>0.21</v>
      </c>
      <c r="V320" s="252"/>
      <c r="W320" s="251">
        <f>+V314+V315</f>
        <v>34.368549999999999</v>
      </c>
      <c r="AA320" s="178"/>
      <c r="AB320" s="179"/>
      <c r="AC320" s="175" t="s">
        <v>203</v>
      </c>
    </row>
    <row r="321" spans="1:28" ht="15.75" x14ac:dyDescent="0.25">
      <c r="A321" s="259"/>
      <c r="B321" s="48" t="s">
        <v>47</v>
      </c>
      <c r="C321" s="62">
        <v>0.5</v>
      </c>
      <c r="D321" s="130">
        <v>0.5</v>
      </c>
      <c r="E321" s="51">
        <f t="shared" si="55"/>
        <v>0.25</v>
      </c>
      <c r="F321" s="262"/>
      <c r="I321" s="259"/>
      <c r="J321" s="48" t="s">
        <v>199</v>
      </c>
      <c r="K321" s="174">
        <v>1.8</v>
      </c>
      <c r="L321" s="130">
        <v>0.115</v>
      </c>
      <c r="M321" s="51">
        <f t="shared" si="56"/>
        <v>0.20700000000000002</v>
      </c>
      <c r="N321" s="252"/>
      <c r="O321" s="256"/>
      <c r="Q321" s="269"/>
      <c r="R321" s="48" t="s">
        <v>155</v>
      </c>
      <c r="S321" s="141">
        <v>2</v>
      </c>
      <c r="T321" s="131">
        <v>6.8999999999999999E-3</v>
      </c>
      <c r="U321" s="132">
        <v>1.38E-2</v>
      </c>
      <c r="V321" s="252"/>
      <c r="W321" s="252"/>
      <c r="AA321" s="180"/>
      <c r="AB321" s="181"/>
    </row>
    <row r="322" spans="1:28" ht="31.5" x14ac:dyDescent="0.25">
      <c r="A322" s="259"/>
      <c r="B322" s="48" t="s">
        <v>55</v>
      </c>
      <c r="C322" s="58">
        <v>23</v>
      </c>
      <c r="D322" s="130">
        <v>5.0000000000000001E-3</v>
      </c>
      <c r="E322" s="51">
        <f>+D322*C322</f>
        <v>0.115</v>
      </c>
      <c r="F322" s="263"/>
      <c r="I322" s="259"/>
      <c r="J322" s="48" t="s">
        <v>188</v>
      </c>
      <c r="K322" s="58">
        <v>1</v>
      </c>
      <c r="L322" s="130">
        <v>0.13100000000000001</v>
      </c>
      <c r="M322" s="51">
        <f t="shared" si="56"/>
        <v>0.13100000000000001</v>
      </c>
      <c r="N322" s="252"/>
      <c r="O322" s="257"/>
      <c r="Q322" s="270"/>
      <c r="R322" s="48" t="s">
        <v>185</v>
      </c>
      <c r="S322" s="182">
        <v>0.7</v>
      </c>
      <c r="T322" s="183">
        <v>0.56999999999999995</v>
      </c>
      <c r="U322" s="184">
        <v>0.39899999999999997</v>
      </c>
      <c r="V322" s="271"/>
    </row>
    <row r="323" spans="1:28" ht="31.5" x14ac:dyDescent="0.25">
      <c r="A323" s="259"/>
      <c r="B323" s="31" t="s">
        <v>190</v>
      </c>
      <c r="C323" s="162">
        <v>3</v>
      </c>
      <c r="D323" s="163">
        <v>0.33</v>
      </c>
      <c r="E323" s="164">
        <v>0.99</v>
      </c>
      <c r="F323" s="165">
        <f>+E323</f>
        <v>0.99</v>
      </c>
      <c r="I323" s="259"/>
      <c r="J323" s="48" t="s">
        <v>46</v>
      </c>
      <c r="K323" s="56">
        <v>1.4</v>
      </c>
      <c r="L323" s="130">
        <v>2.1000000000000001E-2</v>
      </c>
      <c r="M323" s="51">
        <f t="shared" si="56"/>
        <v>2.9399999999999999E-2</v>
      </c>
      <c r="N323" s="252"/>
      <c r="O323" s="254">
        <f>+N315+N316</f>
        <v>30.121400000000001</v>
      </c>
    </row>
    <row r="324" spans="1:28" ht="32.25" thickBot="1" x14ac:dyDescent="0.3">
      <c r="A324" s="260"/>
      <c r="B324" s="32" t="s">
        <v>204</v>
      </c>
      <c r="C324" s="162">
        <v>3</v>
      </c>
      <c r="D324" s="167">
        <v>0.22</v>
      </c>
      <c r="E324" s="185">
        <v>0.66</v>
      </c>
      <c r="F324" s="168">
        <f>+E324</f>
        <v>0.66</v>
      </c>
      <c r="I324" s="259"/>
      <c r="J324" s="48" t="s">
        <v>47</v>
      </c>
      <c r="K324" s="62">
        <v>0.5</v>
      </c>
      <c r="L324" s="130">
        <v>0.5</v>
      </c>
      <c r="M324" s="51">
        <f t="shared" si="56"/>
        <v>0.25</v>
      </c>
      <c r="N324" s="252"/>
      <c r="O324" s="255"/>
    </row>
    <row r="325" spans="1:28" ht="31.5" x14ac:dyDescent="0.25">
      <c r="A325" s="258" t="s">
        <v>205</v>
      </c>
      <c r="B325" s="98" t="s">
        <v>140</v>
      </c>
      <c r="C325" s="114">
        <v>0.8</v>
      </c>
      <c r="D325" s="40">
        <f>[1]FRE_OPE!$P$4</f>
        <v>25</v>
      </c>
      <c r="E325" s="41">
        <f t="shared" ref="E325" si="57">C325*D325</f>
        <v>20</v>
      </c>
      <c r="F325" s="42">
        <f>E325</f>
        <v>20</v>
      </c>
      <c r="I325" s="259"/>
      <c r="J325" s="48" t="s">
        <v>55</v>
      </c>
      <c r="K325" s="58">
        <v>23</v>
      </c>
      <c r="L325" s="130">
        <v>5.0000000000000001E-3</v>
      </c>
      <c r="M325" s="51">
        <f>+L325*K325</f>
        <v>0.115</v>
      </c>
      <c r="N325" s="253"/>
      <c r="O325" s="255"/>
    </row>
    <row r="326" spans="1:28" ht="15.75" x14ac:dyDescent="0.25">
      <c r="A326" s="259"/>
      <c r="B326" s="48" t="s">
        <v>50</v>
      </c>
      <c r="C326" s="49">
        <v>1.05</v>
      </c>
      <c r="D326" s="130">
        <v>2.2000000000000002</v>
      </c>
      <c r="E326" s="51">
        <f>+D326*C326</f>
        <v>2.3100000000000005</v>
      </c>
      <c r="F326" s="261">
        <f>+SUM(E326:E333)</f>
        <v>13.44205</v>
      </c>
      <c r="I326" s="259"/>
      <c r="J326" s="31" t="s">
        <v>190</v>
      </c>
      <c r="K326" s="162">
        <v>3</v>
      </c>
      <c r="L326" s="163">
        <v>0.33</v>
      </c>
      <c r="M326" s="164">
        <v>0.99</v>
      </c>
      <c r="N326" s="165">
        <f>+M326</f>
        <v>0.99</v>
      </c>
    </row>
    <row r="327" spans="1:28" ht="32.25" thickBot="1" x14ac:dyDescent="0.3">
      <c r="A327" s="259"/>
      <c r="B327" s="48" t="s">
        <v>206</v>
      </c>
      <c r="C327" s="56">
        <v>1</v>
      </c>
      <c r="D327" s="130">
        <v>9.25</v>
      </c>
      <c r="E327" s="51">
        <f t="shared" ref="E327:E333" si="58">+D327*C327</f>
        <v>9.25</v>
      </c>
      <c r="F327" s="262"/>
      <c r="I327" s="260"/>
      <c r="J327" s="32" t="s">
        <v>204</v>
      </c>
      <c r="K327" s="162">
        <v>3</v>
      </c>
      <c r="L327" s="167">
        <v>0.22</v>
      </c>
      <c r="M327" s="185">
        <v>0.66</v>
      </c>
      <c r="N327" s="168">
        <f>+M327</f>
        <v>0.66</v>
      </c>
    </row>
    <row r="328" spans="1:28" ht="47.25" customHeight="1" x14ac:dyDescent="0.25">
      <c r="A328" s="259"/>
      <c r="B328" s="48" t="s">
        <v>207</v>
      </c>
      <c r="C328" s="186">
        <v>0.3</v>
      </c>
      <c r="D328" s="130">
        <v>1.21</v>
      </c>
      <c r="E328" s="51">
        <f t="shared" si="58"/>
        <v>0.36299999999999999</v>
      </c>
      <c r="F328" s="262"/>
      <c r="I328" s="265" t="s">
        <v>205</v>
      </c>
      <c r="J328" s="98" t="s">
        <v>140</v>
      </c>
      <c r="K328" s="114">
        <f>0.8+0.17</f>
        <v>0.97000000000000008</v>
      </c>
      <c r="L328" s="40">
        <f>[1]FRE_OPE!$P$4</f>
        <v>25</v>
      </c>
      <c r="M328" s="41">
        <f t="shared" ref="M328" si="59">K328*L328</f>
        <v>24.250000000000004</v>
      </c>
      <c r="N328" s="42">
        <f>M328</f>
        <v>24.250000000000004</v>
      </c>
      <c r="O328" s="249" t="s">
        <v>167</v>
      </c>
    </row>
    <row r="329" spans="1:28" ht="15.75" x14ac:dyDescent="0.25">
      <c r="A329" s="259"/>
      <c r="B329" s="48" t="s">
        <v>208</v>
      </c>
      <c r="C329" s="56">
        <v>2</v>
      </c>
      <c r="D329" s="130">
        <v>0.57999999999999996</v>
      </c>
      <c r="E329" s="51">
        <f t="shared" si="58"/>
        <v>1.1599999999999999</v>
      </c>
      <c r="F329" s="262"/>
      <c r="I329" s="266"/>
      <c r="J329" s="48" t="s">
        <v>50</v>
      </c>
      <c r="K329" s="49">
        <v>1.05</v>
      </c>
      <c r="L329" s="130">
        <v>2.2000000000000002</v>
      </c>
      <c r="M329" s="51">
        <f>+L329*K329</f>
        <v>2.3100000000000005</v>
      </c>
      <c r="N329" s="251">
        <f>+SUM(M329:M337)</f>
        <v>13.44205</v>
      </c>
      <c r="O329" s="250"/>
    </row>
    <row r="330" spans="1:28" ht="15.75" x14ac:dyDescent="0.25">
      <c r="A330" s="259"/>
      <c r="B330" s="48" t="s">
        <v>209</v>
      </c>
      <c r="C330" s="174">
        <v>0.15</v>
      </c>
      <c r="D330" s="130">
        <v>0.13100000000000001</v>
      </c>
      <c r="E330" s="51">
        <f t="shared" si="58"/>
        <v>1.9650000000000001E-2</v>
      </c>
      <c r="F330" s="262"/>
      <c r="I330" s="266"/>
      <c r="J330" s="48" t="s">
        <v>174</v>
      </c>
      <c r="K330" s="49"/>
      <c r="L330" s="130"/>
      <c r="M330" s="51"/>
      <c r="N330" s="252"/>
      <c r="O330" s="254">
        <f>N328+N330</f>
        <v>24.250000000000004</v>
      </c>
    </row>
    <row r="331" spans="1:28" ht="15.75" x14ac:dyDescent="0.25">
      <c r="A331" s="259"/>
      <c r="B331" s="48" t="s">
        <v>46</v>
      </c>
      <c r="C331" s="56">
        <v>1.4</v>
      </c>
      <c r="D331" s="130">
        <v>2.1000000000000001E-2</v>
      </c>
      <c r="E331" s="51">
        <f t="shared" si="58"/>
        <v>2.9399999999999999E-2</v>
      </c>
      <c r="F331" s="262"/>
      <c r="I331" s="266"/>
      <c r="J331" s="48" t="s">
        <v>206</v>
      </c>
      <c r="K331" s="56">
        <v>1</v>
      </c>
      <c r="L331" s="130">
        <v>9.25</v>
      </c>
      <c r="M331" s="51">
        <f t="shared" ref="M331:M337" si="60">+L331*K331</f>
        <v>9.25</v>
      </c>
      <c r="N331" s="252"/>
      <c r="O331" s="255"/>
    </row>
    <row r="332" spans="1:28" ht="15.75" x14ac:dyDescent="0.25">
      <c r="A332" s="259"/>
      <c r="B332" s="48" t="s">
        <v>47</v>
      </c>
      <c r="C332" s="62">
        <v>0.47</v>
      </c>
      <c r="D332" s="130">
        <v>0.5</v>
      </c>
      <c r="E332" s="51">
        <f t="shared" si="58"/>
        <v>0.23499999999999999</v>
      </c>
      <c r="F332" s="262"/>
      <c r="I332" s="266"/>
      <c r="J332" s="48" t="s">
        <v>207</v>
      </c>
      <c r="K332" s="186">
        <v>0.3</v>
      </c>
      <c r="L332" s="130">
        <v>1.21</v>
      </c>
      <c r="M332" s="51">
        <f t="shared" si="60"/>
        <v>0.36299999999999999</v>
      </c>
      <c r="N332" s="252"/>
      <c r="O332" s="255"/>
    </row>
    <row r="333" spans="1:28" ht="15.75" x14ac:dyDescent="0.25">
      <c r="A333" s="259"/>
      <c r="B333" s="48" t="s">
        <v>55</v>
      </c>
      <c r="C333" s="58">
        <v>15</v>
      </c>
      <c r="D333" s="130">
        <v>5.0000000000000001E-3</v>
      </c>
      <c r="E333" s="51">
        <f t="shared" si="58"/>
        <v>7.4999999999999997E-2</v>
      </c>
      <c r="F333" s="262"/>
      <c r="I333" s="266"/>
      <c r="J333" s="48" t="s">
        <v>208</v>
      </c>
      <c r="K333" s="56">
        <v>2</v>
      </c>
      <c r="L333" s="130">
        <v>0.57999999999999996</v>
      </c>
      <c r="M333" s="51">
        <f t="shared" si="60"/>
        <v>1.1599999999999999</v>
      </c>
      <c r="N333" s="252"/>
      <c r="O333" s="255"/>
    </row>
    <row r="334" spans="1:28" ht="31.5" x14ac:dyDescent="0.25">
      <c r="A334" s="259"/>
      <c r="B334" s="31" t="s">
        <v>190</v>
      </c>
      <c r="C334" s="162">
        <v>1</v>
      </c>
      <c r="D334" s="163">
        <v>0.33</v>
      </c>
      <c r="E334" s="164">
        <v>0.99</v>
      </c>
      <c r="F334" s="165">
        <v>0.33</v>
      </c>
      <c r="I334" s="266"/>
      <c r="J334" s="48" t="s">
        <v>209</v>
      </c>
      <c r="K334" s="174">
        <v>0.15</v>
      </c>
      <c r="L334" s="130">
        <v>0.13100000000000001</v>
      </c>
      <c r="M334" s="51">
        <f t="shared" si="60"/>
        <v>1.9650000000000001E-2</v>
      </c>
      <c r="N334" s="252"/>
      <c r="O334" s="256" t="s">
        <v>178</v>
      </c>
    </row>
    <row r="335" spans="1:28" ht="32.25" thickBot="1" x14ac:dyDescent="0.3">
      <c r="A335" s="260"/>
      <c r="B335" s="32" t="s">
        <v>210</v>
      </c>
      <c r="C335" s="162">
        <v>1</v>
      </c>
      <c r="D335" s="167">
        <v>8.7855768000000012</v>
      </c>
      <c r="E335" s="185">
        <v>0.66</v>
      </c>
      <c r="F335" s="168">
        <v>8.7855768000000012</v>
      </c>
      <c r="I335" s="266"/>
      <c r="J335" s="48" t="s">
        <v>46</v>
      </c>
      <c r="K335" s="56">
        <v>1.4</v>
      </c>
      <c r="L335" s="130">
        <v>2.1000000000000001E-2</v>
      </c>
      <c r="M335" s="51">
        <f t="shared" si="60"/>
        <v>2.9399999999999999E-2</v>
      </c>
      <c r="N335" s="252"/>
      <c r="O335" s="256"/>
    </row>
    <row r="336" spans="1:28" ht="31.5" x14ac:dyDescent="0.25">
      <c r="A336" s="258" t="s">
        <v>211</v>
      </c>
      <c r="B336" s="98" t="s">
        <v>140</v>
      </c>
      <c r="C336" s="114">
        <v>0.8</v>
      </c>
      <c r="D336" s="40">
        <f>[1]FRE_OPE!$P$4</f>
        <v>25</v>
      </c>
      <c r="E336" s="41">
        <f t="shared" ref="E336" si="61">C336*D336</f>
        <v>20</v>
      </c>
      <c r="F336" s="42">
        <f>E336</f>
        <v>20</v>
      </c>
      <c r="I336" s="266"/>
      <c r="J336" s="48" t="s">
        <v>47</v>
      </c>
      <c r="K336" s="62">
        <v>0.47</v>
      </c>
      <c r="L336" s="130">
        <v>0.5</v>
      </c>
      <c r="M336" s="51">
        <f t="shared" si="60"/>
        <v>0.23499999999999999</v>
      </c>
      <c r="N336" s="252"/>
      <c r="O336" s="257"/>
    </row>
    <row r="337" spans="1:15" ht="15.75" x14ac:dyDescent="0.25">
      <c r="A337" s="259"/>
      <c r="B337" s="48" t="s">
        <v>50</v>
      </c>
      <c r="C337" s="49">
        <v>2.1</v>
      </c>
      <c r="D337" s="130">
        <v>5.0999999999999996</v>
      </c>
      <c r="E337" s="51">
        <f>+D337*C337</f>
        <v>10.709999999999999</v>
      </c>
      <c r="F337" s="261">
        <v>13.44205</v>
      </c>
      <c r="I337" s="266"/>
      <c r="J337" s="48" t="s">
        <v>55</v>
      </c>
      <c r="K337" s="58">
        <v>15</v>
      </c>
      <c r="L337" s="130">
        <v>5.0000000000000001E-3</v>
      </c>
      <c r="M337" s="51">
        <f t="shared" si="60"/>
        <v>7.4999999999999997E-2</v>
      </c>
      <c r="N337" s="253"/>
      <c r="O337" s="254">
        <f>+N329+N330</f>
        <v>13.44205</v>
      </c>
    </row>
    <row r="338" spans="1:15" ht="31.5" x14ac:dyDescent="0.25">
      <c r="A338" s="259"/>
      <c r="B338" s="48" t="s">
        <v>206</v>
      </c>
      <c r="C338" s="56">
        <v>1</v>
      </c>
      <c r="D338" s="130">
        <v>7.86</v>
      </c>
      <c r="E338" s="51">
        <f t="shared" ref="E338:E344" si="62">+D338*C338</f>
        <v>7.86</v>
      </c>
      <c r="F338" s="262"/>
      <c r="I338" s="266"/>
      <c r="J338" s="31" t="s">
        <v>190</v>
      </c>
      <c r="K338" s="162">
        <v>1</v>
      </c>
      <c r="L338" s="163">
        <v>0.33</v>
      </c>
      <c r="M338" s="164">
        <v>0.99</v>
      </c>
      <c r="N338" s="165">
        <v>0.33</v>
      </c>
      <c r="O338" s="255"/>
    </row>
    <row r="339" spans="1:15" ht="32.25" thickBot="1" x14ac:dyDescent="0.3">
      <c r="A339" s="259"/>
      <c r="B339" s="48" t="s">
        <v>207</v>
      </c>
      <c r="C339" s="186">
        <v>0.3</v>
      </c>
      <c r="D339" s="130">
        <v>1.06</v>
      </c>
      <c r="E339" s="51">
        <f t="shared" si="62"/>
        <v>0.318</v>
      </c>
      <c r="F339" s="262"/>
      <c r="I339" s="267"/>
      <c r="J339" s="32" t="s">
        <v>210</v>
      </c>
      <c r="K339" s="162">
        <v>1</v>
      </c>
      <c r="L339" s="167">
        <v>8.7855768000000012</v>
      </c>
      <c r="M339" s="185">
        <v>0.66</v>
      </c>
      <c r="N339" s="168">
        <v>8.7855768000000012</v>
      </c>
      <c r="O339" s="255"/>
    </row>
    <row r="340" spans="1:15" ht="47.25" customHeight="1" x14ac:dyDescent="0.25">
      <c r="A340" s="259"/>
      <c r="B340" s="48" t="s">
        <v>208</v>
      </c>
      <c r="C340" s="56">
        <v>2</v>
      </c>
      <c r="D340" s="130">
        <v>1.1399999999999999</v>
      </c>
      <c r="E340" s="51">
        <f t="shared" si="62"/>
        <v>2.2799999999999998</v>
      </c>
      <c r="F340" s="262"/>
      <c r="I340" s="247" t="s">
        <v>211</v>
      </c>
      <c r="J340" s="98" t="s">
        <v>140</v>
      </c>
      <c r="K340" s="114">
        <f>0.8+0.17</f>
        <v>0.97000000000000008</v>
      </c>
      <c r="L340" s="40">
        <f>[1]FRE_OPE!$P$4</f>
        <v>25</v>
      </c>
      <c r="M340" s="41">
        <f t="shared" ref="M340" si="63">K340*L340</f>
        <v>24.250000000000004</v>
      </c>
      <c r="N340" s="42">
        <f>M340</f>
        <v>24.250000000000004</v>
      </c>
      <c r="O340" s="249" t="s">
        <v>167</v>
      </c>
    </row>
    <row r="341" spans="1:15" ht="15.75" x14ac:dyDescent="0.25">
      <c r="A341" s="259"/>
      <c r="B341" s="48" t="s">
        <v>212</v>
      </c>
      <c r="C341" s="56">
        <v>2.6</v>
      </c>
      <c r="D341" s="130">
        <v>0.77</v>
      </c>
      <c r="E341" s="51">
        <f t="shared" si="62"/>
        <v>2.0020000000000002</v>
      </c>
      <c r="F341" s="262"/>
      <c r="I341" s="248"/>
      <c r="J341" s="48" t="s">
        <v>50</v>
      </c>
      <c r="K341" s="49">
        <v>2.1</v>
      </c>
      <c r="L341" s="130">
        <v>5.0999999999999996</v>
      </c>
      <c r="M341" s="51">
        <f>+L341*K341</f>
        <v>10.709999999999999</v>
      </c>
      <c r="N341" s="251">
        <v>13.44205</v>
      </c>
      <c r="O341" s="250"/>
    </row>
    <row r="342" spans="1:15" ht="15.75" x14ac:dyDescent="0.25">
      <c r="A342" s="259"/>
      <c r="B342" s="48" t="s">
        <v>209</v>
      </c>
      <c r="C342" s="174">
        <v>0.15</v>
      </c>
      <c r="D342" s="130">
        <v>0.13100000000000001</v>
      </c>
      <c r="E342" s="51">
        <f t="shared" si="62"/>
        <v>1.9650000000000001E-2</v>
      </c>
      <c r="F342" s="262"/>
      <c r="I342" s="248"/>
      <c r="J342" s="48" t="s">
        <v>174</v>
      </c>
      <c r="K342" s="49"/>
      <c r="L342" s="130"/>
      <c r="M342" s="51"/>
      <c r="N342" s="252"/>
      <c r="O342" s="254">
        <f>N340+N342</f>
        <v>24.250000000000004</v>
      </c>
    </row>
    <row r="343" spans="1:15" ht="15.75" x14ac:dyDescent="0.25">
      <c r="A343" s="259"/>
      <c r="B343" s="48" t="s">
        <v>46</v>
      </c>
      <c r="C343" s="56">
        <v>1.4</v>
      </c>
      <c r="D343" s="130">
        <v>2.1000000000000001E-2</v>
      </c>
      <c r="E343" s="51">
        <f t="shared" si="62"/>
        <v>2.9399999999999999E-2</v>
      </c>
      <c r="F343" s="262"/>
      <c r="I343" s="248"/>
      <c r="J343" s="48" t="s">
        <v>206</v>
      </c>
      <c r="K343" s="56">
        <v>1</v>
      </c>
      <c r="L343" s="130">
        <v>7.86</v>
      </c>
      <c r="M343" s="51">
        <f t="shared" ref="M343:M349" si="64">+L343*K343</f>
        <v>7.86</v>
      </c>
      <c r="N343" s="252"/>
      <c r="O343" s="255"/>
    </row>
    <row r="344" spans="1:15" ht="15.75" x14ac:dyDescent="0.25">
      <c r="A344" s="259"/>
      <c r="B344" s="48" t="s">
        <v>47</v>
      </c>
      <c r="C344" s="62">
        <v>0.47</v>
      </c>
      <c r="D344" s="130">
        <v>0.5</v>
      </c>
      <c r="E344" s="51">
        <f t="shared" si="62"/>
        <v>0.23499999999999999</v>
      </c>
      <c r="F344" s="262"/>
      <c r="I344" s="248"/>
      <c r="J344" s="48" t="s">
        <v>207</v>
      </c>
      <c r="K344" s="186">
        <v>0.3</v>
      </c>
      <c r="L344" s="130">
        <v>1.06</v>
      </c>
      <c r="M344" s="51">
        <f t="shared" si="64"/>
        <v>0.318</v>
      </c>
      <c r="N344" s="252"/>
      <c r="O344" s="255"/>
    </row>
    <row r="345" spans="1:15" ht="15.75" x14ac:dyDescent="0.25">
      <c r="A345" s="259"/>
      <c r="B345" s="48" t="s">
        <v>55</v>
      </c>
      <c r="C345" s="58">
        <v>33</v>
      </c>
      <c r="D345" s="130">
        <v>5.0000000000000001E-3</v>
      </c>
      <c r="E345" s="51">
        <f>+D345*C345</f>
        <v>0.16500000000000001</v>
      </c>
      <c r="F345" s="263"/>
      <c r="I345" s="248"/>
      <c r="J345" s="48" t="s">
        <v>208</v>
      </c>
      <c r="K345" s="56">
        <v>2</v>
      </c>
      <c r="L345" s="130">
        <v>1.1399999999999999</v>
      </c>
      <c r="M345" s="51">
        <f t="shared" si="64"/>
        <v>2.2799999999999998</v>
      </c>
      <c r="N345" s="252"/>
      <c r="O345" s="255"/>
    </row>
    <row r="346" spans="1:15" ht="31.5" x14ac:dyDescent="0.25">
      <c r="A346" s="259"/>
      <c r="B346" s="31" t="s">
        <v>190</v>
      </c>
      <c r="C346" s="162">
        <v>1</v>
      </c>
      <c r="D346" s="163">
        <v>0.33</v>
      </c>
      <c r="E346" s="164">
        <v>0.99</v>
      </c>
      <c r="F346" s="165">
        <v>0.33</v>
      </c>
      <c r="I346" s="248"/>
      <c r="J346" s="48" t="s">
        <v>212</v>
      </c>
      <c r="K346" s="56">
        <v>2.6</v>
      </c>
      <c r="L346" s="130">
        <v>0.77</v>
      </c>
      <c r="M346" s="51">
        <f t="shared" si="64"/>
        <v>2.0020000000000002</v>
      </c>
      <c r="N346" s="252"/>
      <c r="O346" s="256" t="s">
        <v>178</v>
      </c>
    </row>
    <row r="347" spans="1:15" ht="32.25" thickBot="1" x14ac:dyDescent="0.3">
      <c r="A347" s="260"/>
      <c r="B347" s="32" t="s">
        <v>210</v>
      </c>
      <c r="C347" s="162">
        <v>1</v>
      </c>
      <c r="D347" s="167">
        <v>8.7855768000000012</v>
      </c>
      <c r="E347" s="185">
        <v>0.66</v>
      </c>
      <c r="F347" s="168">
        <v>8.7855768000000012</v>
      </c>
      <c r="I347" s="248"/>
      <c r="J347" s="48" t="s">
        <v>209</v>
      </c>
      <c r="K347" s="174">
        <v>0.15</v>
      </c>
      <c r="L347" s="130">
        <v>0.13100000000000001</v>
      </c>
      <c r="M347" s="51">
        <f t="shared" si="64"/>
        <v>1.9650000000000001E-2</v>
      </c>
      <c r="N347" s="252"/>
      <c r="O347" s="256"/>
    </row>
    <row r="348" spans="1:15" ht="31.5" x14ac:dyDescent="0.25">
      <c r="A348" s="258" t="s">
        <v>213</v>
      </c>
      <c r="B348" s="98" t="s">
        <v>140</v>
      </c>
      <c r="C348" s="114">
        <v>0.8</v>
      </c>
      <c r="D348" s="40">
        <f>[1]FRE_OPE!$P$4</f>
        <v>25</v>
      </c>
      <c r="E348" s="41">
        <f t="shared" ref="E348" si="65">C348*D348</f>
        <v>20</v>
      </c>
      <c r="F348" s="42">
        <f>E348</f>
        <v>20</v>
      </c>
      <c r="I348" s="248"/>
      <c r="J348" s="48" t="s">
        <v>46</v>
      </c>
      <c r="K348" s="56">
        <v>1.4</v>
      </c>
      <c r="L348" s="130">
        <v>2.1000000000000001E-2</v>
      </c>
      <c r="M348" s="51">
        <f t="shared" si="64"/>
        <v>2.9399999999999999E-2</v>
      </c>
      <c r="N348" s="252"/>
      <c r="O348" s="257"/>
    </row>
    <row r="349" spans="1:15" ht="15.75" x14ac:dyDescent="0.25">
      <c r="A349" s="259"/>
      <c r="B349" s="48" t="s">
        <v>50</v>
      </c>
      <c r="C349" s="49">
        <v>3.15</v>
      </c>
      <c r="D349" s="130">
        <v>5.93</v>
      </c>
      <c r="E349" s="51">
        <f>+D349*C349</f>
        <v>18.679499999999997</v>
      </c>
      <c r="F349" s="261">
        <f>+SUM(E349:E357)</f>
        <v>31.698549999999994</v>
      </c>
      <c r="I349" s="248"/>
      <c r="J349" s="48" t="s">
        <v>47</v>
      </c>
      <c r="K349" s="62">
        <v>0.47</v>
      </c>
      <c r="L349" s="130">
        <v>0.5</v>
      </c>
      <c r="M349" s="51">
        <f t="shared" si="64"/>
        <v>0.23499999999999999</v>
      </c>
      <c r="N349" s="252"/>
      <c r="O349" s="254">
        <f>+N341+N342</f>
        <v>13.44205</v>
      </c>
    </row>
    <row r="350" spans="1:15" ht="31.5" x14ac:dyDescent="0.25">
      <c r="A350" s="259"/>
      <c r="B350" s="48" t="s">
        <v>206</v>
      </c>
      <c r="C350" s="56">
        <v>1</v>
      </c>
      <c r="D350" s="130">
        <v>7.86</v>
      </c>
      <c r="E350" s="51">
        <f t="shared" ref="E350:E356" si="66">+D350*C350</f>
        <v>7.86</v>
      </c>
      <c r="F350" s="262"/>
      <c r="I350" s="248"/>
      <c r="J350" s="48" t="s">
        <v>55</v>
      </c>
      <c r="K350" s="58">
        <v>33</v>
      </c>
      <c r="L350" s="130">
        <v>5.0000000000000001E-3</v>
      </c>
      <c r="M350" s="51">
        <f>+L350*K350</f>
        <v>0.16500000000000001</v>
      </c>
      <c r="N350" s="253"/>
      <c r="O350" s="255"/>
    </row>
    <row r="351" spans="1:15" ht="31.5" x14ac:dyDescent="0.25">
      <c r="A351" s="259"/>
      <c r="B351" s="48" t="s">
        <v>207</v>
      </c>
      <c r="C351" s="186">
        <v>0.3</v>
      </c>
      <c r="D351" s="130">
        <v>1.06</v>
      </c>
      <c r="E351" s="51">
        <f t="shared" si="66"/>
        <v>0.318</v>
      </c>
      <c r="F351" s="262"/>
      <c r="I351" s="248"/>
      <c r="J351" s="31" t="s">
        <v>190</v>
      </c>
      <c r="K351" s="162">
        <v>1</v>
      </c>
      <c r="L351" s="163">
        <v>0.33</v>
      </c>
      <c r="M351" s="164">
        <v>0.99</v>
      </c>
      <c r="N351" s="165">
        <v>0.33</v>
      </c>
    </row>
    <row r="352" spans="1:15" ht="16.5" thickBot="1" x14ac:dyDescent="0.3">
      <c r="A352" s="259"/>
      <c r="B352" s="48" t="s">
        <v>208</v>
      </c>
      <c r="C352" s="56">
        <v>2</v>
      </c>
      <c r="D352" s="130">
        <v>1.1399999999999999</v>
      </c>
      <c r="E352" s="51">
        <f t="shared" si="66"/>
        <v>2.2799999999999998</v>
      </c>
      <c r="F352" s="262"/>
      <c r="I352" s="264"/>
      <c r="J352" s="32" t="s">
        <v>210</v>
      </c>
      <c r="K352" s="162">
        <v>1</v>
      </c>
      <c r="L352" s="167">
        <v>8.7855768000000012</v>
      </c>
      <c r="M352" s="185">
        <v>0.66</v>
      </c>
      <c r="N352" s="168">
        <v>8.7855768000000012</v>
      </c>
    </row>
    <row r="353" spans="1:15" ht="47.25" customHeight="1" x14ac:dyDescent="0.25">
      <c r="A353" s="259"/>
      <c r="B353" s="48" t="s">
        <v>214</v>
      </c>
      <c r="C353" s="56">
        <v>2.6</v>
      </c>
      <c r="D353" s="130">
        <v>0.77</v>
      </c>
      <c r="E353" s="51">
        <f t="shared" si="66"/>
        <v>2.0020000000000002</v>
      </c>
      <c r="F353" s="262"/>
      <c r="I353" s="247" t="s">
        <v>213</v>
      </c>
      <c r="J353" s="98" t="s">
        <v>140</v>
      </c>
      <c r="K353" s="114">
        <f>0.8+0.17</f>
        <v>0.97000000000000008</v>
      </c>
      <c r="L353" s="40">
        <f>[1]FRE_OPE!$P$4</f>
        <v>25</v>
      </c>
      <c r="M353" s="41">
        <f t="shared" ref="M353" si="67">K353*L353</f>
        <v>24.250000000000004</v>
      </c>
      <c r="N353" s="42">
        <f>M353</f>
        <v>24.250000000000004</v>
      </c>
      <c r="O353" s="249" t="s">
        <v>167</v>
      </c>
    </row>
    <row r="354" spans="1:15" ht="15.75" x14ac:dyDescent="0.25">
      <c r="A354" s="259"/>
      <c r="B354" s="48" t="s">
        <v>209</v>
      </c>
      <c r="C354" s="174">
        <v>0.15</v>
      </c>
      <c r="D354" s="130">
        <v>0.13100000000000001</v>
      </c>
      <c r="E354" s="51">
        <f t="shared" si="66"/>
        <v>1.9650000000000001E-2</v>
      </c>
      <c r="F354" s="262"/>
      <c r="I354" s="248"/>
      <c r="J354" s="48" t="s">
        <v>50</v>
      </c>
      <c r="K354" s="49">
        <v>3.15</v>
      </c>
      <c r="L354" s="130">
        <v>5.93</v>
      </c>
      <c r="M354" s="51">
        <f>+L354*K354</f>
        <v>18.679499999999997</v>
      </c>
      <c r="N354" s="251">
        <f>+SUM(M354:M363)</f>
        <v>31.698549999999994</v>
      </c>
      <c r="O354" s="250"/>
    </row>
    <row r="355" spans="1:15" ht="15.75" x14ac:dyDescent="0.25">
      <c r="A355" s="259"/>
      <c r="B355" s="48" t="s">
        <v>46</v>
      </c>
      <c r="C355" s="56">
        <v>1.4</v>
      </c>
      <c r="D355" s="130">
        <v>2.1000000000000001E-2</v>
      </c>
      <c r="E355" s="51">
        <f t="shared" si="66"/>
        <v>2.9399999999999999E-2</v>
      </c>
      <c r="F355" s="262"/>
      <c r="I355" s="248"/>
      <c r="J355" s="48" t="s">
        <v>174</v>
      </c>
      <c r="K355" s="49"/>
      <c r="L355" s="130"/>
      <c r="M355" s="51"/>
      <c r="N355" s="252"/>
      <c r="O355" s="254">
        <f>N353+N355</f>
        <v>24.250000000000004</v>
      </c>
    </row>
    <row r="356" spans="1:15" ht="15.75" x14ac:dyDescent="0.25">
      <c r="A356" s="259"/>
      <c r="B356" s="48" t="s">
        <v>47</v>
      </c>
      <c r="C356" s="62">
        <v>0.47</v>
      </c>
      <c r="D356" s="130">
        <v>0.5</v>
      </c>
      <c r="E356" s="51">
        <f t="shared" si="66"/>
        <v>0.23499999999999999</v>
      </c>
      <c r="F356" s="262"/>
      <c r="I356" s="248"/>
      <c r="J356" s="48" t="s">
        <v>206</v>
      </c>
      <c r="K356" s="56">
        <v>1</v>
      </c>
      <c r="L356" s="130">
        <v>7.86</v>
      </c>
      <c r="M356" s="51">
        <f t="shared" ref="M356:M362" si="68">+L356*K356</f>
        <v>7.86</v>
      </c>
      <c r="N356" s="252"/>
      <c r="O356" s="255"/>
    </row>
    <row r="357" spans="1:15" ht="15.75" x14ac:dyDescent="0.25">
      <c r="A357" s="259"/>
      <c r="B357" s="48" t="s">
        <v>55</v>
      </c>
      <c r="C357" s="58">
        <v>55</v>
      </c>
      <c r="D357" s="130">
        <v>5.0000000000000001E-3</v>
      </c>
      <c r="E357" s="51">
        <f>+D357*C357</f>
        <v>0.27500000000000002</v>
      </c>
      <c r="F357" s="263"/>
      <c r="I357" s="248"/>
      <c r="J357" s="48" t="s">
        <v>207</v>
      </c>
      <c r="K357" s="186">
        <v>0.3</v>
      </c>
      <c r="L357" s="130">
        <v>1.06</v>
      </c>
      <c r="M357" s="51">
        <f t="shared" si="68"/>
        <v>0.318</v>
      </c>
      <c r="N357" s="252"/>
      <c r="O357" s="255"/>
    </row>
    <row r="358" spans="1:15" ht="31.5" x14ac:dyDescent="0.25">
      <c r="A358" s="259"/>
      <c r="B358" s="31" t="s">
        <v>190</v>
      </c>
      <c r="C358" s="162">
        <v>1</v>
      </c>
      <c r="D358" s="163">
        <v>0.33</v>
      </c>
      <c r="E358" s="164">
        <v>0.99</v>
      </c>
      <c r="F358" s="165">
        <v>0.33</v>
      </c>
      <c r="I358" s="248"/>
      <c r="J358" s="48" t="s">
        <v>208</v>
      </c>
      <c r="K358" s="56">
        <v>2</v>
      </c>
      <c r="L358" s="130">
        <v>1.1399999999999999</v>
      </c>
      <c r="M358" s="51">
        <f t="shared" si="68"/>
        <v>2.2799999999999998</v>
      </c>
      <c r="N358" s="252"/>
      <c r="O358" s="255"/>
    </row>
    <row r="359" spans="1:15" ht="32.25" thickBot="1" x14ac:dyDescent="0.3">
      <c r="A359" s="260"/>
      <c r="B359" s="32" t="s">
        <v>210</v>
      </c>
      <c r="C359" s="162">
        <v>1</v>
      </c>
      <c r="D359" s="167">
        <v>8.7855768000000012</v>
      </c>
      <c r="E359" s="185">
        <v>0.66</v>
      </c>
      <c r="F359" s="168">
        <v>8.7855768000000012</v>
      </c>
      <c r="I359" s="248"/>
      <c r="J359" s="48" t="s">
        <v>214</v>
      </c>
      <c r="K359" s="56">
        <v>2.6</v>
      </c>
      <c r="L359" s="130">
        <v>0.77</v>
      </c>
      <c r="M359" s="51">
        <f t="shared" si="68"/>
        <v>2.0020000000000002</v>
      </c>
      <c r="N359" s="252"/>
      <c r="O359" s="256" t="s">
        <v>178</v>
      </c>
    </row>
    <row r="360" spans="1:15" ht="31.5" x14ac:dyDescent="0.25">
      <c r="A360" s="187" t="s">
        <v>215</v>
      </c>
      <c r="B360" s="98" t="s">
        <v>140</v>
      </c>
      <c r="C360" s="114">
        <v>0.8</v>
      </c>
      <c r="D360" s="40">
        <f>[1]FRE_OPE!$P$4</f>
        <v>25</v>
      </c>
      <c r="E360" s="41">
        <f t="shared" ref="E360" si="69">C360*D360</f>
        <v>20</v>
      </c>
      <c r="F360" s="42">
        <f>E360</f>
        <v>20</v>
      </c>
      <c r="I360" s="248"/>
      <c r="J360" s="48" t="s">
        <v>209</v>
      </c>
      <c r="K360" s="174">
        <v>0.15</v>
      </c>
      <c r="L360" s="130">
        <v>0.13100000000000001</v>
      </c>
      <c r="M360" s="51">
        <f t="shared" si="68"/>
        <v>1.9650000000000001E-2</v>
      </c>
      <c r="N360" s="252"/>
      <c r="O360" s="256"/>
    </row>
    <row r="361" spans="1:15" ht="15.75" x14ac:dyDescent="0.25">
      <c r="B361" s="48" t="s">
        <v>216</v>
      </c>
      <c r="C361" s="49">
        <v>1.05</v>
      </c>
      <c r="D361" s="130">
        <v>12.25</v>
      </c>
      <c r="E361" s="51">
        <f>+D361*C361</f>
        <v>12.862500000000001</v>
      </c>
      <c r="F361" s="261">
        <f>+SUM(E361:E369)</f>
        <v>39.805400000000006</v>
      </c>
      <c r="I361" s="248"/>
      <c r="J361" s="48" t="s">
        <v>46</v>
      </c>
      <c r="K361" s="56">
        <v>1.4</v>
      </c>
      <c r="L361" s="130">
        <v>2.1000000000000001E-2</v>
      </c>
      <c r="M361" s="51">
        <f t="shared" si="68"/>
        <v>2.9399999999999999E-2</v>
      </c>
      <c r="N361" s="252"/>
      <c r="O361" s="257"/>
    </row>
    <row r="362" spans="1:15" ht="15.75" x14ac:dyDescent="0.25">
      <c r="B362" s="48" t="s">
        <v>217</v>
      </c>
      <c r="C362" s="56">
        <v>1.05</v>
      </c>
      <c r="D362" s="130">
        <v>16.193999999999999</v>
      </c>
      <c r="E362" s="51">
        <f t="shared" ref="E362:E368" si="70">+D362*C362</f>
        <v>17.003699999999998</v>
      </c>
      <c r="F362" s="262"/>
      <c r="I362" s="248"/>
      <c r="J362" s="48" t="s">
        <v>47</v>
      </c>
      <c r="K362" s="62">
        <v>0.47</v>
      </c>
      <c r="L362" s="130">
        <v>0.5</v>
      </c>
      <c r="M362" s="51">
        <f t="shared" si="68"/>
        <v>0.23499999999999999</v>
      </c>
      <c r="N362" s="252"/>
      <c r="O362" s="254">
        <f>+N354+N355</f>
        <v>31.698549999999994</v>
      </c>
    </row>
    <row r="363" spans="1:15" ht="15.75" x14ac:dyDescent="0.25">
      <c r="B363" s="48" t="s">
        <v>218</v>
      </c>
      <c r="C363" s="58">
        <v>3</v>
      </c>
      <c r="D363" s="130">
        <v>2.282</v>
      </c>
      <c r="E363" s="51">
        <f t="shared" si="70"/>
        <v>6.8460000000000001</v>
      </c>
      <c r="F363" s="262"/>
      <c r="I363" s="248"/>
      <c r="J363" s="48" t="s">
        <v>55</v>
      </c>
      <c r="K363" s="58">
        <v>55</v>
      </c>
      <c r="L363" s="130">
        <v>5.0000000000000001E-3</v>
      </c>
      <c r="M363" s="51">
        <f>+L363*K363</f>
        <v>0.27500000000000002</v>
      </c>
      <c r="N363" s="253"/>
      <c r="O363" s="255"/>
    </row>
    <row r="364" spans="1:15" ht="31.5" x14ac:dyDescent="0.25">
      <c r="B364" s="48" t="s">
        <v>219</v>
      </c>
      <c r="C364" s="58">
        <v>1</v>
      </c>
      <c r="D364" s="130">
        <v>1.2869999999999999</v>
      </c>
      <c r="E364" s="51">
        <f t="shared" si="70"/>
        <v>1.2869999999999999</v>
      </c>
      <c r="F364" s="262"/>
      <c r="I364" s="248"/>
      <c r="J364" s="31" t="s">
        <v>190</v>
      </c>
      <c r="K364" s="162">
        <v>1</v>
      </c>
      <c r="L364" s="163">
        <v>0.33</v>
      </c>
      <c r="M364" s="164">
        <v>0.99</v>
      </c>
      <c r="N364" s="165">
        <v>0.33</v>
      </c>
    </row>
    <row r="365" spans="1:15" ht="16.5" thickBot="1" x14ac:dyDescent="0.3">
      <c r="B365" s="48" t="s">
        <v>52</v>
      </c>
      <c r="C365" s="56">
        <v>2.1</v>
      </c>
      <c r="D365" s="130">
        <v>0.49</v>
      </c>
      <c r="E365" s="51">
        <f t="shared" si="70"/>
        <v>1.0289999999999999</v>
      </c>
      <c r="F365" s="262"/>
      <c r="I365" s="264"/>
      <c r="J365" s="32" t="s">
        <v>210</v>
      </c>
      <c r="K365" s="162">
        <v>1</v>
      </c>
      <c r="L365" s="167">
        <v>8.7855768000000012</v>
      </c>
      <c r="M365" s="185">
        <v>0.66</v>
      </c>
      <c r="N365" s="168">
        <v>8.7855768000000012</v>
      </c>
    </row>
    <row r="366" spans="1:15" ht="31.5" customHeight="1" x14ac:dyDescent="0.25">
      <c r="B366" s="48" t="s">
        <v>188</v>
      </c>
      <c r="C366" s="58">
        <v>3</v>
      </c>
      <c r="D366" s="130">
        <v>0.125</v>
      </c>
      <c r="E366" s="51">
        <f t="shared" si="70"/>
        <v>0.375</v>
      </c>
      <c r="F366" s="262"/>
      <c r="I366" s="247" t="s">
        <v>215</v>
      </c>
      <c r="J366" s="98" t="s">
        <v>140</v>
      </c>
      <c r="K366" s="114">
        <f>0.8+0.17</f>
        <v>0.97000000000000008</v>
      </c>
      <c r="L366" s="40">
        <f>[1]FRE_OPE!$P$4</f>
        <v>25</v>
      </c>
      <c r="M366" s="41">
        <f t="shared" ref="M366" si="71">K366*L366</f>
        <v>24.250000000000004</v>
      </c>
      <c r="N366" s="42">
        <f>M366</f>
        <v>24.250000000000004</v>
      </c>
      <c r="O366" s="249" t="s">
        <v>167</v>
      </c>
    </row>
    <row r="367" spans="1:15" ht="15.75" x14ac:dyDescent="0.25">
      <c r="B367" s="48" t="s">
        <v>46</v>
      </c>
      <c r="C367" s="56">
        <v>1.4</v>
      </c>
      <c r="D367" s="130">
        <v>2.3E-2</v>
      </c>
      <c r="E367" s="51">
        <f t="shared" si="70"/>
        <v>3.2199999999999999E-2</v>
      </c>
      <c r="F367" s="262"/>
      <c r="I367" s="248"/>
      <c r="J367" s="48" t="s">
        <v>216</v>
      </c>
      <c r="K367" s="49">
        <v>1.05</v>
      </c>
      <c r="L367" s="130">
        <v>12.25</v>
      </c>
      <c r="M367" s="51">
        <f>+L367*K367</f>
        <v>12.862500000000001</v>
      </c>
      <c r="N367" s="251">
        <f>+SUM(M367:M376)</f>
        <v>39.805400000000006</v>
      </c>
      <c r="O367" s="250"/>
    </row>
    <row r="368" spans="1:15" ht="15.75" x14ac:dyDescent="0.25">
      <c r="B368" s="48" t="s">
        <v>47</v>
      </c>
      <c r="C368" s="62">
        <v>0.5</v>
      </c>
      <c r="D368" s="130">
        <v>0.54</v>
      </c>
      <c r="E368" s="51">
        <f t="shared" si="70"/>
        <v>0.27</v>
      </c>
      <c r="F368" s="262"/>
      <c r="I368" s="248"/>
      <c r="J368" s="48" t="s">
        <v>174</v>
      </c>
      <c r="K368" s="49"/>
      <c r="L368" s="130"/>
      <c r="M368" s="51"/>
      <c r="N368" s="252"/>
      <c r="O368" s="254">
        <f>N366+N368</f>
        <v>24.250000000000004</v>
      </c>
    </row>
    <row r="369" spans="2:15" ht="15.75" x14ac:dyDescent="0.25">
      <c r="B369" s="48" t="s">
        <v>55</v>
      </c>
      <c r="C369" s="58">
        <v>20</v>
      </c>
      <c r="D369" s="130">
        <v>5.0000000000000001E-3</v>
      </c>
      <c r="E369" s="51">
        <f>+D369*C369</f>
        <v>0.1</v>
      </c>
      <c r="F369" s="263"/>
      <c r="I369" s="248"/>
      <c r="J369" s="48" t="s">
        <v>217</v>
      </c>
      <c r="K369" s="56">
        <v>1.05</v>
      </c>
      <c r="L369" s="130">
        <v>16.193999999999999</v>
      </c>
      <c r="M369" s="51">
        <f t="shared" ref="M369:M375" si="72">+L369*K369</f>
        <v>17.003699999999998</v>
      </c>
      <c r="N369" s="252"/>
      <c r="O369" s="255"/>
    </row>
    <row r="370" spans="2:15" ht="31.5" x14ac:dyDescent="0.25">
      <c r="B370" s="32" t="s">
        <v>210</v>
      </c>
      <c r="C370" s="162">
        <v>1</v>
      </c>
      <c r="D370" s="167">
        <v>8.7899999999999991</v>
      </c>
      <c r="E370" s="185"/>
      <c r="F370" s="168">
        <v>8.7899999999999991</v>
      </c>
      <c r="I370" s="248"/>
      <c r="J370" s="48" t="s">
        <v>218</v>
      </c>
      <c r="K370" s="58">
        <v>3</v>
      </c>
      <c r="L370" s="130">
        <v>2.282</v>
      </c>
      <c r="M370" s="51">
        <f t="shared" si="72"/>
        <v>6.8460000000000001</v>
      </c>
      <c r="N370" s="252"/>
      <c r="O370" s="255"/>
    </row>
    <row r="371" spans="2:15" ht="15.75" x14ac:dyDescent="0.25">
      <c r="B371" s="188"/>
      <c r="C371" s="189"/>
      <c r="D371" s="190"/>
      <c r="E371" s="191"/>
      <c r="F371" s="192"/>
      <c r="I371" s="248"/>
      <c r="J371" s="48" t="s">
        <v>219</v>
      </c>
      <c r="K371" s="58">
        <v>1</v>
      </c>
      <c r="L371" s="130">
        <v>1.2869999999999999</v>
      </c>
      <c r="M371" s="51">
        <f t="shared" si="72"/>
        <v>1.2869999999999999</v>
      </c>
      <c r="N371" s="252"/>
      <c r="O371" s="255"/>
    </row>
    <row r="372" spans="2:15" ht="15.75" x14ac:dyDescent="0.25">
      <c r="B372" s="85" t="s">
        <v>220</v>
      </c>
      <c r="C372" s="86"/>
      <c r="D372" s="193"/>
      <c r="E372" s="87"/>
      <c r="F372" s="88">
        <v>3.044999999999999</v>
      </c>
      <c r="I372" s="248"/>
      <c r="J372" s="48" t="s">
        <v>52</v>
      </c>
      <c r="K372" s="56">
        <v>2.1</v>
      </c>
      <c r="L372" s="130">
        <v>0.49</v>
      </c>
      <c r="M372" s="51">
        <f t="shared" si="72"/>
        <v>1.0289999999999999</v>
      </c>
      <c r="N372" s="252"/>
      <c r="O372" s="256" t="s">
        <v>178</v>
      </c>
    </row>
    <row r="373" spans="2:15" ht="15.75" x14ac:dyDescent="0.25">
      <c r="B373" s="77" t="s">
        <v>221</v>
      </c>
      <c r="C373" s="78">
        <v>1.05</v>
      </c>
      <c r="D373" s="194">
        <v>5.0999999999999996</v>
      </c>
      <c r="E373" s="79">
        <v>5.3549999999999995</v>
      </c>
      <c r="F373" s="80"/>
      <c r="I373" s="248"/>
      <c r="J373" s="48" t="s">
        <v>188</v>
      </c>
      <c r="K373" s="58">
        <v>3</v>
      </c>
      <c r="L373" s="130">
        <v>0.125</v>
      </c>
      <c r="M373" s="51">
        <f t="shared" si="72"/>
        <v>0.375</v>
      </c>
      <c r="N373" s="252"/>
      <c r="O373" s="256"/>
    </row>
    <row r="374" spans="2:15" ht="15.75" x14ac:dyDescent="0.25">
      <c r="B374" s="81" t="s">
        <v>50</v>
      </c>
      <c r="C374" s="82">
        <v>-1.05</v>
      </c>
      <c r="D374" s="135">
        <v>2.2000000000000002</v>
      </c>
      <c r="E374" s="83">
        <v>-2.3100000000000005</v>
      </c>
      <c r="F374" s="84"/>
      <c r="I374" s="248"/>
      <c r="J374" s="48" t="s">
        <v>46</v>
      </c>
      <c r="K374" s="56">
        <v>1.4</v>
      </c>
      <c r="L374" s="130">
        <v>2.3E-2</v>
      </c>
      <c r="M374" s="51">
        <f t="shared" si="72"/>
        <v>3.2199999999999999E-2</v>
      </c>
      <c r="N374" s="252"/>
      <c r="O374" s="257"/>
    </row>
    <row r="375" spans="2:15" ht="15.75" x14ac:dyDescent="0.25">
      <c r="B375" s="85" t="s">
        <v>222</v>
      </c>
      <c r="C375" s="86"/>
      <c r="D375" s="195"/>
      <c r="E375" s="87"/>
      <c r="F375" s="88">
        <v>2.3100000000000005</v>
      </c>
      <c r="I375" s="248"/>
      <c r="J375" s="48" t="s">
        <v>47</v>
      </c>
      <c r="K375" s="62">
        <v>0.5</v>
      </c>
      <c r="L375" s="130">
        <v>0.54</v>
      </c>
      <c r="M375" s="51">
        <f t="shared" si="72"/>
        <v>0.27</v>
      </c>
      <c r="N375" s="252"/>
      <c r="O375" s="254">
        <f>+N367+N368</f>
        <v>39.805400000000006</v>
      </c>
    </row>
    <row r="376" spans="2:15" ht="15.75" x14ac:dyDescent="0.25">
      <c r="B376" s="81" t="s">
        <v>50</v>
      </c>
      <c r="C376" s="82">
        <v>1.05</v>
      </c>
      <c r="D376" s="135">
        <v>2.2000000000000002</v>
      </c>
      <c r="E376" s="83">
        <v>2.3100000000000005</v>
      </c>
      <c r="F376" s="84"/>
      <c r="I376" s="248"/>
      <c r="J376" s="48" t="s">
        <v>55</v>
      </c>
      <c r="K376" s="58">
        <v>20</v>
      </c>
      <c r="L376" s="130">
        <v>5.0000000000000001E-3</v>
      </c>
      <c r="M376" s="51">
        <f>+L376*K376</f>
        <v>0.1</v>
      </c>
      <c r="N376" s="253"/>
      <c r="O376" s="255"/>
    </row>
    <row r="377" spans="2:15" ht="15.75" x14ac:dyDescent="0.25">
      <c r="B377" s="85" t="s">
        <v>223</v>
      </c>
      <c r="C377" s="86"/>
      <c r="D377" s="195"/>
      <c r="E377" s="87"/>
      <c r="F377" s="88">
        <v>3.044999999999999</v>
      </c>
      <c r="I377" s="248"/>
      <c r="J377" s="32" t="s">
        <v>210</v>
      </c>
      <c r="K377" s="162">
        <v>1</v>
      </c>
      <c r="L377" s="167">
        <v>8.7899999999999991</v>
      </c>
      <c r="M377" s="185"/>
      <c r="N377" s="168">
        <v>8.7899999999999991</v>
      </c>
    </row>
    <row r="378" spans="2:15" ht="15.75" x14ac:dyDescent="0.25">
      <c r="B378" s="77" t="s">
        <v>224</v>
      </c>
      <c r="C378" s="78">
        <v>1.05</v>
      </c>
      <c r="D378" s="194">
        <v>5.0999999999999996</v>
      </c>
      <c r="E378" s="79">
        <v>5.3549999999999995</v>
      </c>
      <c r="F378" s="80"/>
      <c r="J378" s="188"/>
      <c r="K378" s="189"/>
      <c r="L378" s="190"/>
      <c r="M378" s="191"/>
      <c r="N378" s="192"/>
    </row>
    <row r="379" spans="2:15" ht="15.75" x14ac:dyDescent="0.25">
      <c r="B379" s="81" t="s">
        <v>50</v>
      </c>
      <c r="C379" s="82">
        <v>-1.05</v>
      </c>
      <c r="D379" s="135">
        <v>2.2000000000000002</v>
      </c>
      <c r="E379" s="83">
        <v>-2.3100000000000005</v>
      </c>
      <c r="F379" s="84"/>
      <c r="J379" s="85" t="s">
        <v>220</v>
      </c>
      <c r="K379" s="86"/>
      <c r="L379" s="193"/>
      <c r="M379" s="87"/>
      <c r="N379" s="88">
        <v>3.044999999999999</v>
      </c>
    </row>
    <row r="380" spans="2:15" ht="15.75" x14ac:dyDescent="0.25">
      <c r="B380" s="85" t="s">
        <v>225</v>
      </c>
      <c r="C380" s="86"/>
      <c r="D380" s="195"/>
      <c r="E380" s="87"/>
      <c r="F380" s="88">
        <v>4.3994999999999997</v>
      </c>
      <c r="J380" s="77" t="s">
        <v>221</v>
      </c>
      <c r="K380" s="78">
        <v>1.05</v>
      </c>
      <c r="L380" s="194">
        <v>5.0999999999999996</v>
      </c>
      <c r="M380" s="79">
        <v>5.3549999999999995</v>
      </c>
      <c r="N380" s="80"/>
    </row>
    <row r="381" spans="2:15" ht="15.75" x14ac:dyDescent="0.25">
      <c r="B381" s="77" t="s">
        <v>226</v>
      </c>
      <c r="C381" s="78">
        <v>1.05</v>
      </c>
      <c r="D381" s="194">
        <v>6.39</v>
      </c>
      <c r="E381" s="79">
        <v>6.7095000000000002</v>
      </c>
      <c r="F381" s="80"/>
      <c r="J381" s="81" t="s">
        <v>50</v>
      </c>
      <c r="K381" s="82">
        <v>-1.05</v>
      </c>
      <c r="L381" s="135">
        <v>2.2000000000000002</v>
      </c>
      <c r="M381" s="83">
        <v>-2.3100000000000005</v>
      </c>
      <c r="N381" s="84"/>
    </row>
    <row r="382" spans="2:15" ht="15.75" x14ac:dyDescent="0.25">
      <c r="B382" s="81" t="s">
        <v>50</v>
      </c>
      <c r="C382" s="82">
        <v>-1.05</v>
      </c>
      <c r="D382" s="135">
        <v>2.2000000000000002</v>
      </c>
      <c r="E382" s="83">
        <v>-2.3100000000000005</v>
      </c>
      <c r="F382" s="84"/>
      <c r="J382" s="85" t="s">
        <v>222</v>
      </c>
      <c r="K382" s="86"/>
      <c r="L382" s="195"/>
      <c r="M382" s="87"/>
      <c r="N382" s="88">
        <v>2.3100000000000005</v>
      </c>
    </row>
    <row r="383" spans="2:15" ht="15.75" x14ac:dyDescent="0.25">
      <c r="B383" s="85" t="s">
        <v>227</v>
      </c>
      <c r="C383" s="86"/>
      <c r="D383" s="195"/>
      <c r="E383" s="87"/>
      <c r="F383" s="88">
        <v>8.3999999999999986</v>
      </c>
      <c r="J383" s="81" t="s">
        <v>50</v>
      </c>
      <c r="K383" s="82">
        <v>1.05</v>
      </c>
      <c r="L383" s="135">
        <v>2.2000000000000002</v>
      </c>
      <c r="M383" s="83">
        <v>2.3100000000000005</v>
      </c>
      <c r="N383" s="84"/>
    </row>
    <row r="384" spans="2:15" ht="15.75" x14ac:dyDescent="0.25">
      <c r="B384" s="77" t="s">
        <v>224</v>
      </c>
      <c r="C384" s="78">
        <v>2.1</v>
      </c>
      <c r="D384" s="194">
        <v>5.0999999999999996</v>
      </c>
      <c r="E384" s="79">
        <v>10.709999999999999</v>
      </c>
      <c r="F384" s="80"/>
      <c r="J384" s="85" t="s">
        <v>223</v>
      </c>
      <c r="K384" s="86"/>
      <c r="L384" s="195"/>
      <c r="M384" s="87"/>
      <c r="N384" s="88">
        <v>3.044999999999999</v>
      </c>
    </row>
    <row r="385" spans="2:14" ht="15.75" x14ac:dyDescent="0.25">
      <c r="B385" s="77" t="s">
        <v>50</v>
      </c>
      <c r="C385" s="196">
        <v>-1.05</v>
      </c>
      <c r="D385" s="135">
        <v>2.2000000000000002</v>
      </c>
      <c r="E385" s="197">
        <v>-2.3100000000000005</v>
      </c>
      <c r="F385" s="198"/>
      <c r="J385" s="77" t="s">
        <v>224</v>
      </c>
      <c r="K385" s="78">
        <v>1.05</v>
      </c>
      <c r="L385" s="194">
        <v>5.0999999999999996</v>
      </c>
      <c r="M385" s="79">
        <v>5.3549999999999995</v>
      </c>
      <c r="N385" s="80"/>
    </row>
    <row r="386" spans="2:14" ht="15.75" x14ac:dyDescent="0.25">
      <c r="B386" s="199" t="s">
        <v>228</v>
      </c>
      <c r="C386" s="200"/>
      <c r="D386" s="201"/>
      <c r="E386" s="202"/>
      <c r="F386" s="199">
        <v>0.02</v>
      </c>
      <c r="J386" s="81" t="s">
        <v>50</v>
      </c>
      <c r="K386" s="82">
        <v>-1.05</v>
      </c>
      <c r="L386" s="135">
        <v>2.2000000000000002</v>
      </c>
      <c r="M386" s="83">
        <v>-2.3100000000000005</v>
      </c>
      <c r="N386" s="84"/>
    </row>
    <row r="387" spans="2:14" ht="15.75" x14ac:dyDescent="0.25">
      <c r="B387" s="85" t="s">
        <v>229</v>
      </c>
      <c r="C387" s="86"/>
      <c r="D387" s="195"/>
      <c r="E387" s="87"/>
      <c r="F387" s="88">
        <v>11.109</v>
      </c>
      <c r="J387" s="85" t="s">
        <v>225</v>
      </c>
      <c r="K387" s="86"/>
      <c r="L387" s="195"/>
      <c r="M387" s="87"/>
      <c r="N387" s="88">
        <v>4.3994999999999997</v>
      </c>
    </row>
    <row r="388" spans="2:14" ht="15.75" x14ac:dyDescent="0.25">
      <c r="B388" s="77" t="s">
        <v>226</v>
      </c>
      <c r="C388" s="78">
        <v>2.1</v>
      </c>
      <c r="D388" s="194">
        <v>6.39</v>
      </c>
      <c r="E388" s="79">
        <v>13.419</v>
      </c>
      <c r="F388" s="80"/>
      <c r="J388" s="77" t="s">
        <v>226</v>
      </c>
      <c r="K388" s="78">
        <v>1.05</v>
      </c>
      <c r="L388" s="194">
        <v>6.39</v>
      </c>
      <c r="M388" s="79">
        <v>6.7095000000000002</v>
      </c>
      <c r="N388" s="80"/>
    </row>
    <row r="389" spans="2:14" ht="15.75" x14ac:dyDescent="0.25">
      <c r="B389" s="77" t="s">
        <v>50</v>
      </c>
      <c r="C389" s="196">
        <v>-1.05</v>
      </c>
      <c r="D389" s="135">
        <v>2.2000000000000002</v>
      </c>
      <c r="E389" s="197">
        <v>-2.3100000000000005</v>
      </c>
      <c r="F389" s="198"/>
      <c r="J389" s="81" t="s">
        <v>50</v>
      </c>
      <c r="K389" s="82">
        <v>-1.05</v>
      </c>
      <c r="L389" s="135">
        <v>2.2000000000000002</v>
      </c>
      <c r="M389" s="83">
        <v>-2.3100000000000005</v>
      </c>
      <c r="N389" s="84"/>
    </row>
    <row r="390" spans="2:14" ht="15.75" x14ac:dyDescent="0.25">
      <c r="B390" s="199" t="s">
        <v>228</v>
      </c>
      <c r="C390" s="200"/>
      <c r="D390" s="201"/>
      <c r="E390" s="202"/>
      <c r="F390" s="199">
        <v>0.02</v>
      </c>
      <c r="J390" s="85" t="s">
        <v>227</v>
      </c>
      <c r="K390" s="86"/>
      <c r="L390" s="195"/>
      <c r="M390" s="87"/>
      <c r="N390" s="88">
        <v>8.3999999999999986</v>
      </c>
    </row>
    <row r="391" spans="2:14" ht="15.75" x14ac:dyDescent="0.25">
      <c r="B391" s="85" t="s">
        <v>230</v>
      </c>
      <c r="C391" s="86"/>
      <c r="D391" s="195"/>
      <c r="E391" s="87"/>
      <c r="F391" s="88">
        <v>2.94</v>
      </c>
      <c r="J391" s="77" t="s">
        <v>224</v>
      </c>
      <c r="K391" s="78">
        <v>2.1</v>
      </c>
      <c r="L391" s="194">
        <v>5.0999999999999996</v>
      </c>
      <c r="M391" s="79">
        <v>10.709999999999999</v>
      </c>
      <c r="N391" s="80"/>
    </row>
    <row r="392" spans="2:14" ht="15.75" x14ac:dyDescent="0.25">
      <c r="B392" s="77" t="s">
        <v>231</v>
      </c>
      <c r="C392" s="78">
        <v>1.05</v>
      </c>
      <c r="D392" s="194">
        <v>2.8</v>
      </c>
      <c r="E392" s="79">
        <v>2.94</v>
      </c>
      <c r="F392" s="80"/>
      <c r="J392" s="77" t="s">
        <v>50</v>
      </c>
      <c r="K392" s="196">
        <v>-1.05</v>
      </c>
      <c r="L392" s="135">
        <v>2.2000000000000002</v>
      </c>
      <c r="M392" s="197">
        <v>-2.3100000000000005</v>
      </c>
      <c r="N392" s="198"/>
    </row>
    <row r="393" spans="2:14" ht="15.75" x14ac:dyDescent="0.25">
      <c r="B393" s="199" t="s">
        <v>228</v>
      </c>
      <c r="C393" s="200"/>
      <c r="D393" s="201"/>
      <c r="E393" s="202"/>
      <c r="F393" s="199">
        <v>0.17</v>
      </c>
      <c r="J393" s="199" t="s">
        <v>228</v>
      </c>
      <c r="K393" s="200"/>
      <c r="L393" s="201"/>
      <c r="M393" s="202"/>
      <c r="N393" s="199">
        <v>0.02</v>
      </c>
    </row>
    <row r="394" spans="2:14" ht="15.75" x14ac:dyDescent="0.25">
      <c r="J394" s="85" t="s">
        <v>229</v>
      </c>
      <c r="K394" s="86"/>
      <c r="L394" s="195"/>
      <c r="M394" s="87"/>
      <c r="N394" s="88">
        <v>11.109</v>
      </c>
    </row>
    <row r="395" spans="2:14" ht="15.75" x14ac:dyDescent="0.25">
      <c r="J395" s="77" t="s">
        <v>226</v>
      </c>
      <c r="K395" s="78">
        <v>2.1</v>
      </c>
      <c r="L395" s="194">
        <v>6.39</v>
      </c>
      <c r="M395" s="79">
        <v>13.419</v>
      </c>
      <c r="N395" s="80"/>
    </row>
    <row r="396" spans="2:14" ht="15.75" x14ac:dyDescent="0.25">
      <c r="J396" s="77" t="s">
        <v>50</v>
      </c>
      <c r="K396" s="196">
        <v>-1.05</v>
      </c>
      <c r="L396" s="135">
        <v>2.2000000000000002</v>
      </c>
      <c r="M396" s="197">
        <v>-2.3100000000000005</v>
      </c>
      <c r="N396" s="198"/>
    </row>
    <row r="397" spans="2:14" ht="15.75" x14ac:dyDescent="0.25">
      <c r="J397" s="199" t="s">
        <v>228</v>
      </c>
      <c r="K397" s="200"/>
      <c r="L397" s="201"/>
      <c r="M397" s="202"/>
      <c r="N397" s="199">
        <v>0.02</v>
      </c>
    </row>
    <row r="398" spans="2:14" ht="15.75" x14ac:dyDescent="0.25">
      <c r="I398" s="203" t="s">
        <v>232</v>
      </c>
      <c r="J398" s="85" t="s">
        <v>230</v>
      </c>
      <c r="K398" s="86"/>
      <c r="L398" s="195"/>
      <c r="M398" s="87"/>
      <c r="N398" s="88">
        <v>2.94</v>
      </c>
    </row>
    <row r="399" spans="2:14" ht="15.75" x14ac:dyDescent="0.25">
      <c r="J399" s="77" t="s">
        <v>231</v>
      </c>
      <c r="K399" s="78">
        <v>1.05</v>
      </c>
      <c r="L399" s="194">
        <v>2.8</v>
      </c>
      <c r="M399" s="79">
        <v>2.94</v>
      </c>
      <c r="N399" s="80"/>
    </row>
    <row r="400" spans="2:14" ht="15.75" x14ac:dyDescent="0.25">
      <c r="J400" s="199" t="s">
        <v>228</v>
      </c>
      <c r="K400" s="200"/>
      <c r="L400" s="201"/>
      <c r="M400" s="202"/>
      <c r="N400" s="199">
        <v>0.17</v>
      </c>
    </row>
    <row r="402" spans="1:1" ht="18" x14ac:dyDescent="0.25">
      <c r="A402" s="204" t="s">
        <v>233</v>
      </c>
    </row>
    <row r="404" spans="1:1" ht="18" x14ac:dyDescent="0.25">
      <c r="A404" s="205" t="s">
        <v>234</v>
      </c>
    </row>
    <row r="506" spans="1:2" x14ac:dyDescent="0.25">
      <c r="A506" t="s">
        <v>15</v>
      </c>
      <c r="B506" s="206" t="str">
        <f>A507</f>
        <v>types DOUBLAGES</v>
      </c>
    </row>
    <row r="507" spans="1:2" x14ac:dyDescent="0.25">
      <c r="A507" s="206" t="str">
        <f>A10</f>
        <v>types DOUBLAGES</v>
      </c>
      <c r="B507" t="e">
        <f>#REF!</f>
        <v>#REF!</v>
      </c>
    </row>
    <row r="508" spans="1:2" x14ac:dyDescent="0.25">
      <c r="A508" s="206" t="str">
        <f>A87</f>
        <v>CLOISONS</v>
      </c>
      <c r="B508" t="e">
        <f>#REF!</f>
        <v>#REF!</v>
      </c>
    </row>
    <row r="509" spans="1:2" x14ac:dyDescent="0.25">
      <c r="A509" s="206" t="str">
        <f>A288</f>
        <v>PLAFONDS</v>
      </c>
      <c r="B509" t="e">
        <f>#REF!</f>
        <v>#REF!</v>
      </c>
    </row>
    <row r="510" spans="1:2" x14ac:dyDescent="0.25">
      <c r="A510" s="206" t="str">
        <f>+A402</f>
        <v>PEINTURE INTERIEURE</v>
      </c>
    </row>
    <row r="511" spans="1:2" x14ac:dyDescent="0.25">
      <c r="A511" s="206" t="str">
        <f>+A404</f>
        <v>DIVERS</v>
      </c>
    </row>
  </sheetData>
  <mergeCells count="191">
    <mergeCell ref="E1:G7"/>
    <mergeCell ref="Z10:AK10"/>
    <mergeCell ref="B13:C13"/>
    <mergeCell ref="D13:E13"/>
    <mergeCell ref="F13:G13"/>
    <mergeCell ref="H13:I13"/>
    <mergeCell ref="F12:I12"/>
    <mergeCell ref="B12:E12"/>
    <mergeCell ref="A89:G89"/>
    <mergeCell ref="I89:O89"/>
    <mergeCell ref="A91:A98"/>
    <mergeCell ref="G91:G98"/>
    <mergeCell ref="I91:I99"/>
    <mergeCell ref="O91:O99"/>
    <mergeCell ref="F92:F98"/>
    <mergeCell ref="N92:N99"/>
    <mergeCell ref="A99:A106"/>
    <mergeCell ref="G99:G106"/>
    <mergeCell ref="F100:F106"/>
    <mergeCell ref="I100:I108"/>
    <mergeCell ref="O100:O108"/>
    <mergeCell ref="N101:N108"/>
    <mergeCell ref="A107:A114"/>
    <mergeCell ref="G107:G114"/>
    <mergeCell ref="F108:F114"/>
    <mergeCell ref="I109:I117"/>
    <mergeCell ref="O109:O117"/>
    <mergeCell ref="N110:N117"/>
    <mergeCell ref="A115:A122"/>
    <mergeCell ref="G115:G122"/>
    <mergeCell ref="F116:F122"/>
    <mergeCell ref="I118:I126"/>
    <mergeCell ref="O118:O126"/>
    <mergeCell ref="N119:N126"/>
    <mergeCell ref="A123:A130"/>
    <mergeCell ref="G123:G130"/>
    <mergeCell ref="F124:F130"/>
    <mergeCell ref="I127:I135"/>
    <mergeCell ref="O127:O135"/>
    <mergeCell ref="N128:N135"/>
    <mergeCell ref="A131:A138"/>
    <mergeCell ref="G131:G138"/>
    <mergeCell ref="F132:F138"/>
    <mergeCell ref="I136:I144"/>
    <mergeCell ref="O136:O144"/>
    <mergeCell ref="N137:N144"/>
    <mergeCell ref="A139:A146"/>
    <mergeCell ref="G139:G146"/>
    <mergeCell ref="G155:G162"/>
    <mergeCell ref="N155:N162"/>
    <mergeCell ref="F156:F162"/>
    <mergeCell ref="A163:A170"/>
    <mergeCell ref="G163:G170"/>
    <mergeCell ref="I163:I171"/>
    <mergeCell ref="F140:F146"/>
    <mergeCell ref="I145:I153"/>
    <mergeCell ref="O145:O153"/>
    <mergeCell ref="N146:N153"/>
    <mergeCell ref="A147:A154"/>
    <mergeCell ref="G147:G154"/>
    <mergeCell ref="F148:F154"/>
    <mergeCell ref="I154:I162"/>
    <mergeCell ref="O154:O162"/>
    <mergeCell ref="A155:A162"/>
    <mergeCell ref="O163:O171"/>
    <mergeCell ref="F164:F170"/>
    <mergeCell ref="N164:N171"/>
    <mergeCell ref="A171:A178"/>
    <mergeCell ref="G171:G178"/>
    <mergeCell ref="F172:F178"/>
    <mergeCell ref="I172:I180"/>
    <mergeCell ref="O172:O180"/>
    <mergeCell ref="N173:N180"/>
    <mergeCell ref="A179:A186"/>
    <mergeCell ref="O199:O207"/>
    <mergeCell ref="N200:N207"/>
    <mergeCell ref="A203:A210"/>
    <mergeCell ref="G203:G210"/>
    <mergeCell ref="F204:F210"/>
    <mergeCell ref="G179:G186"/>
    <mergeCell ref="F180:F186"/>
    <mergeCell ref="I181:I189"/>
    <mergeCell ref="O181:O189"/>
    <mergeCell ref="N182:N189"/>
    <mergeCell ref="A187:A194"/>
    <mergeCell ref="G187:G194"/>
    <mergeCell ref="F188:F194"/>
    <mergeCell ref="I190:I198"/>
    <mergeCell ref="O190:O198"/>
    <mergeCell ref="A211:A218"/>
    <mergeCell ref="G211:G218"/>
    <mergeCell ref="F212:F218"/>
    <mergeCell ref="A219:A226"/>
    <mergeCell ref="G219:G226"/>
    <mergeCell ref="F220:F226"/>
    <mergeCell ref="N191:N198"/>
    <mergeCell ref="A195:A202"/>
    <mergeCell ref="G195:G202"/>
    <mergeCell ref="F196:F202"/>
    <mergeCell ref="I199:I207"/>
    <mergeCell ref="A245:A253"/>
    <mergeCell ref="G245:G253"/>
    <mergeCell ref="F246:F253"/>
    <mergeCell ref="A254:A262"/>
    <mergeCell ref="G254:G262"/>
    <mergeCell ref="F255:F262"/>
    <mergeCell ref="A227:A235"/>
    <mergeCell ref="G227:G235"/>
    <mergeCell ref="F228:F235"/>
    <mergeCell ref="A236:A244"/>
    <mergeCell ref="G236:G244"/>
    <mergeCell ref="F237:F244"/>
    <mergeCell ref="A290:G290"/>
    <mergeCell ref="I290:O290"/>
    <mergeCell ref="Q290:W290"/>
    <mergeCell ref="AE290:AK290"/>
    <mergeCell ref="A292:A299"/>
    <mergeCell ref="I292:I300"/>
    <mergeCell ref="O292:O293"/>
    <mergeCell ref="Q292:Q302"/>
    <mergeCell ref="W292:W293"/>
    <mergeCell ref="Y292:Y302"/>
    <mergeCell ref="F294:F299"/>
    <mergeCell ref="N294:N300"/>
    <mergeCell ref="O294:O296"/>
    <mergeCell ref="V294:V302"/>
    <mergeCell ref="W294:W296"/>
    <mergeCell ref="O297:O298"/>
    <mergeCell ref="W297:W298"/>
    <mergeCell ref="O299:O300"/>
    <mergeCell ref="W299:W300"/>
    <mergeCell ref="Q303:Q312"/>
    <mergeCell ref="W303:W304"/>
    <mergeCell ref="V305:V312"/>
    <mergeCell ref="W305:W307"/>
    <mergeCell ref="O307:O309"/>
    <mergeCell ref="W308:W309"/>
    <mergeCell ref="O310:O311"/>
    <mergeCell ref="W310:W311"/>
    <mergeCell ref="A300:A311"/>
    <mergeCell ref="I301:I313"/>
    <mergeCell ref="O301:O302"/>
    <mergeCell ref="F302:F309"/>
    <mergeCell ref="N303:N311"/>
    <mergeCell ref="O303:O306"/>
    <mergeCell ref="A312:A324"/>
    <mergeCell ref="O320:O322"/>
    <mergeCell ref="W320:W321"/>
    <mergeCell ref="O323:O325"/>
    <mergeCell ref="A325:A335"/>
    <mergeCell ref="F326:F333"/>
    <mergeCell ref="I328:I339"/>
    <mergeCell ref="O328:O329"/>
    <mergeCell ref="N329:N337"/>
    <mergeCell ref="O330:O333"/>
    <mergeCell ref="O334:O336"/>
    <mergeCell ref="A336:A347"/>
    <mergeCell ref="Q313:Q322"/>
    <mergeCell ref="W313:W314"/>
    <mergeCell ref="F314:F322"/>
    <mergeCell ref="I314:I327"/>
    <mergeCell ref="O314:O315"/>
    <mergeCell ref="V315:V322"/>
    <mergeCell ref="W315:W317"/>
    <mergeCell ref="N316:N325"/>
    <mergeCell ref="O316:O319"/>
    <mergeCell ref="W318:W319"/>
    <mergeCell ref="A13:A14"/>
    <mergeCell ref="I366:I377"/>
    <mergeCell ref="O366:O367"/>
    <mergeCell ref="N367:N376"/>
    <mergeCell ref="O368:O371"/>
    <mergeCell ref="O372:O374"/>
    <mergeCell ref="O375:O376"/>
    <mergeCell ref="A348:A359"/>
    <mergeCell ref="F349:F357"/>
    <mergeCell ref="O349:O350"/>
    <mergeCell ref="I353:I365"/>
    <mergeCell ref="O353:O354"/>
    <mergeCell ref="N354:N363"/>
    <mergeCell ref="O355:O358"/>
    <mergeCell ref="O359:O361"/>
    <mergeCell ref="F361:F369"/>
    <mergeCell ref="O362:O363"/>
    <mergeCell ref="F337:F345"/>
    <mergeCell ref="O337:O339"/>
    <mergeCell ref="I340:I352"/>
    <mergeCell ref="O340:O341"/>
    <mergeCell ref="N341:N350"/>
    <mergeCell ref="O342:O345"/>
    <mergeCell ref="O346:O348"/>
  </mergeCells>
  <pageMargins left="0.7" right="0.7" top="0.75" bottom="0.75" header="0.3" footer="0.3"/>
  <pageSetup paperSize="9" scale="53" orientation="portrait" r:id="rId1"/>
  <rowBreaks count="1" manualBreakCount="1">
    <brk id="86" max="16383" man="1"/>
  </rowBreaks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ITEM VIERGE</vt:lpstr>
      <vt:lpstr>Systeme</vt:lpstr>
      <vt:lpstr>DOUBLAGES_COLLES</vt:lpstr>
      <vt:lpstr>Syst1</vt:lpstr>
      <vt:lpstr>Syst2</vt:lpstr>
      <vt:lpstr>Syst3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lhommetk</dc:creator>
  <cp:lastModifiedBy>gmb</cp:lastModifiedBy>
  <dcterms:created xsi:type="dcterms:W3CDTF">2018-02-01T09:47:12Z</dcterms:created>
  <dcterms:modified xsi:type="dcterms:W3CDTF">2018-02-01T11:04:59Z</dcterms:modified>
</cp:coreProperties>
</file>