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85" windowHeight="9060" firstSheet="1" activeTab="1"/>
  </bookViews>
  <sheets>
    <sheet name="data" sheetId="20" state="hidden" r:id="rId1"/>
    <sheet name="APD" sheetId="1" r:id="rId2"/>
    <sheet name="Filtre" sheetId="28" r:id="rId3"/>
  </sheets>
  <functionGroups builtInGroupCount="18"/>
  <definedNames>
    <definedName name="_6Suivi_Commandes_1">!#REF!</definedName>
    <definedName name="_xlnm._FilterDatabase" localSheetId="1" hidden="1">APD!$A$2:$T$9</definedName>
    <definedName name="_xlcn.WorksheetConnection_InterventionBKSSUZO27032020v2.xlsmTableau1" hidden="1">Tableau1</definedName>
    <definedName name="_xlcn.WorksheetConnection_InterventionBKSSUZO27032020v2.xlsmTableau4" hidden="1">Tableau4[]</definedName>
    <definedName name="annul">!#REF!</definedName>
    <definedName name="br">!#REF!</definedName>
    <definedName name="_xlnm.Criteria">Filtre!$A$1:$A$2</definedName>
    <definedName name="croissant">!#REF!</definedName>
    <definedName name="_xlnm.Extract">Filtre!$C$1:$P$1</definedName>
    <definedName name="FiltreApd">Filtre!$C$1:$P$2</definedName>
    <definedName name="ListeExtraction">OFFSET(Filtre!$C$2,0,0,COUNTA(Filtre!$C$2:$P$306),14)</definedName>
    <definedName name="lstmachine">Tableau4[TYPE]</definedName>
    <definedName name="mois">Tableau7[Mois]</definedName>
    <definedName name="rachel">!#REF!</definedName>
    <definedName name="RB">!#REF!</definedName>
    <definedName name="riabu">!#REF!</definedName>
    <definedName name="RR">!#REF!</definedName>
    <definedName name="Suivi_Commandes">!#REF!</definedName>
    <definedName name="switch">#N/A</definedName>
    <definedName name="SWITCHS">!#REF!</definedName>
    <definedName name="t_delai_tot">APD!$Q:$Q</definedName>
    <definedName name="t_echeance">APD!$B:$B</definedName>
    <definedName name="T_Semaine">Tableau10[[#All],[SEMAINE]]</definedName>
    <definedName name="t_type">Tableau4[[#All],[TYPE]]</definedName>
    <definedName name="tab_apd">Tableau3[#All]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Intervention BKS SUZO 27032020 v2.xlsm!Tableau4"/>
          <x15:modelTable id="Tableau1" name="Tableau1" connection="WorksheetConnection_Intervention BKS SUZO 27032020 v2.xlsm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28" l="1"/>
  <c r="D13" i="20" l="1"/>
  <c r="D12" i="20"/>
  <c r="D11" i="20"/>
  <c r="D10" i="20"/>
  <c r="D9" i="20"/>
  <c r="D8" i="20"/>
  <c r="D7" i="20"/>
  <c r="D6" i="20"/>
  <c r="D5" i="20"/>
  <c r="D4" i="20"/>
  <c r="D3" i="20"/>
  <c r="D2" i="20"/>
  <c r="T9" i="1"/>
  <c r="Q9" i="1"/>
  <c r="R9" i="1" s="1"/>
  <c r="L9" i="1"/>
  <c r="K9" i="1"/>
  <c r="I9" i="1" s="1"/>
  <c r="B9" i="1"/>
  <c r="C9" i="1" s="1"/>
  <c r="T8" i="1"/>
  <c r="Q8" i="1"/>
  <c r="R8" i="1" s="1"/>
  <c r="L8" i="1"/>
  <c r="K8" i="1"/>
  <c r="I8" i="1" s="1"/>
  <c r="B8" i="1"/>
  <c r="C8" i="1" s="1"/>
  <c r="T7" i="1"/>
  <c r="Q7" i="1"/>
  <c r="R7" i="1" s="1"/>
  <c r="L7" i="1"/>
  <c r="K7" i="1"/>
  <c r="I7" i="1" s="1"/>
  <c r="B7" i="1"/>
  <c r="C7" i="1" s="1"/>
  <c r="T6" i="1"/>
  <c r="Q6" i="1"/>
  <c r="R6" i="1" s="1"/>
  <c r="L6" i="1"/>
  <c r="K6" i="1"/>
  <c r="I6" i="1" s="1"/>
  <c r="B6" i="1"/>
  <c r="C6" i="1" s="1"/>
  <c r="T5" i="1"/>
  <c r="Q5" i="1"/>
  <c r="R5" i="1" s="1"/>
  <c r="L5" i="1"/>
  <c r="K5" i="1"/>
  <c r="I5" i="1" s="1"/>
  <c r="B5" i="1"/>
  <c r="C5" i="1" s="1"/>
  <c r="T4" i="1"/>
  <c r="Q4" i="1"/>
  <c r="R4" i="1" s="1"/>
  <c r="L4" i="1"/>
  <c r="K4" i="1"/>
  <c r="I4" i="1" s="1"/>
  <c r="B4" i="1"/>
  <c r="C4" i="1" s="1"/>
  <c r="T3" i="1"/>
  <c r="Q3" i="1"/>
  <c r="L3" i="1"/>
  <c r="K3" i="1"/>
  <c r="I3" i="1" s="1"/>
  <c r="B3" i="1"/>
  <c r="C3" i="1" l="1"/>
  <c r="R3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Intervention BKS SUZO 27032020 v2.xlsm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InterventionBKSSUZO27032020v2.xlsmTableau1"/>
        </x15:connection>
      </ext>
    </extLst>
  </connection>
  <connection id="3" name="WorksheetConnection_Intervention BKS SUZO 27032020 v2.xlsm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InterventionBKSSUZO27032020v2.xlsmTableau4"/>
        </x15:connection>
      </ext>
    </extLst>
  </connection>
</connections>
</file>

<file path=xl/sharedStrings.xml><?xml version="1.0" encoding="utf-8"?>
<sst xmlns="http://schemas.openxmlformats.org/spreadsheetml/2006/main" count="130" uniqueCount="66">
  <si>
    <t>Date résolution</t>
  </si>
  <si>
    <t>Client</t>
  </si>
  <si>
    <t>Date de la demande</t>
  </si>
  <si>
    <t>Commentaires</t>
  </si>
  <si>
    <t>OUI</t>
  </si>
  <si>
    <t>DI</t>
  </si>
  <si>
    <t>Statut APD</t>
  </si>
  <si>
    <t>Reception devis</t>
  </si>
  <si>
    <t>Validation Devis - Suzo</t>
  </si>
  <si>
    <t>Intervention N2</t>
  </si>
  <si>
    <t>Mois</t>
  </si>
  <si>
    <t>Devis</t>
  </si>
  <si>
    <t>Contrat</t>
  </si>
  <si>
    <t>Delai inter</t>
  </si>
  <si>
    <t>Raison Sociale</t>
  </si>
  <si>
    <t>Machines</t>
  </si>
  <si>
    <t>Nb de jours</t>
  </si>
  <si>
    <t>TYPE</t>
  </si>
  <si>
    <t>Delai_Total</t>
  </si>
  <si>
    <t>Num_Mois</t>
  </si>
  <si>
    <t>T_Mois</t>
  </si>
  <si>
    <t>Statut</t>
  </si>
  <si>
    <t>Janvier</t>
  </si>
  <si>
    <t>Semaine</t>
  </si>
  <si>
    <t>Colonne1</t>
  </si>
  <si>
    <t>TOTAL</t>
  </si>
  <si>
    <t>SEMAINE</t>
  </si>
  <si>
    <t>CLIENT 1</t>
  </si>
  <si>
    <t>CLIENT 2</t>
  </si>
  <si>
    <t>CLIENT 3</t>
  </si>
  <si>
    <t>CLIENT 4</t>
  </si>
  <si>
    <t>CLIENT 5</t>
  </si>
  <si>
    <t>CLIENT 6</t>
  </si>
  <si>
    <t>CLIENT 7</t>
  </si>
  <si>
    <t>GROUPE 1</t>
  </si>
  <si>
    <t>GROUPE 2</t>
  </si>
  <si>
    <t>GROUPE 3</t>
  </si>
  <si>
    <t>GROUPE 4</t>
  </si>
  <si>
    <t>GROUPE 5</t>
  </si>
  <si>
    <t>GROUPE 6</t>
  </si>
  <si>
    <t>GROUPE 7</t>
  </si>
  <si>
    <t>SENSOR A</t>
  </si>
  <si>
    <t>SCREEN</t>
  </si>
  <si>
    <t>CARTE CIS</t>
  </si>
  <si>
    <t>Electronic</t>
  </si>
  <si>
    <t>Magnetic 1</t>
  </si>
  <si>
    <t>Scellement</t>
  </si>
  <si>
    <t>Magnetic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</si>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</sst>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&quot; &quot;#,##0.00&quot; &quot;[$€]&quot; &quot;;&quot;-&quot;#,##0.00&quot; &quot;[$€]&quot; &quot;;&quot; -&quot;00&quot; &quot;[$€]&quot; &quot;;&quot; &quot;@&quot; &quot;"/>
  </numFmts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MS Sans Serif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Book Antiqua"/>
      <family val="1"/>
    </font>
    <font>
      <b/>
      <sz val="16"/>
      <color theme="1"/>
      <name val="Book Antiqua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Book Antiqua"/>
      <family val="1"/>
    </font>
    <font>
      <b/>
      <sz val="14"/>
      <color theme="0"/>
      <name val="Georgia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4" fillId="0" borderId="0" applyNumberFormat="0" applyFont="0" applyBorder="0" applyProtection="0"/>
    <xf numFmtId="0" fontId="4" fillId="0" borderId="0"/>
    <xf numFmtId="0" fontId="5" fillId="0" borderId="0"/>
    <xf numFmtId="0" fontId="3" fillId="0" borderId="0"/>
    <xf numFmtId="164" fontId="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16" fontId="0" fillId="0" borderId="3" xfId="0" applyNumberForma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vertical="center" wrapText="1"/>
    </xf>
    <xf numFmtId="0" fontId="0" fillId="0" borderId="6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0" fillId="3" borderId="0" xfId="0" applyNumberForma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1" fontId="0" fillId="3" borderId="0" xfId="0" applyNumberFormat="1" applyFill="1" applyBorder="1" applyAlignment="1">
      <alignment horizontal="center" vertical="center" wrapText="1"/>
    </xf>
    <xf numFmtId="14" fontId="0" fillId="3" borderId="0" xfId="0" applyNumberForma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left"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14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1" fontId="8" fillId="2" borderId="10" xfId="0" applyNumberFormat="1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left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" fontId="0" fillId="0" borderId="8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14" fontId="0" fillId="0" borderId="7" xfId="0" applyNumberFormat="1" applyBorder="1" applyAlignment="1">
      <alignment horizontal="left" vertical="center" wrapText="1"/>
    </xf>
    <xf numFmtId="14" fontId="0" fillId="0" borderId="14" xfId="0" applyNumberFormat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14" fontId="12" fillId="2" borderId="10" xfId="0" applyNumberFormat="1" applyFont="1" applyFill="1" applyBorder="1" applyAlignment="1">
      <alignment horizontal="center" vertical="center" wrapText="1"/>
    </xf>
    <xf numFmtId="1" fontId="12" fillId="2" borderId="10" xfId="0" applyNumberFormat="1" applyFont="1" applyFill="1" applyBorder="1" applyAlignment="1">
      <alignment horizontal="center" vertical="center" wrapText="1"/>
    </xf>
    <xf numFmtId="14" fontId="12" fillId="2" borderId="10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14" fontId="12" fillId="2" borderId="15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8" xfId="0" applyNumberFormat="1" applyBorder="1" applyAlignment="1">
      <alignment horizontal="left" vertical="center" wrapText="1"/>
    </xf>
    <xf numFmtId="14" fontId="8" fillId="2" borderId="10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left" vertical="center" wrapText="1"/>
    </xf>
    <xf numFmtId="14" fontId="0" fillId="0" borderId="8" xfId="0" applyNumberFormat="1" applyBorder="1" applyAlignment="1">
      <alignment horizontal="left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</cellXfs>
  <cellStyles count="9">
    <cellStyle name="Milliers 2 2" xfId="7"/>
    <cellStyle name="Monétaire 2" xfId="5"/>
    <cellStyle name="Normal" xfId="0" builtinId="0"/>
    <cellStyle name="Normal 12 2 3 2 2 2 2 2 2 2 2 2 2 2 2 3 2 2 2 2 2 2 2 2 2 2 2 2 2 2 2 2 2 2 2 2 2" xfId="8"/>
    <cellStyle name="Normal 17" xfId="4"/>
    <cellStyle name="Normal 2" xfId="1"/>
    <cellStyle name="Normal 2 2 2" xfId="6"/>
    <cellStyle name="Normal 2 3" xfId="3"/>
    <cellStyle name="Normal 3 4" xfId="2"/>
  </cellStyles>
  <dxfs count="37">
    <dxf>
      <border outline="0">
        <top style="thin">
          <color theme="4" tint="0.39997558519241921"/>
        </top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auto="1"/>
        </left>
      </border>
    </dxf>
    <dxf>
      <border outline="0"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color theme="1"/>
        <name val="Book Antiqua"/>
        <scheme val="none"/>
      </font>
      <fill>
        <patternFill patternType="solid">
          <fgColor indexed="64"/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0</xdr:row>
      <xdr:rowOff>23812</xdr:rowOff>
    </xdr:from>
    <xdr:to>
      <xdr:col>2</xdr:col>
      <xdr:colOff>500062</xdr:colOff>
      <xdr:row>0</xdr:row>
      <xdr:rowOff>523874</xdr:rowOff>
    </xdr:to>
    <xdr:sp macro="[0]!Afficher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5719" y="23812"/>
          <a:ext cx="2595562" cy="500062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B21" totalsRowShown="0">
  <autoFilter ref="A1:B21"/>
  <sortState ref="A2:A35">
    <sortCondition ref="A2"/>
  </sortState>
  <tableColumns count="2">
    <tableColumn id="1" name="TYPE"/>
    <tableColumn id="2" name="Colonne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C1:D13" totalsRowShown="0" headerRowDxfId="10" dataDxfId="9">
  <autoFilter ref="C1:D13"/>
  <tableColumns count="2">
    <tableColumn id="1" name="T_Mois" dataDxfId="8"/>
    <tableColumn id="2" name="Mois" dataDxfId="7">
      <calculatedColumnFormula>IF(Tableau7[[#This Row],[T_Mois]]=1, "Janvier")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Tableau10" displayName="Tableau10" ref="F1:F9" totalsRowShown="0">
  <autoFilter ref="F1:F9"/>
  <tableColumns count="1">
    <tableColumn id="1" name="SEMAIN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2:T9" totalsRowShown="0" headerRowDxfId="33" headerRowBorderDxfId="32" tableBorderDxfId="31">
  <tableColumns count="20">
    <tableColumn id="1" name="Date de la demande" dataDxfId="30"/>
    <tableColumn id="2" name="Num_Mois" dataDxfId="29">
      <calculatedColumnFormula>IF($A3&lt;&gt;"",MONTH($A3),"")</calculatedColumnFormula>
    </tableColumn>
    <tableColumn id="3" name="Mois" dataDxfId="28">
      <calculatedColumnFormula>IF($B3=1,"Janvier",IF($B3=2,"Fevrier",IF($B3=3,"Mars",IF($B3=4,"Avril",IF($B3=5,"Mai",IF($B3=6,"Juin",IF($B3=7,"Juillet",IF($B3=8,"Aout",IF($B3=9,"Septembre",IF($B3=10,"Octobre",IF($B3=11,"Novembre","Decembre")))))))))))</calculatedColumnFormula>
    </tableColumn>
    <tableColumn id="4" name="DI" dataDxfId="27"/>
    <tableColumn id="5" name="Client" dataDxfId="26"/>
    <tableColumn id="6" name="Raison Sociale" dataDxfId="25"/>
    <tableColumn id="7" name="Machines" dataDxfId="24"/>
    <tableColumn id="8" name="Intervention N2" dataDxfId="23"/>
    <tableColumn id="9" name="Contrat" dataDxfId="22">
      <calculatedColumnFormula>IF(#REF!=#REF!,"DC",IF(#REF!=0,"",IF(#REF!&lt;=2,"DC","Hors delai")))</calculatedColumnFormula>
    </tableColumn>
    <tableColumn id="10" name="Statut APD" dataDxfId="21"/>
    <tableColumn id="11" name="Delai inter" dataDxfId="20">
      <calculatedColumnFormula>IFERROR(DATEDIF($A3,$H3,"d")," En cours")</calculatedColumnFormula>
    </tableColumn>
    <tableColumn id="12" name="Nb de jours" dataDxfId="19">
      <calculatedColumnFormula>DATEDIF($A3,TODAY(),"d")</calculatedColumnFormula>
    </tableColumn>
    <tableColumn id="13" name="Devis" dataDxfId="18"/>
    <tableColumn id="14" name="Reception devis" dataDxfId="17"/>
    <tableColumn id="15" name="Validation Devis - Suzo" dataDxfId="16"/>
    <tableColumn id="16" name="Date résolution" dataDxfId="15"/>
    <tableColumn id="17" name="Delai_Total" dataDxfId="14">
      <calculatedColumnFormula>IFERROR(DATEDIF($A3,$P3,"d"),"Non clos")</calculatedColumnFormula>
    </tableColumn>
    <tableColumn id="18" name="Statut" dataDxfId="13">
      <calculatedColumnFormula>IF(#REF!="Non Clos",1,2)</calculatedColumnFormula>
    </tableColumn>
    <tableColumn id="19" name="Commentaires" dataDxfId="12"/>
    <tableColumn id="20" name="Semaine" dataDxfId="11">
      <calculatedColumnFormula>WEEKNUM($A3)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leau1212" displayName="Tableau1212" ref="A6:A7" totalsRowShown="0" headerRowDxfId="4" dataDxfId="3">
  <tableColumns count="1">
    <tableColumn id="1" name="TOTAL" dataDxfId="2">
      <calculatedColumnFormula>COUNTA(Tableau9[Date de la demande])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C1:P1048576" totalsRowShown="0" headerRowBorderDxfId="1" tableBorderDxfId="0">
  <tableColumns count="14">
    <tableColumn id="1" name="Date de la demande"/>
    <tableColumn id="2" name="Mois"/>
    <tableColumn id="3" name="DI"/>
    <tableColumn id="4" name="Client"/>
    <tableColumn id="5" name="Raison Sociale"/>
    <tableColumn id="6" name="Machines"/>
    <tableColumn id="7" name="Intervention N2"/>
    <tableColumn id="8" name="Statut APD"/>
    <tableColumn id="9" name="Delai inter"/>
    <tableColumn id="10" name="Devis"/>
    <tableColumn id="11" name="Reception devis"/>
    <tableColumn id="12" name="Validation Devis - Suzo"/>
    <tableColumn id="13" name="Date résolution"/>
    <tableColumn id="14" name="Comment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F20"/>
  <sheetViews>
    <sheetView workbookViewId="0">
      <selection activeCell="E18" sqref="E18"/>
    </sheetView>
  </sheetViews>
  <sheetFormatPr baseColWidth="10" defaultRowHeight="15" x14ac:dyDescent="0.25"/>
  <cols>
    <col min="1" max="1" width="19.85546875" customWidth="1"/>
    <col min="3" max="3" width="11.42578125" style="5"/>
  </cols>
  <sheetData>
    <row r="1" spans="1:6" x14ac:dyDescent="0.25">
      <c r="A1" t="s">
        <v>17</v>
      </c>
      <c r="B1" t="s">
        <v>24</v>
      </c>
      <c r="C1" s="5" t="s">
        <v>20</v>
      </c>
      <c r="D1" s="5" t="s">
        <v>10</v>
      </c>
      <c r="F1" t="s">
        <v>26</v>
      </c>
    </row>
    <row r="2" spans="1:6" x14ac:dyDescent="0.25">
      <c r="A2" s="10" t="s">
        <v>48</v>
      </c>
      <c r="C2" s="5">
        <v>1</v>
      </c>
      <c r="D2" s="5" t="str">
        <f>IF(Tableau7[[#This Row],[T_Mois]]=1, "Janvier")</f>
        <v>Janvier</v>
      </c>
      <c r="F2">
        <v>12</v>
      </c>
    </row>
    <row r="3" spans="1:6" x14ac:dyDescent="0.25">
      <c r="A3" s="10" t="s">
        <v>49</v>
      </c>
      <c r="C3" s="5">
        <v>2</v>
      </c>
      <c r="D3" s="5" t="str">
        <f>IF(Tableau7[[#This Row],[T_Mois]]=2, "Fevrier")</f>
        <v>Fevrier</v>
      </c>
      <c r="F3">
        <v>13</v>
      </c>
    </row>
    <row r="4" spans="1:6" x14ac:dyDescent="0.25">
      <c r="A4" s="10" t="s">
        <v>50</v>
      </c>
      <c r="C4" s="5">
        <v>3</v>
      </c>
      <c r="D4" s="5" t="str">
        <f>IF(Tableau7[[#This Row],[T_Mois]]=3, "Mars")</f>
        <v>Mars</v>
      </c>
      <c r="F4">
        <v>14</v>
      </c>
    </row>
    <row r="5" spans="1:6" x14ac:dyDescent="0.25">
      <c r="A5" s="10" t="s">
        <v>51</v>
      </c>
      <c r="C5" s="5">
        <v>4</v>
      </c>
      <c r="D5" s="5" t="str">
        <f>IF(Tableau7[[#This Row],[T_Mois]]=4, "Avril")</f>
        <v>Avril</v>
      </c>
      <c r="F5">
        <v>15</v>
      </c>
    </row>
    <row r="6" spans="1:6" x14ac:dyDescent="0.25">
      <c r="A6" s="10" t="s">
        <v>52</v>
      </c>
      <c r="C6" s="5">
        <v>5</v>
      </c>
      <c r="D6" s="5" t="str">
        <f>IF(Tableau7[[#This Row],[T_Mois]]=5, "Mai")</f>
        <v>Mai</v>
      </c>
      <c r="F6">
        <v>16</v>
      </c>
    </row>
    <row r="7" spans="1:6" x14ac:dyDescent="0.25">
      <c r="A7" s="10" t="s">
        <v>53</v>
      </c>
      <c r="C7" s="5">
        <v>6</v>
      </c>
      <c r="D7" s="5" t="str">
        <f>IF(Tableau7[[#This Row],[T_Mois]]=6, "Juin")</f>
        <v>Juin</v>
      </c>
      <c r="F7">
        <v>17</v>
      </c>
    </row>
    <row r="8" spans="1:6" x14ac:dyDescent="0.25">
      <c r="A8" s="10" t="s">
        <v>54</v>
      </c>
      <c r="C8" s="5">
        <v>7</v>
      </c>
      <c r="D8" s="5" t="str">
        <f>IF(Tableau7[[#This Row],[T_Mois]]=7, "Juillet")</f>
        <v>Juillet</v>
      </c>
      <c r="F8">
        <v>18</v>
      </c>
    </row>
    <row r="9" spans="1:6" x14ac:dyDescent="0.25">
      <c r="A9" s="10" t="s">
        <v>55</v>
      </c>
      <c r="C9" s="5">
        <v>8</v>
      </c>
      <c r="D9" s="5" t="str">
        <f>IF(Tableau7[[#This Row],[T_Mois]]=8, "Aout")</f>
        <v>Aout</v>
      </c>
      <c r="F9">
        <v>19</v>
      </c>
    </row>
    <row r="10" spans="1:6" x14ac:dyDescent="0.25">
      <c r="A10" s="10" t="s">
        <v>56</v>
      </c>
      <c r="C10" s="5">
        <v>9</v>
      </c>
      <c r="D10" s="5" t="str">
        <f>IF(Tableau7[[#This Row],[T_Mois]]=9, "Septembre")</f>
        <v>Septembre</v>
      </c>
    </row>
    <row r="11" spans="1:6" x14ac:dyDescent="0.25">
      <c r="A11" s="10" t="s">
        <v>57</v>
      </c>
      <c r="C11" s="5">
        <v>10</v>
      </c>
      <c r="D11" s="5" t="str">
        <f>IF(Tableau7[[#This Row],[T_Mois]]=10, "Octobre")</f>
        <v>Octobre</v>
      </c>
    </row>
    <row r="12" spans="1:6" x14ac:dyDescent="0.25">
      <c r="A12" s="10" t="s">
        <v>58</v>
      </c>
      <c r="C12" s="5">
        <v>11</v>
      </c>
      <c r="D12" s="5" t="str">
        <f>IF(Tableau7[[#This Row],[T_Mois]]=11, "Novembre")</f>
        <v>Novembre</v>
      </c>
    </row>
    <row r="13" spans="1:6" x14ac:dyDescent="0.25">
      <c r="A13" s="10" t="s">
        <v>59</v>
      </c>
      <c r="C13" s="5">
        <v>12</v>
      </c>
      <c r="D13" s="5" t="str">
        <f>IF(Tableau7[[#This Row],[T_Mois]]=12, "Decembre")</f>
        <v>Decembre</v>
      </c>
    </row>
    <row r="14" spans="1:6" x14ac:dyDescent="0.25">
      <c r="A14" s="10" t="s">
        <v>60</v>
      </c>
    </row>
    <row r="15" spans="1:6" x14ac:dyDescent="0.25">
      <c r="A15" s="10" t="s">
        <v>61</v>
      </c>
    </row>
    <row r="16" spans="1:6" x14ac:dyDescent="0.25">
      <c r="A16" s="10" t="s">
        <v>62</v>
      </c>
    </row>
    <row r="17" spans="1:1" x14ac:dyDescent="0.25">
      <c r="A17" s="10" t="s">
        <v>63</v>
      </c>
    </row>
    <row r="18" spans="1:1" x14ac:dyDescent="0.25">
      <c r="A18" s="10" t="s">
        <v>64</v>
      </c>
    </row>
    <row r="19" spans="1:1" x14ac:dyDescent="0.25">
      <c r="A19" s="10" t="s">
        <v>65</v>
      </c>
    </row>
    <row r="20" spans="1:1" x14ac:dyDescent="0.25">
      <c r="A20" s="10"/>
    </row>
  </sheetData>
  <phoneticPr fontId="17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V9"/>
  <sheetViews>
    <sheetView tabSelected="1" zoomScale="80" zoomScaleNormal="80" workbookViewId="0">
      <pane ySplit="2" topLeftCell="A3" activePane="bottomLeft" state="frozen"/>
      <selection pane="bottomLeft" activeCell="F15" sqref="F15"/>
    </sheetView>
  </sheetViews>
  <sheetFormatPr baseColWidth="10" defaultColWidth="11.5703125" defaultRowHeight="21" x14ac:dyDescent="0.25"/>
  <cols>
    <col min="1" max="1" width="13.85546875" style="4" bestFit="1" customWidth="1"/>
    <col min="2" max="2" width="12.85546875" style="22" customWidth="1"/>
    <col min="3" max="3" width="12" style="22" customWidth="1"/>
    <col min="4" max="4" width="8.85546875" style="20" bestFit="1" customWidth="1"/>
    <col min="5" max="5" width="16.7109375" style="14" customWidth="1"/>
    <col min="6" max="6" width="26.85546875" style="27" customWidth="1"/>
    <col min="7" max="7" width="14.5703125" style="14" bestFit="1" customWidth="1"/>
    <col min="8" max="8" width="19.5703125" style="83" customWidth="1"/>
    <col min="9" max="9" width="12.5703125" style="20" customWidth="1"/>
    <col min="10" max="10" width="15.5703125" style="20" customWidth="1"/>
    <col min="11" max="11" width="17.42578125" style="9" customWidth="1"/>
    <col min="12" max="12" width="18.42578125" style="9" customWidth="1"/>
    <col min="13" max="13" width="9.42578125" style="9" customWidth="1"/>
    <col min="14" max="14" width="16.28515625" style="18" customWidth="1"/>
    <col min="15" max="15" width="22.28515625" style="18" customWidth="1"/>
    <col min="16" max="16" width="22.140625" style="18" bestFit="1" customWidth="1"/>
    <col min="17" max="17" width="18.5703125" style="16" customWidth="1"/>
    <col min="18" max="18" width="10.85546875" style="29" customWidth="1"/>
    <col min="19" max="19" width="74.5703125" style="15" customWidth="1"/>
    <col min="20" max="20" width="14.140625" style="17" customWidth="1"/>
    <col min="21" max="21" width="11.5703125" style="1" customWidth="1"/>
    <col min="22" max="22" width="25.28515625" style="1" customWidth="1"/>
    <col min="23" max="16384" width="11.5703125" style="1"/>
  </cols>
  <sheetData>
    <row r="1" spans="1:22" ht="44.25" customHeight="1" x14ac:dyDescent="0.25">
      <c r="A1" s="48"/>
      <c r="B1" s="30"/>
      <c r="C1" s="30"/>
      <c r="D1" s="33"/>
      <c r="E1" s="31"/>
      <c r="F1" s="32"/>
      <c r="G1" s="31"/>
      <c r="H1" s="48"/>
      <c r="I1" s="33"/>
      <c r="J1" s="33"/>
      <c r="K1" s="34"/>
      <c r="L1" s="34"/>
      <c r="M1" s="34"/>
      <c r="N1" s="35"/>
      <c r="O1" s="35"/>
      <c r="P1" s="35"/>
      <c r="Q1" s="34"/>
      <c r="R1" s="36"/>
      <c r="S1" s="31"/>
      <c r="T1" s="37"/>
    </row>
    <row r="2" spans="1:22" s="7" customFormat="1" ht="58.5" customHeight="1" x14ac:dyDescent="0.25">
      <c r="A2" s="39" t="s">
        <v>2</v>
      </c>
      <c r="B2" s="40" t="s">
        <v>19</v>
      </c>
      <c r="C2" s="39" t="s">
        <v>10</v>
      </c>
      <c r="D2" s="41" t="s">
        <v>5</v>
      </c>
      <c r="E2" s="41" t="s">
        <v>1</v>
      </c>
      <c r="F2" s="41" t="s">
        <v>14</v>
      </c>
      <c r="G2" s="41" t="s">
        <v>15</v>
      </c>
      <c r="H2" s="85" t="s">
        <v>9</v>
      </c>
      <c r="I2" s="41" t="s">
        <v>12</v>
      </c>
      <c r="J2" s="41" t="s">
        <v>6</v>
      </c>
      <c r="K2" s="43" t="s">
        <v>13</v>
      </c>
      <c r="L2" s="43" t="s">
        <v>16</v>
      </c>
      <c r="M2" s="43" t="s">
        <v>11</v>
      </c>
      <c r="N2" s="42" t="s">
        <v>7</v>
      </c>
      <c r="O2" s="42" t="s">
        <v>8</v>
      </c>
      <c r="P2" s="44" t="s">
        <v>0</v>
      </c>
      <c r="Q2" s="45" t="s">
        <v>18</v>
      </c>
      <c r="R2" s="46" t="s">
        <v>21</v>
      </c>
      <c r="S2" s="47" t="s">
        <v>3</v>
      </c>
      <c r="T2" s="47" t="s">
        <v>23</v>
      </c>
    </row>
    <row r="3" spans="1:22" x14ac:dyDescent="0.25">
      <c r="A3" s="38">
        <v>43833</v>
      </c>
      <c r="B3" s="49">
        <f t="shared" ref="B3:B9" si="0">IF($A3&lt;&gt;"",MONTH($A3),"")</f>
        <v>1</v>
      </c>
      <c r="C3" s="23" t="str">
        <f t="shared" ref="C3:C9" si="1">IF($B3=1,"Janvier",IF($B3=2,"Fevrier",IF($B3=3,"Mars",IF($B3=4,"Avril",IF($B3=5,"Mai",IF($B3=6,"Juin",IF($B3=7,"Juillet",IF($B3=8,"Aout",IF($B3=9,"Septembre",IF($B3=10,"Octobre",IF($B3=11,"Novembre","Decembre")))))))))))</f>
        <v>Janvier</v>
      </c>
      <c r="D3" s="20">
        <v>9143441</v>
      </c>
      <c r="E3" s="3" t="s">
        <v>34</v>
      </c>
      <c r="F3" s="25" t="s">
        <v>27</v>
      </c>
      <c r="G3" s="3" t="s">
        <v>48</v>
      </c>
      <c r="H3" s="86">
        <v>43838</v>
      </c>
      <c r="I3" s="19" t="str">
        <f t="shared" ref="I3:I9" si="2">IF(H3=A3,"DC",IF(K3=0,"",IF(K3&lt;=2,"DC","Hors delai")))</f>
        <v>Hors delai</v>
      </c>
      <c r="J3" s="20" t="s">
        <v>4</v>
      </c>
      <c r="K3" s="9">
        <f t="shared" ref="K3:K9" si="3">IFERROR(DATEDIF($A3,$H3,"d")," En cours")</f>
        <v>5</v>
      </c>
      <c r="L3" s="9">
        <f t="shared" ref="L3:L9" ca="1" si="4">DATEDIF($A3,TODAY(),"d")</f>
        <v>119</v>
      </c>
      <c r="P3" s="18">
        <v>43850</v>
      </c>
      <c r="Q3" s="9">
        <f t="shared" ref="Q3:Q9" si="5">IFERROR(DATEDIF($A3,$P3,"d"),"Non clos")</f>
        <v>17</v>
      </c>
      <c r="R3" s="28">
        <f t="shared" ref="R3:R9" si="6">IF(Q3="Non Clos",1,2)</f>
        <v>2</v>
      </c>
      <c r="S3" s="13" t="s">
        <v>46</v>
      </c>
      <c r="T3" s="17">
        <f t="shared" ref="T3:T9" si="7">WEEKNUM($A3)</f>
        <v>1</v>
      </c>
    </row>
    <row r="4" spans="1:22" x14ac:dyDescent="0.25">
      <c r="A4" s="38">
        <v>43846</v>
      </c>
      <c r="B4" s="49">
        <f t="shared" si="0"/>
        <v>1</v>
      </c>
      <c r="C4" s="23" t="str">
        <f t="shared" si="1"/>
        <v>Janvier</v>
      </c>
      <c r="D4" s="20">
        <v>9207563</v>
      </c>
      <c r="E4" s="3" t="s">
        <v>35</v>
      </c>
      <c r="F4" s="25" t="s">
        <v>28</v>
      </c>
      <c r="G4" s="3" t="s">
        <v>49</v>
      </c>
      <c r="H4" s="86">
        <v>43847</v>
      </c>
      <c r="I4" s="19" t="str">
        <f t="shared" si="2"/>
        <v>DC</v>
      </c>
      <c r="J4" s="20" t="s">
        <v>4</v>
      </c>
      <c r="K4" s="9">
        <f t="shared" si="3"/>
        <v>1</v>
      </c>
      <c r="L4" s="9">
        <f t="shared" ca="1" si="4"/>
        <v>106</v>
      </c>
      <c r="P4" s="18">
        <v>43901</v>
      </c>
      <c r="Q4" s="9">
        <f t="shared" si="5"/>
        <v>55</v>
      </c>
      <c r="R4" s="28">
        <f t="shared" si="6"/>
        <v>2</v>
      </c>
      <c r="S4" s="13" t="s">
        <v>45</v>
      </c>
      <c r="T4" s="17">
        <f t="shared" si="7"/>
        <v>3</v>
      </c>
    </row>
    <row r="5" spans="1:22" x14ac:dyDescent="0.25">
      <c r="A5" s="38">
        <v>43848</v>
      </c>
      <c r="B5" s="49">
        <f t="shared" si="0"/>
        <v>1</v>
      </c>
      <c r="C5" s="23" t="str">
        <f t="shared" si="1"/>
        <v>Janvier</v>
      </c>
      <c r="D5" s="20">
        <v>9260811</v>
      </c>
      <c r="E5" s="3" t="s">
        <v>36</v>
      </c>
      <c r="F5" s="25" t="s">
        <v>29</v>
      </c>
      <c r="G5" s="3" t="s">
        <v>50</v>
      </c>
      <c r="H5" s="86">
        <v>43859</v>
      </c>
      <c r="I5" s="19" t="str">
        <f t="shared" si="2"/>
        <v>Hors delai</v>
      </c>
      <c r="J5" s="20" t="s">
        <v>4</v>
      </c>
      <c r="K5" s="9">
        <f t="shared" si="3"/>
        <v>11</v>
      </c>
      <c r="L5" s="9">
        <f t="shared" ca="1" si="4"/>
        <v>104</v>
      </c>
      <c r="M5" s="9">
        <v>123456</v>
      </c>
      <c r="N5" s="18">
        <v>43864</v>
      </c>
      <c r="O5" s="18">
        <v>43875</v>
      </c>
      <c r="P5" s="18">
        <v>43883</v>
      </c>
      <c r="Q5" s="9">
        <f t="shared" si="5"/>
        <v>35</v>
      </c>
      <c r="R5" s="28">
        <f t="shared" si="6"/>
        <v>2</v>
      </c>
      <c r="S5" s="13" t="s">
        <v>47</v>
      </c>
      <c r="T5" s="17">
        <f t="shared" si="7"/>
        <v>3</v>
      </c>
    </row>
    <row r="6" spans="1:22" x14ac:dyDescent="0.25">
      <c r="A6" s="38">
        <v>43854</v>
      </c>
      <c r="B6" s="49">
        <f t="shared" si="0"/>
        <v>1</v>
      </c>
      <c r="C6" s="23" t="str">
        <f t="shared" si="1"/>
        <v>Janvier</v>
      </c>
      <c r="D6" s="20">
        <v>9246349</v>
      </c>
      <c r="E6" s="3" t="s">
        <v>37</v>
      </c>
      <c r="F6" s="25" t="s">
        <v>30</v>
      </c>
      <c r="G6" s="3" t="s">
        <v>51</v>
      </c>
      <c r="H6" s="86">
        <v>43886</v>
      </c>
      <c r="I6" s="19" t="str">
        <f t="shared" si="2"/>
        <v>Hors delai</v>
      </c>
      <c r="J6" s="20" t="s">
        <v>4</v>
      </c>
      <c r="K6" s="9">
        <f t="shared" si="3"/>
        <v>32</v>
      </c>
      <c r="L6" s="9">
        <f t="shared" ca="1" si="4"/>
        <v>98</v>
      </c>
      <c r="M6" s="9">
        <v>234567</v>
      </c>
      <c r="N6" s="18">
        <v>43866</v>
      </c>
      <c r="O6" s="18">
        <v>43867</v>
      </c>
      <c r="P6" s="18">
        <v>43880</v>
      </c>
      <c r="Q6" s="9">
        <f t="shared" si="5"/>
        <v>26</v>
      </c>
      <c r="R6" s="28">
        <f t="shared" si="6"/>
        <v>2</v>
      </c>
      <c r="S6" s="13" t="s">
        <v>44</v>
      </c>
      <c r="T6" s="17">
        <f t="shared" si="7"/>
        <v>4</v>
      </c>
    </row>
    <row r="7" spans="1:22" x14ac:dyDescent="0.25">
      <c r="A7" s="38">
        <v>43855</v>
      </c>
      <c r="B7" s="49">
        <f t="shared" si="0"/>
        <v>1</v>
      </c>
      <c r="C7" s="23" t="str">
        <f t="shared" si="1"/>
        <v>Janvier</v>
      </c>
      <c r="D7" s="20">
        <v>9250429</v>
      </c>
      <c r="E7" s="3" t="s">
        <v>38</v>
      </c>
      <c r="F7" s="25" t="s">
        <v>31</v>
      </c>
      <c r="G7" s="3" t="s">
        <v>52</v>
      </c>
      <c r="H7" s="86">
        <v>43857</v>
      </c>
      <c r="I7" s="19" t="str">
        <f t="shared" si="2"/>
        <v>DC</v>
      </c>
      <c r="J7" s="20" t="s">
        <v>4</v>
      </c>
      <c r="K7" s="9">
        <f t="shared" si="3"/>
        <v>2</v>
      </c>
      <c r="L7" s="9">
        <f t="shared" ca="1" si="4"/>
        <v>97</v>
      </c>
      <c r="Q7" s="9" t="str">
        <f t="shared" si="5"/>
        <v>Non clos</v>
      </c>
      <c r="R7" s="28">
        <f t="shared" si="6"/>
        <v>1</v>
      </c>
      <c r="S7" s="13" t="s">
        <v>43</v>
      </c>
      <c r="T7" s="17">
        <f t="shared" si="7"/>
        <v>4</v>
      </c>
    </row>
    <row r="8" spans="1:22" x14ac:dyDescent="0.25">
      <c r="A8" s="38">
        <v>43918</v>
      </c>
      <c r="B8" s="49">
        <f t="shared" si="0"/>
        <v>3</v>
      </c>
      <c r="C8" s="23" t="str">
        <f t="shared" si="1"/>
        <v>Mars</v>
      </c>
      <c r="D8" s="20">
        <v>9262309</v>
      </c>
      <c r="E8" s="3" t="s">
        <v>39</v>
      </c>
      <c r="F8" s="25" t="s">
        <v>32</v>
      </c>
      <c r="G8" s="3" t="s">
        <v>53</v>
      </c>
      <c r="H8" s="86">
        <v>43864</v>
      </c>
      <c r="I8" s="19" t="str">
        <f t="shared" si="2"/>
        <v>Hors delai</v>
      </c>
      <c r="J8" s="20" t="s">
        <v>4</v>
      </c>
      <c r="K8" s="9" t="str">
        <f t="shared" si="3"/>
        <v xml:space="preserve"> En cours</v>
      </c>
      <c r="L8" s="9">
        <f t="shared" ca="1" si="4"/>
        <v>34</v>
      </c>
      <c r="P8" s="18">
        <v>43900</v>
      </c>
      <c r="Q8" s="9" t="str">
        <f t="shared" si="5"/>
        <v>Non clos</v>
      </c>
      <c r="R8" s="28">
        <f t="shared" si="6"/>
        <v>1</v>
      </c>
      <c r="S8" s="13" t="s">
        <v>42</v>
      </c>
      <c r="T8" s="17">
        <f t="shared" si="7"/>
        <v>13</v>
      </c>
    </row>
    <row r="9" spans="1:22" x14ac:dyDescent="0.25">
      <c r="A9" s="38">
        <v>43860</v>
      </c>
      <c r="B9" s="49">
        <f t="shared" si="0"/>
        <v>1</v>
      </c>
      <c r="C9" s="23" t="str">
        <f t="shared" si="1"/>
        <v>Janvier</v>
      </c>
      <c r="D9" s="20">
        <v>9272334</v>
      </c>
      <c r="E9" s="3" t="s">
        <v>40</v>
      </c>
      <c r="F9" s="25" t="s">
        <v>33</v>
      </c>
      <c r="G9" s="3" t="s">
        <v>54</v>
      </c>
      <c r="H9" s="86">
        <v>43861</v>
      </c>
      <c r="I9" s="19" t="str">
        <f t="shared" si="2"/>
        <v>DC</v>
      </c>
      <c r="J9" s="20" t="s">
        <v>4</v>
      </c>
      <c r="K9" s="9">
        <f t="shared" si="3"/>
        <v>1</v>
      </c>
      <c r="L9" s="9">
        <f t="shared" ca="1" si="4"/>
        <v>92</v>
      </c>
      <c r="P9" s="18">
        <v>43861</v>
      </c>
      <c r="Q9" s="9">
        <f t="shared" si="5"/>
        <v>1</v>
      </c>
      <c r="R9" s="28">
        <f t="shared" si="6"/>
        <v>2</v>
      </c>
      <c r="S9" s="8" t="s">
        <v>41</v>
      </c>
      <c r="T9" s="17">
        <f t="shared" si="7"/>
        <v>5</v>
      </c>
      <c r="U9" s="2"/>
      <c r="V9" s="2"/>
    </row>
  </sheetData>
  <sortState ref="A2:X687">
    <sortCondition ref="A2:A687"/>
  </sortState>
  <phoneticPr fontId="17" type="noConversion"/>
  <conditionalFormatting sqref="Q2:R1048576">
    <cfRule type="cellIs" dxfId="36" priority="379" stopIfTrue="1" operator="equal">
      <formula>"Non clos"</formula>
    </cfRule>
  </conditionalFormatting>
  <conditionalFormatting sqref="I2:I1048576">
    <cfRule type="cellIs" dxfId="35" priority="334" stopIfTrue="1" operator="equal">
      <formula>"Hors delai"</formula>
    </cfRule>
  </conditionalFormatting>
  <conditionalFormatting sqref="D2:D1048576">
    <cfRule type="duplicateValues" dxfId="34" priority="422" stopIfTrue="1"/>
  </conditionalFormatting>
  <dataValidations count="1">
    <dataValidation type="list" allowBlank="1" showInputMessage="1" showErrorMessage="1" sqref="G1:G2 G10:G1048576">
      <formula1>t_type</formula1>
    </dataValidation>
  </dataValidations>
  <pageMargins left="0.25" right="0.25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9" id="{C19E64A8-A617-47F7-A2EE-9CA61E25C89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ymbols" iconId="0"/>
              <x14:cfIcon iconSet="3Symbols" iconId="2"/>
            </x14:iconSet>
          </x14:cfRule>
          <xm:sqref>R2:R1048576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P106"/>
  <sheetViews>
    <sheetView workbookViewId="0">
      <selection activeCell="C15" sqref="C15:P15"/>
    </sheetView>
  </sheetViews>
  <sheetFormatPr baseColWidth="10" defaultRowHeight="15" x14ac:dyDescent="0.25"/>
  <cols>
    <col min="3" max="3" width="23.140625" customWidth="1"/>
    <col min="7" max="7" width="17.7109375" customWidth="1"/>
    <col min="8" max="8" width="12.85546875" customWidth="1"/>
    <col min="9" max="9" width="19" customWidth="1"/>
    <col min="10" max="10" width="14.42578125" customWidth="1"/>
    <col min="11" max="11" width="14" customWidth="1"/>
    <col min="13" max="13" width="19" customWidth="1"/>
    <col min="14" max="14" width="26.85546875" customWidth="1"/>
    <col min="15" max="15" width="18.5703125" customWidth="1"/>
    <col min="16" max="16" width="17.5703125" customWidth="1"/>
  </cols>
  <sheetData>
    <row r="1" spans="1:16" ht="18" x14ac:dyDescent="0.25">
      <c r="A1" s="68" t="s">
        <v>19</v>
      </c>
      <c r="B1" s="7"/>
      <c r="C1" s="78" t="s">
        <v>2</v>
      </c>
      <c r="D1" s="70" t="s">
        <v>10</v>
      </c>
      <c r="E1" s="71" t="s">
        <v>5</v>
      </c>
      <c r="F1" s="71" t="s">
        <v>1</v>
      </c>
      <c r="G1" s="71" t="s">
        <v>14</v>
      </c>
      <c r="H1" s="71" t="s">
        <v>15</v>
      </c>
      <c r="I1" s="72" t="s">
        <v>9</v>
      </c>
      <c r="J1" s="71" t="s">
        <v>6</v>
      </c>
      <c r="K1" s="73" t="s">
        <v>13</v>
      </c>
      <c r="L1" s="73" t="s">
        <v>11</v>
      </c>
      <c r="M1" s="72" t="s">
        <v>7</v>
      </c>
      <c r="N1" s="72" t="s">
        <v>8</v>
      </c>
      <c r="O1" s="74" t="s">
        <v>0</v>
      </c>
      <c r="P1" s="75" t="s">
        <v>3</v>
      </c>
    </row>
    <row r="2" spans="1:16" ht="18.75" x14ac:dyDescent="0.25">
      <c r="A2" s="69">
        <v>1</v>
      </c>
      <c r="B2" s="2"/>
      <c r="C2" s="38">
        <v>43833</v>
      </c>
      <c r="D2" s="23" t="s">
        <v>22</v>
      </c>
      <c r="E2" s="20">
        <v>9143441</v>
      </c>
      <c r="F2" s="3" t="s">
        <v>34</v>
      </c>
      <c r="G2" s="25" t="s">
        <v>27</v>
      </c>
      <c r="H2" s="3" t="s">
        <v>48</v>
      </c>
      <c r="I2" s="86">
        <v>43838</v>
      </c>
      <c r="J2" s="20" t="s">
        <v>4</v>
      </c>
      <c r="K2" s="9">
        <v>5</v>
      </c>
      <c r="L2" s="9"/>
      <c r="M2" s="18"/>
      <c r="N2" s="18"/>
      <c r="O2" s="18">
        <v>43850</v>
      </c>
      <c r="P2" s="13" t="s">
        <v>46</v>
      </c>
    </row>
    <row r="3" spans="1:16" x14ac:dyDescent="0.25">
      <c r="A3" s="1"/>
      <c r="B3" s="1"/>
      <c r="C3" s="38">
        <v>43846</v>
      </c>
      <c r="D3" s="23" t="s">
        <v>22</v>
      </c>
      <c r="E3" s="20">
        <v>9207563</v>
      </c>
      <c r="F3" s="3" t="s">
        <v>35</v>
      </c>
      <c r="G3" s="25" t="s">
        <v>28</v>
      </c>
      <c r="H3" s="3" t="s">
        <v>49</v>
      </c>
      <c r="I3" s="86">
        <v>43847</v>
      </c>
      <c r="J3" s="20" t="s">
        <v>4</v>
      </c>
      <c r="K3" s="9">
        <v>1</v>
      </c>
      <c r="L3" s="9"/>
      <c r="M3" s="18"/>
      <c r="N3" s="18"/>
      <c r="O3" s="18">
        <v>43901</v>
      </c>
      <c r="P3" s="13" t="s">
        <v>45</v>
      </c>
    </row>
    <row r="4" spans="1:16" x14ac:dyDescent="0.25">
      <c r="A4" s="2"/>
      <c r="B4" s="2"/>
      <c r="C4" s="38">
        <v>43848</v>
      </c>
      <c r="D4" s="23" t="s">
        <v>22</v>
      </c>
      <c r="E4" s="20">
        <v>9260811</v>
      </c>
      <c r="F4" s="3" t="s">
        <v>36</v>
      </c>
      <c r="G4" s="25" t="s">
        <v>29</v>
      </c>
      <c r="H4" s="3" t="s">
        <v>50</v>
      </c>
      <c r="I4" s="86">
        <v>43859</v>
      </c>
      <c r="J4" s="20" t="s">
        <v>4</v>
      </c>
      <c r="K4" s="9">
        <v>11</v>
      </c>
      <c r="L4" s="9">
        <v>123456</v>
      </c>
      <c r="M4" s="18">
        <v>43864</v>
      </c>
      <c r="N4" s="18">
        <v>43875</v>
      </c>
      <c r="O4" s="18">
        <v>43883</v>
      </c>
      <c r="P4" s="13" t="s">
        <v>47</v>
      </c>
    </row>
    <row r="5" spans="1:16" x14ac:dyDescent="0.25">
      <c r="A5" s="2"/>
      <c r="B5" s="2"/>
      <c r="C5" s="38">
        <v>43854</v>
      </c>
      <c r="D5" s="23" t="s">
        <v>22</v>
      </c>
      <c r="E5" s="20">
        <v>9246349</v>
      </c>
      <c r="F5" s="3" t="s">
        <v>37</v>
      </c>
      <c r="G5" s="25" t="s">
        <v>30</v>
      </c>
      <c r="H5" s="3" t="s">
        <v>51</v>
      </c>
      <c r="I5" s="86">
        <v>43886</v>
      </c>
      <c r="J5" s="20" t="s">
        <v>4</v>
      </c>
      <c r="K5" s="9">
        <v>32</v>
      </c>
      <c r="L5" s="9">
        <v>234567</v>
      </c>
      <c r="M5" s="18">
        <v>43866</v>
      </c>
      <c r="N5" s="18">
        <v>43867</v>
      </c>
      <c r="O5" s="18">
        <v>43880</v>
      </c>
      <c r="P5" s="13" t="s">
        <v>44</v>
      </c>
    </row>
    <row r="6" spans="1:16" x14ac:dyDescent="0.25">
      <c r="A6" s="17" t="s">
        <v>25</v>
      </c>
      <c r="B6" s="2"/>
      <c r="C6" s="38">
        <v>43855</v>
      </c>
      <c r="D6" s="23" t="s">
        <v>22</v>
      </c>
      <c r="E6" s="20">
        <v>9250429</v>
      </c>
      <c r="F6" s="3" t="s">
        <v>38</v>
      </c>
      <c r="G6" s="25" t="s">
        <v>31</v>
      </c>
      <c r="H6" s="3" t="s">
        <v>52</v>
      </c>
      <c r="I6" s="86">
        <v>43857</v>
      </c>
      <c r="J6" s="20" t="s">
        <v>4</v>
      </c>
      <c r="K6" s="9">
        <v>2</v>
      </c>
      <c r="L6" s="9"/>
      <c r="M6" s="18"/>
      <c r="N6" s="18"/>
      <c r="O6" s="18"/>
      <c r="P6" s="13" t="s">
        <v>43</v>
      </c>
    </row>
    <row r="7" spans="1:16" x14ac:dyDescent="0.25">
      <c r="A7" s="17">
        <f>COUNTA(Tableau9[Date de la demande])</f>
        <v>6</v>
      </c>
      <c r="B7" s="2"/>
      <c r="C7" s="38">
        <v>43860</v>
      </c>
      <c r="D7" s="23" t="s">
        <v>22</v>
      </c>
      <c r="E7" s="20">
        <v>9272334</v>
      </c>
      <c r="F7" s="3" t="s">
        <v>40</v>
      </c>
      <c r="G7" s="25" t="s">
        <v>33</v>
      </c>
      <c r="H7" s="3" t="s">
        <v>54</v>
      </c>
      <c r="I7" s="86">
        <v>43861</v>
      </c>
      <c r="J7" s="20" t="s">
        <v>4</v>
      </c>
      <c r="K7" s="9">
        <v>1</v>
      </c>
      <c r="L7" s="9"/>
      <c r="M7" s="18"/>
      <c r="N7" s="18"/>
      <c r="O7" s="18">
        <v>43861</v>
      </c>
      <c r="P7" s="8" t="s">
        <v>41</v>
      </c>
    </row>
    <row r="8" spans="1:16" x14ac:dyDescent="0.25">
      <c r="A8" s="2"/>
      <c r="B8" s="2"/>
      <c r="C8" s="38"/>
      <c r="D8" s="23"/>
      <c r="E8" s="20"/>
      <c r="F8" s="3"/>
      <c r="G8" s="25"/>
      <c r="H8" s="3"/>
      <c r="I8" s="86"/>
      <c r="J8" s="20"/>
      <c r="K8" s="9"/>
      <c r="L8" s="9"/>
      <c r="M8" s="18"/>
      <c r="N8" s="18"/>
      <c r="O8" s="18"/>
      <c r="P8" s="8"/>
    </row>
    <row r="9" spans="1:16" x14ac:dyDescent="0.25">
      <c r="A9" s="2"/>
      <c r="B9" s="2"/>
      <c r="C9" s="38"/>
      <c r="D9" s="23"/>
      <c r="E9" s="20"/>
      <c r="F9" s="3"/>
      <c r="G9" s="25"/>
      <c r="H9" s="3"/>
      <c r="I9" s="86"/>
      <c r="J9" s="20"/>
      <c r="K9" s="9"/>
      <c r="L9" s="9"/>
      <c r="M9" s="18"/>
      <c r="N9" s="18"/>
      <c r="O9" s="18"/>
      <c r="P9" s="12"/>
    </row>
    <row r="10" spans="1:16" x14ac:dyDescent="0.25">
      <c r="A10" s="2"/>
      <c r="B10" s="2"/>
      <c r="C10" s="38"/>
      <c r="D10" s="23"/>
      <c r="E10" s="20"/>
      <c r="F10" s="3"/>
      <c r="G10" s="25"/>
      <c r="H10" s="3"/>
      <c r="I10" s="86"/>
      <c r="J10" s="20"/>
      <c r="K10" s="9"/>
      <c r="L10" s="9"/>
      <c r="M10" s="18"/>
      <c r="N10" s="18"/>
      <c r="O10" s="18"/>
      <c r="P10" s="13"/>
    </row>
    <row r="11" spans="1:16" x14ac:dyDescent="0.25">
      <c r="A11" s="2"/>
      <c r="B11" s="2"/>
      <c r="C11" s="38"/>
      <c r="D11" s="23"/>
      <c r="E11" s="20"/>
      <c r="F11" s="3"/>
      <c r="G11" s="25"/>
      <c r="H11" s="3"/>
      <c r="I11" s="86"/>
      <c r="J11" s="20"/>
      <c r="K11" s="9"/>
      <c r="L11" s="9"/>
      <c r="M11" s="18"/>
      <c r="N11" s="18"/>
      <c r="O11" s="18"/>
      <c r="P11" s="13"/>
    </row>
    <row r="12" spans="1:16" x14ac:dyDescent="0.25">
      <c r="A12" s="2"/>
      <c r="B12" s="2"/>
      <c r="C12" s="38"/>
      <c r="D12" s="23"/>
      <c r="E12" s="20"/>
      <c r="F12" s="3"/>
      <c r="G12" s="25"/>
      <c r="H12" s="3"/>
      <c r="I12" s="86"/>
      <c r="J12" s="20"/>
      <c r="K12" s="9"/>
      <c r="L12" s="9"/>
      <c r="M12" s="18"/>
      <c r="N12" s="18"/>
      <c r="O12" s="18"/>
      <c r="P12" s="13"/>
    </row>
    <row r="13" spans="1:16" x14ac:dyDescent="0.25">
      <c r="A13" s="2"/>
      <c r="B13" s="2"/>
      <c r="C13" s="38"/>
      <c r="D13" s="23"/>
      <c r="E13" s="20"/>
      <c r="F13" s="3"/>
      <c r="G13" s="25"/>
      <c r="H13" s="3"/>
      <c r="I13" s="86"/>
      <c r="J13" s="20"/>
      <c r="K13" s="9"/>
      <c r="L13" s="9"/>
      <c r="M13" s="18"/>
      <c r="N13" s="18"/>
      <c r="O13" s="18"/>
      <c r="P13" s="13"/>
    </row>
    <row r="14" spans="1:16" x14ac:dyDescent="0.25">
      <c r="A14" s="2"/>
      <c r="B14" s="2"/>
      <c r="C14" s="38"/>
      <c r="D14" s="23"/>
      <c r="E14" s="20"/>
      <c r="F14" s="3"/>
      <c r="G14" s="25"/>
      <c r="H14" s="3"/>
      <c r="I14" s="86"/>
      <c r="J14" s="20"/>
      <c r="K14" s="9"/>
      <c r="L14" s="9"/>
      <c r="M14" s="18"/>
      <c r="N14" s="18"/>
      <c r="O14" s="18"/>
      <c r="P14" s="13"/>
    </row>
    <row r="15" spans="1:16" x14ac:dyDescent="0.25">
      <c r="A15" s="1"/>
      <c r="B15" s="1"/>
      <c r="C15" s="38"/>
      <c r="D15" s="23"/>
      <c r="E15" s="20"/>
      <c r="F15" s="3"/>
      <c r="G15" s="25"/>
      <c r="H15" s="3"/>
      <c r="I15" s="86"/>
      <c r="J15" s="20"/>
      <c r="K15" s="9"/>
      <c r="L15" s="9"/>
      <c r="M15" s="18"/>
      <c r="N15" s="18"/>
      <c r="O15" s="18"/>
      <c r="P15" s="13"/>
    </row>
    <row r="16" spans="1:16" x14ac:dyDescent="0.25">
      <c r="A16" s="1"/>
      <c r="B16" s="1"/>
      <c r="C16" s="38"/>
      <c r="D16" s="23"/>
      <c r="E16" s="20"/>
      <c r="F16" s="3"/>
      <c r="G16" s="25"/>
      <c r="H16" s="3"/>
      <c r="I16" s="86"/>
      <c r="J16" s="20"/>
      <c r="K16" s="9"/>
      <c r="L16" s="9"/>
      <c r="M16" s="18"/>
      <c r="N16" s="18"/>
      <c r="O16" s="18"/>
      <c r="P16" s="13"/>
    </row>
    <row r="17" spans="1:16" x14ac:dyDescent="0.25">
      <c r="A17" s="1"/>
      <c r="B17" s="1"/>
      <c r="C17" s="38"/>
      <c r="D17" s="23"/>
      <c r="E17" s="20"/>
      <c r="F17" s="3"/>
      <c r="G17" s="25"/>
      <c r="H17" s="3"/>
      <c r="I17" s="86"/>
      <c r="J17" s="20"/>
      <c r="K17" s="9"/>
      <c r="L17" s="9"/>
      <c r="M17" s="18"/>
      <c r="N17" s="18"/>
      <c r="O17" s="18"/>
      <c r="P17" s="12"/>
    </row>
    <row r="18" spans="1:16" x14ac:dyDescent="0.25">
      <c r="A18" s="1"/>
      <c r="B18" s="1"/>
      <c r="C18" s="38"/>
      <c r="D18" s="23"/>
      <c r="E18" s="20"/>
      <c r="F18" s="3"/>
      <c r="G18" s="25"/>
      <c r="H18" s="3"/>
      <c r="I18" s="86"/>
      <c r="J18" s="20"/>
      <c r="K18" s="9"/>
      <c r="L18" s="9"/>
      <c r="M18" s="18"/>
      <c r="N18" s="18"/>
      <c r="O18" s="18"/>
      <c r="P18" s="13"/>
    </row>
    <row r="19" spans="1:16" x14ac:dyDescent="0.25">
      <c r="A19" s="1"/>
      <c r="B19" s="1"/>
      <c r="C19" s="38"/>
      <c r="D19" s="23"/>
      <c r="E19" s="52"/>
      <c r="F19" s="24"/>
      <c r="G19" s="24"/>
      <c r="H19" s="3"/>
      <c r="I19" s="86"/>
      <c r="J19" s="20"/>
      <c r="K19" s="9"/>
      <c r="L19" s="9"/>
      <c r="M19" s="18"/>
      <c r="N19" s="18"/>
      <c r="O19" s="18"/>
      <c r="P19" s="13"/>
    </row>
    <row r="20" spans="1:16" x14ac:dyDescent="0.25">
      <c r="A20" s="1"/>
      <c r="B20" s="1"/>
      <c r="C20" s="38"/>
      <c r="D20" s="23"/>
      <c r="E20" s="20"/>
      <c r="F20" s="3"/>
      <c r="G20" s="25"/>
      <c r="H20" s="3"/>
      <c r="I20" s="86"/>
      <c r="J20" s="20"/>
      <c r="K20" s="9"/>
      <c r="L20" s="9"/>
      <c r="M20" s="18"/>
      <c r="N20" s="18"/>
      <c r="O20" s="18"/>
      <c r="P20" s="13"/>
    </row>
    <row r="21" spans="1:16" x14ac:dyDescent="0.25">
      <c r="A21" s="1"/>
      <c r="B21" s="1"/>
      <c r="C21" s="38"/>
      <c r="D21" s="23"/>
      <c r="E21" s="20"/>
      <c r="F21" s="3"/>
      <c r="G21" s="25"/>
      <c r="H21" s="3"/>
      <c r="I21" s="86"/>
      <c r="J21" s="20"/>
      <c r="K21" s="9"/>
      <c r="L21" s="51"/>
      <c r="M21" s="18"/>
      <c r="N21" s="18"/>
      <c r="O21" s="66"/>
      <c r="P21" s="13"/>
    </row>
    <row r="22" spans="1:16" x14ac:dyDescent="0.25">
      <c r="A22" s="2"/>
      <c r="B22" s="2"/>
      <c r="C22" s="38"/>
      <c r="D22" s="23"/>
      <c r="E22" s="20"/>
      <c r="F22" s="3"/>
      <c r="G22" s="25"/>
      <c r="H22" s="3"/>
      <c r="I22" s="86"/>
      <c r="J22" s="20"/>
      <c r="K22" s="9"/>
      <c r="L22" s="9"/>
      <c r="M22" s="18"/>
      <c r="N22" s="18"/>
      <c r="O22" s="18"/>
      <c r="P22" s="13"/>
    </row>
    <row r="23" spans="1:16" x14ac:dyDescent="0.25">
      <c r="A23" s="2"/>
      <c r="B23" s="2"/>
      <c r="C23" s="38"/>
      <c r="D23" s="23"/>
      <c r="E23" s="20"/>
      <c r="F23" s="3"/>
      <c r="G23" s="25"/>
      <c r="H23" s="3"/>
      <c r="I23" s="86"/>
      <c r="J23" s="20"/>
      <c r="K23" s="9"/>
      <c r="L23" s="9"/>
      <c r="M23" s="18"/>
      <c r="N23" s="18"/>
      <c r="O23" s="18"/>
      <c r="P23" s="13"/>
    </row>
    <row r="24" spans="1:16" x14ac:dyDescent="0.25">
      <c r="A24" s="1"/>
      <c r="B24" s="1"/>
      <c r="C24" s="38"/>
      <c r="D24" s="23"/>
      <c r="E24" s="20"/>
      <c r="F24" s="3"/>
      <c r="G24" s="25"/>
      <c r="H24" s="3"/>
      <c r="I24" s="86"/>
      <c r="J24" s="20"/>
      <c r="K24" s="9"/>
      <c r="L24" s="9"/>
      <c r="M24" s="18"/>
      <c r="N24" s="18"/>
      <c r="O24" s="18"/>
      <c r="P24" s="13"/>
    </row>
    <row r="25" spans="1:16" x14ac:dyDescent="0.25">
      <c r="A25" s="1"/>
      <c r="B25" s="1"/>
      <c r="C25" s="38"/>
      <c r="D25" s="23"/>
      <c r="E25" s="20"/>
      <c r="F25" s="3"/>
      <c r="G25" s="25"/>
      <c r="H25" s="3"/>
      <c r="I25" s="86"/>
      <c r="J25" s="20"/>
      <c r="K25" s="9"/>
      <c r="L25" s="9"/>
      <c r="M25" s="18"/>
      <c r="N25" s="18"/>
      <c r="O25" s="18"/>
      <c r="P25" s="13"/>
    </row>
    <row r="26" spans="1:16" x14ac:dyDescent="0.25">
      <c r="A26" s="1"/>
      <c r="B26" s="1"/>
      <c r="C26" s="38"/>
      <c r="D26" s="23"/>
      <c r="E26" s="20"/>
      <c r="F26" s="3"/>
      <c r="G26" s="25"/>
      <c r="H26" s="3"/>
      <c r="I26" s="86"/>
      <c r="J26" s="20"/>
      <c r="K26" s="9"/>
      <c r="L26" s="9"/>
      <c r="M26" s="18"/>
      <c r="N26" s="18"/>
      <c r="O26" s="21"/>
      <c r="P26" s="13"/>
    </row>
    <row r="27" spans="1:16" x14ac:dyDescent="0.25">
      <c r="A27" s="1"/>
      <c r="B27" s="1"/>
      <c r="C27" s="38"/>
      <c r="D27" s="23"/>
      <c r="E27" s="20"/>
      <c r="F27" s="3"/>
      <c r="G27" s="25"/>
      <c r="H27" s="3"/>
      <c r="I27" s="86"/>
      <c r="J27" s="20"/>
      <c r="K27" s="9"/>
      <c r="L27" s="9"/>
      <c r="M27" s="18"/>
      <c r="N27" s="18"/>
      <c r="O27" s="18"/>
      <c r="P27" s="13"/>
    </row>
    <row r="28" spans="1:16" x14ac:dyDescent="0.25">
      <c r="A28" s="1"/>
      <c r="B28" s="1"/>
      <c r="C28" s="38"/>
      <c r="D28" s="23"/>
      <c r="E28" s="20"/>
      <c r="F28" s="3"/>
      <c r="G28" s="25"/>
      <c r="H28" s="3"/>
      <c r="I28" s="86"/>
      <c r="J28" s="20"/>
      <c r="K28" s="9"/>
      <c r="L28" s="9"/>
      <c r="M28" s="18"/>
      <c r="N28" s="18"/>
      <c r="O28" s="18"/>
      <c r="P28" s="13"/>
    </row>
    <row r="29" spans="1:16" x14ac:dyDescent="0.25">
      <c r="A29" s="1"/>
      <c r="B29" s="1"/>
      <c r="C29" s="38"/>
      <c r="D29" s="23"/>
      <c r="E29" s="20"/>
      <c r="F29" s="3"/>
      <c r="G29" s="25"/>
      <c r="H29" s="3"/>
      <c r="I29" s="86"/>
      <c r="J29" s="20"/>
      <c r="K29" s="9"/>
      <c r="L29" s="9"/>
      <c r="M29" s="18"/>
      <c r="N29" s="18"/>
      <c r="O29" s="18"/>
      <c r="P29" s="13"/>
    </row>
    <row r="30" spans="1:16" x14ac:dyDescent="0.25">
      <c r="A30" s="1"/>
      <c r="B30" s="1"/>
      <c r="C30" s="38"/>
      <c r="D30" s="23"/>
      <c r="E30" s="20"/>
      <c r="F30" s="3"/>
      <c r="G30" s="25"/>
      <c r="H30" s="3"/>
      <c r="I30" s="86"/>
      <c r="J30" s="20"/>
      <c r="K30" s="9"/>
      <c r="L30" s="9"/>
      <c r="M30" s="18"/>
      <c r="N30" s="18"/>
      <c r="O30" s="18"/>
      <c r="P30" s="13"/>
    </row>
    <row r="31" spans="1:16" x14ac:dyDescent="0.25">
      <c r="A31" s="2"/>
      <c r="B31" s="2"/>
      <c r="C31" s="38"/>
      <c r="D31" s="23"/>
      <c r="E31" s="20"/>
      <c r="F31" s="3"/>
      <c r="G31" s="25"/>
      <c r="H31" s="3"/>
      <c r="I31" s="86"/>
      <c r="J31" s="20"/>
      <c r="K31" s="9"/>
      <c r="L31" s="9"/>
      <c r="M31" s="18"/>
      <c r="N31" s="18"/>
      <c r="O31" s="18"/>
      <c r="P31" s="13"/>
    </row>
    <row r="32" spans="1:16" x14ac:dyDescent="0.25">
      <c r="A32" s="1"/>
      <c r="B32" s="1"/>
      <c r="C32" s="38"/>
      <c r="D32" s="23"/>
      <c r="E32" s="20"/>
      <c r="F32" s="3"/>
      <c r="G32" s="25"/>
      <c r="H32" s="3"/>
      <c r="I32" s="86"/>
      <c r="J32" s="20"/>
      <c r="K32" s="9"/>
      <c r="L32" s="9"/>
      <c r="M32" s="18"/>
      <c r="N32" s="18"/>
      <c r="O32" s="18"/>
      <c r="P32" s="13"/>
    </row>
    <row r="33" spans="3:16" x14ac:dyDescent="0.25">
      <c r="C33" s="38"/>
      <c r="D33" s="23"/>
      <c r="E33" s="20"/>
      <c r="F33" s="3"/>
      <c r="G33" s="25"/>
      <c r="H33" s="3"/>
      <c r="I33" s="86"/>
      <c r="J33" s="20"/>
      <c r="K33" s="9"/>
      <c r="L33" s="9"/>
      <c r="M33" s="18"/>
      <c r="N33" s="18"/>
      <c r="O33" s="18"/>
      <c r="P33" s="13"/>
    </row>
    <row r="34" spans="3:16" x14ac:dyDescent="0.25">
      <c r="C34" s="38"/>
      <c r="D34" s="23"/>
      <c r="E34" s="20"/>
      <c r="F34" s="3"/>
      <c r="G34" s="25"/>
      <c r="H34" s="3"/>
      <c r="I34" s="86"/>
      <c r="J34" s="20"/>
      <c r="K34" s="9"/>
      <c r="L34" s="9"/>
      <c r="M34" s="18"/>
      <c r="N34" s="18"/>
      <c r="O34" s="18"/>
      <c r="P34" s="13"/>
    </row>
    <row r="35" spans="3:16" x14ac:dyDescent="0.25">
      <c r="C35" s="38"/>
      <c r="D35" s="23"/>
      <c r="E35" s="20"/>
      <c r="F35" s="3"/>
      <c r="G35" s="25"/>
      <c r="H35" s="3"/>
      <c r="I35" s="86"/>
      <c r="J35" s="20"/>
      <c r="K35" s="9"/>
      <c r="L35" s="9"/>
      <c r="M35" s="18"/>
      <c r="N35" s="18"/>
      <c r="O35" s="18"/>
      <c r="P35" s="13"/>
    </row>
    <row r="36" spans="3:16" x14ac:dyDescent="0.25">
      <c r="C36" s="38"/>
      <c r="D36" s="23"/>
      <c r="E36" s="20"/>
      <c r="F36" s="3"/>
      <c r="G36" s="25"/>
      <c r="H36" s="3"/>
      <c r="I36" s="86"/>
      <c r="J36" s="20"/>
      <c r="K36" s="9"/>
      <c r="L36" s="9"/>
      <c r="M36" s="18"/>
      <c r="N36" s="18"/>
      <c r="O36" s="18"/>
      <c r="P36" s="13"/>
    </row>
    <row r="37" spans="3:16" x14ac:dyDescent="0.25">
      <c r="C37" s="38"/>
      <c r="D37" s="23"/>
      <c r="E37" s="20"/>
      <c r="F37" s="3"/>
      <c r="G37" s="25"/>
      <c r="H37" s="3"/>
      <c r="I37" s="86"/>
      <c r="J37" s="20"/>
      <c r="K37" s="9"/>
      <c r="L37" s="9"/>
      <c r="M37" s="18"/>
      <c r="N37" s="18"/>
      <c r="O37" s="18"/>
      <c r="P37" s="13"/>
    </row>
    <row r="38" spans="3:16" x14ac:dyDescent="0.25">
      <c r="C38" s="38"/>
      <c r="D38" s="23"/>
      <c r="E38" s="20"/>
      <c r="F38" s="3"/>
      <c r="G38" s="25"/>
      <c r="H38" s="3"/>
      <c r="I38" s="86"/>
      <c r="J38" s="20"/>
      <c r="K38" s="9"/>
      <c r="L38" s="9"/>
      <c r="M38" s="18"/>
      <c r="N38" s="18"/>
      <c r="O38" s="18"/>
      <c r="P38" s="13"/>
    </row>
    <row r="39" spans="3:16" x14ac:dyDescent="0.25">
      <c r="C39" s="38"/>
      <c r="D39" s="23"/>
      <c r="E39" s="20"/>
      <c r="F39" s="3"/>
      <c r="G39" s="25"/>
      <c r="H39" s="3"/>
      <c r="I39" s="86"/>
      <c r="J39" s="20"/>
      <c r="K39" s="9"/>
      <c r="L39" s="9"/>
      <c r="M39" s="18"/>
      <c r="N39" s="18"/>
      <c r="O39" s="18"/>
      <c r="P39" s="13"/>
    </row>
    <row r="40" spans="3:16" x14ac:dyDescent="0.25">
      <c r="C40" s="38"/>
      <c r="D40" s="23"/>
      <c r="E40" s="20"/>
      <c r="F40" s="3"/>
      <c r="G40" s="25"/>
      <c r="H40" s="3"/>
      <c r="I40" s="86"/>
      <c r="J40" s="20"/>
      <c r="K40" s="9"/>
      <c r="L40" s="9"/>
      <c r="M40" s="18"/>
      <c r="N40" s="18"/>
      <c r="O40" s="66"/>
      <c r="P40" s="13"/>
    </row>
    <row r="41" spans="3:16" x14ac:dyDescent="0.25">
      <c r="C41" s="38"/>
      <c r="D41" s="23"/>
      <c r="E41" s="20"/>
      <c r="F41" s="3"/>
      <c r="G41" s="25"/>
      <c r="H41" s="3"/>
      <c r="I41" s="86"/>
      <c r="J41" s="20"/>
      <c r="K41" s="9"/>
      <c r="L41" s="9"/>
      <c r="M41" s="18"/>
      <c r="N41" s="18"/>
      <c r="O41" s="18"/>
      <c r="P41" s="13"/>
    </row>
    <row r="42" spans="3:16" x14ac:dyDescent="0.25">
      <c r="C42" s="38"/>
      <c r="D42" s="23"/>
      <c r="E42" s="20"/>
      <c r="F42" s="3"/>
      <c r="G42" s="25"/>
      <c r="H42" s="3"/>
      <c r="I42" s="86"/>
      <c r="J42" s="20"/>
      <c r="K42" s="9"/>
      <c r="L42" s="9"/>
      <c r="M42" s="18"/>
      <c r="N42" s="18"/>
      <c r="O42" s="18"/>
      <c r="P42" s="13"/>
    </row>
    <row r="43" spans="3:16" x14ac:dyDescent="0.25">
      <c r="C43" s="38"/>
      <c r="D43" s="23"/>
      <c r="E43" s="20"/>
      <c r="F43" s="3"/>
      <c r="G43" s="25"/>
      <c r="H43" s="3"/>
      <c r="I43" s="86"/>
      <c r="J43" s="20"/>
      <c r="K43" s="9"/>
      <c r="L43" s="9"/>
      <c r="M43" s="18"/>
      <c r="N43" s="18"/>
      <c r="O43" s="18"/>
      <c r="P43" s="13"/>
    </row>
    <row r="44" spans="3:16" x14ac:dyDescent="0.25">
      <c r="C44" s="38"/>
      <c r="D44" s="23"/>
      <c r="E44" s="20"/>
      <c r="F44" s="3"/>
      <c r="G44" s="25"/>
      <c r="H44" s="3"/>
      <c r="I44" s="86"/>
      <c r="J44" s="20"/>
      <c r="K44" s="9"/>
      <c r="L44" s="9"/>
      <c r="M44" s="18"/>
      <c r="N44" s="18"/>
      <c r="O44" s="18"/>
      <c r="P44" s="13"/>
    </row>
    <row r="45" spans="3:16" x14ac:dyDescent="0.25">
      <c r="C45" s="38"/>
      <c r="D45" s="23"/>
      <c r="E45" s="20"/>
      <c r="F45" s="3"/>
      <c r="G45" s="25"/>
      <c r="H45" s="3"/>
      <c r="I45" s="86"/>
      <c r="J45" s="20"/>
      <c r="K45" s="9"/>
      <c r="L45" s="9"/>
      <c r="M45" s="18"/>
      <c r="N45" s="18"/>
      <c r="O45" s="18"/>
      <c r="P45" s="13"/>
    </row>
    <row r="46" spans="3:16" x14ac:dyDescent="0.25">
      <c r="C46" s="38"/>
      <c r="D46" s="23"/>
      <c r="E46" s="20"/>
      <c r="F46" s="3"/>
      <c r="G46" s="25"/>
      <c r="H46" s="3"/>
      <c r="I46" s="86"/>
      <c r="J46" s="20"/>
      <c r="K46" s="9"/>
      <c r="L46" s="9"/>
      <c r="M46" s="18"/>
      <c r="N46" s="18"/>
      <c r="O46" s="18"/>
      <c r="P46" s="13"/>
    </row>
    <row r="47" spans="3:16" x14ac:dyDescent="0.25">
      <c r="C47" s="38"/>
      <c r="D47" s="23"/>
      <c r="E47" s="53"/>
      <c r="F47" s="3"/>
      <c r="G47" s="25"/>
      <c r="H47" s="3"/>
      <c r="I47" s="86"/>
      <c r="J47" s="20"/>
      <c r="K47" s="9"/>
      <c r="L47" s="9"/>
      <c r="M47" s="18"/>
      <c r="N47" s="91"/>
      <c r="O47" s="62"/>
      <c r="P47" s="13"/>
    </row>
    <row r="48" spans="3:16" x14ac:dyDescent="0.25">
      <c r="C48" s="38"/>
      <c r="D48" s="23"/>
      <c r="E48" s="20"/>
      <c r="F48" s="3"/>
      <c r="G48" s="25"/>
      <c r="H48" s="3"/>
      <c r="I48" s="86"/>
      <c r="J48" s="20"/>
      <c r="K48" s="9"/>
      <c r="L48" s="9"/>
      <c r="M48" s="18"/>
      <c r="N48" s="18"/>
      <c r="O48" s="18"/>
      <c r="P48" s="13"/>
    </row>
    <row r="49" spans="3:16" x14ac:dyDescent="0.25">
      <c r="C49" s="38"/>
      <c r="D49" s="23"/>
      <c r="E49" s="20"/>
      <c r="F49" s="3"/>
      <c r="G49" s="25"/>
      <c r="H49" s="3"/>
      <c r="I49" s="86"/>
      <c r="J49" s="20"/>
      <c r="K49" s="9"/>
      <c r="L49" s="9"/>
      <c r="M49" s="18"/>
      <c r="N49" s="18"/>
      <c r="O49" s="18"/>
      <c r="P49" s="13"/>
    </row>
    <row r="50" spans="3:16" x14ac:dyDescent="0.25">
      <c r="C50" s="38"/>
      <c r="D50" s="23"/>
      <c r="E50" s="20"/>
      <c r="F50" s="3"/>
      <c r="G50" s="25"/>
      <c r="H50" s="3"/>
      <c r="I50" s="86"/>
      <c r="J50" s="20"/>
      <c r="K50" s="9"/>
      <c r="L50" s="9"/>
      <c r="M50" s="18"/>
      <c r="N50" s="18"/>
      <c r="O50" s="18"/>
      <c r="P50" s="13"/>
    </row>
    <row r="51" spans="3:16" x14ac:dyDescent="0.25">
      <c r="C51" s="38"/>
      <c r="D51" s="23"/>
      <c r="E51" s="20"/>
      <c r="F51" s="3"/>
      <c r="G51" s="25"/>
      <c r="H51" s="3"/>
      <c r="I51" s="86"/>
      <c r="J51" s="20"/>
      <c r="K51" s="9"/>
      <c r="L51" s="9"/>
      <c r="M51" s="18"/>
      <c r="N51" s="18"/>
      <c r="O51" s="18"/>
      <c r="P51" s="13"/>
    </row>
    <row r="52" spans="3:16" x14ac:dyDescent="0.25">
      <c r="C52" s="63"/>
      <c r="D52" s="23"/>
      <c r="E52" s="50"/>
      <c r="F52" s="6"/>
      <c r="G52" s="26"/>
      <c r="H52" s="6"/>
      <c r="I52" s="87"/>
      <c r="J52" s="50"/>
      <c r="K52" s="9"/>
      <c r="L52" s="64"/>
      <c r="M52" s="21"/>
      <c r="N52" s="21"/>
      <c r="O52" s="21"/>
      <c r="P52" s="13"/>
    </row>
    <row r="53" spans="3:16" x14ac:dyDescent="0.25">
      <c r="C53" s="38"/>
      <c r="D53" s="23"/>
      <c r="E53" s="20"/>
      <c r="F53" s="3"/>
      <c r="G53" s="25"/>
      <c r="H53" s="3"/>
      <c r="I53" s="86"/>
      <c r="J53" s="20"/>
      <c r="K53" s="9"/>
      <c r="L53" s="9"/>
      <c r="M53" s="18"/>
      <c r="N53" s="18"/>
      <c r="O53" s="18"/>
      <c r="P53" s="13"/>
    </row>
    <row r="54" spans="3:16" x14ac:dyDescent="0.25">
      <c r="C54" s="38"/>
      <c r="D54" s="23"/>
      <c r="E54" s="20"/>
      <c r="F54" s="3"/>
      <c r="G54" s="25"/>
      <c r="H54" s="3"/>
      <c r="I54" s="86"/>
      <c r="J54" s="20"/>
      <c r="K54" s="9"/>
      <c r="L54" s="9"/>
      <c r="M54" s="18"/>
      <c r="N54" s="18"/>
      <c r="O54" s="18"/>
      <c r="P54" s="13"/>
    </row>
    <row r="55" spans="3:16" x14ac:dyDescent="0.25">
      <c r="C55" s="38"/>
      <c r="D55" s="23"/>
      <c r="E55" s="20"/>
      <c r="F55" s="3"/>
      <c r="G55" s="25"/>
      <c r="H55" s="3"/>
      <c r="I55" s="86"/>
      <c r="J55" s="20"/>
      <c r="K55" s="9"/>
      <c r="L55" s="9"/>
      <c r="M55" s="18"/>
      <c r="N55" s="18"/>
      <c r="O55" s="18"/>
      <c r="P55" s="13"/>
    </row>
    <row r="56" spans="3:16" x14ac:dyDescent="0.25">
      <c r="C56" s="38"/>
      <c r="D56" s="23"/>
      <c r="E56" s="20"/>
      <c r="F56" s="3"/>
      <c r="G56" s="25"/>
      <c r="H56" s="3"/>
      <c r="I56" s="86"/>
      <c r="J56" s="20"/>
      <c r="K56" s="9"/>
      <c r="L56" s="9"/>
      <c r="M56" s="18"/>
      <c r="N56" s="18"/>
      <c r="O56" s="18"/>
      <c r="P56" s="13"/>
    </row>
    <row r="57" spans="3:16" x14ac:dyDescent="0.25">
      <c r="C57" s="38"/>
      <c r="D57" s="23"/>
      <c r="E57" s="11"/>
      <c r="F57" s="3"/>
      <c r="G57" s="25"/>
      <c r="H57" s="3"/>
      <c r="I57" s="86"/>
      <c r="J57" s="20"/>
      <c r="K57" s="9"/>
      <c r="L57" s="9"/>
      <c r="M57" s="18"/>
      <c r="N57" s="18"/>
      <c r="O57" s="18"/>
      <c r="P57" s="13"/>
    </row>
    <row r="58" spans="3:16" x14ac:dyDescent="0.25">
      <c r="C58" s="63"/>
      <c r="D58" s="23"/>
      <c r="E58" s="50"/>
      <c r="F58" s="6"/>
      <c r="G58" s="26"/>
      <c r="H58" s="6"/>
      <c r="I58" s="87"/>
      <c r="J58" s="50"/>
      <c r="K58" s="9"/>
      <c r="L58" s="64"/>
      <c r="M58" s="21"/>
      <c r="N58" s="21"/>
      <c r="O58" s="21"/>
      <c r="P58" s="13"/>
    </row>
    <row r="59" spans="3:16" x14ac:dyDescent="0.25">
      <c r="C59" s="38"/>
      <c r="D59" s="23"/>
      <c r="E59" s="20"/>
      <c r="F59" s="3"/>
      <c r="G59" s="25"/>
      <c r="H59" s="3"/>
      <c r="I59" s="86"/>
      <c r="J59" s="20"/>
      <c r="K59" s="9"/>
      <c r="L59" s="9"/>
      <c r="M59" s="18"/>
      <c r="N59" s="18"/>
      <c r="O59" s="18"/>
      <c r="P59" s="13"/>
    </row>
    <row r="60" spans="3:16" x14ac:dyDescent="0.25">
      <c r="C60" s="38"/>
      <c r="D60" s="23"/>
      <c r="E60" s="20"/>
      <c r="F60" s="3"/>
      <c r="G60" s="25"/>
      <c r="H60" s="3"/>
      <c r="I60" s="86"/>
      <c r="J60" s="20"/>
      <c r="K60" s="9"/>
      <c r="L60" s="9"/>
      <c r="M60" s="18"/>
      <c r="N60" s="18"/>
      <c r="O60" s="18"/>
      <c r="P60" s="13"/>
    </row>
    <row r="61" spans="3:16" x14ac:dyDescent="0.25">
      <c r="C61" s="38"/>
      <c r="D61" s="23"/>
      <c r="E61" s="20"/>
      <c r="F61" s="3"/>
      <c r="G61" s="25"/>
      <c r="H61" s="3"/>
      <c r="I61" s="86"/>
      <c r="J61" s="20"/>
      <c r="K61" s="9"/>
      <c r="L61" s="9"/>
      <c r="M61" s="18"/>
      <c r="N61" s="18"/>
      <c r="O61" s="18"/>
      <c r="P61" s="13"/>
    </row>
    <row r="62" spans="3:16" x14ac:dyDescent="0.25">
      <c r="C62" s="38"/>
      <c r="D62" s="23"/>
      <c r="E62" s="20"/>
      <c r="F62" s="3"/>
      <c r="G62" s="25"/>
      <c r="H62" s="3"/>
      <c r="I62" s="86"/>
      <c r="J62" s="20"/>
      <c r="K62" s="9"/>
      <c r="L62" s="9"/>
      <c r="M62" s="18"/>
      <c r="N62" s="18"/>
      <c r="O62" s="18"/>
      <c r="P62" s="13"/>
    </row>
    <row r="63" spans="3:16" x14ac:dyDescent="0.25">
      <c r="C63" s="38"/>
      <c r="D63" s="23"/>
      <c r="E63" s="20"/>
      <c r="F63" s="3"/>
      <c r="G63" s="25"/>
      <c r="H63" s="3"/>
      <c r="I63" s="86"/>
      <c r="J63" s="20"/>
      <c r="K63" s="9"/>
      <c r="L63" s="9"/>
      <c r="M63" s="18"/>
      <c r="N63" s="18"/>
      <c r="O63" s="18"/>
      <c r="P63" s="13"/>
    </row>
    <row r="64" spans="3:16" x14ac:dyDescent="0.25">
      <c r="C64" s="38"/>
      <c r="D64" s="23"/>
      <c r="E64" s="20"/>
      <c r="F64" s="3"/>
      <c r="G64" s="25"/>
      <c r="H64" s="3"/>
      <c r="I64" s="86"/>
      <c r="J64" s="20"/>
      <c r="K64" s="9"/>
      <c r="L64" s="9"/>
      <c r="M64" s="18"/>
      <c r="N64" s="18"/>
      <c r="O64" s="18"/>
      <c r="P64" s="13"/>
    </row>
    <row r="65" spans="3:16" x14ac:dyDescent="0.25">
      <c r="C65" s="38"/>
      <c r="D65" s="23"/>
      <c r="E65" s="20"/>
      <c r="F65" s="3"/>
      <c r="G65" s="25"/>
      <c r="H65" s="3"/>
      <c r="I65" s="86"/>
      <c r="J65" s="20"/>
      <c r="K65" s="9"/>
      <c r="L65" s="9"/>
      <c r="M65" s="18"/>
      <c r="N65" s="18"/>
      <c r="O65" s="18"/>
      <c r="P65" s="13"/>
    </row>
    <row r="66" spans="3:16" x14ac:dyDescent="0.25">
      <c r="C66" s="38"/>
      <c r="D66" s="23"/>
      <c r="E66" s="20"/>
      <c r="F66" s="3"/>
      <c r="G66" s="25"/>
      <c r="H66" s="3"/>
      <c r="I66" s="86"/>
      <c r="J66" s="20"/>
      <c r="K66" s="9"/>
      <c r="L66" s="9"/>
      <c r="M66" s="18"/>
      <c r="N66" s="18"/>
      <c r="O66" s="18"/>
      <c r="P66" s="13"/>
    </row>
    <row r="67" spans="3:16" x14ac:dyDescent="0.25">
      <c r="C67" s="63"/>
      <c r="D67" s="23"/>
      <c r="E67" s="50"/>
      <c r="F67" s="6"/>
      <c r="G67" s="26"/>
      <c r="H67" s="6"/>
      <c r="I67" s="87"/>
      <c r="J67" s="50"/>
      <c r="K67" s="9"/>
      <c r="L67" s="64"/>
      <c r="M67" s="21"/>
      <c r="N67" s="21"/>
      <c r="O67" s="21"/>
      <c r="P67" s="13"/>
    </row>
    <row r="68" spans="3:16" x14ac:dyDescent="0.25">
      <c r="C68" s="38"/>
      <c r="D68" s="23"/>
      <c r="E68" s="20"/>
      <c r="F68" s="3"/>
      <c r="G68" s="25"/>
      <c r="H68" s="3"/>
      <c r="I68" s="86"/>
      <c r="J68" s="20"/>
      <c r="K68" s="9"/>
      <c r="L68" s="9"/>
      <c r="M68" s="18"/>
      <c r="N68" s="18"/>
      <c r="O68" s="18"/>
      <c r="P68" s="13"/>
    </row>
    <row r="69" spans="3:16" x14ac:dyDescent="0.25">
      <c r="C69" s="38"/>
      <c r="D69" s="23"/>
      <c r="E69" s="20"/>
      <c r="F69" s="3"/>
      <c r="G69" s="25"/>
      <c r="H69" s="3"/>
      <c r="I69" s="86"/>
      <c r="J69" s="20"/>
      <c r="K69" s="9"/>
      <c r="L69" s="9"/>
      <c r="M69" s="18"/>
      <c r="N69" s="18"/>
      <c r="O69" s="21"/>
      <c r="P69" s="13"/>
    </row>
    <row r="70" spans="3:16" x14ac:dyDescent="0.25">
      <c r="C70" s="38"/>
      <c r="D70" s="23"/>
      <c r="E70" s="20"/>
      <c r="F70" s="3"/>
      <c r="G70" s="25"/>
      <c r="H70" s="3"/>
      <c r="I70" s="86"/>
      <c r="J70" s="20"/>
      <c r="K70" s="9"/>
      <c r="L70" s="9"/>
      <c r="M70" s="18"/>
      <c r="N70" s="90"/>
      <c r="O70" s="62"/>
      <c r="P70" s="13"/>
    </row>
    <row r="71" spans="3:16" x14ac:dyDescent="0.25">
      <c r="C71" s="38"/>
      <c r="D71" s="23"/>
      <c r="E71" s="20"/>
      <c r="F71" s="3"/>
      <c r="G71" s="25"/>
      <c r="H71" s="3"/>
      <c r="I71" s="86"/>
      <c r="J71" s="20"/>
      <c r="K71" s="9"/>
      <c r="L71" s="9"/>
      <c r="M71" s="18"/>
      <c r="N71" s="18"/>
      <c r="O71" s="18"/>
      <c r="P71" s="13"/>
    </row>
    <row r="72" spans="3:16" x14ac:dyDescent="0.25">
      <c r="C72" s="63"/>
      <c r="D72" s="23"/>
      <c r="E72" s="50"/>
      <c r="F72" s="6"/>
      <c r="G72" s="26"/>
      <c r="H72" s="6"/>
      <c r="I72" s="87"/>
      <c r="J72" s="50"/>
      <c r="K72" s="9"/>
      <c r="L72" s="64"/>
      <c r="M72" s="21"/>
      <c r="N72" s="21"/>
      <c r="O72" s="21"/>
      <c r="P72" s="13"/>
    </row>
    <row r="73" spans="3:16" x14ac:dyDescent="0.25">
      <c r="C73" s="38"/>
      <c r="D73" s="23"/>
      <c r="E73" s="20"/>
      <c r="F73" s="3"/>
      <c r="G73" s="25"/>
      <c r="H73" s="3"/>
      <c r="I73" s="86"/>
      <c r="J73" s="20"/>
      <c r="K73" s="9"/>
      <c r="L73" s="9"/>
      <c r="M73" s="18"/>
      <c r="N73" s="18"/>
      <c r="O73" s="18"/>
      <c r="P73" s="13"/>
    </row>
    <row r="74" spans="3:16" x14ac:dyDescent="0.25">
      <c r="C74" s="38"/>
      <c r="D74" s="23"/>
      <c r="E74" s="20"/>
      <c r="F74" s="3"/>
      <c r="G74" s="25"/>
      <c r="H74" s="3"/>
      <c r="I74" s="86"/>
      <c r="J74" s="20"/>
      <c r="K74" s="9"/>
      <c r="L74" s="9"/>
      <c r="M74" s="18"/>
      <c r="N74" s="18"/>
      <c r="O74" s="21"/>
      <c r="P74" s="13"/>
    </row>
    <row r="75" spans="3:16" x14ac:dyDescent="0.25">
      <c r="C75" s="38"/>
      <c r="D75" s="23"/>
      <c r="E75" s="20"/>
      <c r="F75" s="3"/>
      <c r="G75" s="25"/>
      <c r="H75" s="3"/>
      <c r="I75" s="86"/>
      <c r="J75" s="20"/>
      <c r="K75" s="9"/>
      <c r="L75" s="9"/>
      <c r="M75" s="18"/>
      <c r="N75" s="18"/>
      <c r="O75" s="18"/>
      <c r="P75" s="13"/>
    </row>
    <row r="76" spans="3:16" x14ac:dyDescent="0.25">
      <c r="C76" s="38"/>
      <c r="D76" s="23"/>
      <c r="E76" s="20"/>
      <c r="F76" s="3"/>
      <c r="G76" s="25"/>
      <c r="H76" s="3"/>
      <c r="I76" s="86"/>
      <c r="J76" s="20"/>
      <c r="K76" s="9"/>
      <c r="L76" s="9"/>
      <c r="M76" s="18"/>
      <c r="N76" s="90"/>
      <c r="O76" s="62"/>
      <c r="P76" s="13"/>
    </row>
    <row r="77" spans="3:16" x14ac:dyDescent="0.25">
      <c r="C77" s="38"/>
      <c r="D77" s="23"/>
      <c r="E77" s="20"/>
      <c r="F77" s="3"/>
      <c r="G77" s="25"/>
      <c r="H77" s="3"/>
      <c r="I77" s="86"/>
      <c r="J77" s="20"/>
      <c r="K77" s="9"/>
      <c r="L77" s="9"/>
      <c r="M77" s="18"/>
      <c r="N77" s="18"/>
      <c r="O77" s="66"/>
      <c r="P77" s="13"/>
    </row>
    <row r="78" spans="3:16" x14ac:dyDescent="0.25">
      <c r="C78" s="38"/>
      <c r="D78" s="23"/>
      <c r="E78" s="20"/>
      <c r="F78" s="3"/>
      <c r="G78" s="25"/>
      <c r="H78" s="3"/>
      <c r="I78" s="86"/>
      <c r="J78" s="20"/>
      <c r="K78" s="9"/>
      <c r="L78" s="9"/>
      <c r="M78" s="18"/>
      <c r="N78" s="18"/>
      <c r="O78" s="66"/>
      <c r="P78" s="65"/>
    </row>
    <row r="79" spans="3:16" x14ac:dyDescent="0.25">
      <c r="C79" s="38"/>
      <c r="D79" s="23"/>
      <c r="E79" s="20"/>
      <c r="F79" s="3"/>
      <c r="G79" s="25"/>
      <c r="H79" s="3"/>
      <c r="I79" s="86"/>
      <c r="J79" s="20"/>
      <c r="K79" s="9"/>
      <c r="L79" s="9"/>
      <c r="M79" s="18"/>
      <c r="N79" s="18"/>
      <c r="O79" s="66"/>
      <c r="P79" s="65"/>
    </row>
    <row r="80" spans="3:16" x14ac:dyDescent="0.25">
      <c r="C80" s="38"/>
      <c r="D80" s="23"/>
      <c r="E80" s="20"/>
      <c r="F80" s="3"/>
      <c r="G80" s="25"/>
      <c r="H80" s="3"/>
      <c r="I80" s="86"/>
      <c r="J80" s="20"/>
      <c r="K80" s="9"/>
      <c r="L80" s="9"/>
      <c r="M80" s="18"/>
      <c r="N80" s="18"/>
      <c r="O80" s="21"/>
      <c r="P80" s="13"/>
    </row>
    <row r="81" spans="3:16" x14ac:dyDescent="0.25">
      <c r="C81" s="38"/>
      <c r="D81" s="23"/>
      <c r="E81" s="20"/>
      <c r="F81" s="3"/>
      <c r="G81" s="25"/>
      <c r="H81" s="3"/>
      <c r="I81" s="86"/>
      <c r="J81" s="20"/>
      <c r="K81" s="9"/>
      <c r="L81" s="9"/>
      <c r="M81" s="18"/>
      <c r="N81" s="18"/>
      <c r="O81" s="18"/>
      <c r="P81" s="13"/>
    </row>
    <row r="82" spans="3:16" x14ac:dyDescent="0.25">
      <c r="C82" s="38"/>
      <c r="D82" s="23"/>
      <c r="E82" s="20"/>
      <c r="F82" s="3"/>
      <c r="G82" s="25"/>
      <c r="H82" s="3"/>
      <c r="I82" s="86"/>
      <c r="J82" s="20"/>
      <c r="K82" s="9"/>
      <c r="L82" s="9"/>
      <c r="M82" s="18"/>
      <c r="N82" s="18"/>
      <c r="O82" s="18"/>
      <c r="P82" s="15"/>
    </row>
    <row r="83" spans="3:16" x14ac:dyDescent="0.25">
      <c r="C83" s="38"/>
      <c r="D83" s="23"/>
      <c r="E83" s="20"/>
      <c r="F83" s="3"/>
      <c r="G83" s="25"/>
      <c r="H83" s="3"/>
      <c r="I83" s="86"/>
      <c r="J83" s="20"/>
      <c r="K83" s="9"/>
      <c r="L83" s="9"/>
      <c r="M83" s="18"/>
      <c r="N83" s="90"/>
      <c r="O83" s="62"/>
      <c r="P83" s="15"/>
    </row>
    <row r="84" spans="3:16" x14ac:dyDescent="0.25">
      <c r="C84" s="38"/>
      <c r="D84" s="23"/>
      <c r="E84" s="20"/>
      <c r="F84" s="3"/>
      <c r="G84" s="25"/>
      <c r="H84" s="3"/>
      <c r="I84" s="86"/>
      <c r="J84" s="20"/>
      <c r="K84" s="9"/>
      <c r="L84" s="9"/>
      <c r="M84" s="18"/>
      <c r="N84" s="18"/>
      <c r="O84" s="18"/>
      <c r="P84" s="15"/>
    </row>
    <row r="85" spans="3:16" x14ac:dyDescent="0.25">
      <c r="C85" s="38"/>
      <c r="D85" s="23"/>
      <c r="E85" s="20"/>
      <c r="F85" s="3"/>
      <c r="G85" s="25"/>
      <c r="H85" s="3"/>
      <c r="I85" s="86"/>
      <c r="J85" s="20"/>
      <c r="K85" s="9"/>
      <c r="L85" s="9"/>
      <c r="M85" s="18"/>
      <c r="N85" s="18"/>
      <c r="O85" s="18"/>
      <c r="P85" s="15"/>
    </row>
    <row r="86" spans="3:16" x14ac:dyDescent="0.25">
      <c r="C86" s="38"/>
      <c r="D86" s="23"/>
      <c r="E86" s="20"/>
      <c r="F86" s="3"/>
      <c r="G86" s="25"/>
      <c r="H86" s="3"/>
      <c r="I86" s="86"/>
      <c r="J86" s="20"/>
      <c r="K86" s="9"/>
      <c r="L86" s="9"/>
      <c r="M86" s="18"/>
      <c r="N86" s="18"/>
      <c r="O86" s="18"/>
      <c r="P86" s="15"/>
    </row>
    <row r="87" spans="3:16" x14ac:dyDescent="0.25">
      <c r="C87" s="63"/>
      <c r="D87" s="23"/>
      <c r="E87" s="50"/>
      <c r="F87" s="6"/>
      <c r="G87" s="26"/>
      <c r="H87" s="6"/>
      <c r="I87" s="87"/>
      <c r="J87" s="50"/>
      <c r="K87" s="9"/>
      <c r="L87" s="64"/>
      <c r="M87" s="21"/>
      <c r="N87" s="21"/>
      <c r="O87" s="21"/>
      <c r="P87" s="15"/>
    </row>
    <row r="88" spans="3:16" x14ac:dyDescent="0.25">
      <c r="C88" s="38"/>
      <c r="D88" s="23"/>
      <c r="E88" s="20"/>
      <c r="F88" s="3"/>
      <c r="G88" s="25"/>
      <c r="H88" s="3"/>
      <c r="I88" s="86"/>
      <c r="J88" s="20"/>
      <c r="K88" s="9"/>
      <c r="L88" s="9"/>
      <c r="M88" s="18"/>
      <c r="N88" s="18"/>
      <c r="O88" s="18"/>
      <c r="P88" s="15"/>
    </row>
    <row r="89" spans="3:16" x14ac:dyDescent="0.25">
      <c r="C89" s="38"/>
      <c r="D89" s="23"/>
      <c r="E89" s="20"/>
      <c r="F89" s="3"/>
      <c r="G89" s="25"/>
      <c r="H89" s="3"/>
      <c r="I89" s="86"/>
      <c r="J89" s="20"/>
      <c r="K89" s="9"/>
      <c r="L89" s="9"/>
      <c r="M89" s="18"/>
      <c r="N89" s="18"/>
      <c r="O89" s="18"/>
      <c r="P89" s="15"/>
    </row>
    <row r="90" spans="3:16" x14ac:dyDescent="0.25">
      <c r="C90" s="38"/>
      <c r="D90" s="23"/>
      <c r="E90" s="20"/>
      <c r="F90" s="14"/>
      <c r="G90" s="80"/>
      <c r="H90" s="14"/>
      <c r="I90" s="83"/>
      <c r="J90" s="20"/>
      <c r="K90" s="9"/>
      <c r="L90" s="9"/>
      <c r="M90" s="18"/>
      <c r="N90" s="18"/>
      <c r="O90" s="18"/>
      <c r="P90" s="15"/>
    </row>
    <row r="91" spans="3:16" x14ac:dyDescent="0.25">
      <c r="C91" s="38"/>
      <c r="D91" s="23"/>
      <c r="E91" s="20"/>
      <c r="F91" s="14"/>
      <c r="G91" s="27"/>
      <c r="H91" s="14"/>
      <c r="I91" s="83"/>
      <c r="J91" s="20"/>
      <c r="K91" s="9"/>
      <c r="L91" s="9"/>
      <c r="M91" s="18"/>
      <c r="N91" s="18"/>
      <c r="O91" s="18"/>
      <c r="P91" s="15"/>
    </row>
    <row r="92" spans="3:16" x14ac:dyDescent="0.25">
      <c r="C92" s="38"/>
      <c r="D92" s="23"/>
      <c r="E92" s="20"/>
      <c r="F92" s="3"/>
      <c r="G92" s="25"/>
      <c r="H92" s="3"/>
      <c r="I92" s="86"/>
      <c r="J92" s="20"/>
      <c r="K92" s="9"/>
      <c r="L92" s="9"/>
      <c r="M92" s="18"/>
      <c r="N92" s="90"/>
      <c r="O92" s="62"/>
      <c r="P92" s="15"/>
    </row>
    <row r="93" spans="3:16" x14ac:dyDescent="0.25">
      <c r="C93" s="60"/>
      <c r="D93" s="23"/>
      <c r="E93" s="54"/>
      <c r="F93" s="79"/>
      <c r="G93" s="81"/>
      <c r="H93" s="79"/>
      <c r="I93" s="88"/>
      <c r="J93" s="54"/>
      <c r="K93" s="9"/>
      <c r="L93" s="57"/>
      <c r="M93" s="58"/>
      <c r="N93" s="58"/>
      <c r="O93" s="58"/>
      <c r="P93" s="59"/>
    </row>
    <row r="94" spans="3:16" x14ac:dyDescent="0.25">
      <c r="C94" s="61"/>
      <c r="D94" s="23"/>
      <c r="E94" s="54"/>
      <c r="F94" s="55"/>
      <c r="G94" s="56"/>
      <c r="H94" s="55"/>
      <c r="I94" s="89"/>
      <c r="J94" s="54"/>
      <c r="K94" s="9"/>
      <c r="L94" s="57"/>
      <c r="M94" s="58"/>
      <c r="N94" s="62"/>
      <c r="O94" s="66"/>
      <c r="P94" s="59"/>
    </row>
    <row r="95" spans="3:16" x14ac:dyDescent="0.25">
      <c r="C95" s="61"/>
      <c r="D95" s="23"/>
      <c r="E95" s="54"/>
      <c r="F95" s="79"/>
      <c r="G95" s="81"/>
      <c r="H95" s="79"/>
      <c r="I95" s="88"/>
      <c r="J95" s="54"/>
      <c r="K95" s="9"/>
      <c r="L95" s="57"/>
      <c r="M95" s="58"/>
      <c r="N95" s="82"/>
      <c r="O95" s="82"/>
      <c r="P95" s="59"/>
    </row>
    <row r="96" spans="3:16" x14ac:dyDescent="0.25">
      <c r="C96" s="61"/>
      <c r="D96" s="23"/>
      <c r="E96" s="54"/>
      <c r="F96" s="55"/>
      <c r="G96" s="67"/>
      <c r="H96" s="55"/>
      <c r="I96" s="89"/>
      <c r="J96" s="54"/>
      <c r="K96" s="9"/>
      <c r="L96" s="57"/>
      <c r="M96" s="58"/>
      <c r="N96" s="58"/>
      <c r="O96" s="58"/>
      <c r="P96" s="59"/>
    </row>
    <row r="97" spans="3:16" x14ac:dyDescent="0.25">
      <c r="C97" s="61"/>
      <c r="D97" s="23"/>
      <c r="E97" s="54"/>
      <c r="F97" s="55"/>
      <c r="G97" s="76"/>
      <c r="H97" s="55"/>
      <c r="I97" s="89"/>
      <c r="J97" s="54"/>
      <c r="K97" s="9"/>
      <c r="L97" s="57"/>
      <c r="M97" s="58"/>
      <c r="N97" s="58"/>
      <c r="O97" s="58"/>
      <c r="P97" s="59"/>
    </row>
    <row r="98" spans="3:16" x14ac:dyDescent="0.25">
      <c r="C98" s="61"/>
      <c r="D98" s="23"/>
      <c r="E98" s="54"/>
      <c r="F98" s="55"/>
      <c r="G98" s="76"/>
      <c r="H98" s="55"/>
      <c r="I98" s="89"/>
      <c r="J98" s="54"/>
      <c r="K98" s="9"/>
      <c r="L98" s="57"/>
      <c r="M98" s="58"/>
      <c r="N98" s="58"/>
      <c r="O98" s="58"/>
      <c r="P98" s="59"/>
    </row>
    <row r="99" spans="3:16" x14ac:dyDescent="0.25">
      <c r="C99" s="61"/>
      <c r="D99" s="23"/>
      <c r="E99" s="54"/>
      <c r="F99" s="55"/>
      <c r="G99" s="67"/>
      <c r="H99" s="55"/>
      <c r="I99" s="89"/>
      <c r="J99" s="54"/>
      <c r="K99" s="9"/>
      <c r="L99" s="57"/>
      <c r="M99" s="58"/>
      <c r="N99" s="58"/>
      <c r="O99" s="77"/>
      <c r="P99" s="59"/>
    </row>
    <row r="100" spans="3:16" x14ac:dyDescent="0.25">
      <c r="C100" s="61"/>
      <c r="D100" s="23"/>
      <c r="E100" s="54"/>
      <c r="F100" s="55"/>
      <c r="G100" s="76"/>
      <c r="H100" s="55"/>
      <c r="I100" s="89"/>
      <c r="J100" s="54"/>
      <c r="K100" s="9"/>
      <c r="L100" s="57"/>
      <c r="M100" s="58"/>
      <c r="N100" s="58"/>
      <c r="O100" s="58"/>
      <c r="P100" s="59"/>
    </row>
    <row r="101" spans="3:16" x14ac:dyDescent="0.25">
      <c r="C101" s="61"/>
      <c r="D101" s="84"/>
      <c r="E101" s="54"/>
      <c r="F101" s="55"/>
      <c r="G101" s="67"/>
      <c r="H101" s="55"/>
      <c r="I101" s="89"/>
      <c r="J101" s="54"/>
      <c r="K101" s="57"/>
      <c r="L101" s="57"/>
      <c r="M101" s="58"/>
      <c r="N101" s="58"/>
      <c r="O101" s="58"/>
      <c r="P101" s="59"/>
    </row>
    <row r="102" spans="3:16" x14ac:dyDescent="0.25">
      <c r="C102" s="61"/>
      <c r="D102" s="84"/>
      <c r="E102" s="54"/>
      <c r="F102" s="55"/>
      <c r="G102" s="76"/>
      <c r="H102" s="55"/>
      <c r="I102" s="89"/>
      <c r="J102" s="54"/>
      <c r="K102" s="57"/>
      <c r="L102" s="57"/>
      <c r="M102" s="58"/>
      <c r="N102" s="77"/>
      <c r="O102" s="58"/>
      <c r="P102" s="59"/>
    </row>
    <row r="103" spans="3:16" x14ac:dyDescent="0.25">
      <c r="C103" s="61"/>
      <c r="D103" s="84"/>
      <c r="E103" s="54"/>
      <c r="F103" s="55"/>
      <c r="G103" s="76"/>
      <c r="H103" s="55"/>
      <c r="I103" s="89"/>
      <c r="J103" s="54"/>
      <c r="K103" s="57"/>
      <c r="L103" s="57"/>
      <c r="M103" s="58"/>
      <c r="N103" s="58"/>
      <c r="O103" s="58"/>
      <c r="P103" s="59"/>
    </row>
    <row r="104" spans="3:16" x14ac:dyDescent="0.25">
      <c r="C104" s="61"/>
      <c r="D104" s="84"/>
      <c r="E104" s="54"/>
      <c r="F104" s="55"/>
      <c r="G104" s="76"/>
      <c r="H104" s="55"/>
      <c r="I104" s="89"/>
      <c r="J104" s="54"/>
      <c r="K104" s="57"/>
      <c r="L104" s="57"/>
      <c r="M104" s="58"/>
      <c r="N104" s="58"/>
      <c r="O104" s="58"/>
      <c r="P104" s="59"/>
    </row>
    <row r="105" spans="3:16" x14ac:dyDescent="0.25">
      <c r="C105" s="61"/>
      <c r="D105" s="84"/>
      <c r="E105" s="54"/>
      <c r="F105" s="55"/>
      <c r="G105" s="76"/>
      <c r="H105" s="55"/>
      <c r="I105" s="89"/>
      <c r="J105" s="54"/>
      <c r="K105" s="57"/>
      <c r="L105" s="57"/>
      <c r="M105" s="58"/>
      <c r="N105" s="58"/>
      <c r="O105" s="58"/>
      <c r="P105" s="59"/>
    </row>
    <row r="106" spans="3:16" x14ac:dyDescent="0.25">
      <c r="C106" s="61"/>
      <c r="D106" s="84"/>
      <c r="E106" s="54"/>
      <c r="F106" s="55"/>
      <c r="G106" s="67"/>
      <c r="H106" s="55"/>
      <c r="I106" s="89"/>
      <c r="J106" s="54"/>
      <c r="K106" s="57"/>
      <c r="L106" s="57"/>
      <c r="M106" s="58"/>
      <c r="N106" s="58"/>
      <c r="O106" s="58"/>
      <c r="P106" s="59"/>
    </row>
  </sheetData>
  <conditionalFormatting sqref="E1">
    <cfRule type="duplicateValues" dxfId="6" priority="2" stopIfTrue="1"/>
  </conditionalFormatting>
  <conditionalFormatting sqref="E1">
    <cfRule type="duplicateValues" dxfId="5" priority="5" stopIfTrue="1"/>
  </conditionalFormatting>
  <dataValidations count="1">
    <dataValidation type="list" allowBlank="1" showInputMessage="1" showErrorMessage="1" sqref="H1">
      <formula1>t_type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data</vt:lpstr>
      <vt:lpstr>APD</vt:lpstr>
      <vt:lpstr>Filtre</vt:lpstr>
      <vt:lpstr>Criteres</vt:lpstr>
      <vt:lpstr>Extraire</vt:lpstr>
      <vt:lpstr>FiltreApd</vt:lpstr>
      <vt:lpstr>lstmachine</vt:lpstr>
      <vt:lpstr>mois</vt:lpstr>
      <vt:lpstr>t_delai_tot</vt:lpstr>
      <vt:lpstr>t_echeance</vt:lpstr>
      <vt:lpstr>T_Semaine</vt:lpstr>
      <vt:lpstr>t_type</vt:lpstr>
      <vt:lpstr>tab_apd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2020-04-29T10:00:13Z</cp:lastPrinted>
  <dcterms:created xsi:type="dcterms:W3CDTF">2020-01-14T07:39:40Z</dcterms:created>
  <dcterms:modified xsi:type="dcterms:W3CDTF">2020-05-01T16:34:59Z</dcterms:modified>
</cp:coreProperties>
</file>