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820" windowHeight="6540" tabRatio="524" activeTab="4"/>
  </bookViews>
  <sheets>
    <sheet name="S1" sheetId="7" r:id="rId1"/>
    <sheet name="S2" sheetId="10" r:id="rId2"/>
    <sheet name="S3" sheetId="11" r:id="rId3"/>
    <sheet name="S4" sheetId="12" r:id="rId4"/>
    <sheet name="Statistiques annuelles" sheetId="9" r:id="rId5"/>
    <sheet name="Données de base" sheetId="1" r:id="rId6"/>
  </sheets>
  <definedNames>
    <definedName name="adi">'S1'!$S$26:$S$56</definedName>
    <definedName name="ADIFGA">'Données de base'!$T$5:$T$8</definedName>
    <definedName name="adulte">'S1'!$J$26:$J$56</definedName>
    <definedName name="AOS">'Données de base'!$F$5:$F$9</definedName>
    <definedName name="base">'S1'!$H$26:$I$56</definedName>
    <definedName name="Capitalhospit">'Données de base'!$P$5:$P$11</definedName>
    <definedName name="Complémentaires">'Données de base'!$L$5:$L$8</definedName>
    <definedName name="dents">'S1'!$O$26:$O$56</definedName>
    <definedName name="enfant">'S1'!$K$26:$K$56</definedName>
    <definedName name="Fraisdentaires">'Données de base'!$R$5:$R$7</definedName>
    <definedName name="Franchiseadulte">'Données de base'!$J$5:$J$11</definedName>
    <definedName name="Franchiseenfant">'Données de base'!$H$5:$H$12</definedName>
    <definedName name="genre" localSheetId="0">'S1'!$B$26:$B$56</definedName>
    <definedName name="Genre" localSheetId="4">#REF!</definedName>
    <definedName name="Genre">#REF!</definedName>
    <definedName name="Genre.rdv" localSheetId="0">#REF!</definedName>
    <definedName name="Genre.rdv" localSheetId="4">#REF!</definedName>
    <definedName name="Genre.rdv">#REF!</definedName>
    <definedName name="genrerd">'S1'!$B$26:$B$56</definedName>
    <definedName name="hospi">'S1'!$P$26:$Q$56</definedName>
    <definedName name="Hospitalisation">'Données de base'!$N$5:$N$10</definedName>
    <definedName name="lca">'S1'!$L$26:$L$56</definedName>
    <definedName name="Med">'S1'!$M$58:$N$58</definedName>
    <definedName name="rdv">'Données de base'!$D$5:$D$7</definedName>
    <definedName name="rdvgenre">'Données de base'!$B$5:$B$13</definedName>
    <definedName name="rdvtype" localSheetId="0">'Données de base'!#REF!</definedName>
    <definedName name="rdvtype" localSheetId="4">'Données de base'!#REF!</definedName>
    <definedName name="rdvtype">'Données de base'!#REF!</definedName>
    <definedName name="rose" localSheetId="0">'Données de base'!#REF!</definedName>
    <definedName name="rose" localSheetId="4">'Données de base'!#REF!</definedName>
    <definedName name="rose">'Données de base'!#REF!</definedName>
    <definedName name="Tableau">'S1'!$A$26:$Y$56</definedName>
    <definedName name="typecons">'S1'!$C$26:$C$56</definedName>
    <definedName name="Typerdv">#REF!</definedName>
    <definedName name="vac">'S1'!$R$26:$R$56</definedName>
    <definedName name="Voyage">'Données de base'!$V$5:$V$7</definedName>
  </definedNames>
  <calcPr calcId="152511"/>
</workbook>
</file>

<file path=xl/calcChain.xml><?xml version="1.0" encoding="utf-8"?>
<calcChain xmlns="http://schemas.openxmlformats.org/spreadsheetml/2006/main">
  <c r="J24" i="9" l="1"/>
  <c r="J21" i="9"/>
  <c r="Y58" i="12" l="1"/>
  <c r="X58" i="12"/>
  <c r="W58" i="12"/>
  <c r="V58" i="12"/>
  <c r="U58" i="12"/>
  <c r="T58" i="12"/>
  <c r="K15" i="12" s="1"/>
  <c r="S58" i="12"/>
  <c r="R58" i="12"/>
  <c r="P58" i="12"/>
  <c r="O58" i="12"/>
  <c r="N58" i="12"/>
  <c r="M58" i="12"/>
  <c r="L58" i="12"/>
  <c r="H58" i="12"/>
  <c r="K10" i="12" s="1"/>
  <c r="D58" i="12"/>
  <c r="C58" i="12"/>
  <c r="B58" i="12"/>
  <c r="K17" i="12" s="1"/>
  <c r="L17" i="12"/>
  <c r="P16" i="12"/>
  <c r="L16" i="12"/>
  <c r="K16" i="12"/>
  <c r="M16" i="12" s="1"/>
  <c r="L15" i="12"/>
  <c r="P14" i="12"/>
  <c r="L14" i="12"/>
  <c r="K14" i="12"/>
  <c r="M14" i="12" s="1"/>
  <c r="L13" i="12"/>
  <c r="P12" i="12"/>
  <c r="L12" i="12"/>
  <c r="K12" i="12"/>
  <c r="M12" i="12" s="1"/>
  <c r="L11" i="12"/>
  <c r="K11" i="12"/>
  <c r="M11" i="12" s="1"/>
  <c r="L10" i="12"/>
  <c r="Y58" i="11"/>
  <c r="X58" i="11"/>
  <c r="W58" i="11"/>
  <c r="K16" i="11" s="1"/>
  <c r="V58" i="11"/>
  <c r="U58" i="11"/>
  <c r="T58" i="11"/>
  <c r="S58" i="11"/>
  <c r="R58" i="11"/>
  <c r="P58" i="11"/>
  <c r="O58" i="11"/>
  <c r="N58" i="11"/>
  <c r="M58" i="11"/>
  <c r="L58" i="11"/>
  <c r="H58" i="11"/>
  <c r="K10" i="11" s="1"/>
  <c r="D58" i="11"/>
  <c r="C58" i="11"/>
  <c r="B58" i="11"/>
  <c r="L17" i="11"/>
  <c r="K17" i="11"/>
  <c r="M17" i="11" s="1"/>
  <c r="L16" i="11"/>
  <c r="L15" i="11"/>
  <c r="L14" i="11"/>
  <c r="K14" i="11"/>
  <c r="M14" i="11" s="1"/>
  <c r="L13" i="11"/>
  <c r="L12" i="11"/>
  <c r="K12" i="11"/>
  <c r="M12" i="11" s="1"/>
  <c r="P11" i="11"/>
  <c r="L11" i="11"/>
  <c r="K11" i="11"/>
  <c r="M11" i="11" s="1"/>
  <c r="L10" i="11"/>
  <c r="Y58" i="10"/>
  <c r="X58" i="10"/>
  <c r="W58" i="10"/>
  <c r="V58" i="10"/>
  <c r="U58" i="10"/>
  <c r="T58" i="10"/>
  <c r="S58" i="10"/>
  <c r="R58" i="10"/>
  <c r="P58" i="10"/>
  <c r="O58" i="10"/>
  <c r="N58" i="10"/>
  <c r="M58" i="10"/>
  <c r="L58" i="10"/>
  <c r="H58" i="10"/>
  <c r="K10" i="10" s="1"/>
  <c r="P10" i="10" s="1"/>
  <c r="D58" i="10"/>
  <c r="C58" i="10"/>
  <c r="B58" i="10"/>
  <c r="L17" i="10"/>
  <c r="K17" i="10"/>
  <c r="P17" i="10" s="1"/>
  <c r="L16" i="10"/>
  <c r="K16" i="10"/>
  <c r="P16" i="10" s="1"/>
  <c r="L15" i="10"/>
  <c r="K15" i="10"/>
  <c r="P15" i="10" s="1"/>
  <c r="L14" i="10"/>
  <c r="K14" i="10"/>
  <c r="P14" i="10" s="1"/>
  <c r="L13" i="10"/>
  <c r="K13" i="10"/>
  <c r="P13" i="10" s="1"/>
  <c r="L12" i="10"/>
  <c r="K12" i="10"/>
  <c r="P12" i="10" s="1"/>
  <c r="L11" i="10"/>
  <c r="K11" i="10"/>
  <c r="P11" i="10" s="1"/>
  <c r="L10" i="10"/>
  <c r="P11" i="12" l="1"/>
  <c r="K13" i="12"/>
  <c r="M13" i="12" s="1"/>
  <c r="M17" i="12"/>
  <c r="P17" i="12"/>
  <c r="M10" i="12"/>
  <c r="P10" i="12"/>
  <c r="P13" i="12"/>
  <c r="M15" i="12"/>
  <c r="P15" i="12"/>
  <c r="M16" i="11"/>
  <c r="P16" i="11"/>
  <c r="K13" i="11"/>
  <c r="P13" i="11" s="1"/>
  <c r="P12" i="11"/>
  <c r="P14" i="11"/>
  <c r="K15" i="11"/>
  <c r="M15" i="11" s="1"/>
  <c r="M10" i="11"/>
  <c r="P10" i="11"/>
  <c r="P15" i="11"/>
  <c r="P17" i="11"/>
  <c r="M10" i="10"/>
  <c r="M11" i="10"/>
  <c r="M12" i="10"/>
  <c r="M13" i="10"/>
  <c r="M14" i="10"/>
  <c r="M15" i="10"/>
  <c r="M16" i="10"/>
  <c r="M17" i="10"/>
  <c r="D19" i="9"/>
  <c r="C19" i="9"/>
  <c r="Q37" i="9"/>
  <c r="Q36" i="9"/>
  <c r="Q35" i="9"/>
  <c r="Q34" i="9"/>
  <c r="Q33" i="9"/>
  <c r="Q32" i="9"/>
  <c r="Q31" i="9"/>
  <c r="Q30" i="9"/>
  <c r="Q26" i="9"/>
  <c r="Q25" i="9"/>
  <c r="R24" i="9" s="1"/>
  <c r="J45" i="9"/>
  <c r="J44" i="9"/>
  <c r="J43" i="9"/>
  <c r="J39" i="9"/>
  <c r="J38" i="9"/>
  <c r="J34" i="9"/>
  <c r="J33" i="9"/>
  <c r="J23" i="9"/>
  <c r="J22" i="9"/>
  <c r="J20" i="9"/>
  <c r="J19" i="9"/>
  <c r="J15" i="9"/>
  <c r="J14" i="9"/>
  <c r="J13" i="9"/>
  <c r="C26" i="9"/>
  <c r="C25" i="9"/>
  <c r="C24" i="9"/>
  <c r="C23" i="9"/>
  <c r="M13" i="11" l="1"/>
  <c r="U25" i="9"/>
  <c r="R29" i="9"/>
  <c r="T30" i="9" s="1"/>
  <c r="B19" i="9"/>
  <c r="B14" i="9"/>
  <c r="B31" i="9" l="1"/>
  <c r="D31" i="9" s="1"/>
  <c r="T37" i="9"/>
  <c r="U26" i="9"/>
  <c r="U24" i="9"/>
  <c r="K42" i="9"/>
  <c r="K37" i="9"/>
  <c r="K32" i="9"/>
  <c r="K12" i="9"/>
  <c r="D22" i="9"/>
  <c r="Y58" i="7"/>
  <c r="Q19" i="9" s="1"/>
  <c r="X58" i="7"/>
  <c r="Q18" i="9" s="1"/>
  <c r="R17" i="9" s="1"/>
  <c r="W58" i="7"/>
  <c r="V58" i="7"/>
  <c r="J49" i="9" s="1"/>
  <c r="K48" i="9" s="1"/>
  <c r="U58" i="7"/>
  <c r="J53" i="9" s="1"/>
  <c r="K52" i="9" s="1"/>
  <c r="T58" i="7"/>
  <c r="K18" i="9" s="1"/>
  <c r="S58" i="7"/>
  <c r="R58" i="7"/>
  <c r="K14" i="7" s="1"/>
  <c r="P14" i="7" s="1"/>
  <c r="P58" i="7"/>
  <c r="K12" i="7" s="1"/>
  <c r="P12" i="7" s="1"/>
  <c r="O58" i="7"/>
  <c r="N58" i="7"/>
  <c r="M58" i="7"/>
  <c r="L58" i="7"/>
  <c r="K11" i="7" s="1"/>
  <c r="P11" i="7" s="1"/>
  <c r="H58" i="7"/>
  <c r="K10" i="7" s="1"/>
  <c r="P10" i="7" s="1"/>
  <c r="D58" i="7"/>
  <c r="C58" i="7"/>
  <c r="B58" i="7"/>
  <c r="K17" i="7" s="1"/>
  <c r="L17" i="7"/>
  <c r="L16" i="7"/>
  <c r="L15" i="7"/>
  <c r="L14" i="7"/>
  <c r="L13" i="7"/>
  <c r="L12" i="7"/>
  <c r="L11" i="7"/>
  <c r="L10" i="7"/>
  <c r="J29" i="9" l="1"/>
  <c r="J28" i="9"/>
  <c r="U19" i="9"/>
  <c r="K16" i="7"/>
  <c r="Q12" i="9"/>
  <c r="R11" i="9" s="1"/>
  <c r="U11" i="9" s="1"/>
  <c r="K15" i="7"/>
  <c r="P15" i="7" s="1"/>
  <c r="K13" i="7"/>
  <c r="M13" i="7" s="1"/>
  <c r="T35" i="9"/>
  <c r="T31" i="9"/>
  <c r="T34" i="9"/>
  <c r="M11" i="7"/>
  <c r="U18" i="9"/>
  <c r="T32" i="9"/>
  <c r="T33" i="9"/>
  <c r="T36" i="9"/>
  <c r="M17" i="7"/>
  <c r="P17" i="7"/>
  <c r="P16" i="7"/>
  <c r="M16" i="7"/>
  <c r="M10" i="7"/>
  <c r="M12" i="7"/>
  <c r="M14" i="7"/>
  <c r="K27" i="9" l="1"/>
  <c r="I58" i="9" s="1"/>
  <c r="M15" i="7"/>
  <c r="P13" i="7"/>
  <c r="L58" i="9" l="1"/>
</calcChain>
</file>

<file path=xl/sharedStrings.xml><?xml version="1.0" encoding="utf-8"?>
<sst xmlns="http://schemas.openxmlformats.org/spreadsheetml/2006/main" count="347" uniqueCount="116">
  <si>
    <t>Rapport hebdomadaire</t>
  </si>
  <si>
    <t>Semaine civile</t>
  </si>
  <si>
    <t>Année</t>
  </si>
  <si>
    <t>Nom</t>
  </si>
  <si>
    <t>Prénom</t>
  </si>
  <si>
    <t>Code agent</t>
  </si>
  <si>
    <t>Fidélisation</t>
  </si>
  <si>
    <t>Acquisition</t>
  </si>
  <si>
    <t>Type rendez-vous</t>
  </si>
  <si>
    <t>Données des clients</t>
  </si>
  <si>
    <t>Produits Assura</t>
  </si>
  <si>
    <t>Basis</t>
  </si>
  <si>
    <t>AOS / Assurance de base</t>
  </si>
  <si>
    <t>Renouvellement</t>
  </si>
  <si>
    <t>Lieu / NPA</t>
  </si>
  <si>
    <t>Tbatou</t>
  </si>
  <si>
    <t>Kamal</t>
  </si>
  <si>
    <t>Total</t>
  </si>
  <si>
    <t>Genre rdv</t>
  </si>
  <si>
    <t>Nom Prénom</t>
  </si>
  <si>
    <t>Objectifs</t>
  </si>
  <si>
    <t>AOS</t>
  </si>
  <si>
    <t>Mission</t>
  </si>
  <si>
    <t>Recommandation</t>
  </si>
  <si>
    <t>Autre</t>
  </si>
  <si>
    <t>Agence</t>
  </si>
  <si>
    <t>Manifestation</t>
  </si>
  <si>
    <t>Genre de rdv</t>
  </si>
  <si>
    <t>Médecin de famille</t>
  </si>
  <si>
    <t>Pharmed</t>
  </si>
  <si>
    <t>Réseau de soins</t>
  </si>
  <si>
    <t>Franchises</t>
  </si>
  <si>
    <t>Franchises enfants</t>
  </si>
  <si>
    <t>Franchises adultes</t>
  </si>
  <si>
    <t>Complémentaires</t>
  </si>
  <si>
    <t>Complementa Extra</t>
  </si>
  <si>
    <t>Complementa Plus</t>
  </si>
  <si>
    <t>Complementa Maxi</t>
  </si>
  <si>
    <t>Ass. hospitalisation</t>
  </si>
  <si>
    <t>Priveco Varia</t>
  </si>
  <si>
    <t>Priveco Plus Varia</t>
  </si>
  <si>
    <t>Optima Varia</t>
  </si>
  <si>
    <t>Optima Plus Varia</t>
  </si>
  <si>
    <t>Ultra Varia</t>
  </si>
  <si>
    <t>Capital en cas d'hospitalisation</t>
  </si>
  <si>
    <t>Frais dentaires</t>
  </si>
  <si>
    <t>Denta</t>
  </si>
  <si>
    <t>Denta Plus</t>
  </si>
  <si>
    <t>Previsia</t>
  </si>
  <si>
    <t>Previsia Plus</t>
  </si>
  <si>
    <t>Previsia Extra</t>
  </si>
  <si>
    <t>ADI / FGA</t>
  </si>
  <si>
    <t>Voyage / Vacances</t>
  </si>
  <si>
    <t>Mondia</t>
  </si>
  <si>
    <t>Mondia Plus</t>
  </si>
  <si>
    <t>Enfant</t>
  </si>
  <si>
    <t>Adulte</t>
  </si>
  <si>
    <t>Conseil client nouveau</t>
  </si>
  <si>
    <t>Conseil client existant</t>
  </si>
  <si>
    <t>Type rdv</t>
  </si>
  <si>
    <t>Type conseil</t>
  </si>
  <si>
    <t>Natura</t>
  </si>
  <si>
    <t>Medna</t>
  </si>
  <si>
    <t>Médecines alternatives</t>
  </si>
  <si>
    <t>Ass. Hospitalisation</t>
  </si>
  <si>
    <t>Voyages / Vacances</t>
  </si>
  <si>
    <t>Perte de gain</t>
  </si>
  <si>
    <t>Pecunia</t>
  </si>
  <si>
    <t>Previsia maladie</t>
  </si>
  <si>
    <t>Capital maladie</t>
  </si>
  <si>
    <t>Refus CAR</t>
  </si>
  <si>
    <t>Hospita</t>
  </si>
  <si>
    <t>Autres</t>
  </si>
  <si>
    <t>Réserves</t>
  </si>
  <si>
    <t>Conversion LCA</t>
  </si>
  <si>
    <t>Taux renouvellement</t>
  </si>
  <si>
    <t>Date</t>
  </si>
  <si>
    <t>Production</t>
  </si>
  <si>
    <t xml:space="preserve"> LCA Mondia</t>
  </si>
  <si>
    <t>Nombre d'assurés</t>
  </si>
  <si>
    <t>Objectif annuel</t>
  </si>
  <si>
    <t>LCA Hospitalisation</t>
  </si>
  <si>
    <t>LCA Ambulatoire</t>
  </si>
  <si>
    <t xml:space="preserve"> LCA alternative + dentaire</t>
  </si>
  <si>
    <t>LCA Previsia + Hospita</t>
  </si>
  <si>
    <t>Feedback</t>
  </si>
  <si>
    <t>Objectif indicatif mensuel / nb clients</t>
  </si>
  <si>
    <t>% Objectif mensuel atteint</t>
  </si>
  <si>
    <t>% Objectif annuel atteint</t>
  </si>
  <si>
    <t>Production des ventes</t>
  </si>
  <si>
    <t>Production AOS</t>
  </si>
  <si>
    <t>Nombre d'assurés adultes</t>
  </si>
  <si>
    <t>Nombre d'assurés enfants</t>
  </si>
  <si>
    <t>Sans franchise</t>
  </si>
  <si>
    <t>Avec franchise</t>
  </si>
  <si>
    <t>Franchise dès CHF 1'000</t>
  </si>
  <si>
    <t>Franchise CHF 300/500</t>
  </si>
  <si>
    <t>Production LCA</t>
  </si>
  <si>
    <t>Soins spéciaux élargis</t>
  </si>
  <si>
    <t>Hospitalisation</t>
  </si>
  <si>
    <t>Médecine alternative</t>
  </si>
  <si>
    <t>Soins dentaires</t>
  </si>
  <si>
    <t>Voyage et Vacances</t>
  </si>
  <si>
    <t>Décès et invalidité (accident)</t>
  </si>
  <si>
    <t>Décès et invalidité (maladie)</t>
  </si>
  <si>
    <t>Previsia Maladie</t>
  </si>
  <si>
    <t>Mutations produits d'assurances</t>
  </si>
  <si>
    <t>Types de rendez-vous</t>
  </si>
  <si>
    <t>Genre des rendez-vous</t>
  </si>
  <si>
    <t>Type AOS</t>
  </si>
  <si>
    <t>% atteint</t>
  </si>
  <si>
    <t>%</t>
  </si>
  <si>
    <t>Objectif LCA</t>
  </si>
  <si>
    <t>% genre rdv</t>
  </si>
  <si>
    <t>Nombre de clients atteint</t>
  </si>
  <si>
    <t>Nombre des LCA conclues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</si>
</sst>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 &quot;fr.&quot;\ * #,##0.00_ ;_ &quot;fr.&quot;\ * \-#,##0.00_ ;_ &quot;fr.&quot;\ * &quot;-&quot;??_ ;_ @_ "/>
    <numFmt numFmtId="165" formatCode="[$CHF]\ #,##0.00"/>
    <numFmt numFmtId="166" formatCode="_ [$CHF]\ * #,##0.00_ ;_ [$CHF]\ * \-#,##0.00_ ;_ [$CHF]\ * &quot;-&quot;??_ ;_ @_ "/>
  </numFmts>
  <fonts count="11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8"/>
      <color theme="3" tint="-0.249977111117893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3" tint="-0.249977111117893"/>
      <name val="Calibri"/>
      <family val="2"/>
      <scheme val="minor"/>
    </font>
    <font>
      <b/>
      <sz val="18"/>
      <color theme="3" tint="-0.249977111117893"/>
      <name val="Calibri"/>
      <family val="2"/>
      <scheme val="minor"/>
    </font>
    <font>
      <b/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3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D0005E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FF66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double">
        <color theme="3" tint="-0.249977111117893"/>
      </right>
      <top/>
      <bottom/>
      <diagonal/>
    </border>
    <border>
      <left style="double">
        <color theme="3" tint="-0.249977111117893"/>
      </left>
      <right/>
      <top style="double">
        <color theme="3" tint="-0.249977111117893"/>
      </top>
      <bottom/>
      <diagonal/>
    </border>
    <border>
      <left/>
      <right/>
      <top style="double">
        <color theme="3" tint="-0.249977111117893"/>
      </top>
      <bottom/>
      <diagonal/>
    </border>
    <border>
      <left/>
      <right style="double">
        <color theme="3" tint="-0.249977111117893"/>
      </right>
      <top style="double">
        <color theme="3" tint="-0.249977111117893"/>
      </top>
      <bottom/>
      <diagonal/>
    </border>
    <border>
      <left style="double">
        <color theme="3" tint="-0.249977111117893"/>
      </left>
      <right/>
      <top/>
      <bottom/>
      <diagonal/>
    </border>
    <border>
      <left style="double">
        <color theme="3" tint="-0.249977111117893"/>
      </left>
      <right/>
      <top/>
      <bottom style="double">
        <color theme="3" tint="-0.249977111117893"/>
      </bottom>
      <diagonal/>
    </border>
    <border>
      <left/>
      <right/>
      <top/>
      <bottom style="double">
        <color theme="3" tint="-0.249977111117893"/>
      </bottom>
      <diagonal/>
    </border>
    <border>
      <left/>
      <right style="double">
        <color theme="3" tint="-0.249977111117893"/>
      </right>
      <top/>
      <bottom style="double">
        <color theme="3" tint="-0.249977111117893"/>
      </bottom>
      <diagonal/>
    </border>
    <border>
      <left/>
      <right/>
      <top style="thin">
        <color indexed="64"/>
      </top>
      <bottom style="double">
        <color theme="3" tint="-0.249977111117893"/>
      </bottom>
      <diagonal/>
    </border>
    <border>
      <left style="thin">
        <color indexed="64"/>
      </left>
      <right style="double">
        <color theme="3" tint="-0.249977111117893"/>
      </right>
      <top/>
      <bottom/>
      <diagonal/>
    </border>
  </borders>
  <cellStyleXfs count="3">
    <xf numFmtId="0" fontId="0" fillId="0" borderId="0"/>
    <xf numFmtId="9" fontId="6" fillId="0" borderId="0" applyFont="0" applyFill="0" applyBorder="0" applyAlignment="0" applyProtection="0"/>
    <xf numFmtId="164" fontId="6" fillId="0" borderId="0" applyFont="0" applyFill="0" applyBorder="0" applyAlignment="0" applyProtection="0"/>
  </cellStyleXfs>
  <cellXfs count="168">
    <xf numFmtId="0" fontId="0" fillId="0" borderId="0" xfId="0"/>
    <xf numFmtId="0" fontId="0" fillId="0" borderId="0" xfId="0" applyBorder="1"/>
    <xf numFmtId="0" fontId="2" fillId="0" borderId="1" xfId="0" applyFont="1" applyBorder="1" applyAlignment="1">
      <alignment horizontal="center" vertical="center"/>
    </xf>
    <xf numFmtId="0" fontId="0" fillId="5" borderId="1" xfId="0" applyFill="1" applyBorder="1"/>
    <xf numFmtId="0" fontId="0" fillId="0" borderId="1" xfId="0" applyBorder="1"/>
    <xf numFmtId="165" fontId="0" fillId="0" borderId="1" xfId="0" applyNumberFormat="1" applyBorder="1"/>
    <xf numFmtId="165" fontId="0" fillId="0" borderId="1" xfId="0" applyNumberFormat="1" applyBorder="1" applyAlignment="1">
      <alignment horizontal="right"/>
    </xf>
    <xf numFmtId="166" fontId="0" fillId="0" borderId="1" xfId="0" applyNumberFormat="1" applyBorder="1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0" xfId="0" applyAlignment="1">
      <alignment vertical="center"/>
    </xf>
    <xf numFmtId="0" fontId="4" fillId="5" borderId="1" xfId="0" applyFont="1" applyFill="1" applyBorder="1"/>
    <xf numFmtId="0" fontId="0" fillId="0" borderId="1" xfId="0" applyFill="1" applyBorder="1"/>
    <xf numFmtId="0" fontId="4" fillId="0" borderId="1" xfId="0" applyFont="1" applyFill="1" applyBorder="1"/>
    <xf numFmtId="14" fontId="0" fillId="0" borderId="1" xfId="0" applyNumberFormat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 wrapText="1"/>
    </xf>
    <xf numFmtId="0" fontId="0" fillId="0" borderId="0" xfId="0" applyFill="1" applyBorder="1"/>
    <xf numFmtId="0" fontId="3" fillId="0" borderId="0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vertical="center"/>
    </xf>
    <xf numFmtId="10" fontId="4" fillId="0" borderId="1" xfId="1" applyNumberFormat="1" applyFont="1" applyBorder="1" applyAlignment="1">
      <alignment horizontal="center" vertical="center"/>
    </xf>
    <xf numFmtId="0" fontId="1" fillId="4" borderId="1" xfId="0" applyFont="1" applyFill="1" applyBorder="1" applyAlignment="1">
      <alignment horizontal="center"/>
    </xf>
    <xf numFmtId="1" fontId="4" fillId="0" borderId="1" xfId="0" applyNumberFormat="1" applyFont="1" applyFill="1" applyBorder="1" applyAlignment="1">
      <alignment horizontal="center" vertical="center"/>
    </xf>
    <xf numFmtId="10" fontId="4" fillId="0" borderId="1" xfId="1" applyNumberFormat="1" applyFont="1" applyFill="1" applyBorder="1" applyAlignment="1">
      <alignment horizontal="center" vertical="center"/>
    </xf>
    <xf numFmtId="1" fontId="4" fillId="0" borderId="1" xfId="1" applyNumberFormat="1" applyFont="1" applyFill="1" applyBorder="1" applyAlignment="1">
      <alignment horizontal="center" vertical="center" wrapText="1"/>
    </xf>
    <xf numFmtId="10" fontId="0" fillId="0" borderId="0" xfId="1" applyNumberFormat="1" applyFont="1"/>
    <xf numFmtId="0" fontId="0" fillId="0" borderId="0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left"/>
    </xf>
    <xf numFmtId="9" fontId="0" fillId="0" borderId="0" xfId="1" applyFont="1"/>
    <xf numFmtId="9" fontId="4" fillId="0" borderId="1" xfId="1" applyFont="1" applyFill="1" applyBorder="1" applyAlignment="1">
      <alignment horizontal="center" vertical="center" wrapText="1"/>
    </xf>
    <xf numFmtId="0" fontId="0" fillId="0" borderId="7" xfId="0" applyBorder="1"/>
    <xf numFmtId="0" fontId="3" fillId="0" borderId="0" xfId="0" applyFont="1" applyFill="1" applyBorder="1" applyAlignment="1">
      <alignment horizontal="center"/>
    </xf>
    <xf numFmtId="0" fontId="4" fillId="0" borderId="1" xfId="0" applyFont="1" applyFill="1" applyBorder="1" applyAlignment="1">
      <alignment horizontal="center"/>
    </xf>
    <xf numFmtId="0" fontId="0" fillId="0" borderId="1" xfId="0" applyFont="1" applyFill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0" fillId="0" borderId="17" xfId="0" applyBorder="1"/>
    <xf numFmtId="0" fontId="3" fillId="0" borderId="0" xfId="0" applyFont="1" applyFill="1" applyBorder="1" applyAlignment="1"/>
    <xf numFmtId="166" fontId="0" fillId="0" borderId="0" xfId="2" applyNumberFormat="1" applyFont="1"/>
    <xf numFmtId="0" fontId="0" fillId="0" borderId="6" xfId="0" applyBorder="1"/>
    <xf numFmtId="0" fontId="0" fillId="0" borderId="4" xfId="0" applyBorder="1"/>
    <xf numFmtId="0" fontId="7" fillId="0" borderId="0" xfId="0" applyFont="1" applyFill="1" applyBorder="1" applyAlignment="1">
      <alignment horizontal="center"/>
    </xf>
    <xf numFmtId="9" fontId="3" fillId="0" borderId="0" xfId="1" applyFont="1" applyFill="1" applyBorder="1" applyAlignment="1"/>
    <xf numFmtId="0" fontId="5" fillId="0" borderId="0" xfId="0" applyFont="1" applyFill="1" applyBorder="1" applyAlignment="1">
      <alignment horizontal="center" vertical="center"/>
    </xf>
    <xf numFmtId="0" fontId="3" fillId="0" borderId="22" xfId="0" applyFont="1" applyFill="1" applyBorder="1" applyAlignment="1">
      <alignment horizontal="center"/>
    </xf>
    <xf numFmtId="0" fontId="0" fillId="0" borderId="22" xfId="0" applyBorder="1"/>
    <xf numFmtId="9" fontId="3" fillId="0" borderId="22" xfId="1" applyFont="1" applyFill="1" applyBorder="1" applyAlignment="1"/>
    <xf numFmtId="0" fontId="0" fillId="0" borderId="22" xfId="0" applyBorder="1" applyAlignment="1">
      <alignment horizontal="center"/>
    </xf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8" fillId="0" borderId="27" xfId="0" applyFont="1" applyBorder="1"/>
    <xf numFmtId="0" fontId="8" fillId="0" borderId="28" xfId="0" applyFont="1" applyBorder="1"/>
    <xf numFmtId="0" fontId="8" fillId="0" borderId="29" xfId="0" applyFont="1" applyBorder="1"/>
    <xf numFmtId="0" fontId="0" fillId="0" borderId="8" xfId="0" applyBorder="1"/>
    <xf numFmtId="0" fontId="8" fillId="0" borderId="30" xfId="0" applyFont="1" applyBorder="1"/>
    <xf numFmtId="0" fontId="3" fillId="0" borderId="26" xfId="0" applyFont="1" applyFill="1" applyBorder="1" applyAlignment="1"/>
    <xf numFmtId="0" fontId="3" fillId="0" borderId="22" xfId="0" applyFont="1" applyFill="1" applyBorder="1" applyAlignment="1"/>
    <xf numFmtId="9" fontId="3" fillId="0" borderId="26" xfId="1" applyFont="1" applyFill="1" applyBorder="1" applyAlignment="1"/>
    <xf numFmtId="0" fontId="0" fillId="0" borderId="26" xfId="0" applyBorder="1" applyAlignment="1">
      <alignment horizontal="center"/>
    </xf>
    <xf numFmtId="0" fontId="0" fillId="0" borderId="27" xfId="0" applyBorder="1"/>
    <xf numFmtId="0" fontId="0" fillId="0" borderId="28" xfId="0" applyBorder="1"/>
    <xf numFmtId="0" fontId="0" fillId="0" borderId="29" xfId="0" applyBorder="1"/>
    <xf numFmtId="0" fontId="0" fillId="0" borderId="0" xfId="0" applyBorder="1" applyAlignment="1">
      <alignment horizontal="center" vertical="center"/>
    </xf>
    <xf numFmtId="0" fontId="0" fillId="0" borderId="30" xfId="0" applyBorder="1"/>
    <xf numFmtId="0" fontId="0" fillId="0" borderId="31" xfId="0" applyBorder="1"/>
    <xf numFmtId="166" fontId="0" fillId="0" borderId="1" xfId="0" applyNumberFormat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2" fillId="3" borderId="1" xfId="0" applyFont="1" applyFill="1" applyBorder="1"/>
    <xf numFmtId="0" fontId="1" fillId="4" borderId="1" xfId="0" applyFont="1" applyFill="1" applyBorder="1"/>
    <xf numFmtId="0" fontId="1" fillId="4" borderId="4" xfId="0" applyFont="1" applyFill="1" applyBorder="1"/>
    <xf numFmtId="0" fontId="1" fillId="4" borderId="6" xfId="0" applyFont="1" applyFill="1" applyBorder="1" applyAlignment="1">
      <alignment horizontal="center"/>
    </xf>
    <xf numFmtId="0" fontId="1" fillId="2" borderId="1" xfId="0" applyFont="1" applyFill="1" applyBorder="1"/>
    <xf numFmtId="0" fontId="1" fillId="2" borderId="1" xfId="0" applyFont="1" applyFill="1" applyBorder="1" applyAlignment="1"/>
    <xf numFmtId="9" fontId="1" fillId="4" borderId="1" xfId="1" applyFont="1" applyFill="1" applyBorder="1" applyAlignment="1">
      <alignment horizontal="center"/>
    </xf>
    <xf numFmtId="0" fontId="1" fillId="4" borderId="1" xfId="0" applyFont="1" applyFill="1" applyBorder="1" applyAlignment="1">
      <alignment horizontal="left"/>
    </xf>
    <xf numFmtId="0" fontId="1" fillId="4" borderId="4" xfId="0" applyFont="1" applyFill="1" applyBorder="1" applyAlignment="1">
      <alignment horizontal="center"/>
    </xf>
    <xf numFmtId="0" fontId="2" fillId="3" borderId="1" xfId="0" applyFont="1" applyFill="1" applyBorder="1" applyAlignment="1">
      <alignment vertical="center"/>
    </xf>
    <xf numFmtId="0" fontId="1" fillId="4" borderId="20" xfId="0" applyFont="1" applyFill="1" applyBorder="1" applyAlignment="1">
      <alignment horizontal="center"/>
    </xf>
    <xf numFmtId="9" fontId="1" fillId="4" borderId="4" xfId="1" applyFont="1" applyFill="1" applyBorder="1" applyAlignment="1">
      <alignment horizontal="center"/>
    </xf>
    <xf numFmtId="0" fontId="10" fillId="3" borderId="1" xfId="0" applyFont="1" applyFill="1" applyBorder="1" applyAlignment="1">
      <alignment horizontal="left"/>
    </xf>
    <xf numFmtId="0" fontId="1" fillId="2" borderId="4" xfId="0" applyFont="1" applyFill="1" applyBorder="1" applyAlignment="1"/>
    <xf numFmtId="0" fontId="1" fillId="2" borderId="5" xfId="0" applyFont="1" applyFill="1" applyBorder="1" applyAlignment="1"/>
    <xf numFmtId="0" fontId="1" fillId="4" borderId="3" xfId="0" applyFont="1" applyFill="1" applyBorder="1" applyAlignment="1"/>
    <xf numFmtId="0" fontId="1" fillId="2" borderId="4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9" fontId="2" fillId="3" borderId="1" xfId="1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 vertical="center" wrapText="1"/>
    </xf>
    <xf numFmtId="0" fontId="1" fillId="4" borderId="5" xfId="0" applyFont="1" applyFill="1" applyBorder="1" applyAlignment="1">
      <alignment horizontal="center" vertical="center" wrapText="1"/>
    </xf>
    <xf numFmtId="0" fontId="2" fillId="4" borderId="1" xfId="0" applyFont="1" applyFill="1" applyBorder="1"/>
    <xf numFmtId="0" fontId="2" fillId="3" borderId="20" xfId="0" applyFont="1" applyFill="1" applyBorder="1" applyAlignment="1">
      <alignment horizontal="center" vertical="center"/>
    </xf>
    <xf numFmtId="0" fontId="2" fillId="3" borderId="20" xfId="0" applyFont="1" applyFill="1" applyBorder="1" applyAlignment="1">
      <alignment horizontal="center" vertical="center" wrapText="1"/>
    </xf>
    <xf numFmtId="0" fontId="2" fillId="3" borderId="0" xfId="0" applyFont="1" applyFill="1" applyAlignment="1">
      <alignment horizontal="center" vertical="center"/>
    </xf>
    <xf numFmtId="0" fontId="1" fillId="4" borderId="4" xfId="0" applyFont="1" applyFill="1" applyBorder="1" applyAlignment="1">
      <alignment horizontal="center"/>
    </xf>
    <xf numFmtId="0" fontId="1" fillId="4" borderId="6" xfId="0" applyFont="1" applyFill="1" applyBorder="1" applyAlignment="1">
      <alignment horizontal="center"/>
    </xf>
    <xf numFmtId="0" fontId="0" fillId="0" borderId="1" xfId="0" applyBorder="1" applyAlignment="1">
      <alignment horizontal="left"/>
    </xf>
    <xf numFmtId="0" fontId="0" fillId="0" borderId="1" xfId="0" applyBorder="1" applyAlignment="1">
      <alignment horizontal="center"/>
    </xf>
    <xf numFmtId="0" fontId="2" fillId="3" borderId="20" xfId="0" applyFont="1" applyFill="1" applyBorder="1" applyAlignment="1">
      <alignment horizontal="center" vertical="center" wrapText="1"/>
    </xf>
    <xf numFmtId="0" fontId="2" fillId="3" borderId="20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 vertical="center" wrapText="1"/>
    </xf>
    <xf numFmtId="0" fontId="1" fillId="4" borderId="4" xfId="0" applyFont="1" applyFill="1" applyBorder="1" applyAlignment="1">
      <alignment horizontal="center"/>
    </xf>
    <xf numFmtId="0" fontId="1" fillId="4" borderId="5" xfId="0" applyFont="1" applyFill="1" applyBorder="1" applyAlignment="1">
      <alignment horizontal="center"/>
    </xf>
    <xf numFmtId="0" fontId="1" fillId="4" borderId="6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left"/>
    </xf>
    <xf numFmtId="0" fontId="1" fillId="2" borderId="6" xfId="0" applyFont="1" applyFill="1" applyBorder="1" applyAlignment="1">
      <alignment horizontal="left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" xfId="0" applyBorder="1" applyAlignment="1">
      <alignment horizontal="left"/>
    </xf>
    <xf numFmtId="0" fontId="0" fillId="0" borderId="1" xfId="0" applyBorder="1" applyAlignment="1">
      <alignment horizontal="center"/>
    </xf>
    <xf numFmtId="0" fontId="2" fillId="3" borderId="20" xfId="0" applyFont="1" applyFill="1" applyBorder="1" applyAlignment="1">
      <alignment horizontal="center" vertical="center" wrapText="1"/>
    </xf>
    <xf numFmtId="0" fontId="2" fillId="3" borderId="20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4" borderId="4" xfId="0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/>
    </xf>
    <xf numFmtId="0" fontId="1" fillId="4" borderId="6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 wrapText="1"/>
    </xf>
    <xf numFmtId="0" fontId="2" fillId="3" borderId="6" xfId="0" applyFont="1" applyFill="1" applyBorder="1" applyAlignment="1">
      <alignment horizontal="center" vertical="center" wrapText="1"/>
    </xf>
    <xf numFmtId="9" fontId="4" fillId="0" borderId="4" xfId="1" applyFont="1" applyFill="1" applyBorder="1" applyAlignment="1">
      <alignment horizontal="center" vertical="center"/>
    </xf>
    <xf numFmtId="9" fontId="4" fillId="0" borderId="6" xfId="1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/>
    </xf>
    <xf numFmtId="0" fontId="2" fillId="3" borderId="6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9" fillId="3" borderId="14" xfId="0" applyFont="1" applyFill="1" applyBorder="1" applyAlignment="1">
      <alignment horizontal="center" vertical="center"/>
    </xf>
    <xf numFmtId="0" fontId="9" fillId="3" borderId="12" xfId="0" applyFont="1" applyFill="1" applyBorder="1" applyAlignment="1">
      <alignment horizontal="center" vertical="center"/>
    </xf>
    <xf numFmtId="0" fontId="9" fillId="3" borderId="15" xfId="0" applyFont="1" applyFill="1" applyBorder="1" applyAlignment="1">
      <alignment horizontal="center" vertical="center"/>
    </xf>
    <xf numFmtId="0" fontId="9" fillId="3" borderId="13" xfId="0" applyFont="1" applyFill="1" applyBorder="1" applyAlignment="1">
      <alignment horizontal="center" vertical="center"/>
    </xf>
    <xf numFmtId="0" fontId="9" fillId="3" borderId="10" xfId="0" applyFont="1" applyFill="1" applyBorder="1" applyAlignment="1">
      <alignment horizontal="center" vertical="center"/>
    </xf>
    <xf numFmtId="0" fontId="9" fillId="3" borderId="16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 vertical="center" wrapText="1"/>
    </xf>
    <xf numFmtId="0" fontId="1" fillId="4" borderId="4" xfId="0" applyFont="1" applyFill="1" applyBorder="1" applyAlignment="1">
      <alignment horizontal="center" vertical="center" wrapText="1"/>
    </xf>
    <xf numFmtId="0" fontId="1" fillId="4" borderId="6" xfId="0" applyFont="1" applyFill="1" applyBorder="1" applyAlignment="1">
      <alignment horizontal="center" vertical="center" wrapText="1"/>
    </xf>
    <xf numFmtId="0" fontId="1" fillId="2" borderId="17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4" borderId="18" xfId="0" applyFont="1" applyFill="1" applyBorder="1" applyAlignment="1">
      <alignment horizontal="center"/>
    </xf>
    <xf numFmtId="0" fontId="1" fillId="4" borderId="19" xfId="0" applyFont="1" applyFill="1" applyBorder="1" applyAlignment="1">
      <alignment horizontal="center"/>
    </xf>
    <xf numFmtId="0" fontId="9" fillId="3" borderId="21" xfId="0" applyFont="1" applyFill="1" applyBorder="1" applyAlignment="1">
      <alignment horizontal="center" vertical="center"/>
    </xf>
    <xf numFmtId="0" fontId="9" fillId="3" borderId="0" xfId="0" applyFont="1" applyFill="1" applyBorder="1" applyAlignment="1">
      <alignment horizontal="center" vertical="center"/>
    </xf>
    <xf numFmtId="0" fontId="9" fillId="3" borderId="11" xfId="0" applyFont="1" applyFill="1" applyBorder="1" applyAlignment="1">
      <alignment horizontal="center" vertical="center"/>
    </xf>
    <xf numFmtId="9" fontId="0" fillId="3" borderId="1" xfId="1" applyFont="1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6" borderId="1" xfId="0" applyFill="1" applyBorder="1" applyAlignment="1">
      <alignment horizontal="center"/>
    </xf>
  </cellXfs>
  <cellStyles count="3">
    <cellStyle name="Monétaire" xfId="2" builtinId="4"/>
    <cellStyle name="Normal" xfId="0" builtinId="0"/>
    <cellStyle name="Pourcentage" xfId="1" builtinId="5"/>
  </cellStyles>
  <dxfs count="0"/>
  <tableStyles count="0" defaultTableStyle="TableStyleMedium2" defaultPivotStyle="PivotStyleLight16"/>
  <colors>
    <mruColors>
      <color rgb="FFFFFF66"/>
      <color rgb="FFFFFFCC"/>
      <color rgb="FFD0005E"/>
      <color rgb="FFB40051"/>
      <color rgb="FF5C002A"/>
      <color rgb="FF8E0040"/>
      <color rgb="FFEB4BD4"/>
      <color rgb="FFDE00B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0</xdr:row>
      <xdr:rowOff>171450</xdr:rowOff>
    </xdr:from>
    <xdr:to>
      <xdr:col>2</xdr:col>
      <xdr:colOff>0</xdr:colOff>
      <xdr:row>3</xdr:row>
      <xdr:rowOff>28385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76275" y="171450"/>
          <a:ext cx="1104900" cy="44748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0</xdr:row>
      <xdr:rowOff>171450</xdr:rowOff>
    </xdr:from>
    <xdr:to>
      <xdr:col>2</xdr:col>
      <xdr:colOff>0</xdr:colOff>
      <xdr:row>3</xdr:row>
      <xdr:rowOff>47435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76275" y="171450"/>
          <a:ext cx="1104900" cy="447485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0</xdr:row>
      <xdr:rowOff>171450</xdr:rowOff>
    </xdr:from>
    <xdr:to>
      <xdr:col>2</xdr:col>
      <xdr:colOff>0</xdr:colOff>
      <xdr:row>3</xdr:row>
      <xdr:rowOff>47435</xdr:rowOff>
    </xdr:to>
    <xdr:pic>
      <xdr:nvPicPr>
        <xdr:cNvPr id="11" name="Image 10"/>
        <xdr:cNvPicPr>
          <a:picLocks noChangeAspect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76275" y="171450"/>
          <a:ext cx="1104900" cy="447485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0</xdr:row>
      <xdr:rowOff>171450</xdr:rowOff>
    </xdr:from>
    <xdr:to>
      <xdr:col>2</xdr:col>
      <xdr:colOff>0</xdr:colOff>
      <xdr:row>3</xdr:row>
      <xdr:rowOff>47435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76275" y="171450"/>
          <a:ext cx="1104900" cy="447485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133350</xdr:colOff>
      <xdr:row>1</xdr:row>
      <xdr:rowOff>66675</xdr:rowOff>
    </xdr:from>
    <xdr:to>
      <xdr:col>1</xdr:col>
      <xdr:colOff>1047750</xdr:colOff>
      <xdr:row>3</xdr:row>
      <xdr:rowOff>133160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3350" y="266700"/>
          <a:ext cx="1104900" cy="447485"/>
        </a:xfrm>
        <a:prstGeom prst="rect">
          <a:avLst/>
        </a:prstGeom>
      </xdr:spPr>
    </xdr:pic>
    <xdr:clientData/>
  </xdr:twoCellAnchor>
  <xdr:twoCellAnchor editAs="absolute">
    <xdr:from>
      <xdr:col>2</xdr:col>
      <xdr:colOff>0</xdr:colOff>
      <xdr:row>3</xdr:row>
      <xdr:rowOff>0</xdr:rowOff>
    </xdr:from>
    <xdr:to>
      <xdr:col>2</xdr:col>
      <xdr:colOff>1038225</xdr:colOff>
      <xdr:row>4</xdr:row>
      <xdr:rowOff>73817</xdr:rowOff>
    </xdr:to>
    <xdr:sp macro="[0]!MiseAjour" textlink="">
      <xdr:nvSpPr>
        <xdr:cNvPr id="3" name="ZoneTexte 2"/>
        <xdr:cNvSpPr txBox="1"/>
      </xdr:nvSpPr>
      <xdr:spPr>
        <a:xfrm>
          <a:off x="1940719" y="583406"/>
          <a:ext cx="1038225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Mise</a:t>
          </a:r>
          <a:r>
            <a:rPr lang="fr-FR" sz="1100" baseline="0">
              <a:solidFill>
                <a:srgbClr val="0000FF"/>
              </a:solidFill>
            </a:rPr>
            <a:t> à jour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0</xdr:row>
      <xdr:rowOff>66675</xdr:rowOff>
    </xdr:from>
    <xdr:to>
      <xdr:col>11</xdr:col>
      <xdr:colOff>1104900</xdr:colOff>
      <xdr:row>2</xdr:row>
      <xdr:rowOff>133160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181850" y="66675"/>
          <a:ext cx="1104900" cy="44748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Y67"/>
  <sheetViews>
    <sheetView topLeftCell="G13" zoomScale="83" zoomScaleNormal="90" workbookViewId="0">
      <selection activeCell="G13" sqref="G13"/>
    </sheetView>
  </sheetViews>
  <sheetFormatPr baseColWidth="10" defaultRowHeight="15" x14ac:dyDescent="0.25"/>
  <cols>
    <col min="1" max="1" width="10.140625" customWidth="1"/>
    <col min="2" max="2" width="16.5703125" customWidth="1"/>
    <col min="3" max="3" width="21.140625" customWidth="1"/>
    <col min="4" max="4" width="13.28515625" customWidth="1"/>
    <col min="7" max="7" width="19.140625" customWidth="1"/>
    <col min="10" max="10" width="12.5703125" customWidth="1"/>
    <col min="12" max="12" width="18.85546875" customWidth="1"/>
    <col min="15" max="15" width="14.7109375" customWidth="1"/>
    <col min="16" max="16" width="11.42578125" customWidth="1"/>
    <col min="18" max="18" width="19.85546875" customWidth="1"/>
    <col min="19" max="19" width="13" customWidth="1"/>
    <col min="20" max="20" width="13.85546875" customWidth="1"/>
    <col min="21" max="21" width="12.5703125" customWidth="1"/>
    <col min="22" max="22" width="15.85546875" customWidth="1"/>
    <col min="23" max="23" width="14.85546875" customWidth="1"/>
  </cols>
  <sheetData>
    <row r="1" spans="3:18" ht="15.75" thickBot="1" x14ac:dyDescent="0.3"/>
    <row r="2" spans="3:18" x14ac:dyDescent="0.25">
      <c r="D2" s="144" t="s">
        <v>0</v>
      </c>
      <c r="E2" s="145"/>
      <c r="F2" s="146"/>
      <c r="I2" s="150" t="s">
        <v>1</v>
      </c>
      <c r="J2" s="150"/>
      <c r="K2" s="90" t="s">
        <v>2</v>
      </c>
      <c r="L2" s="90" t="s">
        <v>3</v>
      </c>
      <c r="M2" s="90" t="s">
        <v>4</v>
      </c>
      <c r="N2" s="90" t="s">
        <v>5</v>
      </c>
    </row>
    <row r="3" spans="3:18" ht="15.75" thickBot="1" x14ac:dyDescent="0.3">
      <c r="C3" s="11"/>
      <c r="D3" s="147"/>
      <c r="E3" s="148"/>
      <c r="F3" s="149"/>
      <c r="I3" s="151">
        <v>1</v>
      </c>
      <c r="J3" s="151"/>
      <c r="K3" s="72">
        <v>2017</v>
      </c>
      <c r="L3" s="72"/>
      <c r="M3" s="72"/>
      <c r="N3" s="72"/>
    </row>
    <row r="5" spans="3:18" x14ac:dyDescent="0.25">
      <c r="N5" s="16"/>
    </row>
    <row r="7" spans="3:18" x14ac:dyDescent="0.25">
      <c r="I7" s="150" t="s">
        <v>20</v>
      </c>
      <c r="J7" s="150"/>
      <c r="K7" s="150"/>
      <c r="L7" s="150"/>
      <c r="M7" s="150"/>
      <c r="N7" s="150"/>
      <c r="O7" s="150"/>
      <c r="P7" s="150"/>
    </row>
    <row r="8" spans="3:18" ht="45" x14ac:dyDescent="0.25">
      <c r="I8" s="152" t="s">
        <v>77</v>
      </c>
      <c r="J8" s="152"/>
      <c r="K8" s="92" t="s">
        <v>79</v>
      </c>
      <c r="L8" s="92" t="s">
        <v>86</v>
      </c>
      <c r="M8" s="153" t="s">
        <v>87</v>
      </c>
      <c r="N8" s="154"/>
      <c r="O8" s="93" t="s">
        <v>80</v>
      </c>
      <c r="P8" s="92" t="s">
        <v>88</v>
      </c>
    </row>
    <row r="9" spans="3:18" s="17" customFormat="1" x14ac:dyDescent="0.25">
      <c r="I9" s="16"/>
      <c r="J9" s="16"/>
      <c r="K9" s="16"/>
      <c r="L9" s="16"/>
      <c r="M9" s="18"/>
      <c r="N9" s="18"/>
      <c r="O9" s="16"/>
      <c r="P9" s="16"/>
    </row>
    <row r="10" spans="3:18" ht="15" customHeight="1" x14ac:dyDescent="0.25">
      <c r="I10" s="143" t="s">
        <v>21</v>
      </c>
      <c r="J10" s="143"/>
      <c r="K10" s="19">
        <f>H58</f>
        <v>2</v>
      </c>
      <c r="L10" s="24">
        <f>O10/12</f>
        <v>12.5</v>
      </c>
      <c r="M10" s="134">
        <f>K10/L10</f>
        <v>0.16</v>
      </c>
      <c r="N10" s="135"/>
      <c r="O10" s="22">
        <v>150</v>
      </c>
      <c r="P10" s="23">
        <f>K10/O10</f>
        <v>1.3333333333333334E-2</v>
      </c>
      <c r="Q10" s="25"/>
      <c r="R10" s="29"/>
    </row>
    <row r="11" spans="3:18" x14ac:dyDescent="0.25">
      <c r="I11" s="141" t="s">
        <v>82</v>
      </c>
      <c r="J11" s="142"/>
      <c r="K11" s="19">
        <f>L58</f>
        <v>0</v>
      </c>
      <c r="L11" s="24">
        <f t="shared" ref="L11:L17" si="0">O11/12</f>
        <v>8.3333333333333339</v>
      </c>
      <c r="M11" s="134">
        <f t="shared" ref="M11:M17" si="1">K11/L11</f>
        <v>0</v>
      </c>
      <c r="N11" s="135"/>
      <c r="O11" s="19">
        <v>100</v>
      </c>
      <c r="P11" s="23">
        <f t="shared" ref="P11:P16" si="2">K11/O11</f>
        <v>0</v>
      </c>
      <c r="Q11" s="25"/>
    </row>
    <row r="12" spans="3:18" x14ac:dyDescent="0.25">
      <c r="I12" s="141" t="s">
        <v>81</v>
      </c>
      <c r="J12" s="142"/>
      <c r="K12" s="19">
        <f>P58</f>
        <v>0</v>
      </c>
      <c r="L12" s="24">
        <f t="shared" si="0"/>
        <v>4.166666666666667</v>
      </c>
      <c r="M12" s="134">
        <f t="shared" si="1"/>
        <v>0</v>
      </c>
      <c r="N12" s="135"/>
      <c r="O12" s="19">
        <v>50</v>
      </c>
      <c r="P12" s="23">
        <f t="shared" si="2"/>
        <v>0</v>
      </c>
      <c r="Q12" s="25"/>
    </row>
    <row r="13" spans="3:18" x14ac:dyDescent="0.25">
      <c r="I13" s="141" t="s">
        <v>83</v>
      </c>
      <c r="J13" s="142"/>
      <c r="K13" s="19">
        <f>SUM(M58:O58)</f>
        <v>0</v>
      </c>
      <c r="L13" s="24">
        <f t="shared" si="0"/>
        <v>2.5</v>
      </c>
      <c r="M13" s="134">
        <f t="shared" si="1"/>
        <v>0</v>
      </c>
      <c r="N13" s="135"/>
      <c r="O13" s="19">
        <v>30</v>
      </c>
      <c r="P13" s="23">
        <f t="shared" si="2"/>
        <v>0</v>
      </c>
      <c r="Q13" s="25"/>
    </row>
    <row r="14" spans="3:18" x14ac:dyDescent="0.25">
      <c r="I14" s="141" t="s">
        <v>78</v>
      </c>
      <c r="J14" s="142"/>
      <c r="K14" s="19">
        <f>R58</f>
        <v>0</v>
      </c>
      <c r="L14" s="24">
        <f t="shared" si="0"/>
        <v>4.166666666666667</v>
      </c>
      <c r="M14" s="134">
        <f t="shared" si="1"/>
        <v>0</v>
      </c>
      <c r="N14" s="135"/>
      <c r="O14" s="19">
        <v>50</v>
      </c>
      <c r="P14" s="23">
        <f t="shared" si="2"/>
        <v>0</v>
      </c>
      <c r="Q14" s="25"/>
    </row>
    <row r="15" spans="3:18" x14ac:dyDescent="0.25">
      <c r="I15" s="141" t="s">
        <v>84</v>
      </c>
      <c r="J15" s="142"/>
      <c r="K15" s="19">
        <f>SUM(S58:T58)</f>
        <v>0</v>
      </c>
      <c r="L15" s="24">
        <f t="shared" si="0"/>
        <v>2.5</v>
      </c>
      <c r="M15" s="134">
        <f t="shared" si="1"/>
        <v>0</v>
      </c>
      <c r="N15" s="135"/>
      <c r="O15" s="19">
        <v>30</v>
      </c>
      <c r="P15" s="23">
        <f t="shared" si="2"/>
        <v>0</v>
      </c>
      <c r="Q15" s="25"/>
    </row>
    <row r="16" spans="3:18" ht="15" customHeight="1" x14ac:dyDescent="0.25">
      <c r="I16" s="132" t="s">
        <v>74</v>
      </c>
      <c r="J16" s="133"/>
      <c r="K16" s="19">
        <f>W58</f>
        <v>0</v>
      </c>
      <c r="L16" s="24">
        <f t="shared" si="0"/>
        <v>6.666666666666667</v>
      </c>
      <c r="M16" s="134">
        <f t="shared" si="1"/>
        <v>0</v>
      </c>
      <c r="N16" s="135"/>
      <c r="O16" s="19">
        <v>80</v>
      </c>
      <c r="P16" s="23">
        <f t="shared" si="2"/>
        <v>0</v>
      </c>
      <c r="Q16" s="25"/>
    </row>
    <row r="17" spans="1:25" ht="15" customHeight="1" x14ac:dyDescent="0.25">
      <c r="I17" s="136" t="s">
        <v>75</v>
      </c>
      <c r="J17" s="137"/>
      <c r="K17" s="20" t="e">
        <f>(COUNTIF(B26:B56,"Renouvellement"))/B58</f>
        <v>#DIV/0!</v>
      </c>
      <c r="L17" s="30">
        <f t="shared" si="0"/>
        <v>4.1666666666666664E-2</v>
      </c>
      <c r="M17" s="134" t="e">
        <f t="shared" si="1"/>
        <v>#DIV/0!</v>
      </c>
      <c r="N17" s="135"/>
      <c r="O17" s="20">
        <v>0.5</v>
      </c>
      <c r="P17" s="23" t="e">
        <f>K17/O17</f>
        <v>#DIV/0!</v>
      </c>
      <c r="Q17" s="25"/>
    </row>
    <row r="23" spans="1:25" x14ac:dyDescent="0.25">
      <c r="A23" s="138" t="s">
        <v>9</v>
      </c>
      <c r="B23" s="138"/>
      <c r="C23" s="138"/>
      <c r="D23" s="138"/>
      <c r="E23" s="138"/>
      <c r="F23" s="138"/>
      <c r="G23" s="139"/>
      <c r="H23" s="140" t="s">
        <v>10</v>
      </c>
      <c r="I23" s="140"/>
      <c r="J23" s="140"/>
      <c r="K23" s="140"/>
      <c r="L23" s="140"/>
      <c r="M23" s="140"/>
      <c r="N23" s="140"/>
      <c r="O23" s="140"/>
      <c r="P23" s="140"/>
      <c r="Q23" s="140"/>
      <c r="R23" s="140"/>
      <c r="S23" s="140"/>
      <c r="T23" s="140"/>
      <c r="U23" s="140"/>
      <c r="V23" s="140"/>
      <c r="W23" s="126" t="s">
        <v>72</v>
      </c>
      <c r="X23" s="127"/>
      <c r="Y23" s="127"/>
    </row>
    <row r="24" spans="1:25" x14ac:dyDescent="0.25">
      <c r="A24" s="128" t="s">
        <v>8</v>
      </c>
      <c r="B24" s="129"/>
      <c r="C24" s="130"/>
      <c r="D24" s="128"/>
      <c r="E24" s="129"/>
      <c r="F24" s="130"/>
      <c r="G24" s="70"/>
      <c r="H24" s="131"/>
      <c r="I24" s="131"/>
      <c r="J24" s="131" t="s">
        <v>31</v>
      </c>
      <c r="K24" s="131"/>
      <c r="L24" s="70"/>
      <c r="M24" s="131" t="s">
        <v>63</v>
      </c>
      <c r="N24" s="131"/>
      <c r="O24" s="70"/>
      <c r="P24" s="128"/>
      <c r="Q24" s="130"/>
      <c r="R24" s="70"/>
      <c r="S24" s="70"/>
      <c r="T24" s="70"/>
      <c r="U24" s="70" t="s">
        <v>66</v>
      </c>
      <c r="V24" s="70" t="s">
        <v>69</v>
      </c>
      <c r="W24" s="94"/>
      <c r="X24" s="94"/>
      <c r="Y24" s="94"/>
    </row>
    <row r="25" spans="1:25" s="8" customFormat="1" x14ac:dyDescent="0.25">
      <c r="A25" s="95" t="s">
        <v>76</v>
      </c>
      <c r="B25" s="95" t="s">
        <v>18</v>
      </c>
      <c r="C25" s="96" t="s">
        <v>60</v>
      </c>
      <c r="D25" s="124" t="s">
        <v>19</v>
      </c>
      <c r="E25" s="124"/>
      <c r="F25" s="124"/>
      <c r="G25" s="95" t="s">
        <v>14</v>
      </c>
      <c r="H25" s="125" t="s">
        <v>21</v>
      </c>
      <c r="I25" s="125"/>
      <c r="J25" s="95" t="s">
        <v>56</v>
      </c>
      <c r="K25" s="95" t="s">
        <v>55</v>
      </c>
      <c r="L25" s="95" t="s">
        <v>34</v>
      </c>
      <c r="M25" s="95" t="s">
        <v>61</v>
      </c>
      <c r="N25" s="95" t="s">
        <v>62</v>
      </c>
      <c r="O25" s="95" t="s">
        <v>45</v>
      </c>
      <c r="P25" s="125" t="s">
        <v>64</v>
      </c>
      <c r="Q25" s="125"/>
      <c r="R25" s="96" t="s">
        <v>65</v>
      </c>
      <c r="S25" s="95" t="s">
        <v>51</v>
      </c>
      <c r="T25" s="95" t="s">
        <v>71</v>
      </c>
      <c r="U25" s="95" t="s">
        <v>67</v>
      </c>
      <c r="V25" s="95" t="s">
        <v>68</v>
      </c>
      <c r="W25" s="97" t="s">
        <v>74</v>
      </c>
      <c r="X25" s="95" t="s">
        <v>70</v>
      </c>
      <c r="Y25" s="95" t="s">
        <v>73</v>
      </c>
    </row>
    <row r="26" spans="1:25" x14ac:dyDescent="0.25">
      <c r="A26" s="15"/>
      <c r="B26" s="27"/>
      <c r="C26" s="4" t="s">
        <v>57</v>
      </c>
      <c r="D26" s="122"/>
      <c r="E26" s="122"/>
      <c r="F26" s="122"/>
      <c r="G26" s="28"/>
      <c r="H26" s="123" t="s">
        <v>28</v>
      </c>
      <c r="I26" s="113"/>
      <c r="J26" s="7">
        <v>300</v>
      </c>
      <c r="K26" s="7"/>
      <c r="L26" s="39"/>
      <c r="M26" s="2"/>
      <c r="N26" s="2"/>
      <c r="O26" s="40"/>
      <c r="P26" s="123"/>
      <c r="Q26" s="123"/>
      <c r="R26" s="39"/>
      <c r="S26" s="4"/>
      <c r="T26" s="7"/>
      <c r="U26" s="2"/>
      <c r="V26" s="2"/>
      <c r="W26" s="2"/>
      <c r="X26" s="2"/>
      <c r="Y26" s="2"/>
    </row>
    <row r="27" spans="1:25" x14ac:dyDescent="0.25">
      <c r="A27" s="9"/>
      <c r="B27" s="27"/>
      <c r="C27" s="4" t="s">
        <v>57</v>
      </c>
      <c r="D27" s="122"/>
      <c r="E27" s="122"/>
      <c r="F27" s="122"/>
      <c r="G27" s="4"/>
      <c r="H27" s="123" t="s">
        <v>29</v>
      </c>
      <c r="I27" s="113"/>
      <c r="J27" s="7">
        <v>500</v>
      </c>
      <c r="K27" s="67"/>
      <c r="L27" s="39"/>
      <c r="M27" s="2"/>
      <c r="N27" s="2"/>
      <c r="O27" s="40"/>
      <c r="P27" s="123"/>
      <c r="Q27" s="123"/>
      <c r="R27" s="39"/>
      <c r="S27" s="4"/>
      <c r="T27" s="7"/>
      <c r="U27" s="2"/>
      <c r="V27" s="2"/>
      <c r="W27" s="2"/>
      <c r="X27" s="2"/>
      <c r="Y27" s="2"/>
    </row>
    <row r="28" spans="1:25" x14ac:dyDescent="0.25">
      <c r="A28" s="9"/>
      <c r="B28" s="27"/>
      <c r="C28" s="4"/>
      <c r="D28" s="122"/>
      <c r="E28" s="122"/>
      <c r="F28" s="122"/>
      <c r="G28" s="4"/>
      <c r="H28" s="123"/>
      <c r="I28" s="113"/>
      <c r="J28" s="7"/>
      <c r="K28" s="7"/>
      <c r="L28" s="39"/>
      <c r="M28" s="2"/>
      <c r="N28" s="2"/>
      <c r="O28" s="40"/>
      <c r="P28" s="123"/>
      <c r="Q28" s="123"/>
      <c r="R28" s="39"/>
      <c r="S28" s="4"/>
      <c r="T28" s="7"/>
      <c r="U28" s="2"/>
      <c r="V28" s="2"/>
      <c r="W28" s="2"/>
      <c r="X28" s="2"/>
      <c r="Y28" s="2"/>
    </row>
    <row r="29" spans="1:25" x14ac:dyDescent="0.25">
      <c r="A29" s="9"/>
      <c r="B29" s="27"/>
      <c r="C29" s="4"/>
      <c r="D29" s="122"/>
      <c r="E29" s="122"/>
      <c r="F29" s="122"/>
      <c r="G29" s="4"/>
      <c r="H29" s="123"/>
      <c r="I29" s="113"/>
      <c r="J29" s="7"/>
      <c r="K29" s="7"/>
      <c r="L29" s="39"/>
      <c r="M29" s="2"/>
      <c r="N29" s="2"/>
      <c r="O29" s="40"/>
      <c r="P29" s="123"/>
      <c r="Q29" s="123"/>
      <c r="R29" s="39"/>
      <c r="S29" s="4"/>
      <c r="T29" s="7"/>
      <c r="U29" s="2"/>
      <c r="V29" s="2"/>
      <c r="W29" s="2"/>
      <c r="X29" s="2"/>
      <c r="Y29" s="2"/>
    </row>
    <row r="30" spans="1:25" x14ac:dyDescent="0.25">
      <c r="A30" s="9"/>
      <c r="B30" s="27"/>
      <c r="C30" s="4"/>
      <c r="D30" s="122"/>
      <c r="E30" s="122"/>
      <c r="F30" s="122"/>
      <c r="G30" s="4"/>
      <c r="H30" s="123"/>
      <c r="I30" s="113"/>
      <c r="J30" s="7"/>
      <c r="K30" s="7"/>
      <c r="L30" s="39"/>
      <c r="M30" s="2"/>
      <c r="N30" s="2"/>
      <c r="O30" s="40"/>
      <c r="P30" s="123"/>
      <c r="Q30" s="123"/>
      <c r="R30" s="39"/>
      <c r="S30" s="4"/>
      <c r="T30" s="7"/>
      <c r="U30" s="2"/>
      <c r="V30" s="2"/>
      <c r="W30" s="2"/>
      <c r="X30" s="2"/>
      <c r="Y30" s="2"/>
    </row>
    <row r="31" spans="1:25" x14ac:dyDescent="0.25">
      <c r="A31" s="9"/>
      <c r="B31" s="27"/>
      <c r="C31" s="4"/>
      <c r="D31" s="122"/>
      <c r="E31" s="122"/>
      <c r="F31" s="122"/>
      <c r="G31" s="4"/>
      <c r="H31" s="123"/>
      <c r="I31" s="113"/>
      <c r="J31" s="7"/>
      <c r="K31" s="7"/>
      <c r="L31" s="39"/>
      <c r="M31" s="2"/>
      <c r="N31" s="2"/>
      <c r="O31" s="40"/>
      <c r="P31" s="123"/>
      <c r="Q31" s="123"/>
      <c r="R31" s="39"/>
      <c r="S31" s="4"/>
      <c r="T31" s="7"/>
      <c r="U31" s="2"/>
      <c r="V31" s="2"/>
      <c r="W31" s="2"/>
      <c r="X31" s="2"/>
      <c r="Y31" s="2"/>
    </row>
    <row r="32" spans="1:25" x14ac:dyDescent="0.25">
      <c r="A32" s="9"/>
      <c r="B32" s="27"/>
      <c r="C32" s="4"/>
      <c r="D32" s="122"/>
      <c r="E32" s="122"/>
      <c r="F32" s="122"/>
      <c r="G32" s="4"/>
      <c r="H32" s="123"/>
      <c r="I32" s="113"/>
      <c r="J32" s="7"/>
      <c r="K32" s="7"/>
      <c r="L32" s="39"/>
      <c r="M32" s="2"/>
      <c r="N32" s="2"/>
      <c r="O32" s="40"/>
      <c r="P32" s="123"/>
      <c r="Q32" s="123"/>
      <c r="R32" s="39"/>
      <c r="S32" s="4"/>
      <c r="T32" s="7"/>
      <c r="U32" s="2"/>
      <c r="V32" s="2"/>
      <c r="W32" s="2"/>
      <c r="X32" s="2"/>
      <c r="Y32" s="2"/>
    </row>
    <row r="33" spans="1:25" x14ac:dyDescent="0.25">
      <c r="A33" s="9"/>
      <c r="B33" s="27"/>
      <c r="C33" s="4"/>
      <c r="D33" s="122"/>
      <c r="E33" s="122"/>
      <c r="F33" s="122"/>
      <c r="G33" s="4"/>
      <c r="H33" s="123"/>
      <c r="I33" s="113"/>
      <c r="J33" s="7"/>
      <c r="K33" s="7"/>
      <c r="L33" s="39"/>
      <c r="M33" s="2"/>
      <c r="N33" s="2"/>
      <c r="O33" s="40"/>
      <c r="P33" s="123"/>
      <c r="Q33" s="123"/>
      <c r="R33" s="39"/>
      <c r="S33" s="4"/>
      <c r="T33" s="7"/>
      <c r="U33" s="2"/>
      <c r="V33" s="2"/>
      <c r="W33" s="2"/>
      <c r="X33" s="2"/>
      <c r="Y33" s="2"/>
    </row>
    <row r="34" spans="1:25" x14ac:dyDescent="0.25">
      <c r="A34" s="9"/>
      <c r="B34" s="27"/>
      <c r="C34" s="4"/>
      <c r="D34" s="122"/>
      <c r="E34" s="122"/>
      <c r="F34" s="122"/>
      <c r="G34" s="4"/>
      <c r="H34" s="123"/>
      <c r="I34" s="113"/>
      <c r="J34" s="7"/>
      <c r="K34" s="7"/>
      <c r="L34" s="39"/>
      <c r="M34" s="2"/>
      <c r="N34" s="2"/>
      <c r="O34" s="40"/>
      <c r="P34" s="123"/>
      <c r="Q34" s="123"/>
      <c r="R34" s="39"/>
      <c r="S34" s="4"/>
      <c r="T34" s="7"/>
      <c r="U34" s="2"/>
      <c r="V34" s="2"/>
      <c r="W34" s="2"/>
      <c r="X34" s="2"/>
      <c r="Y34" s="2"/>
    </row>
    <row r="35" spans="1:25" x14ac:dyDescent="0.25">
      <c r="A35" s="9"/>
      <c r="B35" s="27"/>
      <c r="C35" s="4"/>
      <c r="D35" s="122"/>
      <c r="E35" s="122"/>
      <c r="F35" s="122"/>
      <c r="G35" s="4"/>
      <c r="H35" s="123"/>
      <c r="I35" s="113"/>
      <c r="J35" s="7"/>
      <c r="K35" s="7"/>
      <c r="L35" s="39"/>
      <c r="M35" s="2"/>
      <c r="N35" s="2"/>
      <c r="O35" s="40"/>
      <c r="P35" s="123"/>
      <c r="Q35" s="123"/>
      <c r="R35" s="39"/>
      <c r="S35" s="4"/>
      <c r="T35" s="7"/>
      <c r="U35" s="2"/>
      <c r="V35" s="2"/>
      <c r="W35" s="2"/>
      <c r="X35" s="2"/>
      <c r="Y35" s="2"/>
    </row>
    <row r="36" spans="1:25" x14ac:dyDescent="0.25">
      <c r="A36" s="9"/>
      <c r="B36" s="27"/>
      <c r="C36" s="4"/>
      <c r="D36" s="122"/>
      <c r="E36" s="122"/>
      <c r="F36" s="122"/>
      <c r="G36" s="4"/>
      <c r="H36" s="123"/>
      <c r="I36" s="113"/>
      <c r="J36" s="7"/>
      <c r="K36" s="7"/>
      <c r="L36" s="39"/>
      <c r="M36" s="2"/>
      <c r="N36" s="2"/>
      <c r="O36" s="40"/>
      <c r="P36" s="123"/>
      <c r="Q36" s="123"/>
      <c r="R36" s="39"/>
      <c r="S36" s="4"/>
      <c r="T36" s="7"/>
      <c r="U36" s="2"/>
      <c r="V36" s="2"/>
      <c r="W36" s="2"/>
      <c r="X36" s="2"/>
      <c r="Y36" s="2"/>
    </row>
    <row r="37" spans="1:25" x14ac:dyDescent="0.25">
      <c r="A37" s="9"/>
      <c r="B37" s="27"/>
      <c r="C37" s="4"/>
      <c r="D37" s="122"/>
      <c r="E37" s="122"/>
      <c r="F37" s="122"/>
      <c r="G37" s="4"/>
      <c r="H37" s="123"/>
      <c r="I37" s="113"/>
      <c r="J37" s="7"/>
      <c r="K37" s="7"/>
      <c r="L37" s="39"/>
      <c r="M37" s="2"/>
      <c r="N37" s="2"/>
      <c r="O37" s="40"/>
      <c r="P37" s="123"/>
      <c r="Q37" s="123"/>
      <c r="R37" s="39"/>
      <c r="S37" s="4"/>
      <c r="T37" s="7"/>
      <c r="U37" s="2"/>
      <c r="V37" s="2"/>
      <c r="W37" s="2"/>
      <c r="X37" s="2"/>
      <c r="Y37" s="2"/>
    </row>
    <row r="38" spans="1:25" x14ac:dyDescent="0.25">
      <c r="A38" s="9"/>
      <c r="B38" s="27"/>
      <c r="C38" s="4"/>
      <c r="D38" s="122"/>
      <c r="E38" s="122"/>
      <c r="F38" s="122"/>
      <c r="G38" s="4"/>
      <c r="H38" s="123"/>
      <c r="I38" s="113"/>
      <c r="J38" s="7"/>
      <c r="K38" s="7"/>
      <c r="L38" s="39"/>
      <c r="M38" s="2"/>
      <c r="N38" s="2"/>
      <c r="O38" s="40"/>
      <c r="P38" s="123"/>
      <c r="Q38" s="123"/>
      <c r="R38" s="39"/>
      <c r="S38" s="4"/>
      <c r="T38" s="7"/>
      <c r="U38" s="2"/>
      <c r="V38" s="2"/>
      <c r="W38" s="2"/>
      <c r="X38" s="2"/>
      <c r="Y38" s="2"/>
    </row>
    <row r="39" spans="1:25" x14ac:dyDescent="0.25">
      <c r="A39" s="9"/>
      <c r="B39" s="27"/>
      <c r="C39" s="4"/>
      <c r="D39" s="122"/>
      <c r="E39" s="122"/>
      <c r="F39" s="122"/>
      <c r="G39" s="4"/>
      <c r="H39" s="123"/>
      <c r="I39" s="113"/>
      <c r="J39" s="7"/>
      <c r="K39" s="7"/>
      <c r="L39" s="39"/>
      <c r="M39" s="2"/>
      <c r="N39" s="2"/>
      <c r="O39" s="40"/>
      <c r="P39" s="123"/>
      <c r="Q39" s="123"/>
      <c r="R39" s="39"/>
      <c r="S39" s="4"/>
      <c r="T39" s="7"/>
      <c r="U39" s="2"/>
      <c r="V39" s="2"/>
      <c r="W39" s="2"/>
      <c r="X39" s="2"/>
      <c r="Y39" s="2"/>
    </row>
    <row r="40" spans="1:25" x14ac:dyDescent="0.25">
      <c r="A40" s="9"/>
      <c r="B40" s="27"/>
      <c r="C40" s="4"/>
      <c r="D40" s="122"/>
      <c r="E40" s="122"/>
      <c r="F40" s="122"/>
      <c r="G40" s="4"/>
      <c r="H40" s="123"/>
      <c r="I40" s="113"/>
      <c r="J40" s="7"/>
      <c r="K40" s="7"/>
      <c r="L40" s="39"/>
      <c r="M40" s="2"/>
      <c r="N40" s="2"/>
      <c r="O40" s="40"/>
      <c r="P40" s="123"/>
      <c r="Q40" s="123"/>
      <c r="R40" s="39"/>
      <c r="S40" s="4"/>
      <c r="T40" s="7"/>
      <c r="U40" s="2"/>
      <c r="V40" s="2"/>
      <c r="W40" s="2"/>
      <c r="X40" s="2"/>
      <c r="Y40" s="2"/>
    </row>
    <row r="41" spans="1:25" x14ac:dyDescent="0.25">
      <c r="A41" s="9"/>
      <c r="B41" s="27"/>
      <c r="C41" s="4"/>
      <c r="D41" s="122"/>
      <c r="E41" s="122"/>
      <c r="F41" s="122"/>
      <c r="G41" s="4"/>
      <c r="H41" s="123"/>
      <c r="I41" s="113"/>
      <c r="J41" s="7"/>
      <c r="K41" s="7"/>
      <c r="L41" s="39"/>
      <c r="M41" s="2"/>
      <c r="N41" s="2"/>
      <c r="O41" s="40"/>
      <c r="P41" s="123"/>
      <c r="Q41" s="123"/>
      <c r="R41" s="39"/>
      <c r="S41" s="4"/>
      <c r="T41" s="7"/>
      <c r="U41" s="2"/>
      <c r="V41" s="2"/>
      <c r="W41" s="2"/>
      <c r="X41" s="2"/>
      <c r="Y41" s="2"/>
    </row>
    <row r="42" spans="1:25" x14ac:dyDescent="0.25">
      <c r="A42" s="9"/>
      <c r="B42" s="27"/>
      <c r="C42" s="4"/>
      <c r="D42" s="122"/>
      <c r="E42" s="122"/>
      <c r="F42" s="122"/>
      <c r="G42" s="4"/>
      <c r="H42" s="123"/>
      <c r="I42" s="113"/>
      <c r="J42" s="7"/>
      <c r="K42" s="7"/>
      <c r="L42" s="39"/>
      <c r="M42" s="2"/>
      <c r="N42" s="2"/>
      <c r="O42" s="40"/>
      <c r="P42" s="123"/>
      <c r="Q42" s="123"/>
      <c r="R42" s="39"/>
      <c r="S42" s="4"/>
      <c r="T42" s="7"/>
      <c r="U42" s="2"/>
      <c r="V42" s="2"/>
      <c r="W42" s="2"/>
      <c r="X42" s="2"/>
      <c r="Y42" s="2"/>
    </row>
    <row r="43" spans="1:25" x14ac:dyDescent="0.25">
      <c r="A43" s="9"/>
      <c r="B43" s="27"/>
      <c r="C43" s="4"/>
      <c r="D43" s="122"/>
      <c r="E43" s="122"/>
      <c r="F43" s="122"/>
      <c r="G43" s="4"/>
      <c r="H43" s="123"/>
      <c r="I43" s="113"/>
      <c r="J43" s="7"/>
      <c r="K43" s="7"/>
      <c r="L43" s="39"/>
      <c r="M43" s="2"/>
      <c r="N43" s="2"/>
      <c r="O43" s="40"/>
      <c r="P43" s="123"/>
      <c r="Q43" s="123"/>
      <c r="R43" s="39"/>
      <c r="S43" s="4"/>
      <c r="T43" s="7"/>
      <c r="U43" s="2"/>
      <c r="V43" s="2"/>
      <c r="W43" s="2"/>
      <c r="X43" s="2"/>
      <c r="Y43" s="2"/>
    </row>
    <row r="44" spans="1:25" x14ac:dyDescent="0.25">
      <c r="A44" s="9"/>
      <c r="B44" s="27"/>
      <c r="C44" s="4"/>
      <c r="D44" s="122"/>
      <c r="E44" s="122"/>
      <c r="F44" s="122"/>
      <c r="G44" s="4"/>
      <c r="H44" s="123"/>
      <c r="I44" s="113"/>
      <c r="J44" s="7"/>
      <c r="K44" s="7"/>
      <c r="L44" s="39"/>
      <c r="M44" s="2"/>
      <c r="N44" s="2"/>
      <c r="O44" s="40"/>
      <c r="P44" s="123"/>
      <c r="Q44" s="123"/>
      <c r="R44" s="39"/>
      <c r="S44" s="4"/>
      <c r="T44" s="7"/>
      <c r="U44" s="2"/>
      <c r="V44" s="2"/>
      <c r="W44" s="2"/>
      <c r="X44" s="2"/>
      <c r="Y44" s="2"/>
    </row>
    <row r="45" spans="1:25" x14ac:dyDescent="0.25">
      <c r="A45" s="9"/>
      <c r="B45" s="27"/>
      <c r="C45" s="4"/>
      <c r="D45" s="122"/>
      <c r="E45" s="122"/>
      <c r="F45" s="122"/>
      <c r="G45" s="4"/>
      <c r="H45" s="123"/>
      <c r="I45" s="113"/>
      <c r="J45" s="7"/>
      <c r="K45" s="7"/>
      <c r="L45" s="39"/>
      <c r="M45" s="2"/>
      <c r="N45" s="2"/>
      <c r="O45" s="40"/>
      <c r="P45" s="123"/>
      <c r="Q45" s="123"/>
      <c r="R45" s="39"/>
      <c r="S45" s="4"/>
      <c r="T45" s="7"/>
      <c r="U45" s="2"/>
      <c r="V45" s="2"/>
      <c r="W45" s="2"/>
      <c r="X45" s="2"/>
      <c r="Y45" s="2"/>
    </row>
    <row r="46" spans="1:25" x14ac:dyDescent="0.25">
      <c r="A46" s="9"/>
      <c r="B46" s="27"/>
      <c r="C46" s="4"/>
      <c r="D46" s="122"/>
      <c r="E46" s="122"/>
      <c r="F46" s="122"/>
      <c r="G46" s="4"/>
      <c r="H46" s="123"/>
      <c r="I46" s="113"/>
      <c r="J46" s="7"/>
      <c r="K46" s="7"/>
      <c r="L46" s="39"/>
      <c r="M46" s="2"/>
      <c r="N46" s="2"/>
      <c r="O46" s="40"/>
      <c r="P46" s="123"/>
      <c r="Q46" s="123"/>
      <c r="R46" s="39"/>
      <c r="S46" s="4"/>
      <c r="T46" s="7"/>
      <c r="U46" s="2"/>
      <c r="V46" s="2"/>
      <c r="W46" s="2"/>
      <c r="X46" s="2"/>
      <c r="Y46" s="2"/>
    </row>
    <row r="47" spans="1:25" x14ac:dyDescent="0.25">
      <c r="A47" s="9"/>
      <c r="B47" s="27"/>
      <c r="C47" s="4"/>
      <c r="D47" s="122"/>
      <c r="E47" s="122"/>
      <c r="F47" s="122"/>
      <c r="G47" s="4"/>
      <c r="H47" s="123"/>
      <c r="I47" s="113"/>
      <c r="J47" s="7"/>
      <c r="K47" s="7"/>
      <c r="L47" s="39"/>
      <c r="M47" s="2"/>
      <c r="N47" s="2"/>
      <c r="O47" s="40"/>
      <c r="P47" s="123"/>
      <c r="Q47" s="123"/>
      <c r="R47" s="39"/>
      <c r="S47" s="4"/>
      <c r="T47" s="7"/>
      <c r="U47" s="2"/>
      <c r="V47" s="2"/>
      <c r="W47" s="2"/>
      <c r="X47" s="2"/>
      <c r="Y47" s="2"/>
    </row>
    <row r="48" spans="1:25" x14ac:dyDescent="0.25">
      <c r="A48" s="9"/>
      <c r="B48" s="27"/>
      <c r="C48" s="4"/>
      <c r="D48" s="122"/>
      <c r="E48" s="122"/>
      <c r="F48" s="122"/>
      <c r="G48" s="4"/>
      <c r="H48" s="123"/>
      <c r="I48" s="113"/>
      <c r="J48" s="7"/>
      <c r="K48" s="7"/>
      <c r="L48" s="39"/>
      <c r="M48" s="2"/>
      <c r="N48" s="2"/>
      <c r="O48" s="40"/>
      <c r="P48" s="123"/>
      <c r="Q48" s="123"/>
      <c r="R48" s="39"/>
      <c r="S48" s="4"/>
      <c r="T48" s="7"/>
      <c r="U48" s="2"/>
      <c r="V48" s="2"/>
      <c r="W48" s="2"/>
      <c r="X48" s="2"/>
      <c r="Y48" s="2"/>
    </row>
    <row r="49" spans="1:25" x14ac:dyDescent="0.25">
      <c r="A49" s="9"/>
      <c r="B49" s="27"/>
      <c r="C49" s="4"/>
      <c r="D49" s="122"/>
      <c r="E49" s="122"/>
      <c r="F49" s="122"/>
      <c r="G49" s="4"/>
      <c r="H49" s="123"/>
      <c r="I49" s="113"/>
      <c r="J49" s="7"/>
      <c r="K49" s="7"/>
      <c r="L49" s="39"/>
      <c r="M49" s="2"/>
      <c r="N49" s="2"/>
      <c r="O49" s="40"/>
      <c r="P49" s="123"/>
      <c r="Q49" s="123"/>
      <c r="R49" s="39"/>
      <c r="S49" s="4"/>
      <c r="T49" s="7"/>
      <c r="U49" s="2"/>
      <c r="V49" s="2"/>
      <c r="W49" s="2"/>
      <c r="X49" s="2"/>
      <c r="Y49" s="2"/>
    </row>
    <row r="50" spans="1:25" x14ac:dyDescent="0.25">
      <c r="A50" s="9"/>
      <c r="B50" s="27"/>
      <c r="C50" s="4"/>
      <c r="D50" s="122"/>
      <c r="E50" s="122"/>
      <c r="F50" s="122"/>
      <c r="G50" s="4"/>
      <c r="H50" s="123"/>
      <c r="I50" s="113"/>
      <c r="J50" s="7"/>
      <c r="K50" s="7"/>
      <c r="L50" s="39"/>
      <c r="M50" s="2"/>
      <c r="N50" s="2"/>
      <c r="O50" s="40"/>
      <c r="P50" s="123"/>
      <c r="Q50" s="123"/>
      <c r="R50" s="39"/>
      <c r="S50" s="4"/>
      <c r="T50" s="7"/>
      <c r="U50" s="2"/>
      <c r="V50" s="2"/>
      <c r="W50" s="2"/>
      <c r="X50" s="2"/>
      <c r="Y50" s="2"/>
    </row>
    <row r="51" spans="1:25" x14ac:dyDescent="0.25">
      <c r="A51" s="9"/>
      <c r="B51" s="27"/>
      <c r="C51" s="4"/>
      <c r="D51" s="122"/>
      <c r="E51" s="122"/>
      <c r="F51" s="122"/>
      <c r="G51" s="4"/>
      <c r="H51" s="123"/>
      <c r="I51" s="113"/>
      <c r="J51" s="7"/>
      <c r="K51" s="7"/>
      <c r="L51" s="39"/>
      <c r="M51" s="2"/>
      <c r="N51" s="2"/>
      <c r="O51" s="40"/>
      <c r="P51" s="123"/>
      <c r="Q51" s="123"/>
      <c r="R51" s="39"/>
      <c r="S51" s="4"/>
      <c r="T51" s="7"/>
      <c r="U51" s="2"/>
      <c r="V51" s="2"/>
      <c r="W51" s="2"/>
      <c r="X51" s="2"/>
      <c r="Y51" s="2"/>
    </row>
    <row r="52" spans="1:25" x14ac:dyDescent="0.25">
      <c r="A52" s="9"/>
      <c r="B52" s="27"/>
      <c r="C52" s="4"/>
      <c r="D52" s="122"/>
      <c r="E52" s="122"/>
      <c r="F52" s="122"/>
      <c r="G52" s="4"/>
      <c r="H52" s="123"/>
      <c r="I52" s="113"/>
      <c r="J52" s="7"/>
      <c r="K52" s="7"/>
      <c r="L52" s="39"/>
      <c r="M52" s="2"/>
      <c r="N52" s="2"/>
      <c r="O52" s="40"/>
      <c r="P52" s="123"/>
      <c r="Q52" s="123"/>
      <c r="R52" s="39"/>
      <c r="S52" s="4"/>
      <c r="T52" s="7"/>
      <c r="U52" s="2"/>
      <c r="V52" s="2"/>
      <c r="W52" s="2"/>
      <c r="X52" s="2"/>
      <c r="Y52" s="2"/>
    </row>
    <row r="53" spans="1:25" x14ac:dyDescent="0.25">
      <c r="A53" s="9"/>
      <c r="B53" s="27"/>
      <c r="C53" s="4"/>
      <c r="D53" s="122"/>
      <c r="E53" s="122"/>
      <c r="F53" s="122"/>
      <c r="G53" s="4"/>
      <c r="H53" s="123"/>
      <c r="I53" s="113"/>
      <c r="J53" s="7"/>
      <c r="K53" s="7"/>
      <c r="L53" s="39"/>
      <c r="M53" s="2"/>
      <c r="N53" s="2"/>
      <c r="O53" s="40"/>
      <c r="P53" s="123"/>
      <c r="Q53" s="123"/>
      <c r="R53" s="39"/>
      <c r="S53" s="4"/>
      <c r="T53" s="7"/>
      <c r="U53" s="2"/>
      <c r="V53" s="2"/>
      <c r="W53" s="2"/>
      <c r="X53" s="2"/>
      <c r="Y53" s="2"/>
    </row>
    <row r="54" spans="1:25" x14ac:dyDescent="0.25">
      <c r="A54" s="9"/>
      <c r="B54" s="27"/>
      <c r="C54" s="4"/>
      <c r="D54" s="122"/>
      <c r="E54" s="122"/>
      <c r="F54" s="122"/>
      <c r="G54" s="4"/>
      <c r="H54" s="123"/>
      <c r="I54" s="113"/>
      <c r="J54" s="7"/>
      <c r="K54" s="7"/>
      <c r="L54" s="39"/>
      <c r="M54" s="2"/>
      <c r="N54" s="2"/>
      <c r="O54" s="40"/>
      <c r="P54" s="123"/>
      <c r="Q54" s="123"/>
      <c r="R54" s="39"/>
      <c r="S54" s="4"/>
      <c r="T54" s="7"/>
      <c r="U54" s="2"/>
      <c r="V54" s="2"/>
      <c r="W54" s="2"/>
      <c r="X54" s="2"/>
      <c r="Y54" s="2"/>
    </row>
    <row r="55" spans="1:25" x14ac:dyDescent="0.25">
      <c r="A55" s="9"/>
      <c r="B55" s="27"/>
      <c r="C55" s="4"/>
      <c r="D55" s="122"/>
      <c r="E55" s="122"/>
      <c r="F55" s="122"/>
      <c r="G55" s="4"/>
      <c r="H55" s="123"/>
      <c r="I55" s="113"/>
      <c r="J55" s="7"/>
      <c r="K55" s="7"/>
      <c r="L55" s="39"/>
      <c r="M55" s="2"/>
      <c r="N55" s="2"/>
      <c r="O55" s="40"/>
      <c r="P55" s="123"/>
      <c r="Q55" s="123"/>
      <c r="R55" s="39"/>
      <c r="S55" s="4"/>
      <c r="T55" s="7"/>
      <c r="U55" s="2"/>
      <c r="V55" s="2"/>
      <c r="W55" s="2"/>
      <c r="X55" s="2"/>
      <c r="Y55" s="2"/>
    </row>
    <row r="56" spans="1:25" x14ac:dyDescent="0.25">
      <c r="A56" s="9"/>
      <c r="B56" s="27"/>
      <c r="C56" s="4"/>
      <c r="D56" s="122"/>
      <c r="E56" s="122"/>
      <c r="F56" s="122"/>
      <c r="G56" s="4"/>
      <c r="H56" s="123"/>
      <c r="I56" s="113"/>
      <c r="J56" s="7"/>
      <c r="K56" s="7"/>
      <c r="L56" s="39"/>
      <c r="M56" s="2"/>
      <c r="N56" s="2"/>
      <c r="O56" s="40"/>
      <c r="P56" s="123"/>
      <c r="Q56" s="123"/>
      <c r="R56" s="39"/>
      <c r="S56" s="4"/>
      <c r="T56" s="7"/>
      <c r="U56" s="2"/>
      <c r="V56" s="2"/>
      <c r="W56" s="2"/>
      <c r="X56" s="2"/>
      <c r="Y56" s="2"/>
    </row>
    <row r="57" spans="1:25" ht="15" customHeight="1" x14ac:dyDescent="0.25"/>
    <row r="58" spans="1:25" x14ac:dyDescent="0.25">
      <c r="A58" s="72" t="s">
        <v>17</v>
      </c>
      <c r="B58" s="72">
        <f>COUNTA(B26:B56)</f>
        <v>0</v>
      </c>
      <c r="C58" s="72">
        <f>COUNTA(C26:C56)</f>
        <v>2</v>
      </c>
      <c r="D58" s="108">
        <f>COUNTA(D26:F56)</f>
        <v>0</v>
      </c>
      <c r="E58" s="109"/>
      <c r="F58" s="110"/>
      <c r="G58" s="72"/>
      <c r="H58" s="108">
        <f>COUNTA(H26:I56)</f>
        <v>2</v>
      </c>
      <c r="I58" s="110"/>
      <c r="J58" s="72"/>
      <c r="K58" s="72"/>
      <c r="L58" s="81">
        <f>COUNTA(L26:L56)</f>
        <v>0</v>
      </c>
      <c r="M58" s="72">
        <f>COUNTA(M26:M56)</f>
        <v>0</v>
      </c>
      <c r="N58" s="72">
        <f>COUNTA(N26:N56)</f>
        <v>0</v>
      </c>
      <c r="O58" s="76">
        <f>COUNTA(O26:O56)</f>
        <v>0</v>
      </c>
      <c r="P58" s="108">
        <f>COUNTA(P26:Q56)</f>
        <v>0</v>
      </c>
      <c r="Q58" s="110"/>
      <c r="R58" s="72">
        <f>COUNTA(R26:R56)</f>
        <v>0</v>
      </c>
      <c r="S58" s="72">
        <f t="shared" ref="S58:X58" si="3">COUNTA(S26:S56)</f>
        <v>0</v>
      </c>
      <c r="T58" s="72">
        <f t="shared" si="3"/>
        <v>0</v>
      </c>
      <c r="U58" s="72">
        <f t="shared" si="3"/>
        <v>0</v>
      </c>
      <c r="V58" s="72">
        <f t="shared" si="3"/>
        <v>0</v>
      </c>
      <c r="W58" s="72">
        <f>COUNTA(W26:W56)</f>
        <v>0</v>
      </c>
      <c r="X58" s="72">
        <f t="shared" si="3"/>
        <v>0</v>
      </c>
      <c r="Y58" s="72">
        <f>COUNTA(Y26:Y56)</f>
        <v>0</v>
      </c>
    </row>
    <row r="61" spans="1:25" x14ac:dyDescent="0.25">
      <c r="A61" s="111" t="s">
        <v>85</v>
      </c>
      <c r="B61" s="112"/>
      <c r="C61" s="113"/>
      <c r="D61" s="114"/>
      <c r="E61" s="114"/>
      <c r="F61" s="114"/>
      <c r="G61" s="114"/>
      <c r="H61" s="114"/>
      <c r="I61" s="114"/>
      <c r="J61" s="114"/>
      <c r="K61" s="114"/>
      <c r="L61" s="114"/>
      <c r="M61" s="114"/>
      <c r="N61" s="114"/>
      <c r="O61" s="114"/>
      <c r="P61" s="114"/>
      <c r="Q61" s="114"/>
      <c r="R61" s="114"/>
      <c r="S61" s="114"/>
      <c r="T61" s="114"/>
      <c r="U61" s="114"/>
      <c r="V61" s="114"/>
      <c r="W61" s="114"/>
      <c r="X61" s="114"/>
      <c r="Y61" s="115"/>
    </row>
    <row r="62" spans="1:25" x14ac:dyDescent="0.25">
      <c r="A62" s="116"/>
      <c r="B62" s="117"/>
      <c r="C62" s="117"/>
      <c r="D62" s="117"/>
      <c r="E62" s="117"/>
      <c r="F62" s="117"/>
      <c r="G62" s="117"/>
      <c r="H62" s="117"/>
      <c r="I62" s="117"/>
      <c r="J62" s="117"/>
      <c r="K62" s="117"/>
      <c r="L62" s="117"/>
      <c r="M62" s="117"/>
      <c r="N62" s="117"/>
      <c r="O62" s="117"/>
      <c r="P62" s="117"/>
      <c r="Q62" s="117"/>
      <c r="R62" s="117"/>
      <c r="S62" s="117"/>
      <c r="T62" s="117"/>
      <c r="U62" s="117"/>
      <c r="V62" s="117"/>
      <c r="W62" s="117"/>
      <c r="X62" s="117"/>
      <c r="Y62" s="118"/>
    </row>
    <row r="63" spans="1:25" x14ac:dyDescent="0.25">
      <c r="A63" s="119"/>
      <c r="B63" s="120"/>
      <c r="C63" s="120"/>
      <c r="D63" s="120"/>
      <c r="E63" s="120"/>
      <c r="F63" s="120"/>
      <c r="G63" s="120"/>
      <c r="H63" s="120"/>
      <c r="I63" s="120"/>
      <c r="J63" s="120"/>
      <c r="K63" s="120"/>
      <c r="L63" s="120"/>
      <c r="M63" s="120"/>
      <c r="N63" s="120"/>
      <c r="O63" s="120"/>
      <c r="P63" s="120"/>
      <c r="Q63" s="120"/>
      <c r="R63" s="120"/>
      <c r="S63" s="120"/>
      <c r="T63" s="120"/>
      <c r="U63" s="120"/>
      <c r="V63" s="120"/>
      <c r="W63" s="120"/>
      <c r="X63" s="120"/>
      <c r="Y63" s="121"/>
    </row>
    <row r="67" spans="13:13" x14ac:dyDescent="0.25">
      <c r="M67" s="38"/>
    </row>
  </sheetData>
  <mergeCells count="133">
    <mergeCell ref="I10:J10"/>
    <mergeCell ref="M10:N10"/>
    <mergeCell ref="I11:J11"/>
    <mergeCell ref="M11:N11"/>
    <mergeCell ref="I12:J12"/>
    <mergeCell ref="M12:N12"/>
    <mergeCell ref="D2:F3"/>
    <mergeCell ref="I2:J2"/>
    <mergeCell ref="I3:J3"/>
    <mergeCell ref="I7:P7"/>
    <mergeCell ref="I8:J8"/>
    <mergeCell ref="M8:N8"/>
    <mergeCell ref="I16:J16"/>
    <mergeCell ref="M16:N16"/>
    <mergeCell ref="I17:J17"/>
    <mergeCell ref="M17:N17"/>
    <mergeCell ref="A23:G23"/>
    <mergeCell ref="H23:V23"/>
    <mergeCell ref="I13:J13"/>
    <mergeCell ref="M13:N13"/>
    <mergeCell ref="I14:J14"/>
    <mergeCell ref="M14:N14"/>
    <mergeCell ref="I15:J15"/>
    <mergeCell ref="M15:N15"/>
    <mergeCell ref="D25:F25"/>
    <mergeCell ref="H25:I25"/>
    <mergeCell ref="P25:Q25"/>
    <mergeCell ref="D26:F26"/>
    <mergeCell ref="H26:I26"/>
    <mergeCell ref="P26:Q26"/>
    <mergeCell ref="W23:Y23"/>
    <mergeCell ref="A24:C24"/>
    <mergeCell ref="D24:F24"/>
    <mergeCell ref="H24:I24"/>
    <mergeCell ref="J24:K24"/>
    <mergeCell ref="M24:N24"/>
    <mergeCell ref="P24:Q24"/>
    <mergeCell ref="D29:F29"/>
    <mergeCell ref="H29:I29"/>
    <mergeCell ref="P29:Q29"/>
    <mergeCell ref="D30:F30"/>
    <mergeCell ref="H30:I30"/>
    <mergeCell ref="P30:Q30"/>
    <mergeCell ref="D27:F27"/>
    <mergeCell ref="H27:I27"/>
    <mergeCell ref="P27:Q27"/>
    <mergeCell ref="D28:F28"/>
    <mergeCell ref="H28:I28"/>
    <mergeCell ref="P28:Q28"/>
    <mergeCell ref="D33:F33"/>
    <mergeCell ref="H33:I33"/>
    <mergeCell ref="P33:Q33"/>
    <mergeCell ref="D34:F34"/>
    <mergeCell ref="H34:I34"/>
    <mergeCell ref="P34:Q34"/>
    <mergeCell ref="D31:F31"/>
    <mergeCell ref="H31:I31"/>
    <mergeCell ref="P31:Q31"/>
    <mergeCell ref="D32:F32"/>
    <mergeCell ref="H32:I32"/>
    <mergeCell ref="P32:Q32"/>
    <mergeCell ref="D37:F37"/>
    <mergeCell ref="H37:I37"/>
    <mergeCell ref="P37:Q37"/>
    <mergeCell ref="D38:F38"/>
    <mergeCell ref="H38:I38"/>
    <mergeCell ref="P38:Q38"/>
    <mergeCell ref="D35:F35"/>
    <mergeCell ref="H35:I35"/>
    <mergeCell ref="P35:Q35"/>
    <mergeCell ref="D36:F36"/>
    <mergeCell ref="H36:I36"/>
    <mergeCell ref="P36:Q36"/>
    <mergeCell ref="D41:F41"/>
    <mergeCell ref="H41:I41"/>
    <mergeCell ref="P41:Q41"/>
    <mergeCell ref="D42:F42"/>
    <mergeCell ref="H42:I42"/>
    <mergeCell ref="P42:Q42"/>
    <mergeCell ref="D39:F39"/>
    <mergeCell ref="H39:I39"/>
    <mergeCell ref="P39:Q39"/>
    <mergeCell ref="D40:F40"/>
    <mergeCell ref="H40:I40"/>
    <mergeCell ref="P40:Q40"/>
    <mergeCell ref="D45:F45"/>
    <mergeCell ref="H45:I45"/>
    <mergeCell ref="P45:Q45"/>
    <mergeCell ref="D46:F46"/>
    <mergeCell ref="H46:I46"/>
    <mergeCell ref="P46:Q46"/>
    <mergeCell ref="D43:F43"/>
    <mergeCell ref="H43:I43"/>
    <mergeCell ref="P43:Q43"/>
    <mergeCell ref="D44:F44"/>
    <mergeCell ref="H44:I44"/>
    <mergeCell ref="P44:Q44"/>
    <mergeCell ref="D49:F49"/>
    <mergeCell ref="H49:I49"/>
    <mergeCell ref="P49:Q49"/>
    <mergeCell ref="D50:F50"/>
    <mergeCell ref="H50:I50"/>
    <mergeCell ref="P50:Q50"/>
    <mergeCell ref="D47:F47"/>
    <mergeCell ref="H47:I47"/>
    <mergeCell ref="P47:Q47"/>
    <mergeCell ref="D48:F48"/>
    <mergeCell ref="H48:I48"/>
    <mergeCell ref="P48:Q48"/>
    <mergeCell ref="D53:F53"/>
    <mergeCell ref="H53:I53"/>
    <mergeCell ref="P53:Q53"/>
    <mergeCell ref="D54:F54"/>
    <mergeCell ref="H54:I54"/>
    <mergeCell ref="P54:Q54"/>
    <mergeCell ref="D51:F51"/>
    <mergeCell ref="H51:I51"/>
    <mergeCell ref="P51:Q51"/>
    <mergeCell ref="D52:F52"/>
    <mergeCell ref="H52:I52"/>
    <mergeCell ref="P52:Q52"/>
    <mergeCell ref="D58:F58"/>
    <mergeCell ref="H58:I58"/>
    <mergeCell ref="P58:Q58"/>
    <mergeCell ref="A61:B61"/>
    <mergeCell ref="C61:Y61"/>
    <mergeCell ref="A62:Y63"/>
    <mergeCell ref="D55:F55"/>
    <mergeCell ref="H55:I55"/>
    <mergeCell ref="P55:Q55"/>
    <mergeCell ref="D56:F56"/>
    <mergeCell ref="H56:I56"/>
    <mergeCell ref="P56:Q56"/>
  </mergeCells>
  <dataValidations count="11">
    <dataValidation type="list" allowBlank="1" showInputMessage="1" showErrorMessage="1" sqref="T26:T56">
      <formula1>Capitalhospit</formula1>
    </dataValidation>
    <dataValidation type="list" allowBlank="1" showInputMessage="1" showErrorMessage="1" sqref="S26:S56">
      <formula1>ADIFGA</formula1>
    </dataValidation>
    <dataValidation type="list" allowBlank="1" showInputMessage="1" showErrorMessage="1" sqref="R26:R56">
      <formula1>Voyage</formula1>
    </dataValidation>
    <dataValidation type="list" allowBlank="1" showInputMessage="1" showErrorMessage="1" sqref="P26:Q56">
      <formula1>Hospitalisation</formula1>
    </dataValidation>
    <dataValidation type="list" allowBlank="1" showInputMessage="1" showErrorMessage="1" sqref="O26:O56">
      <formula1>Fraisdentaires</formula1>
    </dataValidation>
    <dataValidation type="list" allowBlank="1" showInputMessage="1" showErrorMessage="1" sqref="L26:L56">
      <formula1>Complémentaires</formula1>
    </dataValidation>
    <dataValidation type="list" allowBlank="1" showInputMessage="1" showErrorMessage="1" sqref="K26:K56">
      <formula1>Franchiseenfant</formula1>
    </dataValidation>
    <dataValidation type="list" allowBlank="1" showInputMessage="1" showErrorMessage="1" sqref="J26:J56">
      <formula1>Franchiseadulte</formula1>
    </dataValidation>
    <dataValidation type="list" allowBlank="1" showInputMessage="1" showErrorMessage="1" sqref="H26:I56">
      <formula1>AOS</formula1>
    </dataValidation>
    <dataValidation type="list" allowBlank="1" showInputMessage="1" showErrorMessage="1" sqref="C26:C56">
      <formula1>rdv</formula1>
    </dataValidation>
    <dataValidation type="list" allowBlank="1" showInputMessage="1" showErrorMessage="1" sqref="B26:B56">
      <formula1>rdvgenre</formula1>
    </dataValidation>
  </dataValidations>
  <pageMargins left="0.39370078740157483" right="0.39370078740157483" top="0.39370078740157483" bottom="0.39370078740157483" header="0.39370078740157483" footer="0.39370078740157483"/>
  <pageSetup paperSize="9" scale="40" orientation="landscape" horizontalDpi="4294967293" verticalDpi="4294967292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Y67"/>
  <sheetViews>
    <sheetView topLeftCell="A25" workbookViewId="0">
      <selection activeCell="J30" sqref="J30"/>
    </sheetView>
  </sheetViews>
  <sheetFormatPr baseColWidth="10" defaultRowHeight="15" x14ac:dyDescent="0.25"/>
  <cols>
    <col min="1" max="1" width="10.140625" customWidth="1"/>
    <col min="2" max="2" width="16.5703125" customWidth="1"/>
    <col min="3" max="3" width="21.140625" customWidth="1"/>
    <col min="4" max="4" width="13.28515625" customWidth="1"/>
    <col min="7" max="7" width="19.140625" customWidth="1"/>
    <col min="10" max="10" width="12.5703125" customWidth="1"/>
    <col min="12" max="12" width="18.85546875" customWidth="1"/>
    <col min="15" max="15" width="14.7109375" customWidth="1"/>
    <col min="16" max="16" width="11.42578125" customWidth="1"/>
    <col min="18" max="18" width="19.85546875" customWidth="1"/>
    <col min="19" max="19" width="13" customWidth="1"/>
    <col min="20" max="20" width="13.85546875" customWidth="1"/>
    <col min="21" max="21" width="12.5703125" customWidth="1"/>
    <col min="22" max="22" width="15.85546875" customWidth="1"/>
    <col min="23" max="23" width="14.85546875" customWidth="1"/>
  </cols>
  <sheetData>
    <row r="1" spans="3:18" ht="15.75" thickBot="1" x14ac:dyDescent="0.3"/>
    <row r="2" spans="3:18" x14ac:dyDescent="0.25">
      <c r="D2" s="144" t="s">
        <v>0</v>
      </c>
      <c r="E2" s="145"/>
      <c r="F2" s="146"/>
      <c r="I2" s="150" t="s">
        <v>1</v>
      </c>
      <c r="J2" s="150"/>
      <c r="K2" s="105" t="s">
        <v>2</v>
      </c>
      <c r="L2" s="105" t="s">
        <v>3</v>
      </c>
      <c r="M2" s="105" t="s">
        <v>4</v>
      </c>
      <c r="N2" s="105" t="s">
        <v>5</v>
      </c>
    </row>
    <row r="3" spans="3:18" ht="15.75" thickBot="1" x14ac:dyDescent="0.3">
      <c r="C3" s="11"/>
      <c r="D3" s="147"/>
      <c r="E3" s="148"/>
      <c r="F3" s="149"/>
      <c r="I3" s="151">
        <v>1</v>
      </c>
      <c r="J3" s="151"/>
      <c r="K3" s="106">
        <v>2017</v>
      </c>
      <c r="L3" s="106"/>
      <c r="M3" s="106"/>
      <c r="N3" s="106"/>
    </row>
    <row r="5" spans="3:18" x14ac:dyDescent="0.25">
      <c r="N5" s="16"/>
    </row>
    <row r="7" spans="3:18" x14ac:dyDescent="0.25">
      <c r="I7" s="150" t="s">
        <v>20</v>
      </c>
      <c r="J7" s="150"/>
      <c r="K7" s="150"/>
      <c r="L7" s="150"/>
      <c r="M7" s="150"/>
      <c r="N7" s="150"/>
      <c r="O7" s="150"/>
      <c r="P7" s="150"/>
    </row>
    <row r="8" spans="3:18" ht="45" x14ac:dyDescent="0.25">
      <c r="I8" s="152" t="s">
        <v>77</v>
      </c>
      <c r="J8" s="152"/>
      <c r="K8" s="107" t="s">
        <v>79</v>
      </c>
      <c r="L8" s="107" t="s">
        <v>86</v>
      </c>
      <c r="M8" s="153" t="s">
        <v>87</v>
      </c>
      <c r="N8" s="154"/>
      <c r="O8" s="93" t="s">
        <v>80</v>
      </c>
      <c r="P8" s="107" t="s">
        <v>88</v>
      </c>
    </row>
    <row r="9" spans="3:18" s="17" customFormat="1" x14ac:dyDescent="0.25">
      <c r="I9" s="16"/>
      <c r="J9" s="16"/>
      <c r="K9" s="16"/>
      <c r="L9" s="16"/>
      <c r="M9" s="18"/>
      <c r="N9" s="18"/>
      <c r="O9" s="16"/>
      <c r="P9" s="16"/>
    </row>
    <row r="10" spans="3:18" ht="15" customHeight="1" x14ac:dyDescent="0.25">
      <c r="I10" s="143" t="s">
        <v>21</v>
      </c>
      <c r="J10" s="143"/>
      <c r="K10" s="19">
        <f>H58</f>
        <v>1</v>
      </c>
      <c r="L10" s="24">
        <f>O10/12</f>
        <v>12.5</v>
      </c>
      <c r="M10" s="134">
        <f>K10/L10</f>
        <v>0.08</v>
      </c>
      <c r="N10" s="135"/>
      <c r="O10" s="22">
        <v>150</v>
      </c>
      <c r="P10" s="23">
        <f>K10/O10</f>
        <v>6.6666666666666671E-3</v>
      </c>
      <c r="Q10" s="25"/>
      <c r="R10" s="29"/>
    </row>
    <row r="11" spans="3:18" x14ac:dyDescent="0.25">
      <c r="I11" s="141" t="s">
        <v>82</v>
      </c>
      <c r="J11" s="142"/>
      <c r="K11" s="19">
        <f>L58</f>
        <v>0</v>
      </c>
      <c r="L11" s="24">
        <f t="shared" ref="L11:L17" si="0">O11/12</f>
        <v>8.3333333333333339</v>
      </c>
      <c r="M11" s="134">
        <f t="shared" ref="M11:M17" si="1">K11/L11</f>
        <v>0</v>
      </c>
      <c r="N11" s="135"/>
      <c r="O11" s="19">
        <v>100</v>
      </c>
      <c r="P11" s="23">
        <f t="shared" ref="P11:P16" si="2">K11/O11</f>
        <v>0</v>
      </c>
      <c r="Q11" s="25"/>
    </row>
    <row r="12" spans="3:18" x14ac:dyDescent="0.25">
      <c r="I12" s="141" t="s">
        <v>81</v>
      </c>
      <c r="J12" s="142"/>
      <c r="K12" s="19">
        <f>P58</f>
        <v>0</v>
      </c>
      <c r="L12" s="24">
        <f t="shared" si="0"/>
        <v>4.166666666666667</v>
      </c>
      <c r="M12" s="134">
        <f t="shared" si="1"/>
        <v>0</v>
      </c>
      <c r="N12" s="135"/>
      <c r="O12" s="19">
        <v>50</v>
      </c>
      <c r="P12" s="23">
        <f t="shared" si="2"/>
        <v>0</v>
      </c>
      <c r="Q12" s="25"/>
    </row>
    <row r="13" spans="3:18" x14ac:dyDescent="0.25">
      <c r="I13" s="141" t="s">
        <v>83</v>
      </c>
      <c r="J13" s="142"/>
      <c r="K13" s="19">
        <f>SUM(M58:O58)</f>
        <v>0</v>
      </c>
      <c r="L13" s="24">
        <f t="shared" si="0"/>
        <v>2.5</v>
      </c>
      <c r="M13" s="134">
        <f t="shared" si="1"/>
        <v>0</v>
      </c>
      <c r="N13" s="135"/>
      <c r="O13" s="19">
        <v>30</v>
      </c>
      <c r="P13" s="23">
        <f t="shared" si="2"/>
        <v>0</v>
      </c>
      <c r="Q13" s="25"/>
    </row>
    <row r="14" spans="3:18" x14ac:dyDescent="0.25">
      <c r="I14" s="141" t="s">
        <v>78</v>
      </c>
      <c r="J14" s="142"/>
      <c r="K14" s="19">
        <f>R58</f>
        <v>0</v>
      </c>
      <c r="L14" s="24">
        <f t="shared" si="0"/>
        <v>4.166666666666667</v>
      </c>
      <c r="M14" s="134">
        <f t="shared" si="1"/>
        <v>0</v>
      </c>
      <c r="N14" s="135"/>
      <c r="O14" s="19">
        <v>50</v>
      </c>
      <c r="P14" s="23">
        <f t="shared" si="2"/>
        <v>0</v>
      </c>
      <c r="Q14" s="25"/>
    </row>
    <row r="15" spans="3:18" x14ac:dyDescent="0.25">
      <c r="I15" s="141" t="s">
        <v>84</v>
      </c>
      <c r="J15" s="142"/>
      <c r="K15" s="19">
        <f>SUM(S58:T58)</f>
        <v>0</v>
      </c>
      <c r="L15" s="24">
        <f t="shared" si="0"/>
        <v>2.5</v>
      </c>
      <c r="M15" s="134">
        <f t="shared" si="1"/>
        <v>0</v>
      </c>
      <c r="N15" s="135"/>
      <c r="O15" s="19">
        <v>30</v>
      </c>
      <c r="P15" s="23">
        <f t="shared" si="2"/>
        <v>0</v>
      </c>
      <c r="Q15" s="25"/>
    </row>
    <row r="16" spans="3:18" ht="15" customHeight="1" x14ac:dyDescent="0.25">
      <c r="I16" s="132" t="s">
        <v>74</v>
      </c>
      <c r="J16" s="133"/>
      <c r="K16" s="19">
        <f>W58</f>
        <v>0</v>
      </c>
      <c r="L16" s="24">
        <f t="shared" si="0"/>
        <v>6.666666666666667</v>
      </c>
      <c r="M16" s="134">
        <f t="shared" si="1"/>
        <v>0</v>
      </c>
      <c r="N16" s="135"/>
      <c r="O16" s="19">
        <v>80</v>
      </c>
      <c r="P16" s="23">
        <f t="shared" si="2"/>
        <v>0</v>
      </c>
      <c r="Q16" s="25"/>
    </row>
    <row r="17" spans="1:25" ht="15" customHeight="1" x14ac:dyDescent="0.25">
      <c r="I17" s="136" t="s">
        <v>75</v>
      </c>
      <c r="J17" s="137"/>
      <c r="K17" s="20" t="e">
        <f>(COUNTIF(B26:B56,"Renouvellement"))/B58</f>
        <v>#DIV/0!</v>
      </c>
      <c r="L17" s="30">
        <f t="shared" si="0"/>
        <v>4.1666666666666664E-2</v>
      </c>
      <c r="M17" s="134" t="e">
        <f t="shared" si="1"/>
        <v>#DIV/0!</v>
      </c>
      <c r="N17" s="135"/>
      <c r="O17" s="20">
        <v>0.5</v>
      </c>
      <c r="P17" s="23" t="e">
        <f>K17/O17</f>
        <v>#DIV/0!</v>
      </c>
      <c r="Q17" s="25"/>
    </row>
    <row r="23" spans="1:25" x14ac:dyDescent="0.25">
      <c r="A23" s="138" t="s">
        <v>9</v>
      </c>
      <c r="B23" s="138"/>
      <c r="C23" s="138"/>
      <c r="D23" s="138"/>
      <c r="E23" s="138"/>
      <c r="F23" s="138"/>
      <c r="G23" s="139"/>
      <c r="H23" s="140" t="s">
        <v>10</v>
      </c>
      <c r="I23" s="140"/>
      <c r="J23" s="140"/>
      <c r="K23" s="140"/>
      <c r="L23" s="140"/>
      <c r="M23" s="140"/>
      <c r="N23" s="140"/>
      <c r="O23" s="140"/>
      <c r="P23" s="140"/>
      <c r="Q23" s="140"/>
      <c r="R23" s="140"/>
      <c r="S23" s="140"/>
      <c r="T23" s="140"/>
      <c r="U23" s="140"/>
      <c r="V23" s="140"/>
      <c r="W23" s="126" t="s">
        <v>72</v>
      </c>
      <c r="X23" s="127"/>
      <c r="Y23" s="127"/>
    </row>
    <row r="24" spans="1:25" x14ac:dyDescent="0.25">
      <c r="A24" s="128" t="s">
        <v>8</v>
      </c>
      <c r="B24" s="129"/>
      <c r="C24" s="130"/>
      <c r="D24" s="128"/>
      <c r="E24" s="129"/>
      <c r="F24" s="130"/>
      <c r="G24" s="104"/>
      <c r="H24" s="131"/>
      <c r="I24" s="131"/>
      <c r="J24" s="131" t="s">
        <v>31</v>
      </c>
      <c r="K24" s="131"/>
      <c r="L24" s="104"/>
      <c r="M24" s="131" t="s">
        <v>63</v>
      </c>
      <c r="N24" s="131"/>
      <c r="O24" s="104"/>
      <c r="P24" s="128"/>
      <c r="Q24" s="130"/>
      <c r="R24" s="104"/>
      <c r="S24" s="104"/>
      <c r="T24" s="104"/>
      <c r="U24" s="104" t="s">
        <v>66</v>
      </c>
      <c r="V24" s="104" t="s">
        <v>69</v>
      </c>
      <c r="W24" s="94"/>
      <c r="X24" s="94"/>
      <c r="Y24" s="94"/>
    </row>
    <row r="25" spans="1:25" s="8" customFormat="1" x14ac:dyDescent="0.25">
      <c r="A25" s="103" t="s">
        <v>76</v>
      </c>
      <c r="B25" s="103" t="s">
        <v>18</v>
      </c>
      <c r="C25" s="102" t="s">
        <v>60</v>
      </c>
      <c r="D25" s="124" t="s">
        <v>19</v>
      </c>
      <c r="E25" s="124"/>
      <c r="F25" s="124"/>
      <c r="G25" s="103" t="s">
        <v>14</v>
      </c>
      <c r="H25" s="125" t="s">
        <v>21</v>
      </c>
      <c r="I25" s="125"/>
      <c r="J25" s="103" t="s">
        <v>56</v>
      </c>
      <c r="K25" s="103" t="s">
        <v>55</v>
      </c>
      <c r="L25" s="103" t="s">
        <v>34</v>
      </c>
      <c r="M25" s="103" t="s">
        <v>61</v>
      </c>
      <c r="N25" s="103" t="s">
        <v>62</v>
      </c>
      <c r="O25" s="103" t="s">
        <v>45</v>
      </c>
      <c r="P25" s="125" t="s">
        <v>64</v>
      </c>
      <c r="Q25" s="125"/>
      <c r="R25" s="102" t="s">
        <v>65</v>
      </c>
      <c r="S25" s="103" t="s">
        <v>51</v>
      </c>
      <c r="T25" s="103" t="s">
        <v>71</v>
      </c>
      <c r="U25" s="103" t="s">
        <v>67</v>
      </c>
      <c r="V25" s="103" t="s">
        <v>68</v>
      </c>
      <c r="W25" s="97" t="s">
        <v>74</v>
      </c>
      <c r="X25" s="103" t="s">
        <v>70</v>
      </c>
      <c r="Y25" s="103" t="s">
        <v>73</v>
      </c>
    </row>
    <row r="26" spans="1:25" x14ac:dyDescent="0.25">
      <c r="A26" s="15"/>
      <c r="B26" s="101"/>
      <c r="C26" s="4"/>
      <c r="D26" s="122"/>
      <c r="E26" s="122"/>
      <c r="F26" s="122"/>
      <c r="G26" s="100"/>
      <c r="H26" s="123" t="s">
        <v>28</v>
      </c>
      <c r="I26" s="113"/>
      <c r="J26" s="7">
        <v>300</v>
      </c>
      <c r="K26" s="7"/>
      <c r="L26" s="39"/>
      <c r="M26" s="2"/>
      <c r="N26" s="2"/>
      <c r="O26" s="40"/>
      <c r="P26" s="123"/>
      <c r="Q26" s="123"/>
      <c r="R26" s="39"/>
      <c r="S26" s="4"/>
      <c r="T26" s="7"/>
      <c r="U26" s="2"/>
      <c r="V26" s="2"/>
      <c r="W26" s="2"/>
      <c r="X26" s="2"/>
      <c r="Y26" s="2"/>
    </row>
    <row r="27" spans="1:25" x14ac:dyDescent="0.25">
      <c r="A27" s="9"/>
      <c r="B27" s="101"/>
      <c r="C27" s="4"/>
      <c r="D27" s="122"/>
      <c r="E27" s="122"/>
      <c r="F27" s="122"/>
      <c r="G27" s="4"/>
      <c r="H27" s="123"/>
      <c r="I27" s="113"/>
      <c r="J27" s="7"/>
      <c r="K27" s="67"/>
      <c r="L27" s="39"/>
      <c r="M27" s="2"/>
      <c r="N27" s="2"/>
      <c r="O27" s="40"/>
      <c r="P27" s="123"/>
      <c r="Q27" s="123"/>
      <c r="R27" s="39"/>
      <c r="S27" s="4"/>
      <c r="T27" s="7"/>
      <c r="U27" s="2"/>
      <c r="V27" s="2"/>
      <c r="W27" s="2"/>
      <c r="X27" s="2"/>
      <c r="Y27" s="2"/>
    </row>
    <row r="28" spans="1:25" x14ac:dyDescent="0.25">
      <c r="A28" s="9"/>
      <c r="B28" s="101"/>
      <c r="C28" s="4"/>
      <c r="D28" s="122"/>
      <c r="E28" s="122"/>
      <c r="F28" s="122"/>
      <c r="G28" s="4"/>
      <c r="H28" s="123"/>
      <c r="I28" s="113"/>
      <c r="J28" s="7"/>
      <c r="K28" s="7"/>
      <c r="L28" s="39"/>
      <c r="M28" s="2"/>
      <c r="N28" s="2"/>
      <c r="O28" s="40"/>
      <c r="P28" s="123"/>
      <c r="Q28" s="123"/>
      <c r="R28" s="39"/>
      <c r="S28" s="4"/>
      <c r="T28" s="7"/>
      <c r="U28" s="2"/>
      <c r="V28" s="2"/>
      <c r="W28" s="2"/>
      <c r="X28" s="2"/>
      <c r="Y28" s="2"/>
    </row>
    <row r="29" spans="1:25" x14ac:dyDescent="0.25">
      <c r="A29" s="9"/>
      <c r="B29" s="101"/>
      <c r="C29" s="4"/>
      <c r="D29" s="122"/>
      <c r="E29" s="122"/>
      <c r="F29" s="122"/>
      <c r="G29" s="4"/>
      <c r="H29" s="123"/>
      <c r="I29" s="113"/>
      <c r="J29" s="7"/>
      <c r="K29" s="7"/>
      <c r="L29" s="39"/>
      <c r="M29" s="2"/>
      <c r="N29" s="2"/>
      <c r="O29" s="40"/>
      <c r="P29" s="123"/>
      <c r="Q29" s="123"/>
      <c r="R29" s="39"/>
      <c r="S29" s="4"/>
      <c r="T29" s="7"/>
      <c r="U29" s="2"/>
      <c r="V29" s="2"/>
      <c r="W29" s="2"/>
      <c r="X29" s="2"/>
      <c r="Y29" s="2"/>
    </row>
    <row r="30" spans="1:25" x14ac:dyDescent="0.25">
      <c r="A30" s="9"/>
      <c r="B30" s="101"/>
      <c r="C30" s="4"/>
      <c r="D30" s="122"/>
      <c r="E30" s="122"/>
      <c r="F30" s="122"/>
      <c r="G30" s="4"/>
      <c r="H30" s="123"/>
      <c r="I30" s="113"/>
      <c r="J30" s="7"/>
      <c r="K30" s="7"/>
      <c r="L30" s="39"/>
      <c r="M30" s="2"/>
      <c r="N30" s="2"/>
      <c r="O30" s="40"/>
      <c r="P30" s="123"/>
      <c r="Q30" s="123"/>
      <c r="R30" s="39"/>
      <c r="S30" s="4"/>
      <c r="T30" s="7"/>
      <c r="U30" s="2"/>
      <c r="V30" s="2"/>
      <c r="W30" s="2"/>
      <c r="X30" s="2"/>
      <c r="Y30" s="2"/>
    </row>
    <row r="31" spans="1:25" x14ac:dyDescent="0.25">
      <c r="A31" s="9"/>
      <c r="B31" s="101"/>
      <c r="C31" s="4"/>
      <c r="D31" s="122"/>
      <c r="E31" s="122"/>
      <c r="F31" s="122"/>
      <c r="G31" s="4"/>
      <c r="H31" s="123"/>
      <c r="I31" s="113"/>
      <c r="J31" s="7"/>
      <c r="K31" s="7"/>
      <c r="L31" s="39"/>
      <c r="M31" s="2"/>
      <c r="N31" s="2"/>
      <c r="O31" s="40"/>
      <c r="P31" s="123"/>
      <c r="Q31" s="123"/>
      <c r="R31" s="39"/>
      <c r="S31" s="4"/>
      <c r="T31" s="7"/>
      <c r="U31" s="2"/>
      <c r="V31" s="2"/>
      <c r="W31" s="2"/>
      <c r="X31" s="2"/>
      <c r="Y31" s="2"/>
    </row>
    <row r="32" spans="1:25" x14ac:dyDescent="0.25">
      <c r="A32" s="9"/>
      <c r="B32" s="101"/>
      <c r="C32" s="4"/>
      <c r="D32" s="122"/>
      <c r="E32" s="122"/>
      <c r="F32" s="122"/>
      <c r="G32" s="4"/>
      <c r="H32" s="123"/>
      <c r="I32" s="113"/>
      <c r="J32" s="7"/>
      <c r="K32" s="7"/>
      <c r="L32" s="39"/>
      <c r="M32" s="2"/>
      <c r="N32" s="2"/>
      <c r="O32" s="40"/>
      <c r="P32" s="123"/>
      <c r="Q32" s="123"/>
      <c r="R32" s="39"/>
      <c r="S32" s="4"/>
      <c r="T32" s="7"/>
      <c r="U32" s="2"/>
      <c r="V32" s="2"/>
      <c r="W32" s="2"/>
      <c r="X32" s="2"/>
      <c r="Y32" s="2"/>
    </row>
    <row r="33" spans="1:25" x14ac:dyDescent="0.25">
      <c r="A33" s="9"/>
      <c r="B33" s="101"/>
      <c r="C33" s="4"/>
      <c r="D33" s="122"/>
      <c r="E33" s="122"/>
      <c r="F33" s="122"/>
      <c r="G33" s="4"/>
      <c r="H33" s="123"/>
      <c r="I33" s="113"/>
      <c r="J33" s="7"/>
      <c r="K33" s="7"/>
      <c r="L33" s="39"/>
      <c r="M33" s="2"/>
      <c r="N33" s="2"/>
      <c r="O33" s="40"/>
      <c r="P33" s="123"/>
      <c r="Q33" s="123"/>
      <c r="R33" s="39"/>
      <c r="S33" s="4"/>
      <c r="T33" s="7"/>
      <c r="U33" s="2"/>
      <c r="V33" s="2"/>
      <c r="W33" s="2"/>
      <c r="X33" s="2"/>
      <c r="Y33" s="2"/>
    </row>
    <row r="34" spans="1:25" x14ac:dyDescent="0.25">
      <c r="A34" s="9"/>
      <c r="B34" s="101"/>
      <c r="C34" s="4"/>
      <c r="D34" s="122"/>
      <c r="E34" s="122"/>
      <c r="F34" s="122"/>
      <c r="G34" s="4"/>
      <c r="H34" s="123"/>
      <c r="I34" s="113"/>
      <c r="J34" s="7"/>
      <c r="K34" s="7"/>
      <c r="L34" s="39"/>
      <c r="M34" s="2"/>
      <c r="N34" s="2"/>
      <c r="O34" s="40"/>
      <c r="P34" s="123"/>
      <c r="Q34" s="123"/>
      <c r="R34" s="39"/>
      <c r="S34" s="4"/>
      <c r="T34" s="7"/>
      <c r="U34" s="2"/>
      <c r="V34" s="2"/>
      <c r="W34" s="2"/>
      <c r="X34" s="2"/>
      <c r="Y34" s="2"/>
    </row>
    <row r="35" spans="1:25" x14ac:dyDescent="0.25">
      <c r="A35" s="9"/>
      <c r="B35" s="101"/>
      <c r="C35" s="4"/>
      <c r="D35" s="122"/>
      <c r="E35" s="122"/>
      <c r="F35" s="122"/>
      <c r="G35" s="4"/>
      <c r="H35" s="123"/>
      <c r="I35" s="113"/>
      <c r="J35" s="7"/>
      <c r="K35" s="7"/>
      <c r="L35" s="39"/>
      <c r="M35" s="2"/>
      <c r="N35" s="2"/>
      <c r="O35" s="40"/>
      <c r="P35" s="123"/>
      <c r="Q35" s="123"/>
      <c r="R35" s="39"/>
      <c r="S35" s="4"/>
      <c r="T35" s="7"/>
      <c r="U35" s="2"/>
      <c r="V35" s="2"/>
      <c r="W35" s="2"/>
      <c r="X35" s="2"/>
      <c r="Y35" s="2"/>
    </row>
    <row r="36" spans="1:25" x14ac:dyDescent="0.25">
      <c r="A36" s="9"/>
      <c r="B36" s="101"/>
      <c r="C36" s="4"/>
      <c r="D36" s="122"/>
      <c r="E36" s="122"/>
      <c r="F36" s="122"/>
      <c r="G36" s="4"/>
      <c r="H36" s="123"/>
      <c r="I36" s="113"/>
      <c r="J36" s="7"/>
      <c r="K36" s="7"/>
      <c r="L36" s="39"/>
      <c r="M36" s="2"/>
      <c r="N36" s="2"/>
      <c r="O36" s="40"/>
      <c r="P36" s="123"/>
      <c r="Q36" s="123"/>
      <c r="R36" s="39"/>
      <c r="S36" s="4"/>
      <c r="T36" s="7"/>
      <c r="U36" s="2"/>
      <c r="V36" s="2"/>
      <c r="W36" s="2"/>
      <c r="X36" s="2"/>
      <c r="Y36" s="2"/>
    </row>
    <row r="37" spans="1:25" x14ac:dyDescent="0.25">
      <c r="A37" s="9"/>
      <c r="B37" s="101"/>
      <c r="C37" s="4"/>
      <c r="D37" s="122"/>
      <c r="E37" s="122"/>
      <c r="F37" s="122"/>
      <c r="G37" s="4"/>
      <c r="H37" s="123"/>
      <c r="I37" s="113"/>
      <c r="J37" s="7"/>
      <c r="K37" s="7"/>
      <c r="L37" s="39"/>
      <c r="M37" s="2"/>
      <c r="N37" s="2"/>
      <c r="O37" s="40"/>
      <c r="P37" s="123"/>
      <c r="Q37" s="123"/>
      <c r="R37" s="39"/>
      <c r="S37" s="4"/>
      <c r="T37" s="7"/>
      <c r="U37" s="2"/>
      <c r="V37" s="2"/>
      <c r="W37" s="2"/>
      <c r="X37" s="2"/>
      <c r="Y37" s="2"/>
    </row>
    <row r="38" spans="1:25" x14ac:dyDescent="0.25">
      <c r="A38" s="9"/>
      <c r="B38" s="101"/>
      <c r="C38" s="4"/>
      <c r="D38" s="122"/>
      <c r="E38" s="122"/>
      <c r="F38" s="122"/>
      <c r="G38" s="4"/>
      <c r="H38" s="123"/>
      <c r="I38" s="113"/>
      <c r="J38" s="7"/>
      <c r="K38" s="7"/>
      <c r="L38" s="39"/>
      <c r="M38" s="2"/>
      <c r="N38" s="2"/>
      <c r="O38" s="40"/>
      <c r="P38" s="123"/>
      <c r="Q38" s="123"/>
      <c r="R38" s="39"/>
      <c r="S38" s="4"/>
      <c r="T38" s="7"/>
      <c r="U38" s="2"/>
      <c r="V38" s="2"/>
      <c r="W38" s="2"/>
      <c r="X38" s="2"/>
      <c r="Y38" s="2"/>
    </row>
    <row r="39" spans="1:25" x14ac:dyDescent="0.25">
      <c r="A39" s="9"/>
      <c r="B39" s="101"/>
      <c r="C39" s="4"/>
      <c r="D39" s="122"/>
      <c r="E39" s="122"/>
      <c r="F39" s="122"/>
      <c r="G39" s="4"/>
      <c r="H39" s="123"/>
      <c r="I39" s="113"/>
      <c r="J39" s="7"/>
      <c r="K39" s="7"/>
      <c r="L39" s="39"/>
      <c r="M39" s="2"/>
      <c r="N39" s="2"/>
      <c r="O39" s="40"/>
      <c r="P39" s="123"/>
      <c r="Q39" s="123"/>
      <c r="R39" s="39"/>
      <c r="S39" s="4"/>
      <c r="T39" s="7"/>
      <c r="U39" s="2"/>
      <c r="V39" s="2"/>
      <c r="W39" s="2"/>
      <c r="X39" s="2"/>
      <c r="Y39" s="2"/>
    </row>
    <row r="40" spans="1:25" x14ac:dyDescent="0.25">
      <c r="A40" s="9"/>
      <c r="B40" s="101"/>
      <c r="C40" s="4"/>
      <c r="D40" s="122"/>
      <c r="E40" s="122"/>
      <c r="F40" s="122"/>
      <c r="G40" s="4"/>
      <c r="H40" s="123"/>
      <c r="I40" s="113"/>
      <c r="J40" s="7"/>
      <c r="K40" s="7"/>
      <c r="L40" s="39"/>
      <c r="M40" s="2"/>
      <c r="N40" s="2"/>
      <c r="O40" s="40"/>
      <c r="P40" s="123"/>
      <c r="Q40" s="123"/>
      <c r="R40" s="39"/>
      <c r="S40" s="4"/>
      <c r="T40" s="7"/>
      <c r="U40" s="2"/>
      <c r="V40" s="2"/>
      <c r="W40" s="2"/>
      <c r="X40" s="2"/>
      <c r="Y40" s="2"/>
    </row>
    <row r="41" spans="1:25" x14ac:dyDescent="0.25">
      <c r="A41" s="9"/>
      <c r="B41" s="101"/>
      <c r="C41" s="4"/>
      <c r="D41" s="122"/>
      <c r="E41" s="122"/>
      <c r="F41" s="122"/>
      <c r="G41" s="4"/>
      <c r="H41" s="123"/>
      <c r="I41" s="113"/>
      <c r="J41" s="7"/>
      <c r="K41" s="7"/>
      <c r="L41" s="39"/>
      <c r="M41" s="2"/>
      <c r="N41" s="2"/>
      <c r="O41" s="40"/>
      <c r="P41" s="123"/>
      <c r="Q41" s="123"/>
      <c r="R41" s="39"/>
      <c r="S41" s="4"/>
      <c r="T41" s="7"/>
      <c r="U41" s="2"/>
      <c r="V41" s="2"/>
      <c r="W41" s="2"/>
      <c r="X41" s="2"/>
      <c r="Y41" s="2"/>
    </row>
    <row r="42" spans="1:25" x14ac:dyDescent="0.25">
      <c r="A42" s="9"/>
      <c r="B42" s="101"/>
      <c r="C42" s="4"/>
      <c r="D42" s="122"/>
      <c r="E42" s="122"/>
      <c r="F42" s="122"/>
      <c r="G42" s="4"/>
      <c r="H42" s="123"/>
      <c r="I42" s="113"/>
      <c r="J42" s="7"/>
      <c r="K42" s="7"/>
      <c r="L42" s="39"/>
      <c r="M42" s="2"/>
      <c r="N42" s="2"/>
      <c r="O42" s="40"/>
      <c r="P42" s="123"/>
      <c r="Q42" s="123"/>
      <c r="R42" s="39"/>
      <c r="S42" s="4"/>
      <c r="T42" s="7"/>
      <c r="U42" s="2"/>
      <c r="V42" s="2"/>
      <c r="W42" s="2"/>
      <c r="X42" s="2"/>
      <c r="Y42" s="2"/>
    </row>
    <row r="43" spans="1:25" x14ac:dyDescent="0.25">
      <c r="A43" s="9"/>
      <c r="B43" s="101"/>
      <c r="C43" s="4"/>
      <c r="D43" s="122"/>
      <c r="E43" s="122"/>
      <c r="F43" s="122"/>
      <c r="G43" s="4"/>
      <c r="H43" s="123"/>
      <c r="I43" s="113"/>
      <c r="J43" s="7"/>
      <c r="K43" s="7"/>
      <c r="L43" s="39"/>
      <c r="M43" s="2"/>
      <c r="N43" s="2"/>
      <c r="O43" s="40"/>
      <c r="P43" s="123"/>
      <c r="Q43" s="123"/>
      <c r="R43" s="39"/>
      <c r="S43" s="4"/>
      <c r="T43" s="7"/>
      <c r="U43" s="2"/>
      <c r="V43" s="2"/>
      <c r="W43" s="2"/>
      <c r="X43" s="2"/>
      <c r="Y43" s="2"/>
    </row>
    <row r="44" spans="1:25" x14ac:dyDescent="0.25">
      <c r="A44" s="9"/>
      <c r="B44" s="101"/>
      <c r="C44" s="4"/>
      <c r="D44" s="122"/>
      <c r="E44" s="122"/>
      <c r="F44" s="122"/>
      <c r="G44" s="4"/>
      <c r="H44" s="123"/>
      <c r="I44" s="113"/>
      <c r="J44" s="7"/>
      <c r="K44" s="7"/>
      <c r="L44" s="39"/>
      <c r="M44" s="2"/>
      <c r="N44" s="2"/>
      <c r="O44" s="40"/>
      <c r="P44" s="123"/>
      <c r="Q44" s="123"/>
      <c r="R44" s="39"/>
      <c r="S44" s="4"/>
      <c r="T44" s="7"/>
      <c r="U44" s="2"/>
      <c r="V44" s="2"/>
      <c r="W44" s="2"/>
      <c r="X44" s="2"/>
      <c r="Y44" s="2"/>
    </row>
    <row r="45" spans="1:25" x14ac:dyDescent="0.25">
      <c r="A45" s="9"/>
      <c r="B45" s="101"/>
      <c r="C45" s="4"/>
      <c r="D45" s="122"/>
      <c r="E45" s="122"/>
      <c r="F45" s="122"/>
      <c r="G45" s="4"/>
      <c r="H45" s="123"/>
      <c r="I45" s="113"/>
      <c r="J45" s="7"/>
      <c r="K45" s="7"/>
      <c r="L45" s="39"/>
      <c r="M45" s="2"/>
      <c r="N45" s="2"/>
      <c r="O45" s="40"/>
      <c r="P45" s="123"/>
      <c r="Q45" s="123"/>
      <c r="R45" s="39"/>
      <c r="S45" s="4"/>
      <c r="T45" s="7"/>
      <c r="U45" s="2"/>
      <c r="V45" s="2"/>
      <c r="W45" s="2"/>
      <c r="X45" s="2"/>
      <c r="Y45" s="2"/>
    </row>
    <row r="46" spans="1:25" x14ac:dyDescent="0.25">
      <c r="A46" s="9"/>
      <c r="B46" s="101"/>
      <c r="C46" s="4"/>
      <c r="D46" s="122"/>
      <c r="E46" s="122"/>
      <c r="F46" s="122"/>
      <c r="G46" s="4"/>
      <c r="H46" s="123"/>
      <c r="I46" s="113"/>
      <c r="J46" s="7"/>
      <c r="K46" s="7"/>
      <c r="L46" s="39"/>
      <c r="M46" s="2"/>
      <c r="N46" s="2"/>
      <c r="O46" s="40"/>
      <c r="P46" s="123"/>
      <c r="Q46" s="123"/>
      <c r="R46" s="39"/>
      <c r="S46" s="4"/>
      <c r="T46" s="7"/>
      <c r="U46" s="2"/>
      <c r="V46" s="2"/>
      <c r="W46" s="2"/>
      <c r="X46" s="2"/>
      <c r="Y46" s="2"/>
    </row>
    <row r="47" spans="1:25" x14ac:dyDescent="0.25">
      <c r="A47" s="9"/>
      <c r="B47" s="101"/>
      <c r="C47" s="4"/>
      <c r="D47" s="122"/>
      <c r="E47" s="122"/>
      <c r="F47" s="122"/>
      <c r="G47" s="4"/>
      <c r="H47" s="123"/>
      <c r="I47" s="113"/>
      <c r="J47" s="7"/>
      <c r="K47" s="7"/>
      <c r="L47" s="39"/>
      <c r="M47" s="2"/>
      <c r="N47" s="2"/>
      <c r="O47" s="40"/>
      <c r="P47" s="123"/>
      <c r="Q47" s="123"/>
      <c r="R47" s="39"/>
      <c r="S47" s="4"/>
      <c r="T47" s="7"/>
      <c r="U47" s="2"/>
      <c r="V47" s="2"/>
      <c r="W47" s="2"/>
      <c r="X47" s="2"/>
      <c r="Y47" s="2"/>
    </row>
    <row r="48" spans="1:25" x14ac:dyDescent="0.25">
      <c r="A48" s="9"/>
      <c r="B48" s="101"/>
      <c r="C48" s="4"/>
      <c r="D48" s="122"/>
      <c r="E48" s="122"/>
      <c r="F48" s="122"/>
      <c r="G48" s="4"/>
      <c r="H48" s="123"/>
      <c r="I48" s="113"/>
      <c r="J48" s="7"/>
      <c r="K48" s="7"/>
      <c r="L48" s="39"/>
      <c r="M48" s="2"/>
      <c r="N48" s="2"/>
      <c r="O48" s="40"/>
      <c r="P48" s="123"/>
      <c r="Q48" s="123"/>
      <c r="R48" s="39"/>
      <c r="S48" s="4"/>
      <c r="T48" s="7"/>
      <c r="U48" s="2"/>
      <c r="V48" s="2"/>
      <c r="W48" s="2"/>
      <c r="X48" s="2"/>
      <c r="Y48" s="2"/>
    </row>
    <row r="49" spans="1:25" x14ac:dyDescent="0.25">
      <c r="A49" s="9"/>
      <c r="B49" s="101"/>
      <c r="C49" s="4"/>
      <c r="D49" s="122"/>
      <c r="E49" s="122"/>
      <c r="F49" s="122"/>
      <c r="G49" s="4"/>
      <c r="H49" s="123"/>
      <c r="I49" s="113"/>
      <c r="J49" s="7"/>
      <c r="K49" s="7"/>
      <c r="L49" s="39"/>
      <c r="M49" s="2"/>
      <c r="N49" s="2"/>
      <c r="O49" s="40"/>
      <c r="P49" s="123"/>
      <c r="Q49" s="123"/>
      <c r="R49" s="39"/>
      <c r="S49" s="4"/>
      <c r="T49" s="7"/>
      <c r="U49" s="2"/>
      <c r="V49" s="2"/>
      <c r="W49" s="2"/>
      <c r="X49" s="2"/>
      <c r="Y49" s="2"/>
    </row>
    <row r="50" spans="1:25" x14ac:dyDescent="0.25">
      <c r="A50" s="9"/>
      <c r="B50" s="101"/>
      <c r="C50" s="4"/>
      <c r="D50" s="122"/>
      <c r="E50" s="122"/>
      <c r="F50" s="122"/>
      <c r="G50" s="4"/>
      <c r="H50" s="123"/>
      <c r="I50" s="113"/>
      <c r="J50" s="7"/>
      <c r="K50" s="7"/>
      <c r="L50" s="39"/>
      <c r="M50" s="2"/>
      <c r="N50" s="2"/>
      <c r="O50" s="40"/>
      <c r="P50" s="123"/>
      <c r="Q50" s="123"/>
      <c r="R50" s="39"/>
      <c r="S50" s="4"/>
      <c r="T50" s="7"/>
      <c r="U50" s="2"/>
      <c r="V50" s="2"/>
      <c r="W50" s="2"/>
      <c r="X50" s="2"/>
      <c r="Y50" s="2"/>
    </row>
    <row r="51" spans="1:25" x14ac:dyDescent="0.25">
      <c r="A51" s="9"/>
      <c r="B51" s="101"/>
      <c r="C51" s="4"/>
      <c r="D51" s="122"/>
      <c r="E51" s="122"/>
      <c r="F51" s="122"/>
      <c r="G51" s="4"/>
      <c r="H51" s="123"/>
      <c r="I51" s="113"/>
      <c r="J51" s="7"/>
      <c r="K51" s="7"/>
      <c r="L51" s="39"/>
      <c r="M51" s="2"/>
      <c r="N51" s="2"/>
      <c r="O51" s="40"/>
      <c r="P51" s="123"/>
      <c r="Q51" s="123"/>
      <c r="R51" s="39"/>
      <c r="S51" s="4"/>
      <c r="T51" s="7"/>
      <c r="U51" s="2"/>
      <c r="V51" s="2"/>
      <c r="W51" s="2"/>
      <c r="X51" s="2"/>
      <c r="Y51" s="2"/>
    </row>
    <row r="52" spans="1:25" x14ac:dyDescent="0.25">
      <c r="A52" s="9"/>
      <c r="B52" s="101"/>
      <c r="C52" s="4"/>
      <c r="D52" s="122"/>
      <c r="E52" s="122"/>
      <c r="F52" s="122"/>
      <c r="G52" s="4"/>
      <c r="H52" s="123"/>
      <c r="I52" s="113"/>
      <c r="J52" s="7"/>
      <c r="K52" s="7"/>
      <c r="L52" s="39"/>
      <c r="M52" s="2"/>
      <c r="N52" s="2"/>
      <c r="O52" s="40"/>
      <c r="P52" s="123"/>
      <c r="Q52" s="123"/>
      <c r="R52" s="39"/>
      <c r="S52" s="4"/>
      <c r="T52" s="7"/>
      <c r="U52" s="2"/>
      <c r="V52" s="2"/>
      <c r="W52" s="2"/>
      <c r="X52" s="2"/>
      <c r="Y52" s="2"/>
    </row>
    <row r="53" spans="1:25" x14ac:dyDescent="0.25">
      <c r="A53" s="9"/>
      <c r="B53" s="101"/>
      <c r="C53" s="4"/>
      <c r="D53" s="122"/>
      <c r="E53" s="122"/>
      <c r="F53" s="122"/>
      <c r="G53" s="4"/>
      <c r="H53" s="123"/>
      <c r="I53" s="113"/>
      <c r="J53" s="7"/>
      <c r="K53" s="7"/>
      <c r="L53" s="39"/>
      <c r="M53" s="2"/>
      <c r="N53" s="2"/>
      <c r="O53" s="40"/>
      <c r="P53" s="123"/>
      <c r="Q53" s="123"/>
      <c r="R53" s="39"/>
      <c r="S53" s="4"/>
      <c r="T53" s="7"/>
      <c r="U53" s="2"/>
      <c r="V53" s="2"/>
      <c r="W53" s="2"/>
      <c r="X53" s="2"/>
      <c r="Y53" s="2"/>
    </row>
    <row r="54" spans="1:25" x14ac:dyDescent="0.25">
      <c r="A54" s="9"/>
      <c r="B54" s="101"/>
      <c r="C54" s="4"/>
      <c r="D54" s="122"/>
      <c r="E54" s="122"/>
      <c r="F54" s="122"/>
      <c r="G54" s="4"/>
      <c r="H54" s="123"/>
      <c r="I54" s="113"/>
      <c r="J54" s="7"/>
      <c r="K54" s="7"/>
      <c r="L54" s="39"/>
      <c r="M54" s="2"/>
      <c r="N54" s="2"/>
      <c r="O54" s="40"/>
      <c r="P54" s="123"/>
      <c r="Q54" s="123"/>
      <c r="R54" s="39"/>
      <c r="S54" s="4"/>
      <c r="T54" s="7"/>
      <c r="U54" s="2"/>
      <c r="V54" s="2"/>
      <c r="W54" s="2"/>
      <c r="X54" s="2"/>
      <c r="Y54" s="2"/>
    </row>
    <row r="55" spans="1:25" x14ac:dyDescent="0.25">
      <c r="A55" s="9"/>
      <c r="B55" s="101"/>
      <c r="C55" s="4"/>
      <c r="D55" s="122"/>
      <c r="E55" s="122"/>
      <c r="F55" s="122"/>
      <c r="G55" s="4"/>
      <c r="H55" s="123"/>
      <c r="I55" s="113"/>
      <c r="J55" s="7"/>
      <c r="K55" s="7"/>
      <c r="L55" s="39"/>
      <c r="M55" s="2"/>
      <c r="N55" s="2"/>
      <c r="O55" s="40"/>
      <c r="P55" s="123"/>
      <c r="Q55" s="123"/>
      <c r="R55" s="39"/>
      <c r="S55" s="4"/>
      <c r="T55" s="7"/>
      <c r="U55" s="2"/>
      <c r="V55" s="2"/>
      <c r="W55" s="2"/>
      <c r="X55" s="2"/>
      <c r="Y55" s="2"/>
    </row>
    <row r="56" spans="1:25" x14ac:dyDescent="0.25">
      <c r="A56" s="9"/>
      <c r="B56" s="101"/>
      <c r="C56" s="4"/>
      <c r="D56" s="122"/>
      <c r="E56" s="122"/>
      <c r="F56" s="122"/>
      <c r="G56" s="4"/>
      <c r="H56" s="123"/>
      <c r="I56" s="113"/>
      <c r="J56" s="7"/>
      <c r="K56" s="7"/>
      <c r="L56" s="39"/>
      <c r="M56" s="2"/>
      <c r="N56" s="2"/>
      <c r="O56" s="40"/>
      <c r="P56" s="123"/>
      <c r="Q56" s="123"/>
      <c r="R56" s="39"/>
      <c r="S56" s="4"/>
      <c r="T56" s="7"/>
      <c r="U56" s="2"/>
      <c r="V56" s="2"/>
      <c r="W56" s="2"/>
      <c r="X56" s="2"/>
      <c r="Y56" s="2"/>
    </row>
    <row r="57" spans="1:25" ht="15" customHeight="1" x14ac:dyDescent="0.25"/>
    <row r="58" spans="1:25" x14ac:dyDescent="0.25">
      <c r="A58" s="106" t="s">
        <v>17</v>
      </c>
      <c r="B58" s="106">
        <f>COUNTA(B26:B56)</f>
        <v>0</v>
      </c>
      <c r="C58" s="106">
        <f>COUNTA(C26:C56)</f>
        <v>0</v>
      </c>
      <c r="D58" s="108">
        <f>COUNTA(D26:F56)</f>
        <v>0</v>
      </c>
      <c r="E58" s="109"/>
      <c r="F58" s="110"/>
      <c r="G58" s="106"/>
      <c r="H58" s="108">
        <f>COUNTA(H26:I56)</f>
        <v>1</v>
      </c>
      <c r="I58" s="110"/>
      <c r="J58" s="106"/>
      <c r="K58" s="106"/>
      <c r="L58" s="98">
        <f>COUNTA(L26:L56)</f>
        <v>0</v>
      </c>
      <c r="M58" s="106">
        <f>COUNTA(M26:M56)</f>
        <v>0</v>
      </c>
      <c r="N58" s="106">
        <f>COUNTA(N26:N56)</f>
        <v>0</v>
      </c>
      <c r="O58" s="99">
        <f>COUNTA(O26:O56)</f>
        <v>0</v>
      </c>
      <c r="P58" s="108">
        <f>COUNTA(P26:Q56)</f>
        <v>0</v>
      </c>
      <c r="Q58" s="110"/>
      <c r="R58" s="106">
        <f>COUNTA(R26:R56)</f>
        <v>0</v>
      </c>
      <c r="S58" s="106">
        <f t="shared" ref="S58:X58" si="3">COUNTA(S26:S56)</f>
        <v>0</v>
      </c>
      <c r="T58" s="106">
        <f t="shared" si="3"/>
        <v>0</v>
      </c>
      <c r="U58" s="106">
        <f t="shared" si="3"/>
        <v>0</v>
      </c>
      <c r="V58" s="106">
        <f t="shared" si="3"/>
        <v>0</v>
      </c>
      <c r="W58" s="106">
        <f>COUNTA(W26:W56)</f>
        <v>0</v>
      </c>
      <c r="X58" s="106">
        <f t="shared" si="3"/>
        <v>0</v>
      </c>
      <c r="Y58" s="106">
        <f>COUNTA(Y26:Y56)</f>
        <v>0</v>
      </c>
    </row>
    <row r="61" spans="1:25" x14ac:dyDescent="0.25">
      <c r="A61" s="111" t="s">
        <v>85</v>
      </c>
      <c r="B61" s="112"/>
      <c r="C61" s="113"/>
      <c r="D61" s="114"/>
      <c r="E61" s="114"/>
      <c r="F61" s="114"/>
      <c r="G61" s="114"/>
      <c r="H61" s="114"/>
      <c r="I61" s="114"/>
      <c r="J61" s="114"/>
      <c r="K61" s="114"/>
      <c r="L61" s="114"/>
      <c r="M61" s="114"/>
      <c r="N61" s="114"/>
      <c r="O61" s="114"/>
      <c r="P61" s="114"/>
      <c r="Q61" s="114"/>
      <c r="R61" s="114"/>
      <c r="S61" s="114"/>
      <c r="T61" s="114"/>
      <c r="U61" s="114"/>
      <c r="V61" s="114"/>
      <c r="W61" s="114"/>
      <c r="X61" s="114"/>
      <c r="Y61" s="115"/>
    </row>
    <row r="62" spans="1:25" x14ac:dyDescent="0.25">
      <c r="A62" s="116"/>
      <c r="B62" s="117"/>
      <c r="C62" s="117"/>
      <c r="D62" s="117"/>
      <c r="E62" s="117"/>
      <c r="F62" s="117"/>
      <c r="G62" s="117"/>
      <c r="H62" s="117"/>
      <c r="I62" s="117"/>
      <c r="J62" s="117"/>
      <c r="K62" s="117"/>
      <c r="L62" s="117"/>
      <c r="M62" s="117"/>
      <c r="N62" s="117"/>
      <c r="O62" s="117"/>
      <c r="P62" s="117"/>
      <c r="Q62" s="117"/>
      <c r="R62" s="117"/>
      <c r="S62" s="117"/>
      <c r="T62" s="117"/>
      <c r="U62" s="117"/>
      <c r="V62" s="117"/>
      <c r="W62" s="117"/>
      <c r="X62" s="117"/>
      <c r="Y62" s="118"/>
    </row>
    <row r="63" spans="1:25" x14ac:dyDescent="0.25">
      <c r="A63" s="119"/>
      <c r="B63" s="120"/>
      <c r="C63" s="120"/>
      <c r="D63" s="120"/>
      <c r="E63" s="120"/>
      <c r="F63" s="120"/>
      <c r="G63" s="120"/>
      <c r="H63" s="120"/>
      <c r="I63" s="120"/>
      <c r="J63" s="120"/>
      <c r="K63" s="120"/>
      <c r="L63" s="120"/>
      <c r="M63" s="120"/>
      <c r="N63" s="120"/>
      <c r="O63" s="120"/>
      <c r="P63" s="120"/>
      <c r="Q63" s="120"/>
      <c r="R63" s="120"/>
      <c r="S63" s="120"/>
      <c r="T63" s="120"/>
      <c r="U63" s="120"/>
      <c r="V63" s="120"/>
      <c r="W63" s="120"/>
      <c r="X63" s="120"/>
      <c r="Y63" s="121"/>
    </row>
    <row r="67" spans="13:13" x14ac:dyDescent="0.25">
      <c r="M67" s="38"/>
    </row>
  </sheetData>
  <mergeCells count="133">
    <mergeCell ref="I10:J10"/>
    <mergeCell ref="M10:N10"/>
    <mergeCell ref="I11:J11"/>
    <mergeCell ref="M11:N11"/>
    <mergeCell ref="I12:J12"/>
    <mergeCell ref="M12:N12"/>
    <mergeCell ref="D2:F3"/>
    <mergeCell ref="I2:J2"/>
    <mergeCell ref="I3:J3"/>
    <mergeCell ref="I7:P7"/>
    <mergeCell ref="I8:J8"/>
    <mergeCell ref="M8:N8"/>
    <mergeCell ref="I16:J16"/>
    <mergeCell ref="M16:N16"/>
    <mergeCell ref="I17:J17"/>
    <mergeCell ref="M17:N17"/>
    <mergeCell ref="A23:G23"/>
    <mergeCell ref="H23:V23"/>
    <mergeCell ref="I13:J13"/>
    <mergeCell ref="M13:N13"/>
    <mergeCell ref="I14:J14"/>
    <mergeCell ref="M14:N14"/>
    <mergeCell ref="I15:J15"/>
    <mergeCell ref="M15:N15"/>
    <mergeCell ref="D25:F25"/>
    <mergeCell ref="H25:I25"/>
    <mergeCell ref="P25:Q25"/>
    <mergeCell ref="D26:F26"/>
    <mergeCell ref="H26:I26"/>
    <mergeCell ref="P26:Q26"/>
    <mergeCell ref="W23:Y23"/>
    <mergeCell ref="A24:C24"/>
    <mergeCell ref="D24:F24"/>
    <mergeCell ref="H24:I24"/>
    <mergeCell ref="J24:K24"/>
    <mergeCell ref="M24:N24"/>
    <mergeCell ref="P24:Q24"/>
    <mergeCell ref="D29:F29"/>
    <mergeCell ref="H29:I29"/>
    <mergeCell ref="P29:Q29"/>
    <mergeCell ref="D30:F30"/>
    <mergeCell ref="H30:I30"/>
    <mergeCell ref="P30:Q30"/>
    <mergeCell ref="D27:F27"/>
    <mergeCell ref="H27:I27"/>
    <mergeCell ref="P27:Q27"/>
    <mergeCell ref="D28:F28"/>
    <mergeCell ref="H28:I28"/>
    <mergeCell ref="P28:Q28"/>
    <mergeCell ref="D33:F33"/>
    <mergeCell ref="H33:I33"/>
    <mergeCell ref="P33:Q33"/>
    <mergeCell ref="D34:F34"/>
    <mergeCell ref="H34:I34"/>
    <mergeCell ref="P34:Q34"/>
    <mergeCell ref="D31:F31"/>
    <mergeCell ref="H31:I31"/>
    <mergeCell ref="P31:Q31"/>
    <mergeCell ref="D32:F32"/>
    <mergeCell ref="H32:I32"/>
    <mergeCell ref="P32:Q32"/>
    <mergeCell ref="D37:F37"/>
    <mergeCell ref="H37:I37"/>
    <mergeCell ref="P37:Q37"/>
    <mergeCell ref="D38:F38"/>
    <mergeCell ref="H38:I38"/>
    <mergeCell ref="P38:Q38"/>
    <mergeCell ref="D35:F35"/>
    <mergeCell ref="H35:I35"/>
    <mergeCell ref="P35:Q35"/>
    <mergeCell ref="D36:F36"/>
    <mergeCell ref="H36:I36"/>
    <mergeCell ref="P36:Q36"/>
    <mergeCell ref="D41:F41"/>
    <mergeCell ref="H41:I41"/>
    <mergeCell ref="P41:Q41"/>
    <mergeCell ref="D42:F42"/>
    <mergeCell ref="H42:I42"/>
    <mergeCell ref="P42:Q42"/>
    <mergeCell ref="D39:F39"/>
    <mergeCell ref="H39:I39"/>
    <mergeCell ref="P39:Q39"/>
    <mergeCell ref="D40:F40"/>
    <mergeCell ref="H40:I40"/>
    <mergeCell ref="P40:Q40"/>
    <mergeCell ref="D45:F45"/>
    <mergeCell ref="H45:I45"/>
    <mergeCell ref="P45:Q45"/>
    <mergeCell ref="D46:F46"/>
    <mergeCell ref="H46:I46"/>
    <mergeCell ref="P46:Q46"/>
    <mergeCell ref="D43:F43"/>
    <mergeCell ref="H43:I43"/>
    <mergeCell ref="P43:Q43"/>
    <mergeCell ref="D44:F44"/>
    <mergeCell ref="H44:I44"/>
    <mergeCell ref="P44:Q44"/>
    <mergeCell ref="D49:F49"/>
    <mergeCell ref="H49:I49"/>
    <mergeCell ref="P49:Q49"/>
    <mergeCell ref="D50:F50"/>
    <mergeCell ref="H50:I50"/>
    <mergeCell ref="P50:Q50"/>
    <mergeCell ref="D47:F47"/>
    <mergeCell ref="H47:I47"/>
    <mergeCell ref="P47:Q47"/>
    <mergeCell ref="D48:F48"/>
    <mergeCell ref="H48:I48"/>
    <mergeCell ref="P48:Q48"/>
    <mergeCell ref="D53:F53"/>
    <mergeCell ref="H53:I53"/>
    <mergeCell ref="P53:Q53"/>
    <mergeCell ref="D54:F54"/>
    <mergeCell ref="H54:I54"/>
    <mergeCell ref="P54:Q54"/>
    <mergeCell ref="D51:F51"/>
    <mergeCell ref="H51:I51"/>
    <mergeCell ref="P51:Q51"/>
    <mergeCell ref="D52:F52"/>
    <mergeCell ref="H52:I52"/>
    <mergeCell ref="P52:Q52"/>
    <mergeCell ref="D58:F58"/>
    <mergeCell ref="H58:I58"/>
    <mergeCell ref="P58:Q58"/>
    <mergeCell ref="A61:B61"/>
    <mergeCell ref="C61:Y61"/>
    <mergeCell ref="A62:Y63"/>
    <mergeCell ref="D55:F55"/>
    <mergeCell ref="H55:I55"/>
    <mergeCell ref="P55:Q55"/>
    <mergeCell ref="D56:F56"/>
    <mergeCell ref="H56:I56"/>
    <mergeCell ref="P56:Q56"/>
  </mergeCells>
  <dataValidations count="11">
    <dataValidation type="list" allowBlank="1" showInputMessage="1" showErrorMessage="1" sqref="B26:B56">
      <formula1>rdvgenre</formula1>
    </dataValidation>
    <dataValidation type="list" allowBlank="1" showInputMessage="1" showErrorMessage="1" sqref="C26:C56">
      <formula1>rdv</formula1>
    </dataValidation>
    <dataValidation type="list" allowBlank="1" showInputMessage="1" showErrorMessage="1" sqref="H26:I56">
      <formula1>AOS</formula1>
    </dataValidation>
    <dataValidation type="list" allowBlank="1" showInputMessage="1" showErrorMessage="1" sqref="J26:J56">
      <formula1>Franchiseadulte</formula1>
    </dataValidation>
    <dataValidation type="list" allowBlank="1" showInputMessage="1" showErrorMessage="1" sqref="K26:K56">
      <formula1>Franchiseenfant</formula1>
    </dataValidation>
    <dataValidation type="list" allowBlank="1" showInputMessage="1" showErrorMessage="1" sqref="L26:L56">
      <formula1>Complémentaires</formula1>
    </dataValidation>
    <dataValidation type="list" allowBlank="1" showInputMessage="1" showErrorMessage="1" sqref="O26:O56">
      <formula1>Fraisdentaires</formula1>
    </dataValidation>
    <dataValidation type="list" allowBlank="1" showInputMessage="1" showErrorMessage="1" sqref="P26:Q56">
      <formula1>Hospitalisation</formula1>
    </dataValidation>
    <dataValidation type="list" allowBlank="1" showInputMessage="1" showErrorMessage="1" sqref="R26:R56">
      <formula1>Voyage</formula1>
    </dataValidation>
    <dataValidation type="list" allowBlank="1" showInputMessage="1" showErrorMessage="1" sqref="S26:S56">
      <formula1>ADIFGA</formula1>
    </dataValidation>
    <dataValidation type="list" allowBlank="1" showInputMessage="1" showErrorMessage="1" sqref="T26:T56">
      <formula1>Capitalhospit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Y67"/>
  <sheetViews>
    <sheetView topLeftCell="A22" workbookViewId="0">
      <selection activeCell="B33" sqref="B33"/>
    </sheetView>
  </sheetViews>
  <sheetFormatPr baseColWidth="10" defaultRowHeight="15" x14ac:dyDescent="0.25"/>
  <cols>
    <col min="1" max="1" width="10.140625" customWidth="1"/>
    <col min="2" max="2" width="16.5703125" customWidth="1"/>
    <col min="3" max="3" width="21.140625" customWidth="1"/>
    <col min="4" max="4" width="13.28515625" customWidth="1"/>
    <col min="7" max="7" width="19.140625" customWidth="1"/>
    <col min="10" max="10" width="12.5703125" customWidth="1"/>
    <col min="12" max="12" width="18.85546875" customWidth="1"/>
    <col min="15" max="15" width="14.7109375" customWidth="1"/>
    <col min="16" max="16" width="11.42578125" customWidth="1"/>
    <col min="18" max="18" width="19.85546875" customWidth="1"/>
    <col min="19" max="19" width="13" customWidth="1"/>
    <col min="20" max="20" width="13.85546875" customWidth="1"/>
    <col min="21" max="21" width="12.5703125" customWidth="1"/>
    <col min="22" max="22" width="15.85546875" customWidth="1"/>
    <col min="23" max="23" width="14.85546875" customWidth="1"/>
  </cols>
  <sheetData>
    <row r="1" spans="3:18" ht="15.75" thickBot="1" x14ac:dyDescent="0.3"/>
    <row r="2" spans="3:18" x14ac:dyDescent="0.25">
      <c r="D2" s="144" t="s">
        <v>0</v>
      </c>
      <c r="E2" s="145"/>
      <c r="F2" s="146"/>
      <c r="I2" s="150" t="s">
        <v>1</v>
      </c>
      <c r="J2" s="150"/>
      <c r="K2" s="105" t="s">
        <v>2</v>
      </c>
      <c r="L2" s="105" t="s">
        <v>3</v>
      </c>
      <c r="M2" s="105" t="s">
        <v>4</v>
      </c>
      <c r="N2" s="105" t="s">
        <v>5</v>
      </c>
    </row>
    <row r="3" spans="3:18" ht="15.75" thickBot="1" x14ac:dyDescent="0.3">
      <c r="C3" s="11"/>
      <c r="D3" s="147"/>
      <c r="E3" s="148"/>
      <c r="F3" s="149"/>
      <c r="I3" s="151">
        <v>1</v>
      </c>
      <c r="J3" s="151"/>
      <c r="K3" s="106">
        <v>2017</v>
      </c>
      <c r="L3" s="106"/>
      <c r="M3" s="106"/>
      <c r="N3" s="106"/>
    </row>
    <row r="5" spans="3:18" x14ac:dyDescent="0.25">
      <c r="N5" s="16"/>
    </row>
    <row r="7" spans="3:18" x14ac:dyDescent="0.25">
      <c r="I7" s="150" t="s">
        <v>20</v>
      </c>
      <c r="J7" s="150"/>
      <c r="K7" s="150"/>
      <c r="L7" s="150"/>
      <c r="M7" s="150"/>
      <c r="N7" s="150"/>
      <c r="O7" s="150"/>
      <c r="P7" s="150"/>
    </row>
    <row r="8" spans="3:18" ht="45" x14ac:dyDescent="0.25">
      <c r="I8" s="152" t="s">
        <v>77</v>
      </c>
      <c r="J8" s="152"/>
      <c r="K8" s="107" t="s">
        <v>79</v>
      </c>
      <c r="L8" s="107" t="s">
        <v>86</v>
      </c>
      <c r="M8" s="153" t="s">
        <v>87</v>
      </c>
      <c r="N8" s="154"/>
      <c r="O8" s="93" t="s">
        <v>80</v>
      </c>
      <c r="P8" s="107" t="s">
        <v>88</v>
      </c>
    </row>
    <row r="9" spans="3:18" s="17" customFormat="1" x14ac:dyDescent="0.25">
      <c r="I9" s="16"/>
      <c r="J9" s="16"/>
      <c r="K9" s="16"/>
      <c r="L9" s="16"/>
      <c r="M9" s="18"/>
      <c r="N9" s="18"/>
      <c r="O9" s="16"/>
      <c r="P9" s="16"/>
    </row>
    <row r="10" spans="3:18" ht="15" customHeight="1" x14ac:dyDescent="0.25">
      <c r="I10" s="143" t="s">
        <v>21</v>
      </c>
      <c r="J10" s="143"/>
      <c r="K10" s="19">
        <f>H58</f>
        <v>0</v>
      </c>
      <c r="L10" s="24">
        <f>O10/12</f>
        <v>12.5</v>
      </c>
      <c r="M10" s="134">
        <f>K10/L10</f>
        <v>0</v>
      </c>
      <c r="N10" s="135"/>
      <c r="O10" s="22">
        <v>150</v>
      </c>
      <c r="P10" s="23">
        <f>K10/O10</f>
        <v>0</v>
      </c>
      <c r="Q10" s="25"/>
      <c r="R10" s="29"/>
    </row>
    <row r="11" spans="3:18" x14ac:dyDescent="0.25">
      <c r="I11" s="141" t="s">
        <v>82</v>
      </c>
      <c r="J11" s="142"/>
      <c r="K11" s="19">
        <f>L58</f>
        <v>0</v>
      </c>
      <c r="L11" s="24">
        <f t="shared" ref="L11:L17" si="0">O11/12</f>
        <v>8.3333333333333339</v>
      </c>
      <c r="M11" s="134">
        <f t="shared" ref="M11:M17" si="1">K11/L11</f>
        <v>0</v>
      </c>
      <c r="N11" s="135"/>
      <c r="O11" s="19">
        <v>100</v>
      </c>
      <c r="P11" s="23">
        <f t="shared" ref="P11:P16" si="2">K11/O11</f>
        <v>0</v>
      </c>
      <c r="Q11" s="25"/>
    </row>
    <row r="12" spans="3:18" x14ac:dyDescent="0.25">
      <c r="I12" s="141" t="s">
        <v>81</v>
      </c>
      <c r="J12" s="142"/>
      <c r="K12" s="19">
        <f>P58</f>
        <v>0</v>
      </c>
      <c r="L12" s="24">
        <f t="shared" si="0"/>
        <v>4.166666666666667</v>
      </c>
      <c r="M12" s="134">
        <f t="shared" si="1"/>
        <v>0</v>
      </c>
      <c r="N12" s="135"/>
      <c r="O12" s="19">
        <v>50</v>
      </c>
      <c r="P12" s="23">
        <f t="shared" si="2"/>
        <v>0</v>
      </c>
      <c r="Q12" s="25"/>
    </row>
    <row r="13" spans="3:18" x14ac:dyDescent="0.25">
      <c r="I13" s="141" t="s">
        <v>83</v>
      </c>
      <c r="J13" s="142"/>
      <c r="K13" s="19">
        <f>SUM(M58:O58)</f>
        <v>0</v>
      </c>
      <c r="L13" s="24">
        <f t="shared" si="0"/>
        <v>2.5</v>
      </c>
      <c r="M13" s="134">
        <f t="shared" si="1"/>
        <v>0</v>
      </c>
      <c r="N13" s="135"/>
      <c r="O13" s="19">
        <v>30</v>
      </c>
      <c r="P13" s="23">
        <f t="shared" si="2"/>
        <v>0</v>
      </c>
      <c r="Q13" s="25"/>
    </row>
    <row r="14" spans="3:18" x14ac:dyDescent="0.25">
      <c r="I14" s="141" t="s">
        <v>78</v>
      </c>
      <c r="J14" s="142"/>
      <c r="K14" s="19">
        <f>R58</f>
        <v>0</v>
      </c>
      <c r="L14" s="24">
        <f t="shared" si="0"/>
        <v>4.166666666666667</v>
      </c>
      <c r="M14" s="134">
        <f t="shared" si="1"/>
        <v>0</v>
      </c>
      <c r="N14" s="135"/>
      <c r="O14" s="19">
        <v>50</v>
      </c>
      <c r="P14" s="23">
        <f t="shared" si="2"/>
        <v>0</v>
      </c>
      <c r="Q14" s="25"/>
    </row>
    <row r="15" spans="3:18" x14ac:dyDescent="0.25">
      <c r="I15" s="141" t="s">
        <v>84</v>
      </c>
      <c r="J15" s="142"/>
      <c r="K15" s="19">
        <f>SUM(S58:T58)</f>
        <v>0</v>
      </c>
      <c r="L15" s="24">
        <f t="shared" si="0"/>
        <v>2.5</v>
      </c>
      <c r="M15" s="134">
        <f t="shared" si="1"/>
        <v>0</v>
      </c>
      <c r="N15" s="135"/>
      <c r="O15" s="19">
        <v>30</v>
      </c>
      <c r="P15" s="23">
        <f t="shared" si="2"/>
        <v>0</v>
      </c>
      <c r="Q15" s="25"/>
    </row>
    <row r="16" spans="3:18" ht="15" customHeight="1" x14ac:dyDescent="0.25">
      <c r="I16" s="132" t="s">
        <v>74</v>
      </c>
      <c r="J16" s="133"/>
      <c r="K16" s="19">
        <f>W58</f>
        <v>0</v>
      </c>
      <c r="L16" s="24">
        <f t="shared" si="0"/>
        <v>6.666666666666667</v>
      </c>
      <c r="M16" s="134">
        <f t="shared" si="1"/>
        <v>0</v>
      </c>
      <c r="N16" s="135"/>
      <c r="O16" s="19">
        <v>80</v>
      </c>
      <c r="P16" s="23">
        <f t="shared" si="2"/>
        <v>0</v>
      </c>
      <c r="Q16" s="25"/>
    </row>
    <row r="17" spans="1:25" ht="15" customHeight="1" x14ac:dyDescent="0.25">
      <c r="I17" s="136" t="s">
        <v>75</v>
      </c>
      <c r="J17" s="137"/>
      <c r="K17" s="20" t="e">
        <f>(COUNTIF(B26:B56,"Renouvellement"))/B58</f>
        <v>#DIV/0!</v>
      </c>
      <c r="L17" s="30">
        <f t="shared" si="0"/>
        <v>4.1666666666666664E-2</v>
      </c>
      <c r="M17" s="134" t="e">
        <f t="shared" si="1"/>
        <v>#DIV/0!</v>
      </c>
      <c r="N17" s="135"/>
      <c r="O17" s="20">
        <v>0.5</v>
      </c>
      <c r="P17" s="23" t="e">
        <f>K17/O17</f>
        <v>#DIV/0!</v>
      </c>
      <c r="Q17" s="25"/>
    </row>
    <row r="23" spans="1:25" x14ac:dyDescent="0.25">
      <c r="A23" s="138" t="s">
        <v>9</v>
      </c>
      <c r="B23" s="138"/>
      <c r="C23" s="138"/>
      <c r="D23" s="138"/>
      <c r="E23" s="138"/>
      <c r="F23" s="138"/>
      <c r="G23" s="139"/>
      <c r="H23" s="140" t="s">
        <v>10</v>
      </c>
      <c r="I23" s="140"/>
      <c r="J23" s="140"/>
      <c r="K23" s="140"/>
      <c r="L23" s="140"/>
      <c r="M23" s="140"/>
      <c r="N23" s="140"/>
      <c r="O23" s="140"/>
      <c r="P23" s="140"/>
      <c r="Q23" s="140"/>
      <c r="R23" s="140"/>
      <c r="S23" s="140"/>
      <c r="T23" s="140"/>
      <c r="U23" s="140"/>
      <c r="V23" s="140"/>
      <c r="W23" s="126" t="s">
        <v>72</v>
      </c>
      <c r="X23" s="127"/>
      <c r="Y23" s="127"/>
    </row>
    <row r="24" spans="1:25" x14ac:dyDescent="0.25">
      <c r="A24" s="128" t="s">
        <v>8</v>
      </c>
      <c r="B24" s="129"/>
      <c r="C24" s="130"/>
      <c r="D24" s="128"/>
      <c r="E24" s="129"/>
      <c r="F24" s="130"/>
      <c r="G24" s="104"/>
      <c r="H24" s="131"/>
      <c r="I24" s="131"/>
      <c r="J24" s="131" t="s">
        <v>31</v>
      </c>
      <c r="K24" s="131"/>
      <c r="L24" s="104"/>
      <c r="M24" s="131" t="s">
        <v>63</v>
      </c>
      <c r="N24" s="131"/>
      <c r="O24" s="104"/>
      <c r="P24" s="128"/>
      <c r="Q24" s="130"/>
      <c r="R24" s="104"/>
      <c r="S24" s="104"/>
      <c r="T24" s="104"/>
      <c r="U24" s="104" t="s">
        <v>66</v>
      </c>
      <c r="V24" s="104" t="s">
        <v>69</v>
      </c>
      <c r="W24" s="94"/>
      <c r="X24" s="94"/>
      <c r="Y24" s="94"/>
    </row>
    <row r="25" spans="1:25" s="8" customFormat="1" x14ac:dyDescent="0.25">
      <c r="A25" s="103" t="s">
        <v>76</v>
      </c>
      <c r="B25" s="103" t="s">
        <v>18</v>
      </c>
      <c r="C25" s="102" t="s">
        <v>60</v>
      </c>
      <c r="D25" s="124" t="s">
        <v>19</v>
      </c>
      <c r="E25" s="124"/>
      <c r="F25" s="124"/>
      <c r="G25" s="103" t="s">
        <v>14</v>
      </c>
      <c r="H25" s="125" t="s">
        <v>21</v>
      </c>
      <c r="I25" s="125"/>
      <c r="J25" s="103" t="s">
        <v>56</v>
      </c>
      <c r="K25" s="103" t="s">
        <v>55</v>
      </c>
      <c r="L25" s="103" t="s">
        <v>34</v>
      </c>
      <c r="M25" s="103" t="s">
        <v>61</v>
      </c>
      <c r="N25" s="103" t="s">
        <v>62</v>
      </c>
      <c r="O25" s="103" t="s">
        <v>45</v>
      </c>
      <c r="P25" s="125" t="s">
        <v>64</v>
      </c>
      <c r="Q25" s="125"/>
      <c r="R25" s="102" t="s">
        <v>65</v>
      </c>
      <c r="S25" s="103" t="s">
        <v>51</v>
      </c>
      <c r="T25" s="103" t="s">
        <v>71</v>
      </c>
      <c r="U25" s="103" t="s">
        <v>67</v>
      </c>
      <c r="V25" s="103" t="s">
        <v>68</v>
      </c>
      <c r="W25" s="97" t="s">
        <v>74</v>
      </c>
      <c r="X25" s="103" t="s">
        <v>70</v>
      </c>
      <c r="Y25" s="103" t="s">
        <v>73</v>
      </c>
    </row>
    <row r="26" spans="1:25" x14ac:dyDescent="0.25">
      <c r="A26" s="15"/>
      <c r="B26" s="101"/>
      <c r="C26" s="4"/>
      <c r="D26" s="122"/>
      <c r="E26" s="122"/>
      <c r="F26" s="122"/>
      <c r="G26" s="100"/>
      <c r="H26" s="123"/>
      <c r="I26" s="113"/>
      <c r="J26" s="7">
        <v>1500</v>
      </c>
      <c r="K26" s="7"/>
      <c r="L26" s="39"/>
      <c r="M26" s="2"/>
      <c r="N26" s="2"/>
      <c r="O26" s="40"/>
      <c r="P26" s="123"/>
      <c r="Q26" s="123"/>
      <c r="R26" s="39"/>
      <c r="S26" s="4"/>
      <c r="T26" s="7"/>
      <c r="U26" s="2"/>
      <c r="V26" s="2"/>
      <c r="W26" s="2"/>
      <c r="X26" s="2"/>
      <c r="Y26" s="2"/>
    </row>
    <row r="27" spans="1:25" x14ac:dyDescent="0.25">
      <c r="A27" s="9"/>
      <c r="B27" s="101"/>
      <c r="C27" s="4"/>
      <c r="D27" s="122"/>
      <c r="E27" s="122"/>
      <c r="F27" s="122"/>
      <c r="G27" s="4"/>
      <c r="H27" s="123"/>
      <c r="I27" s="113"/>
      <c r="J27" s="7"/>
      <c r="K27" s="67"/>
      <c r="L27" s="39"/>
      <c r="M27" s="2"/>
      <c r="N27" s="2"/>
      <c r="O27" s="40"/>
      <c r="P27" s="123"/>
      <c r="Q27" s="123"/>
      <c r="R27" s="39"/>
      <c r="S27" s="4"/>
      <c r="T27" s="7"/>
      <c r="U27" s="2"/>
      <c r="V27" s="2"/>
      <c r="W27" s="2"/>
      <c r="X27" s="2"/>
      <c r="Y27" s="2"/>
    </row>
    <row r="28" spans="1:25" x14ac:dyDescent="0.25">
      <c r="A28" s="9"/>
      <c r="B28" s="101"/>
      <c r="C28" s="4"/>
      <c r="D28" s="122"/>
      <c r="E28" s="122"/>
      <c r="F28" s="122"/>
      <c r="G28" s="4"/>
      <c r="H28" s="123"/>
      <c r="I28" s="113"/>
      <c r="J28" s="7"/>
      <c r="K28" s="7"/>
      <c r="L28" s="39"/>
      <c r="M28" s="2"/>
      <c r="N28" s="2"/>
      <c r="O28" s="40"/>
      <c r="P28" s="123"/>
      <c r="Q28" s="123"/>
      <c r="R28" s="39"/>
      <c r="S28" s="4"/>
      <c r="T28" s="7"/>
      <c r="U28" s="2"/>
      <c r="V28" s="2"/>
      <c r="W28" s="2"/>
      <c r="X28" s="2"/>
      <c r="Y28" s="2"/>
    </row>
    <row r="29" spans="1:25" x14ac:dyDescent="0.25">
      <c r="A29" s="9"/>
      <c r="B29" s="101"/>
      <c r="C29" s="4"/>
      <c r="D29" s="122"/>
      <c r="E29" s="122"/>
      <c r="F29" s="122"/>
      <c r="G29" s="4"/>
      <c r="H29" s="123"/>
      <c r="I29" s="113"/>
      <c r="J29" s="7"/>
      <c r="K29" s="7"/>
      <c r="L29" s="39"/>
      <c r="M29" s="2"/>
      <c r="N29" s="2"/>
      <c r="O29" s="40"/>
      <c r="P29" s="123"/>
      <c r="Q29" s="123"/>
      <c r="R29" s="39"/>
      <c r="S29" s="4"/>
      <c r="T29" s="7"/>
      <c r="U29" s="2"/>
      <c r="V29" s="2"/>
      <c r="W29" s="2"/>
      <c r="X29" s="2"/>
      <c r="Y29" s="2"/>
    </row>
    <row r="30" spans="1:25" x14ac:dyDescent="0.25">
      <c r="A30" s="9"/>
      <c r="B30" s="101"/>
      <c r="C30" s="4"/>
      <c r="D30" s="122"/>
      <c r="E30" s="122"/>
      <c r="F30" s="122"/>
      <c r="G30" s="4"/>
      <c r="H30" s="123"/>
      <c r="I30" s="113"/>
      <c r="J30" s="7"/>
      <c r="K30" s="7"/>
      <c r="L30" s="39"/>
      <c r="M30" s="2"/>
      <c r="N30" s="2"/>
      <c r="O30" s="40"/>
      <c r="P30" s="123"/>
      <c r="Q30" s="123"/>
      <c r="R30" s="39"/>
      <c r="S30" s="4"/>
      <c r="T30" s="7"/>
      <c r="U30" s="2"/>
      <c r="V30" s="2"/>
      <c r="W30" s="2"/>
      <c r="X30" s="2"/>
      <c r="Y30" s="2"/>
    </row>
    <row r="31" spans="1:25" x14ac:dyDescent="0.25">
      <c r="A31" s="9"/>
      <c r="B31" s="101"/>
      <c r="C31" s="4"/>
      <c r="D31" s="122"/>
      <c r="E31" s="122"/>
      <c r="F31" s="122"/>
      <c r="G31" s="4"/>
      <c r="H31" s="123"/>
      <c r="I31" s="113"/>
      <c r="J31" s="7"/>
      <c r="K31" s="7"/>
      <c r="L31" s="39"/>
      <c r="M31" s="2"/>
      <c r="N31" s="2"/>
      <c r="O31" s="40"/>
      <c r="P31" s="123"/>
      <c r="Q31" s="123"/>
      <c r="R31" s="39"/>
      <c r="S31" s="4"/>
      <c r="T31" s="7"/>
      <c r="U31" s="2"/>
      <c r="V31" s="2"/>
      <c r="W31" s="2"/>
      <c r="X31" s="2"/>
      <c r="Y31" s="2"/>
    </row>
    <row r="32" spans="1:25" x14ac:dyDescent="0.25">
      <c r="A32" s="9"/>
      <c r="B32" s="101"/>
      <c r="C32" s="4"/>
      <c r="D32" s="122"/>
      <c r="E32" s="122"/>
      <c r="F32" s="122"/>
      <c r="G32" s="4"/>
      <c r="H32" s="123"/>
      <c r="I32" s="113"/>
      <c r="J32" s="7"/>
      <c r="K32" s="7"/>
      <c r="L32" s="39"/>
      <c r="M32" s="2"/>
      <c r="N32" s="2"/>
      <c r="O32" s="40"/>
      <c r="P32" s="123"/>
      <c r="Q32" s="123"/>
      <c r="R32" s="39"/>
      <c r="S32" s="4"/>
      <c r="T32" s="7"/>
      <c r="U32" s="2"/>
      <c r="V32" s="2"/>
      <c r="W32" s="2"/>
      <c r="X32" s="2"/>
      <c r="Y32" s="2"/>
    </row>
    <row r="33" spans="1:25" x14ac:dyDescent="0.25">
      <c r="A33" s="9"/>
      <c r="B33" s="101"/>
      <c r="C33" s="4"/>
      <c r="D33" s="122"/>
      <c r="E33" s="122"/>
      <c r="F33" s="122"/>
      <c r="G33" s="4"/>
      <c r="H33" s="123"/>
      <c r="I33" s="113"/>
      <c r="J33" s="7"/>
      <c r="K33" s="7"/>
      <c r="L33" s="39"/>
      <c r="M33" s="2"/>
      <c r="N33" s="2"/>
      <c r="O33" s="40"/>
      <c r="P33" s="123"/>
      <c r="Q33" s="123"/>
      <c r="R33" s="39"/>
      <c r="S33" s="4"/>
      <c r="T33" s="7"/>
      <c r="U33" s="2"/>
      <c r="V33" s="2"/>
      <c r="W33" s="2"/>
      <c r="X33" s="2"/>
      <c r="Y33" s="2"/>
    </row>
    <row r="34" spans="1:25" x14ac:dyDescent="0.25">
      <c r="A34" s="9"/>
      <c r="B34" s="101"/>
      <c r="C34" s="4"/>
      <c r="D34" s="122"/>
      <c r="E34" s="122"/>
      <c r="F34" s="122"/>
      <c r="G34" s="4"/>
      <c r="H34" s="123"/>
      <c r="I34" s="113"/>
      <c r="J34" s="7"/>
      <c r="K34" s="7"/>
      <c r="L34" s="39"/>
      <c r="M34" s="2"/>
      <c r="N34" s="2"/>
      <c r="O34" s="40"/>
      <c r="P34" s="123"/>
      <c r="Q34" s="123"/>
      <c r="R34" s="39"/>
      <c r="S34" s="4"/>
      <c r="T34" s="7"/>
      <c r="U34" s="2"/>
      <c r="V34" s="2"/>
      <c r="W34" s="2"/>
      <c r="X34" s="2"/>
      <c r="Y34" s="2"/>
    </row>
    <row r="35" spans="1:25" x14ac:dyDescent="0.25">
      <c r="A35" s="9"/>
      <c r="B35" s="101"/>
      <c r="C35" s="4"/>
      <c r="D35" s="122"/>
      <c r="E35" s="122"/>
      <c r="F35" s="122"/>
      <c r="G35" s="4"/>
      <c r="H35" s="123"/>
      <c r="I35" s="113"/>
      <c r="J35" s="7"/>
      <c r="K35" s="7"/>
      <c r="L35" s="39"/>
      <c r="M35" s="2"/>
      <c r="N35" s="2"/>
      <c r="O35" s="40"/>
      <c r="P35" s="123"/>
      <c r="Q35" s="123"/>
      <c r="R35" s="39"/>
      <c r="S35" s="4"/>
      <c r="T35" s="7"/>
      <c r="U35" s="2"/>
      <c r="V35" s="2"/>
      <c r="W35" s="2"/>
      <c r="X35" s="2"/>
      <c r="Y35" s="2"/>
    </row>
    <row r="36" spans="1:25" x14ac:dyDescent="0.25">
      <c r="A36" s="9"/>
      <c r="B36" s="101"/>
      <c r="C36" s="4"/>
      <c r="D36" s="122"/>
      <c r="E36" s="122"/>
      <c r="F36" s="122"/>
      <c r="G36" s="4"/>
      <c r="H36" s="123"/>
      <c r="I36" s="113"/>
      <c r="J36" s="7"/>
      <c r="K36" s="7"/>
      <c r="L36" s="39"/>
      <c r="M36" s="2"/>
      <c r="N36" s="2"/>
      <c r="O36" s="40"/>
      <c r="P36" s="123"/>
      <c r="Q36" s="123"/>
      <c r="R36" s="39"/>
      <c r="S36" s="4"/>
      <c r="T36" s="7"/>
      <c r="U36" s="2"/>
      <c r="V36" s="2"/>
      <c r="W36" s="2"/>
      <c r="X36" s="2"/>
      <c r="Y36" s="2"/>
    </row>
    <row r="37" spans="1:25" x14ac:dyDescent="0.25">
      <c r="A37" s="9"/>
      <c r="B37" s="101"/>
      <c r="C37" s="4"/>
      <c r="D37" s="122"/>
      <c r="E37" s="122"/>
      <c r="F37" s="122"/>
      <c r="G37" s="4"/>
      <c r="H37" s="123"/>
      <c r="I37" s="113"/>
      <c r="J37" s="7"/>
      <c r="K37" s="7"/>
      <c r="L37" s="39"/>
      <c r="M37" s="2"/>
      <c r="N37" s="2"/>
      <c r="O37" s="40"/>
      <c r="P37" s="123"/>
      <c r="Q37" s="123"/>
      <c r="R37" s="39"/>
      <c r="S37" s="4"/>
      <c r="T37" s="7"/>
      <c r="U37" s="2"/>
      <c r="V37" s="2"/>
      <c r="W37" s="2"/>
      <c r="X37" s="2"/>
      <c r="Y37" s="2"/>
    </row>
    <row r="38" spans="1:25" x14ac:dyDescent="0.25">
      <c r="A38" s="9"/>
      <c r="B38" s="101"/>
      <c r="C38" s="4"/>
      <c r="D38" s="122"/>
      <c r="E38" s="122"/>
      <c r="F38" s="122"/>
      <c r="G38" s="4"/>
      <c r="H38" s="123"/>
      <c r="I38" s="113"/>
      <c r="J38" s="7"/>
      <c r="K38" s="7"/>
      <c r="L38" s="39"/>
      <c r="M38" s="2"/>
      <c r="N38" s="2"/>
      <c r="O38" s="40"/>
      <c r="P38" s="123"/>
      <c r="Q38" s="123"/>
      <c r="R38" s="39"/>
      <c r="S38" s="4"/>
      <c r="T38" s="7"/>
      <c r="U38" s="2"/>
      <c r="V38" s="2"/>
      <c r="W38" s="2"/>
      <c r="X38" s="2"/>
      <c r="Y38" s="2"/>
    </row>
    <row r="39" spans="1:25" x14ac:dyDescent="0.25">
      <c r="A39" s="9"/>
      <c r="B39" s="101"/>
      <c r="C39" s="4"/>
      <c r="D39" s="122"/>
      <c r="E39" s="122"/>
      <c r="F39" s="122"/>
      <c r="G39" s="4"/>
      <c r="H39" s="123"/>
      <c r="I39" s="113"/>
      <c r="J39" s="7"/>
      <c r="K39" s="7"/>
      <c r="L39" s="39"/>
      <c r="M39" s="2"/>
      <c r="N39" s="2"/>
      <c r="O39" s="40"/>
      <c r="P39" s="123"/>
      <c r="Q39" s="123"/>
      <c r="R39" s="39"/>
      <c r="S39" s="4"/>
      <c r="T39" s="7"/>
      <c r="U39" s="2"/>
      <c r="V39" s="2"/>
      <c r="W39" s="2"/>
      <c r="X39" s="2"/>
      <c r="Y39" s="2"/>
    </row>
    <row r="40" spans="1:25" x14ac:dyDescent="0.25">
      <c r="A40" s="9"/>
      <c r="B40" s="101"/>
      <c r="C40" s="4"/>
      <c r="D40" s="122"/>
      <c r="E40" s="122"/>
      <c r="F40" s="122"/>
      <c r="G40" s="4"/>
      <c r="H40" s="123"/>
      <c r="I40" s="113"/>
      <c r="J40" s="7"/>
      <c r="K40" s="7"/>
      <c r="L40" s="39"/>
      <c r="M40" s="2"/>
      <c r="N40" s="2"/>
      <c r="O40" s="40"/>
      <c r="P40" s="123"/>
      <c r="Q40" s="123"/>
      <c r="R40" s="39"/>
      <c r="S40" s="4"/>
      <c r="T40" s="7"/>
      <c r="U40" s="2"/>
      <c r="V40" s="2"/>
      <c r="W40" s="2"/>
      <c r="X40" s="2"/>
      <c r="Y40" s="2"/>
    </row>
    <row r="41" spans="1:25" x14ac:dyDescent="0.25">
      <c r="A41" s="9"/>
      <c r="B41" s="101"/>
      <c r="C41" s="4"/>
      <c r="D41" s="122"/>
      <c r="E41" s="122"/>
      <c r="F41" s="122"/>
      <c r="G41" s="4"/>
      <c r="H41" s="123"/>
      <c r="I41" s="113"/>
      <c r="J41" s="7"/>
      <c r="K41" s="7"/>
      <c r="L41" s="39"/>
      <c r="M41" s="2"/>
      <c r="N41" s="2"/>
      <c r="O41" s="40"/>
      <c r="P41" s="123"/>
      <c r="Q41" s="123"/>
      <c r="R41" s="39"/>
      <c r="S41" s="4"/>
      <c r="T41" s="7"/>
      <c r="U41" s="2"/>
      <c r="V41" s="2"/>
      <c r="W41" s="2"/>
      <c r="X41" s="2"/>
      <c r="Y41" s="2"/>
    </row>
    <row r="42" spans="1:25" x14ac:dyDescent="0.25">
      <c r="A42" s="9"/>
      <c r="B42" s="101"/>
      <c r="C42" s="4"/>
      <c r="D42" s="122"/>
      <c r="E42" s="122"/>
      <c r="F42" s="122"/>
      <c r="G42" s="4"/>
      <c r="H42" s="123"/>
      <c r="I42" s="113"/>
      <c r="J42" s="7"/>
      <c r="K42" s="7"/>
      <c r="L42" s="39"/>
      <c r="M42" s="2"/>
      <c r="N42" s="2"/>
      <c r="O42" s="40"/>
      <c r="P42" s="123"/>
      <c r="Q42" s="123"/>
      <c r="R42" s="39"/>
      <c r="S42" s="4"/>
      <c r="T42" s="7"/>
      <c r="U42" s="2"/>
      <c r="V42" s="2"/>
      <c r="W42" s="2"/>
      <c r="X42" s="2"/>
      <c r="Y42" s="2"/>
    </row>
    <row r="43" spans="1:25" x14ac:dyDescent="0.25">
      <c r="A43" s="9"/>
      <c r="B43" s="101"/>
      <c r="C43" s="4"/>
      <c r="D43" s="122"/>
      <c r="E43" s="122"/>
      <c r="F43" s="122"/>
      <c r="G43" s="4"/>
      <c r="H43" s="123"/>
      <c r="I43" s="113"/>
      <c r="J43" s="7"/>
      <c r="K43" s="7"/>
      <c r="L43" s="39"/>
      <c r="M43" s="2"/>
      <c r="N43" s="2"/>
      <c r="O43" s="40"/>
      <c r="P43" s="123"/>
      <c r="Q43" s="123"/>
      <c r="R43" s="39"/>
      <c r="S43" s="4"/>
      <c r="T43" s="7"/>
      <c r="U43" s="2"/>
      <c r="V43" s="2"/>
      <c r="W43" s="2"/>
      <c r="X43" s="2"/>
      <c r="Y43" s="2"/>
    </row>
    <row r="44" spans="1:25" x14ac:dyDescent="0.25">
      <c r="A44" s="9"/>
      <c r="B44" s="101"/>
      <c r="C44" s="4"/>
      <c r="D44" s="122"/>
      <c r="E44" s="122"/>
      <c r="F44" s="122"/>
      <c r="G44" s="4"/>
      <c r="H44" s="123"/>
      <c r="I44" s="113"/>
      <c r="J44" s="7"/>
      <c r="K44" s="7"/>
      <c r="L44" s="39"/>
      <c r="M44" s="2"/>
      <c r="N44" s="2"/>
      <c r="O44" s="40"/>
      <c r="P44" s="123"/>
      <c r="Q44" s="123"/>
      <c r="R44" s="39"/>
      <c r="S44" s="4"/>
      <c r="T44" s="7"/>
      <c r="U44" s="2"/>
      <c r="V44" s="2"/>
      <c r="W44" s="2"/>
      <c r="X44" s="2"/>
      <c r="Y44" s="2"/>
    </row>
    <row r="45" spans="1:25" x14ac:dyDescent="0.25">
      <c r="A45" s="9"/>
      <c r="B45" s="101"/>
      <c r="C45" s="4"/>
      <c r="D45" s="122"/>
      <c r="E45" s="122"/>
      <c r="F45" s="122"/>
      <c r="G45" s="4"/>
      <c r="H45" s="123"/>
      <c r="I45" s="113"/>
      <c r="J45" s="7"/>
      <c r="K45" s="7"/>
      <c r="L45" s="39"/>
      <c r="M45" s="2"/>
      <c r="N45" s="2"/>
      <c r="O45" s="40"/>
      <c r="P45" s="123"/>
      <c r="Q45" s="123"/>
      <c r="R45" s="39"/>
      <c r="S45" s="4"/>
      <c r="T45" s="7"/>
      <c r="U45" s="2"/>
      <c r="V45" s="2"/>
      <c r="W45" s="2"/>
      <c r="X45" s="2"/>
      <c r="Y45" s="2"/>
    </row>
    <row r="46" spans="1:25" x14ac:dyDescent="0.25">
      <c r="A46" s="9"/>
      <c r="B46" s="101"/>
      <c r="C46" s="4"/>
      <c r="D46" s="122"/>
      <c r="E46" s="122"/>
      <c r="F46" s="122"/>
      <c r="G46" s="4"/>
      <c r="H46" s="123"/>
      <c r="I46" s="113"/>
      <c r="J46" s="7"/>
      <c r="K46" s="7"/>
      <c r="L46" s="39"/>
      <c r="M46" s="2"/>
      <c r="N46" s="2"/>
      <c r="O46" s="40"/>
      <c r="P46" s="123"/>
      <c r="Q46" s="123"/>
      <c r="R46" s="39"/>
      <c r="S46" s="4"/>
      <c r="T46" s="7"/>
      <c r="U46" s="2"/>
      <c r="V46" s="2"/>
      <c r="W46" s="2"/>
      <c r="X46" s="2"/>
      <c r="Y46" s="2"/>
    </row>
    <row r="47" spans="1:25" x14ac:dyDescent="0.25">
      <c r="A47" s="9"/>
      <c r="B47" s="101"/>
      <c r="C47" s="4"/>
      <c r="D47" s="122"/>
      <c r="E47" s="122"/>
      <c r="F47" s="122"/>
      <c r="G47" s="4"/>
      <c r="H47" s="123"/>
      <c r="I47" s="113"/>
      <c r="J47" s="7"/>
      <c r="K47" s="7"/>
      <c r="L47" s="39"/>
      <c r="M47" s="2"/>
      <c r="N47" s="2"/>
      <c r="O47" s="40"/>
      <c r="P47" s="123"/>
      <c r="Q47" s="123"/>
      <c r="R47" s="39"/>
      <c r="S47" s="4"/>
      <c r="T47" s="7"/>
      <c r="U47" s="2"/>
      <c r="V47" s="2"/>
      <c r="W47" s="2"/>
      <c r="X47" s="2"/>
      <c r="Y47" s="2"/>
    </row>
    <row r="48" spans="1:25" x14ac:dyDescent="0.25">
      <c r="A48" s="9"/>
      <c r="B48" s="101"/>
      <c r="C48" s="4"/>
      <c r="D48" s="122"/>
      <c r="E48" s="122"/>
      <c r="F48" s="122"/>
      <c r="G48" s="4"/>
      <c r="H48" s="123"/>
      <c r="I48" s="113"/>
      <c r="J48" s="7"/>
      <c r="K48" s="7"/>
      <c r="L48" s="39"/>
      <c r="M48" s="2"/>
      <c r="N48" s="2"/>
      <c r="O48" s="40"/>
      <c r="P48" s="123"/>
      <c r="Q48" s="123"/>
      <c r="R48" s="39"/>
      <c r="S48" s="4"/>
      <c r="T48" s="7"/>
      <c r="U48" s="2"/>
      <c r="V48" s="2"/>
      <c r="W48" s="2"/>
      <c r="X48" s="2"/>
      <c r="Y48" s="2"/>
    </row>
    <row r="49" spans="1:25" x14ac:dyDescent="0.25">
      <c r="A49" s="9"/>
      <c r="B49" s="101"/>
      <c r="C49" s="4"/>
      <c r="D49" s="122"/>
      <c r="E49" s="122"/>
      <c r="F49" s="122"/>
      <c r="G49" s="4"/>
      <c r="H49" s="123"/>
      <c r="I49" s="113"/>
      <c r="J49" s="7"/>
      <c r="K49" s="7"/>
      <c r="L49" s="39"/>
      <c r="M49" s="2"/>
      <c r="N49" s="2"/>
      <c r="O49" s="40"/>
      <c r="P49" s="123"/>
      <c r="Q49" s="123"/>
      <c r="R49" s="39"/>
      <c r="S49" s="4"/>
      <c r="T49" s="7"/>
      <c r="U49" s="2"/>
      <c r="V49" s="2"/>
      <c r="W49" s="2"/>
      <c r="X49" s="2"/>
      <c r="Y49" s="2"/>
    </row>
    <row r="50" spans="1:25" x14ac:dyDescent="0.25">
      <c r="A50" s="9"/>
      <c r="B50" s="101"/>
      <c r="C50" s="4"/>
      <c r="D50" s="122"/>
      <c r="E50" s="122"/>
      <c r="F50" s="122"/>
      <c r="G50" s="4"/>
      <c r="H50" s="123"/>
      <c r="I50" s="113"/>
      <c r="J50" s="7"/>
      <c r="K50" s="7"/>
      <c r="L50" s="39"/>
      <c r="M50" s="2"/>
      <c r="N50" s="2"/>
      <c r="O50" s="40"/>
      <c r="P50" s="123"/>
      <c r="Q50" s="123"/>
      <c r="R50" s="39"/>
      <c r="S50" s="4"/>
      <c r="T50" s="7"/>
      <c r="U50" s="2"/>
      <c r="V50" s="2"/>
      <c r="W50" s="2"/>
      <c r="X50" s="2"/>
      <c r="Y50" s="2"/>
    </row>
    <row r="51" spans="1:25" x14ac:dyDescent="0.25">
      <c r="A51" s="9"/>
      <c r="B51" s="101"/>
      <c r="C51" s="4"/>
      <c r="D51" s="122"/>
      <c r="E51" s="122"/>
      <c r="F51" s="122"/>
      <c r="G51" s="4"/>
      <c r="H51" s="123"/>
      <c r="I51" s="113"/>
      <c r="J51" s="7"/>
      <c r="K51" s="7"/>
      <c r="L51" s="39"/>
      <c r="M51" s="2"/>
      <c r="N51" s="2"/>
      <c r="O51" s="40"/>
      <c r="P51" s="123"/>
      <c r="Q51" s="123"/>
      <c r="R51" s="39"/>
      <c r="S51" s="4"/>
      <c r="T51" s="7"/>
      <c r="U51" s="2"/>
      <c r="V51" s="2"/>
      <c r="W51" s="2"/>
      <c r="X51" s="2"/>
      <c r="Y51" s="2"/>
    </row>
    <row r="52" spans="1:25" x14ac:dyDescent="0.25">
      <c r="A52" s="9"/>
      <c r="B52" s="101"/>
      <c r="C52" s="4"/>
      <c r="D52" s="122"/>
      <c r="E52" s="122"/>
      <c r="F52" s="122"/>
      <c r="G52" s="4"/>
      <c r="H52" s="123"/>
      <c r="I52" s="113"/>
      <c r="J52" s="7"/>
      <c r="K52" s="7"/>
      <c r="L52" s="39"/>
      <c r="M52" s="2"/>
      <c r="N52" s="2"/>
      <c r="O52" s="40"/>
      <c r="P52" s="123"/>
      <c r="Q52" s="123"/>
      <c r="R52" s="39"/>
      <c r="S52" s="4"/>
      <c r="T52" s="7"/>
      <c r="U52" s="2"/>
      <c r="V52" s="2"/>
      <c r="W52" s="2"/>
      <c r="X52" s="2"/>
      <c r="Y52" s="2"/>
    </row>
    <row r="53" spans="1:25" x14ac:dyDescent="0.25">
      <c r="A53" s="9"/>
      <c r="B53" s="101"/>
      <c r="C53" s="4"/>
      <c r="D53" s="122"/>
      <c r="E53" s="122"/>
      <c r="F53" s="122"/>
      <c r="G53" s="4"/>
      <c r="H53" s="123"/>
      <c r="I53" s="113"/>
      <c r="J53" s="7"/>
      <c r="K53" s="7"/>
      <c r="L53" s="39"/>
      <c r="M53" s="2"/>
      <c r="N53" s="2"/>
      <c r="O53" s="40"/>
      <c r="P53" s="123"/>
      <c r="Q53" s="123"/>
      <c r="R53" s="39"/>
      <c r="S53" s="4"/>
      <c r="T53" s="7"/>
      <c r="U53" s="2"/>
      <c r="V53" s="2"/>
      <c r="W53" s="2"/>
      <c r="X53" s="2"/>
      <c r="Y53" s="2"/>
    </row>
    <row r="54" spans="1:25" x14ac:dyDescent="0.25">
      <c r="A54" s="9"/>
      <c r="B54" s="101"/>
      <c r="C54" s="4"/>
      <c r="D54" s="122"/>
      <c r="E54" s="122"/>
      <c r="F54" s="122"/>
      <c r="G54" s="4"/>
      <c r="H54" s="123"/>
      <c r="I54" s="113"/>
      <c r="J54" s="7"/>
      <c r="K54" s="7"/>
      <c r="L54" s="39"/>
      <c r="M54" s="2"/>
      <c r="N54" s="2"/>
      <c r="O54" s="40"/>
      <c r="P54" s="123"/>
      <c r="Q54" s="123"/>
      <c r="R54" s="39"/>
      <c r="S54" s="4"/>
      <c r="T54" s="7"/>
      <c r="U54" s="2"/>
      <c r="V54" s="2"/>
      <c r="W54" s="2"/>
      <c r="X54" s="2"/>
      <c r="Y54" s="2"/>
    </row>
    <row r="55" spans="1:25" x14ac:dyDescent="0.25">
      <c r="A55" s="9"/>
      <c r="B55" s="101"/>
      <c r="C55" s="4"/>
      <c r="D55" s="122"/>
      <c r="E55" s="122"/>
      <c r="F55" s="122"/>
      <c r="G55" s="4"/>
      <c r="H55" s="123"/>
      <c r="I55" s="113"/>
      <c r="J55" s="7"/>
      <c r="K55" s="7"/>
      <c r="L55" s="39"/>
      <c r="M55" s="2"/>
      <c r="N55" s="2"/>
      <c r="O55" s="40"/>
      <c r="P55" s="123"/>
      <c r="Q55" s="123"/>
      <c r="R55" s="39"/>
      <c r="S55" s="4"/>
      <c r="T55" s="7"/>
      <c r="U55" s="2"/>
      <c r="V55" s="2"/>
      <c r="W55" s="2"/>
      <c r="X55" s="2"/>
      <c r="Y55" s="2"/>
    </row>
    <row r="56" spans="1:25" x14ac:dyDescent="0.25">
      <c r="A56" s="9"/>
      <c r="B56" s="101"/>
      <c r="C56" s="4"/>
      <c r="D56" s="122"/>
      <c r="E56" s="122"/>
      <c r="F56" s="122"/>
      <c r="G56" s="4"/>
      <c r="H56" s="123"/>
      <c r="I56" s="113"/>
      <c r="J56" s="7"/>
      <c r="K56" s="7"/>
      <c r="L56" s="39"/>
      <c r="M56" s="2"/>
      <c r="N56" s="2"/>
      <c r="O56" s="40"/>
      <c r="P56" s="123"/>
      <c r="Q56" s="123"/>
      <c r="R56" s="39"/>
      <c r="S56" s="4"/>
      <c r="T56" s="7"/>
      <c r="U56" s="2"/>
      <c r="V56" s="2"/>
      <c r="W56" s="2"/>
      <c r="X56" s="2"/>
      <c r="Y56" s="2"/>
    </row>
    <row r="57" spans="1:25" ht="15" customHeight="1" x14ac:dyDescent="0.25"/>
    <row r="58" spans="1:25" x14ac:dyDescent="0.25">
      <c r="A58" s="106" t="s">
        <v>17</v>
      </c>
      <c r="B58" s="106">
        <f>COUNTA(B26:B56)</f>
        <v>0</v>
      </c>
      <c r="C58" s="106">
        <f>COUNTA(C26:C56)</f>
        <v>0</v>
      </c>
      <c r="D58" s="108">
        <f>COUNTA(D26:F56)</f>
        <v>0</v>
      </c>
      <c r="E58" s="109"/>
      <c r="F58" s="110"/>
      <c r="G58" s="106"/>
      <c r="H58" s="108">
        <f>COUNTA(H26:I56)</f>
        <v>0</v>
      </c>
      <c r="I58" s="110"/>
      <c r="J58" s="106"/>
      <c r="K58" s="106"/>
      <c r="L58" s="98">
        <f>COUNTA(L26:L56)</f>
        <v>0</v>
      </c>
      <c r="M58" s="106">
        <f>COUNTA(M26:M56)</f>
        <v>0</v>
      </c>
      <c r="N58" s="106">
        <f>COUNTA(N26:N56)</f>
        <v>0</v>
      </c>
      <c r="O58" s="99">
        <f>COUNTA(O26:O56)</f>
        <v>0</v>
      </c>
      <c r="P58" s="108">
        <f>COUNTA(P26:Q56)</f>
        <v>0</v>
      </c>
      <c r="Q58" s="110"/>
      <c r="R58" s="106">
        <f>COUNTA(R26:R56)</f>
        <v>0</v>
      </c>
      <c r="S58" s="106">
        <f t="shared" ref="S58:X58" si="3">COUNTA(S26:S56)</f>
        <v>0</v>
      </c>
      <c r="T58" s="106">
        <f t="shared" si="3"/>
        <v>0</v>
      </c>
      <c r="U58" s="106">
        <f t="shared" si="3"/>
        <v>0</v>
      </c>
      <c r="V58" s="106">
        <f t="shared" si="3"/>
        <v>0</v>
      </c>
      <c r="W58" s="106">
        <f>COUNTA(W26:W56)</f>
        <v>0</v>
      </c>
      <c r="X58" s="106">
        <f t="shared" si="3"/>
        <v>0</v>
      </c>
      <c r="Y58" s="106">
        <f>COUNTA(Y26:Y56)</f>
        <v>0</v>
      </c>
    </row>
    <row r="61" spans="1:25" x14ac:dyDescent="0.25">
      <c r="A61" s="111" t="s">
        <v>85</v>
      </c>
      <c r="B61" s="112"/>
      <c r="C61" s="113"/>
      <c r="D61" s="114"/>
      <c r="E61" s="114"/>
      <c r="F61" s="114"/>
      <c r="G61" s="114"/>
      <c r="H61" s="114"/>
      <c r="I61" s="114"/>
      <c r="J61" s="114"/>
      <c r="K61" s="114"/>
      <c r="L61" s="114"/>
      <c r="M61" s="114"/>
      <c r="N61" s="114"/>
      <c r="O61" s="114"/>
      <c r="P61" s="114"/>
      <c r="Q61" s="114"/>
      <c r="R61" s="114"/>
      <c r="S61" s="114"/>
      <c r="T61" s="114"/>
      <c r="U61" s="114"/>
      <c r="V61" s="114"/>
      <c r="W61" s="114"/>
      <c r="X61" s="114"/>
      <c r="Y61" s="115"/>
    </row>
    <row r="62" spans="1:25" x14ac:dyDescent="0.25">
      <c r="A62" s="116"/>
      <c r="B62" s="117"/>
      <c r="C62" s="117"/>
      <c r="D62" s="117"/>
      <c r="E62" s="117"/>
      <c r="F62" s="117"/>
      <c r="G62" s="117"/>
      <c r="H62" s="117"/>
      <c r="I62" s="117"/>
      <c r="J62" s="117"/>
      <c r="K62" s="117"/>
      <c r="L62" s="117"/>
      <c r="M62" s="117"/>
      <c r="N62" s="117"/>
      <c r="O62" s="117"/>
      <c r="P62" s="117"/>
      <c r="Q62" s="117"/>
      <c r="R62" s="117"/>
      <c r="S62" s="117"/>
      <c r="T62" s="117"/>
      <c r="U62" s="117"/>
      <c r="V62" s="117"/>
      <c r="W62" s="117"/>
      <c r="X62" s="117"/>
      <c r="Y62" s="118"/>
    </row>
    <row r="63" spans="1:25" x14ac:dyDescent="0.25">
      <c r="A63" s="119"/>
      <c r="B63" s="120"/>
      <c r="C63" s="120"/>
      <c r="D63" s="120"/>
      <c r="E63" s="120"/>
      <c r="F63" s="120"/>
      <c r="G63" s="120"/>
      <c r="H63" s="120"/>
      <c r="I63" s="120"/>
      <c r="J63" s="120"/>
      <c r="K63" s="120"/>
      <c r="L63" s="120"/>
      <c r="M63" s="120"/>
      <c r="N63" s="120"/>
      <c r="O63" s="120"/>
      <c r="P63" s="120"/>
      <c r="Q63" s="120"/>
      <c r="R63" s="120"/>
      <c r="S63" s="120"/>
      <c r="T63" s="120"/>
      <c r="U63" s="120"/>
      <c r="V63" s="120"/>
      <c r="W63" s="120"/>
      <c r="X63" s="120"/>
      <c r="Y63" s="121"/>
    </row>
    <row r="67" spans="13:13" x14ac:dyDescent="0.25">
      <c r="M67" s="38"/>
    </row>
  </sheetData>
  <mergeCells count="133">
    <mergeCell ref="W23:Y23"/>
    <mergeCell ref="I10:J10"/>
    <mergeCell ref="M10:N10"/>
    <mergeCell ref="I11:J11"/>
    <mergeCell ref="M11:N11"/>
    <mergeCell ref="I12:J12"/>
    <mergeCell ref="M12:N12"/>
    <mergeCell ref="D2:F3"/>
    <mergeCell ref="I2:J2"/>
    <mergeCell ref="I3:J3"/>
    <mergeCell ref="I7:P7"/>
    <mergeCell ref="I8:J8"/>
    <mergeCell ref="M8:N8"/>
    <mergeCell ref="I16:J16"/>
    <mergeCell ref="M16:N16"/>
    <mergeCell ref="I17:J17"/>
    <mergeCell ref="M17:N17"/>
    <mergeCell ref="A23:G23"/>
    <mergeCell ref="H23:V23"/>
    <mergeCell ref="I13:J13"/>
    <mergeCell ref="M13:N13"/>
    <mergeCell ref="I14:J14"/>
    <mergeCell ref="M14:N14"/>
    <mergeCell ref="I15:J15"/>
    <mergeCell ref="M15:N15"/>
    <mergeCell ref="D25:F25"/>
    <mergeCell ref="H25:I25"/>
    <mergeCell ref="P25:Q25"/>
    <mergeCell ref="D26:F26"/>
    <mergeCell ref="H26:I26"/>
    <mergeCell ref="P26:Q26"/>
    <mergeCell ref="A24:C24"/>
    <mergeCell ref="D24:F24"/>
    <mergeCell ref="H24:I24"/>
    <mergeCell ref="J24:K24"/>
    <mergeCell ref="M24:N24"/>
    <mergeCell ref="P24:Q24"/>
    <mergeCell ref="D29:F29"/>
    <mergeCell ref="H29:I29"/>
    <mergeCell ref="P29:Q29"/>
    <mergeCell ref="D30:F30"/>
    <mergeCell ref="H30:I30"/>
    <mergeCell ref="P30:Q30"/>
    <mergeCell ref="D27:F27"/>
    <mergeCell ref="H27:I27"/>
    <mergeCell ref="P27:Q27"/>
    <mergeCell ref="D28:F28"/>
    <mergeCell ref="H28:I28"/>
    <mergeCell ref="P28:Q28"/>
    <mergeCell ref="D33:F33"/>
    <mergeCell ref="H33:I33"/>
    <mergeCell ref="P33:Q33"/>
    <mergeCell ref="D34:F34"/>
    <mergeCell ref="H34:I34"/>
    <mergeCell ref="P34:Q34"/>
    <mergeCell ref="D31:F31"/>
    <mergeCell ref="H31:I31"/>
    <mergeCell ref="P31:Q31"/>
    <mergeCell ref="D32:F32"/>
    <mergeCell ref="H32:I32"/>
    <mergeCell ref="P32:Q32"/>
    <mergeCell ref="D37:F37"/>
    <mergeCell ref="H37:I37"/>
    <mergeCell ref="P37:Q37"/>
    <mergeCell ref="D38:F38"/>
    <mergeCell ref="H38:I38"/>
    <mergeCell ref="P38:Q38"/>
    <mergeCell ref="D35:F35"/>
    <mergeCell ref="H35:I35"/>
    <mergeCell ref="P35:Q35"/>
    <mergeCell ref="D36:F36"/>
    <mergeCell ref="H36:I36"/>
    <mergeCell ref="P36:Q36"/>
    <mergeCell ref="D41:F41"/>
    <mergeCell ref="H41:I41"/>
    <mergeCell ref="P41:Q41"/>
    <mergeCell ref="D42:F42"/>
    <mergeCell ref="H42:I42"/>
    <mergeCell ref="P42:Q42"/>
    <mergeCell ref="D39:F39"/>
    <mergeCell ref="H39:I39"/>
    <mergeCell ref="P39:Q39"/>
    <mergeCell ref="D40:F40"/>
    <mergeCell ref="H40:I40"/>
    <mergeCell ref="P40:Q40"/>
    <mergeCell ref="D45:F45"/>
    <mergeCell ref="H45:I45"/>
    <mergeCell ref="P45:Q45"/>
    <mergeCell ref="D46:F46"/>
    <mergeCell ref="H46:I46"/>
    <mergeCell ref="P46:Q46"/>
    <mergeCell ref="D43:F43"/>
    <mergeCell ref="H43:I43"/>
    <mergeCell ref="P43:Q43"/>
    <mergeCell ref="D44:F44"/>
    <mergeCell ref="H44:I44"/>
    <mergeCell ref="P44:Q44"/>
    <mergeCell ref="D49:F49"/>
    <mergeCell ref="H49:I49"/>
    <mergeCell ref="P49:Q49"/>
    <mergeCell ref="D50:F50"/>
    <mergeCell ref="H50:I50"/>
    <mergeCell ref="P50:Q50"/>
    <mergeCell ref="D47:F47"/>
    <mergeCell ref="H47:I47"/>
    <mergeCell ref="P47:Q47"/>
    <mergeCell ref="D48:F48"/>
    <mergeCell ref="H48:I48"/>
    <mergeCell ref="P48:Q48"/>
    <mergeCell ref="D53:F53"/>
    <mergeCell ref="H53:I53"/>
    <mergeCell ref="P53:Q53"/>
    <mergeCell ref="D54:F54"/>
    <mergeCell ref="H54:I54"/>
    <mergeCell ref="P54:Q54"/>
    <mergeCell ref="D51:F51"/>
    <mergeCell ref="H51:I51"/>
    <mergeCell ref="P51:Q51"/>
    <mergeCell ref="D52:F52"/>
    <mergeCell ref="H52:I52"/>
    <mergeCell ref="P52:Q52"/>
    <mergeCell ref="D58:F58"/>
    <mergeCell ref="H58:I58"/>
    <mergeCell ref="P58:Q58"/>
    <mergeCell ref="A61:B61"/>
    <mergeCell ref="C61:Y61"/>
    <mergeCell ref="A62:Y63"/>
    <mergeCell ref="D55:F55"/>
    <mergeCell ref="H55:I55"/>
    <mergeCell ref="P55:Q55"/>
    <mergeCell ref="D56:F56"/>
    <mergeCell ref="H56:I56"/>
    <mergeCell ref="P56:Q56"/>
  </mergeCells>
  <dataValidations count="11">
    <dataValidation type="list" allowBlank="1" showInputMessage="1" showErrorMessage="1" sqref="B26:B56">
      <formula1>rdvgenre</formula1>
    </dataValidation>
    <dataValidation type="list" allowBlank="1" showInputMessage="1" showErrorMessage="1" sqref="C26:C56">
      <formula1>rdv</formula1>
    </dataValidation>
    <dataValidation type="list" allowBlank="1" showInputMessage="1" showErrorMessage="1" sqref="H26:I56">
      <formula1>AOS</formula1>
    </dataValidation>
    <dataValidation type="list" allowBlank="1" showInputMessage="1" showErrorMessage="1" sqref="J26:J56">
      <formula1>Franchiseadulte</formula1>
    </dataValidation>
    <dataValidation type="list" allowBlank="1" showInputMessage="1" showErrorMessage="1" sqref="K26:K56">
      <formula1>Franchiseenfant</formula1>
    </dataValidation>
    <dataValidation type="list" allowBlank="1" showInputMessage="1" showErrorMessage="1" sqref="L26:L56">
      <formula1>Complémentaires</formula1>
    </dataValidation>
    <dataValidation type="list" allowBlank="1" showInputMessage="1" showErrorMessage="1" sqref="O26:O56">
      <formula1>Fraisdentaires</formula1>
    </dataValidation>
    <dataValidation type="list" allowBlank="1" showInputMessage="1" showErrorMessage="1" sqref="P26:Q56">
      <formula1>Hospitalisation</formula1>
    </dataValidation>
    <dataValidation type="list" allowBlank="1" showInputMessage="1" showErrorMessage="1" sqref="R26:R56">
      <formula1>Voyage</formula1>
    </dataValidation>
    <dataValidation type="list" allowBlank="1" showInputMessage="1" showErrorMessage="1" sqref="S26:S56">
      <formula1>ADIFGA</formula1>
    </dataValidation>
    <dataValidation type="list" allowBlank="1" showInputMessage="1" showErrorMessage="1" sqref="T26:T56">
      <formula1>Capitalhospit</formula1>
    </dataValidation>
  </dataValidation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Y67"/>
  <sheetViews>
    <sheetView topLeftCell="A22" workbookViewId="0">
      <selection activeCell="D32" sqref="D32:F32"/>
    </sheetView>
  </sheetViews>
  <sheetFormatPr baseColWidth="10" defaultRowHeight="15" x14ac:dyDescent="0.25"/>
  <cols>
    <col min="1" max="1" width="10.140625" customWidth="1"/>
    <col min="2" max="2" width="16.5703125" customWidth="1"/>
    <col min="3" max="3" width="21.140625" customWidth="1"/>
    <col min="4" max="4" width="13.28515625" customWidth="1"/>
    <col min="7" max="7" width="19.140625" customWidth="1"/>
    <col min="10" max="10" width="12.5703125" customWidth="1"/>
    <col min="12" max="12" width="18.85546875" customWidth="1"/>
    <col min="15" max="15" width="14.7109375" customWidth="1"/>
    <col min="16" max="16" width="11.42578125" customWidth="1"/>
    <col min="18" max="18" width="19.85546875" customWidth="1"/>
    <col min="19" max="19" width="13" customWidth="1"/>
    <col min="20" max="20" width="13.85546875" customWidth="1"/>
    <col min="21" max="21" width="12.5703125" customWidth="1"/>
    <col min="22" max="22" width="15.85546875" customWidth="1"/>
    <col min="23" max="23" width="14.85546875" customWidth="1"/>
  </cols>
  <sheetData>
    <row r="1" spans="3:18" ht="15.75" thickBot="1" x14ac:dyDescent="0.3"/>
    <row r="2" spans="3:18" x14ac:dyDescent="0.25">
      <c r="D2" s="144" t="s">
        <v>0</v>
      </c>
      <c r="E2" s="145"/>
      <c r="F2" s="146"/>
      <c r="I2" s="150" t="s">
        <v>1</v>
      </c>
      <c r="J2" s="150"/>
      <c r="K2" s="105" t="s">
        <v>2</v>
      </c>
      <c r="L2" s="105" t="s">
        <v>3</v>
      </c>
      <c r="M2" s="105" t="s">
        <v>4</v>
      </c>
      <c r="N2" s="105" t="s">
        <v>5</v>
      </c>
    </row>
    <row r="3" spans="3:18" ht="15.75" thickBot="1" x14ac:dyDescent="0.3">
      <c r="C3" s="11"/>
      <c r="D3" s="147"/>
      <c r="E3" s="148"/>
      <c r="F3" s="149"/>
      <c r="I3" s="151">
        <v>1</v>
      </c>
      <c r="J3" s="151"/>
      <c r="K3" s="106">
        <v>2017</v>
      </c>
      <c r="L3" s="106"/>
      <c r="M3" s="106"/>
      <c r="N3" s="106"/>
    </row>
    <row r="5" spans="3:18" x14ac:dyDescent="0.25">
      <c r="N5" s="16"/>
    </row>
    <row r="7" spans="3:18" x14ac:dyDescent="0.25">
      <c r="I7" s="150" t="s">
        <v>20</v>
      </c>
      <c r="J7" s="150"/>
      <c r="K7" s="150"/>
      <c r="L7" s="150"/>
      <c r="M7" s="150"/>
      <c r="N7" s="150"/>
      <c r="O7" s="150"/>
      <c r="P7" s="150"/>
    </row>
    <row r="8" spans="3:18" ht="45" x14ac:dyDescent="0.25">
      <c r="I8" s="152" t="s">
        <v>77</v>
      </c>
      <c r="J8" s="152"/>
      <c r="K8" s="107" t="s">
        <v>79</v>
      </c>
      <c r="L8" s="107" t="s">
        <v>86</v>
      </c>
      <c r="M8" s="153" t="s">
        <v>87</v>
      </c>
      <c r="N8" s="154"/>
      <c r="O8" s="93" t="s">
        <v>80</v>
      </c>
      <c r="P8" s="107" t="s">
        <v>88</v>
      </c>
    </row>
    <row r="9" spans="3:18" s="17" customFormat="1" x14ac:dyDescent="0.25">
      <c r="I9" s="16"/>
      <c r="J9" s="16"/>
      <c r="K9" s="16"/>
      <c r="L9" s="16"/>
      <c r="M9" s="18"/>
      <c r="N9" s="18"/>
      <c r="O9" s="16"/>
      <c r="P9" s="16"/>
    </row>
    <row r="10" spans="3:18" ht="15" customHeight="1" x14ac:dyDescent="0.25">
      <c r="I10" s="143" t="s">
        <v>21</v>
      </c>
      <c r="J10" s="143"/>
      <c r="K10" s="19">
        <f>H58</f>
        <v>0</v>
      </c>
      <c r="L10" s="24">
        <f>O10/12</f>
        <v>12.5</v>
      </c>
      <c r="M10" s="134">
        <f>K10/L10</f>
        <v>0</v>
      </c>
      <c r="N10" s="135"/>
      <c r="O10" s="22">
        <v>150</v>
      </c>
      <c r="P10" s="23">
        <f>K10/O10</f>
        <v>0</v>
      </c>
      <c r="Q10" s="25"/>
      <c r="R10" s="29"/>
    </row>
    <row r="11" spans="3:18" x14ac:dyDescent="0.25">
      <c r="I11" s="141" t="s">
        <v>82</v>
      </c>
      <c r="J11" s="142"/>
      <c r="K11" s="19">
        <f>L58</f>
        <v>0</v>
      </c>
      <c r="L11" s="24">
        <f t="shared" ref="L11:L17" si="0">O11/12</f>
        <v>8.3333333333333339</v>
      </c>
      <c r="M11" s="134">
        <f t="shared" ref="M11:M17" si="1">K11/L11</f>
        <v>0</v>
      </c>
      <c r="N11" s="135"/>
      <c r="O11" s="19">
        <v>100</v>
      </c>
      <c r="P11" s="23">
        <f t="shared" ref="P11:P16" si="2">K11/O11</f>
        <v>0</v>
      </c>
      <c r="Q11" s="25"/>
    </row>
    <row r="12" spans="3:18" x14ac:dyDescent="0.25">
      <c r="I12" s="141" t="s">
        <v>81</v>
      </c>
      <c r="J12" s="142"/>
      <c r="K12" s="19">
        <f>P58</f>
        <v>0</v>
      </c>
      <c r="L12" s="24">
        <f t="shared" si="0"/>
        <v>4.166666666666667</v>
      </c>
      <c r="M12" s="134">
        <f t="shared" si="1"/>
        <v>0</v>
      </c>
      <c r="N12" s="135"/>
      <c r="O12" s="19">
        <v>50</v>
      </c>
      <c r="P12" s="23">
        <f t="shared" si="2"/>
        <v>0</v>
      </c>
      <c r="Q12" s="25"/>
    </row>
    <row r="13" spans="3:18" x14ac:dyDescent="0.25">
      <c r="I13" s="141" t="s">
        <v>83</v>
      </c>
      <c r="J13" s="142"/>
      <c r="K13" s="19">
        <f>SUM(M58:O58)</f>
        <v>0</v>
      </c>
      <c r="L13" s="24">
        <f t="shared" si="0"/>
        <v>2.5</v>
      </c>
      <c r="M13" s="134">
        <f t="shared" si="1"/>
        <v>0</v>
      </c>
      <c r="N13" s="135"/>
      <c r="O13" s="19">
        <v>30</v>
      </c>
      <c r="P13" s="23">
        <f t="shared" si="2"/>
        <v>0</v>
      </c>
      <c r="Q13" s="25"/>
    </row>
    <row r="14" spans="3:18" x14ac:dyDescent="0.25">
      <c r="I14" s="141" t="s">
        <v>78</v>
      </c>
      <c r="J14" s="142"/>
      <c r="K14" s="19">
        <f>R58</f>
        <v>0</v>
      </c>
      <c r="L14" s="24">
        <f t="shared" si="0"/>
        <v>4.166666666666667</v>
      </c>
      <c r="M14" s="134">
        <f t="shared" si="1"/>
        <v>0</v>
      </c>
      <c r="N14" s="135"/>
      <c r="O14" s="19">
        <v>50</v>
      </c>
      <c r="P14" s="23">
        <f t="shared" si="2"/>
        <v>0</v>
      </c>
      <c r="Q14" s="25"/>
    </row>
    <row r="15" spans="3:18" x14ac:dyDescent="0.25">
      <c r="I15" s="141" t="s">
        <v>84</v>
      </c>
      <c r="J15" s="142"/>
      <c r="K15" s="19">
        <f>SUM(S58:T58)</f>
        <v>0</v>
      </c>
      <c r="L15" s="24">
        <f t="shared" si="0"/>
        <v>2.5</v>
      </c>
      <c r="M15" s="134">
        <f t="shared" si="1"/>
        <v>0</v>
      </c>
      <c r="N15" s="135"/>
      <c r="O15" s="19">
        <v>30</v>
      </c>
      <c r="P15" s="23">
        <f t="shared" si="2"/>
        <v>0</v>
      </c>
      <c r="Q15" s="25"/>
    </row>
    <row r="16" spans="3:18" ht="15" customHeight="1" x14ac:dyDescent="0.25">
      <c r="I16" s="132" t="s">
        <v>74</v>
      </c>
      <c r="J16" s="133"/>
      <c r="K16" s="19">
        <f>W58</f>
        <v>0</v>
      </c>
      <c r="L16" s="24">
        <f t="shared" si="0"/>
        <v>6.666666666666667</v>
      </c>
      <c r="M16" s="134">
        <f t="shared" si="1"/>
        <v>0</v>
      </c>
      <c r="N16" s="135"/>
      <c r="O16" s="19">
        <v>80</v>
      </c>
      <c r="P16" s="23">
        <f t="shared" si="2"/>
        <v>0</v>
      </c>
      <c r="Q16" s="25"/>
    </row>
    <row r="17" spans="1:25" ht="15" customHeight="1" x14ac:dyDescent="0.25">
      <c r="I17" s="136" t="s">
        <v>75</v>
      </c>
      <c r="J17" s="137"/>
      <c r="K17" s="20" t="e">
        <f>(COUNTIF(B26:B56,"Renouvellement"))/B58</f>
        <v>#DIV/0!</v>
      </c>
      <c r="L17" s="30">
        <f t="shared" si="0"/>
        <v>4.1666666666666664E-2</v>
      </c>
      <c r="M17" s="134" t="e">
        <f t="shared" si="1"/>
        <v>#DIV/0!</v>
      </c>
      <c r="N17" s="135"/>
      <c r="O17" s="20">
        <v>0.5</v>
      </c>
      <c r="P17" s="23" t="e">
        <f>K17/O17</f>
        <v>#DIV/0!</v>
      </c>
      <c r="Q17" s="25"/>
    </row>
    <row r="23" spans="1:25" x14ac:dyDescent="0.25">
      <c r="A23" s="138" t="s">
        <v>9</v>
      </c>
      <c r="B23" s="138"/>
      <c r="C23" s="138"/>
      <c r="D23" s="138"/>
      <c r="E23" s="138"/>
      <c r="F23" s="138"/>
      <c r="G23" s="139"/>
      <c r="H23" s="140" t="s">
        <v>10</v>
      </c>
      <c r="I23" s="140"/>
      <c r="J23" s="140"/>
      <c r="K23" s="140"/>
      <c r="L23" s="140"/>
      <c r="M23" s="140"/>
      <c r="N23" s="140"/>
      <c r="O23" s="140"/>
      <c r="P23" s="140"/>
      <c r="Q23" s="140"/>
      <c r="R23" s="140"/>
      <c r="S23" s="140"/>
      <c r="T23" s="140"/>
      <c r="U23" s="140"/>
      <c r="V23" s="140"/>
      <c r="W23" s="126" t="s">
        <v>72</v>
      </c>
      <c r="X23" s="127"/>
      <c r="Y23" s="127"/>
    </row>
    <row r="24" spans="1:25" x14ac:dyDescent="0.25">
      <c r="A24" s="128" t="s">
        <v>8</v>
      </c>
      <c r="B24" s="129"/>
      <c r="C24" s="130"/>
      <c r="D24" s="128"/>
      <c r="E24" s="129"/>
      <c r="F24" s="130"/>
      <c r="G24" s="104"/>
      <c r="H24" s="131"/>
      <c r="I24" s="131"/>
      <c r="J24" s="131" t="s">
        <v>31</v>
      </c>
      <c r="K24" s="131"/>
      <c r="L24" s="104"/>
      <c r="M24" s="131" t="s">
        <v>63</v>
      </c>
      <c r="N24" s="131"/>
      <c r="O24" s="104"/>
      <c r="P24" s="128"/>
      <c r="Q24" s="130"/>
      <c r="R24" s="104"/>
      <c r="S24" s="104"/>
      <c r="T24" s="104"/>
      <c r="U24" s="104" t="s">
        <v>66</v>
      </c>
      <c r="V24" s="104" t="s">
        <v>69</v>
      </c>
      <c r="W24" s="94"/>
      <c r="X24" s="94"/>
      <c r="Y24" s="94"/>
    </row>
    <row r="25" spans="1:25" s="8" customFormat="1" x14ac:dyDescent="0.25">
      <c r="A25" s="103" t="s">
        <v>76</v>
      </c>
      <c r="B25" s="103" t="s">
        <v>18</v>
      </c>
      <c r="C25" s="102" t="s">
        <v>60</v>
      </c>
      <c r="D25" s="124" t="s">
        <v>19</v>
      </c>
      <c r="E25" s="124"/>
      <c r="F25" s="124"/>
      <c r="G25" s="103" t="s">
        <v>14</v>
      </c>
      <c r="H25" s="125" t="s">
        <v>21</v>
      </c>
      <c r="I25" s="125"/>
      <c r="J25" s="103" t="s">
        <v>56</v>
      </c>
      <c r="K25" s="103" t="s">
        <v>55</v>
      </c>
      <c r="L25" s="103" t="s">
        <v>34</v>
      </c>
      <c r="M25" s="103" t="s">
        <v>61</v>
      </c>
      <c r="N25" s="103" t="s">
        <v>62</v>
      </c>
      <c r="O25" s="103" t="s">
        <v>45</v>
      </c>
      <c r="P25" s="125" t="s">
        <v>64</v>
      </c>
      <c r="Q25" s="125"/>
      <c r="R25" s="102" t="s">
        <v>65</v>
      </c>
      <c r="S25" s="103" t="s">
        <v>51</v>
      </c>
      <c r="T25" s="103" t="s">
        <v>71</v>
      </c>
      <c r="U25" s="103" t="s">
        <v>67</v>
      </c>
      <c r="V25" s="103" t="s">
        <v>68</v>
      </c>
      <c r="W25" s="97" t="s">
        <v>74</v>
      </c>
      <c r="X25" s="103" t="s">
        <v>70</v>
      </c>
      <c r="Y25" s="103" t="s">
        <v>73</v>
      </c>
    </row>
    <row r="26" spans="1:25" x14ac:dyDescent="0.25">
      <c r="A26" s="15"/>
      <c r="B26" s="101"/>
      <c r="C26" s="4"/>
      <c r="D26" s="122"/>
      <c r="E26" s="122"/>
      <c r="F26" s="122"/>
      <c r="G26" s="100"/>
      <c r="H26" s="123"/>
      <c r="I26" s="113"/>
      <c r="J26" s="7"/>
      <c r="K26" s="7"/>
      <c r="L26" s="39"/>
      <c r="M26" s="2"/>
      <c r="N26" s="2"/>
      <c r="O26" s="40"/>
      <c r="P26" s="123"/>
      <c r="Q26" s="123"/>
      <c r="R26" s="39"/>
      <c r="S26" s="4"/>
      <c r="T26" s="7"/>
      <c r="U26" s="2"/>
      <c r="V26" s="2"/>
      <c r="W26" s="2"/>
      <c r="X26" s="2"/>
      <c r="Y26" s="2"/>
    </row>
    <row r="27" spans="1:25" x14ac:dyDescent="0.25">
      <c r="A27" s="9"/>
      <c r="B27" s="101"/>
      <c r="C27" s="4"/>
      <c r="D27" s="122"/>
      <c r="E27" s="122"/>
      <c r="F27" s="122"/>
      <c r="G27" s="4"/>
      <c r="H27" s="123"/>
      <c r="I27" s="113"/>
      <c r="J27" s="7"/>
      <c r="K27" s="67"/>
      <c r="L27" s="39"/>
      <c r="M27" s="2"/>
      <c r="N27" s="2"/>
      <c r="O27" s="40"/>
      <c r="P27" s="123"/>
      <c r="Q27" s="123"/>
      <c r="R27" s="39"/>
      <c r="S27" s="4"/>
      <c r="T27" s="7"/>
      <c r="U27" s="2"/>
      <c r="V27" s="2"/>
      <c r="W27" s="2"/>
      <c r="X27" s="2"/>
      <c r="Y27" s="2"/>
    </row>
    <row r="28" spans="1:25" x14ac:dyDescent="0.25">
      <c r="A28" s="9"/>
      <c r="B28" s="101"/>
      <c r="C28" s="4"/>
      <c r="D28" s="122"/>
      <c r="E28" s="122"/>
      <c r="F28" s="122"/>
      <c r="G28" s="4"/>
      <c r="H28" s="123"/>
      <c r="I28" s="113"/>
      <c r="J28" s="7"/>
      <c r="K28" s="7"/>
      <c r="L28" s="39"/>
      <c r="M28" s="2"/>
      <c r="N28" s="2"/>
      <c r="O28" s="40"/>
      <c r="P28" s="123"/>
      <c r="Q28" s="123"/>
      <c r="R28" s="39"/>
      <c r="S28" s="4"/>
      <c r="T28" s="7"/>
      <c r="U28" s="2"/>
      <c r="V28" s="2"/>
      <c r="W28" s="2"/>
      <c r="X28" s="2"/>
      <c r="Y28" s="2"/>
    </row>
    <row r="29" spans="1:25" x14ac:dyDescent="0.25">
      <c r="A29" s="9"/>
      <c r="B29" s="101"/>
      <c r="C29" s="4"/>
      <c r="D29" s="122"/>
      <c r="E29" s="122"/>
      <c r="F29" s="122"/>
      <c r="G29" s="4"/>
      <c r="H29" s="123"/>
      <c r="I29" s="113"/>
      <c r="J29" s="7"/>
      <c r="K29" s="7"/>
      <c r="L29" s="39"/>
      <c r="M29" s="2"/>
      <c r="N29" s="2"/>
      <c r="O29" s="40"/>
      <c r="P29" s="123"/>
      <c r="Q29" s="123"/>
      <c r="R29" s="39"/>
      <c r="S29" s="4"/>
      <c r="T29" s="7"/>
      <c r="U29" s="2"/>
      <c r="V29" s="2"/>
      <c r="W29" s="2"/>
      <c r="X29" s="2"/>
      <c r="Y29" s="2"/>
    </row>
    <row r="30" spans="1:25" x14ac:dyDescent="0.25">
      <c r="A30" s="9"/>
      <c r="B30" s="101"/>
      <c r="C30" s="4"/>
      <c r="D30" s="122"/>
      <c r="E30" s="122"/>
      <c r="F30" s="122"/>
      <c r="G30" s="4"/>
      <c r="H30" s="123"/>
      <c r="I30" s="113"/>
      <c r="J30" s="7"/>
      <c r="K30" s="7"/>
      <c r="L30" s="39"/>
      <c r="M30" s="2"/>
      <c r="N30" s="2"/>
      <c r="O30" s="40"/>
      <c r="P30" s="123"/>
      <c r="Q30" s="123"/>
      <c r="R30" s="39"/>
      <c r="S30" s="4"/>
      <c r="T30" s="7"/>
      <c r="U30" s="2"/>
      <c r="V30" s="2"/>
      <c r="W30" s="2"/>
      <c r="X30" s="2"/>
      <c r="Y30" s="2"/>
    </row>
    <row r="31" spans="1:25" x14ac:dyDescent="0.25">
      <c r="A31" s="9"/>
      <c r="B31" s="101"/>
      <c r="C31" s="4"/>
      <c r="D31" s="122"/>
      <c r="E31" s="122"/>
      <c r="F31" s="122"/>
      <c r="G31" s="4"/>
      <c r="H31" s="123"/>
      <c r="I31" s="113"/>
      <c r="J31" s="7"/>
      <c r="K31" s="7"/>
      <c r="L31" s="39"/>
      <c r="M31" s="2"/>
      <c r="N31" s="2"/>
      <c r="O31" s="40"/>
      <c r="P31" s="123"/>
      <c r="Q31" s="123"/>
      <c r="R31" s="39"/>
      <c r="S31" s="4"/>
      <c r="T31" s="7"/>
      <c r="U31" s="2"/>
      <c r="V31" s="2"/>
      <c r="W31" s="2"/>
      <c r="X31" s="2"/>
      <c r="Y31" s="2"/>
    </row>
    <row r="32" spans="1:25" x14ac:dyDescent="0.25">
      <c r="A32" s="9"/>
      <c r="B32" s="101"/>
      <c r="C32" s="4"/>
      <c r="D32" s="122"/>
      <c r="E32" s="122"/>
      <c r="F32" s="122"/>
      <c r="G32" s="4"/>
      <c r="H32" s="123"/>
      <c r="I32" s="113"/>
      <c r="J32" s="7"/>
      <c r="K32" s="7"/>
      <c r="L32" s="39"/>
      <c r="M32" s="2"/>
      <c r="N32" s="2"/>
      <c r="O32" s="40"/>
      <c r="P32" s="123"/>
      <c r="Q32" s="123"/>
      <c r="R32" s="39"/>
      <c r="S32" s="4"/>
      <c r="T32" s="7"/>
      <c r="U32" s="2"/>
      <c r="V32" s="2"/>
      <c r="W32" s="2"/>
      <c r="X32" s="2"/>
      <c r="Y32" s="2"/>
    </row>
    <row r="33" spans="1:25" x14ac:dyDescent="0.25">
      <c r="A33" s="9"/>
      <c r="B33" s="101"/>
      <c r="C33" s="4"/>
      <c r="D33" s="122"/>
      <c r="E33" s="122"/>
      <c r="F33" s="122"/>
      <c r="G33" s="4"/>
      <c r="H33" s="123"/>
      <c r="I33" s="113"/>
      <c r="J33" s="7"/>
      <c r="K33" s="7"/>
      <c r="L33" s="39"/>
      <c r="M33" s="2"/>
      <c r="N33" s="2"/>
      <c r="O33" s="40"/>
      <c r="P33" s="123"/>
      <c r="Q33" s="123"/>
      <c r="R33" s="39"/>
      <c r="S33" s="4"/>
      <c r="T33" s="7"/>
      <c r="U33" s="2"/>
      <c r="V33" s="2"/>
      <c r="W33" s="2"/>
      <c r="X33" s="2"/>
      <c r="Y33" s="2"/>
    </row>
    <row r="34" spans="1:25" x14ac:dyDescent="0.25">
      <c r="A34" s="9"/>
      <c r="B34" s="101"/>
      <c r="C34" s="4"/>
      <c r="D34" s="122"/>
      <c r="E34" s="122"/>
      <c r="F34" s="122"/>
      <c r="G34" s="4"/>
      <c r="H34" s="123"/>
      <c r="I34" s="113"/>
      <c r="J34" s="7"/>
      <c r="K34" s="7"/>
      <c r="L34" s="39"/>
      <c r="M34" s="2"/>
      <c r="N34" s="2"/>
      <c r="O34" s="40"/>
      <c r="P34" s="123"/>
      <c r="Q34" s="123"/>
      <c r="R34" s="39"/>
      <c r="S34" s="4"/>
      <c r="T34" s="7"/>
      <c r="U34" s="2"/>
      <c r="V34" s="2"/>
      <c r="W34" s="2"/>
      <c r="X34" s="2"/>
      <c r="Y34" s="2"/>
    </row>
    <row r="35" spans="1:25" x14ac:dyDescent="0.25">
      <c r="A35" s="9"/>
      <c r="B35" s="101"/>
      <c r="C35" s="4"/>
      <c r="D35" s="122"/>
      <c r="E35" s="122"/>
      <c r="F35" s="122"/>
      <c r="G35" s="4"/>
      <c r="H35" s="123"/>
      <c r="I35" s="113"/>
      <c r="J35" s="7"/>
      <c r="K35" s="7"/>
      <c r="L35" s="39"/>
      <c r="M35" s="2"/>
      <c r="N35" s="2"/>
      <c r="O35" s="40"/>
      <c r="P35" s="123"/>
      <c r="Q35" s="123"/>
      <c r="R35" s="39"/>
      <c r="S35" s="4"/>
      <c r="T35" s="7"/>
      <c r="U35" s="2"/>
      <c r="V35" s="2"/>
      <c r="W35" s="2"/>
      <c r="X35" s="2"/>
      <c r="Y35" s="2"/>
    </row>
    <row r="36" spans="1:25" x14ac:dyDescent="0.25">
      <c r="A36" s="9"/>
      <c r="B36" s="101"/>
      <c r="C36" s="4"/>
      <c r="D36" s="122"/>
      <c r="E36" s="122"/>
      <c r="F36" s="122"/>
      <c r="G36" s="4"/>
      <c r="H36" s="123"/>
      <c r="I36" s="113"/>
      <c r="J36" s="7"/>
      <c r="K36" s="7"/>
      <c r="L36" s="39"/>
      <c r="M36" s="2"/>
      <c r="N36" s="2"/>
      <c r="O36" s="40"/>
      <c r="P36" s="123"/>
      <c r="Q36" s="123"/>
      <c r="R36" s="39"/>
      <c r="S36" s="4"/>
      <c r="T36" s="7"/>
      <c r="U36" s="2"/>
      <c r="V36" s="2"/>
      <c r="W36" s="2"/>
      <c r="X36" s="2"/>
      <c r="Y36" s="2"/>
    </row>
    <row r="37" spans="1:25" x14ac:dyDescent="0.25">
      <c r="A37" s="9"/>
      <c r="B37" s="101"/>
      <c r="C37" s="4"/>
      <c r="D37" s="122"/>
      <c r="E37" s="122"/>
      <c r="F37" s="122"/>
      <c r="G37" s="4"/>
      <c r="H37" s="123"/>
      <c r="I37" s="113"/>
      <c r="J37" s="7"/>
      <c r="K37" s="7"/>
      <c r="L37" s="39"/>
      <c r="M37" s="2"/>
      <c r="N37" s="2"/>
      <c r="O37" s="40"/>
      <c r="P37" s="123"/>
      <c r="Q37" s="123"/>
      <c r="R37" s="39"/>
      <c r="S37" s="4"/>
      <c r="T37" s="7"/>
      <c r="U37" s="2"/>
      <c r="V37" s="2"/>
      <c r="W37" s="2"/>
      <c r="X37" s="2"/>
      <c r="Y37" s="2"/>
    </row>
    <row r="38" spans="1:25" x14ac:dyDescent="0.25">
      <c r="A38" s="9"/>
      <c r="B38" s="101"/>
      <c r="C38" s="4"/>
      <c r="D38" s="122"/>
      <c r="E38" s="122"/>
      <c r="F38" s="122"/>
      <c r="G38" s="4"/>
      <c r="H38" s="123"/>
      <c r="I38" s="113"/>
      <c r="J38" s="7"/>
      <c r="K38" s="7"/>
      <c r="L38" s="39"/>
      <c r="M38" s="2"/>
      <c r="N38" s="2"/>
      <c r="O38" s="40"/>
      <c r="P38" s="123"/>
      <c r="Q38" s="123"/>
      <c r="R38" s="39"/>
      <c r="S38" s="4"/>
      <c r="T38" s="7"/>
      <c r="U38" s="2"/>
      <c r="V38" s="2"/>
      <c r="W38" s="2"/>
      <c r="X38" s="2"/>
      <c r="Y38" s="2"/>
    </row>
    <row r="39" spans="1:25" x14ac:dyDescent="0.25">
      <c r="A39" s="9"/>
      <c r="B39" s="101"/>
      <c r="C39" s="4"/>
      <c r="D39" s="122"/>
      <c r="E39" s="122"/>
      <c r="F39" s="122"/>
      <c r="G39" s="4"/>
      <c r="H39" s="123"/>
      <c r="I39" s="113"/>
      <c r="J39" s="7"/>
      <c r="K39" s="7"/>
      <c r="L39" s="39"/>
      <c r="M39" s="2"/>
      <c r="N39" s="2"/>
      <c r="O39" s="40"/>
      <c r="P39" s="123"/>
      <c r="Q39" s="123"/>
      <c r="R39" s="39"/>
      <c r="S39" s="4"/>
      <c r="T39" s="7"/>
      <c r="U39" s="2"/>
      <c r="V39" s="2"/>
      <c r="W39" s="2"/>
      <c r="X39" s="2"/>
      <c r="Y39" s="2"/>
    </row>
    <row r="40" spans="1:25" x14ac:dyDescent="0.25">
      <c r="A40" s="9"/>
      <c r="B40" s="101"/>
      <c r="C40" s="4"/>
      <c r="D40" s="122"/>
      <c r="E40" s="122"/>
      <c r="F40" s="122"/>
      <c r="G40" s="4"/>
      <c r="H40" s="123"/>
      <c r="I40" s="113"/>
      <c r="J40" s="7"/>
      <c r="K40" s="7"/>
      <c r="L40" s="39"/>
      <c r="M40" s="2"/>
      <c r="N40" s="2"/>
      <c r="O40" s="40"/>
      <c r="P40" s="123"/>
      <c r="Q40" s="123"/>
      <c r="R40" s="39"/>
      <c r="S40" s="4"/>
      <c r="T40" s="7"/>
      <c r="U40" s="2"/>
      <c r="V40" s="2"/>
      <c r="W40" s="2"/>
      <c r="X40" s="2"/>
      <c r="Y40" s="2"/>
    </row>
    <row r="41" spans="1:25" x14ac:dyDescent="0.25">
      <c r="A41" s="9"/>
      <c r="B41" s="101"/>
      <c r="C41" s="4"/>
      <c r="D41" s="122"/>
      <c r="E41" s="122"/>
      <c r="F41" s="122"/>
      <c r="G41" s="4"/>
      <c r="H41" s="123"/>
      <c r="I41" s="113"/>
      <c r="J41" s="7"/>
      <c r="K41" s="7"/>
      <c r="L41" s="39"/>
      <c r="M41" s="2"/>
      <c r="N41" s="2"/>
      <c r="O41" s="40"/>
      <c r="P41" s="123"/>
      <c r="Q41" s="123"/>
      <c r="R41" s="39"/>
      <c r="S41" s="4"/>
      <c r="T41" s="7"/>
      <c r="U41" s="2"/>
      <c r="V41" s="2"/>
      <c r="W41" s="2"/>
      <c r="X41" s="2"/>
      <c r="Y41" s="2"/>
    </row>
    <row r="42" spans="1:25" x14ac:dyDescent="0.25">
      <c r="A42" s="9"/>
      <c r="B42" s="101"/>
      <c r="C42" s="4"/>
      <c r="D42" s="122"/>
      <c r="E42" s="122"/>
      <c r="F42" s="122"/>
      <c r="G42" s="4"/>
      <c r="H42" s="123"/>
      <c r="I42" s="113"/>
      <c r="J42" s="7"/>
      <c r="K42" s="7"/>
      <c r="L42" s="39"/>
      <c r="M42" s="2"/>
      <c r="N42" s="2"/>
      <c r="O42" s="40"/>
      <c r="P42" s="123"/>
      <c r="Q42" s="123"/>
      <c r="R42" s="39"/>
      <c r="S42" s="4"/>
      <c r="T42" s="7"/>
      <c r="U42" s="2"/>
      <c r="V42" s="2"/>
      <c r="W42" s="2"/>
      <c r="X42" s="2"/>
      <c r="Y42" s="2"/>
    </row>
    <row r="43" spans="1:25" x14ac:dyDescent="0.25">
      <c r="A43" s="9"/>
      <c r="B43" s="101"/>
      <c r="C43" s="4"/>
      <c r="D43" s="122"/>
      <c r="E43" s="122"/>
      <c r="F43" s="122"/>
      <c r="G43" s="4"/>
      <c r="H43" s="123"/>
      <c r="I43" s="113"/>
      <c r="J43" s="7"/>
      <c r="K43" s="7"/>
      <c r="L43" s="39"/>
      <c r="M43" s="2"/>
      <c r="N43" s="2"/>
      <c r="O43" s="40"/>
      <c r="P43" s="123"/>
      <c r="Q43" s="123"/>
      <c r="R43" s="39"/>
      <c r="S43" s="4"/>
      <c r="T43" s="7"/>
      <c r="U43" s="2"/>
      <c r="V43" s="2"/>
      <c r="W43" s="2"/>
      <c r="X43" s="2"/>
      <c r="Y43" s="2"/>
    </row>
    <row r="44" spans="1:25" x14ac:dyDescent="0.25">
      <c r="A44" s="9"/>
      <c r="B44" s="101"/>
      <c r="C44" s="4"/>
      <c r="D44" s="122"/>
      <c r="E44" s="122"/>
      <c r="F44" s="122"/>
      <c r="G44" s="4"/>
      <c r="H44" s="123"/>
      <c r="I44" s="113"/>
      <c r="J44" s="7"/>
      <c r="K44" s="7"/>
      <c r="L44" s="39"/>
      <c r="M44" s="2"/>
      <c r="N44" s="2"/>
      <c r="O44" s="40"/>
      <c r="P44" s="123"/>
      <c r="Q44" s="123"/>
      <c r="R44" s="39"/>
      <c r="S44" s="4"/>
      <c r="T44" s="7"/>
      <c r="U44" s="2"/>
      <c r="V44" s="2"/>
      <c r="W44" s="2"/>
      <c r="X44" s="2"/>
      <c r="Y44" s="2"/>
    </row>
    <row r="45" spans="1:25" x14ac:dyDescent="0.25">
      <c r="A45" s="9"/>
      <c r="B45" s="101"/>
      <c r="C45" s="4"/>
      <c r="D45" s="122"/>
      <c r="E45" s="122"/>
      <c r="F45" s="122"/>
      <c r="G45" s="4"/>
      <c r="H45" s="123"/>
      <c r="I45" s="113"/>
      <c r="J45" s="7"/>
      <c r="K45" s="7"/>
      <c r="L45" s="39"/>
      <c r="M45" s="2"/>
      <c r="N45" s="2"/>
      <c r="O45" s="40"/>
      <c r="P45" s="123"/>
      <c r="Q45" s="123"/>
      <c r="R45" s="39"/>
      <c r="S45" s="4"/>
      <c r="T45" s="7"/>
      <c r="U45" s="2"/>
      <c r="V45" s="2"/>
      <c r="W45" s="2"/>
      <c r="X45" s="2"/>
      <c r="Y45" s="2"/>
    </row>
    <row r="46" spans="1:25" x14ac:dyDescent="0.25">
      <c r="A46" s="9"/>
      <c r="B46" s="101"/>
      <c r="C46" s="4"/>
      <c r="D46" s="122"/>
      <c r="E46" s="122"/>
      <c r="F46" s="122"/>
      <c r="G46" s="4"/>
      <c r="H46" s="123"/>
      <c r="I46" s="113"/>
      <c r="J46" s="7"/>
      <c r="K46" s="7"/>
      <c r="L46" s="39"/>
      <c r="M46" s="2"/>
      <c r="N46" s="2"/>
      <c r="O46" s="40"/>
      <c r="P46" s="123"/>
      <c r="Q46" s="123"/>
      <c r="R46" s="39"/>
      <c r="S46" s="4"/>
      <c r="T46" s="7"/>
      <c r="U46" s="2"/>
      <c r="V46" s="2"/>
      <c r="W46" s="2"/>
      <c r="X46" s="2"/>
      <c r="Y46" s="2"/>
    </row>
    <row r="47" spans="1:25" x14ac:dyDescent="0.25">
      <c r="A47" s="9"/>
      <c r="B47" s="101"/>
      <c r="C47" s="4"/>
      <c r="D47" s="122"/>
      <c r="E47" s="122"/>
      <c r="F47" s="122"/>
      <c r="G47" s="4"/>
      <c r="H47" s="123"/>
      <c r="I47" s="113"/>
      <c r="J47" s="7"/>
      <c r="K47" s="7"/>
      <c r="L47" s="39"/>
      <c r="M47" s="2"/>
      <c r="N47" s="2"/>
      <c r="O47" s="40"/>
      <c r="P47" s="123"/>
      <c r="Q47" s="123"/>
      <c r="R47" s="39"/>
      <c r="S47" s="4"/>
      <c r="T47" s="7"/>
      <c r="U47" s="2"/>
      <c r="V47" s="2"/>
      <c r="W47" s="2"/>
      <c r="X47" s="2"/>
      <c r="Y47" s="2"/>
    </row>
    <row r="48" spans="1:25" x14ac:dyDescent="0.25">
      <c r="A48" s="9"/>
      <c r="B48" s="101"/>
      <c r="C48" s="4"/>
      <c r="D48" s="122"/>
      <c r="E48" s="122"/>
      <c r="F48" s="122"/>
      <c r="G48" s="4"/>
      <c r="H48" s="123"/>
      <c r="I48" s="113"/>
      <c r="J48" s="7"/>
      <c r="K48" s="7"/>
      <c r="L48" s="39"/>
      <c r="M48" s="2"/>
      <c r="N48" s="2"/>
      <c r="O48" s="40"/>
      <c r="P48" s="123"/>
      <c r="Q48" s="123"/>
      <c r="R48" s="39"/>
      <c r="S48" s="4"/>
      <c r="T48" s="7"/>
      <c r="U48" s="2"/>
      <c r="V48" s="2"/>
      <c r="W48" s="2"/>
      <c r="X48" s="2"/>
      <c r="Y48" s="2"/>
    </row>
    <row r="49" spans="1:25" x14ac:dyDescent="0.25">
      <c r="A49" s="9"/>
      <c r="B49" s="101"/>
      <c r="C49" s="4"/>
      <c r="D49" s="122"/>
      <c r="E49" s="122"/>
      <c r="F49" s="122"/>
      <c r="G49" s="4"/>
      <c r="H49" s="123"/>
      <c r="I49" s="113"/>
      <c r="J49" s="7"/>
      <c r="K49" s="7"/>
      <c r="L49" s="39"/>
      <c r="M49" s="2"/>
      <c r="N49" s="2"/>
      <c r="O49" s="40"/>
      <c r="P49" s="123"/>
      <c r="Q49" s="123"/>
      <c r="R49" s="39"/>
      <c r="S49" s="4"/>
      <c r="T49" s="7"/>
      <c r="U49" s="2"/>
      <c r="V49" s="2"/>
      <c r="W49" s="2"/>
      <c r="X49" s="2"/>
      <c r="Y49" s="2"/>
    </row>
    <row r="50" spans="1:25" x14ac:dyDescent="0.25">
      <c r="A50" s="9"/>
      <c r="B50" s="101"/>
      <c r="C50" s="4"/>
      <c r="D50" s="122"/>
      <c r="E50" s="122"/>
      <c r="F50" s="122"/>
      <c r="G50" s="4"/>
      <c r="H50" s="123"/>
      <c r="I50" s="113"/>
      <c r="J50" s="7"/>
      <c r="K50" s="7"/>
      <c r="L50" s="39"/>
      <c r="M50" s="2"/>
      <c r="N50" s="2"/>
      <c r="O50" s="40"/>
      <c r="P50" s="123"/>
      <c r="Q50" s="123"/>
      <c r="R50" s="39"/>
      <c r="S50" s="4"/>
      <c r="T50" s="7"/>
      <c r="U50" s="2"/>
      <c r="V50" s="2"/>
      <c r="W50" s="2"/>
      <c r="X50" s="2"/>
      <c r="Y50" s="2"/>
    </row>
    <row r="51" spans="1:25" x14ac:dyDescent="0.25">
      <c r="A51" s="9"/>
      <c r="B51" s="101"/>
      <c r="C51" s="4"/>
      <c r="D51" s="122"/>
      <c r="E51" s="122"/>
      <c r="F51" s="122"/>
      <c r="G51" s="4"/>
      <c r="H51" s="123"/>
      <c r="I51" s="113"/>
      <c r="J51" s="7"/>
      <c r="K51" s="7"/>
      <c r="L51" s="39"/>
      <c r="M51" s="2"/>
      <c r="N51" s="2"/>
      <c r="O51" s="40"/>
      <c r="P51" s="123"/>
      <c r="Q51" s="123"/>
      <c r="R51" s="39"/>
      <c r="S51" s="4"/>
      <c r="T51" s="7"/>
      <c r="U51" s="2"/>
      <c r="V51" s="2"/>
      <c r="W51" s="2"/>
      <c r="X51" s="2"/>
      <c r="Y51" s="2"/>
    </row>
    <row r="52" spans="1:25" x14ac:dyDescent="0.25">
      <c r="A52" s="9"/>
      <c r="B52" s="101"/>
      <c r="C52" s="4"/>
      <c r="D52" s="122"/>
      <c r="E52" s="122"/>
      <c r="F52" s="122"/>
      <c r="G52" s="4"/>
      <c r="H52" s="123"/>
      <c r="I52" s="113"/>
      <c r="J52" s="7"/>
      <c r="K52" s="7"/>
      <c r="L52" s="39"/>
      <c r="M52" s="2"/>
      <c r="N52" s="2"/>
      <c r="O52" s="40"/>
      <c r="P52" s="123"/>
      <c r="Q52" s="123"/>
      <c r="R52" s="39"/>
      <c r="S52" s="4"/>
      <c r="T52" s="7"/>
      <c r="U52" s="2"/>
      <c r="V52" s="2"/>
      <c r="W52" s="2"/>
      <c r="X52" s="2"/>
      <c r="Y52" s="2"/>
    </row>
    <row r="53" spans="1:25" x14ac:dyDescent="0.25">
      <c r="A53" s="9"/>
      <c r="B53" s="101"/>
      <c r="C53" s="4"/>
      <c r="D53" s="122"/>
      <c r="E53" s="122"/>
      <c r="F53" s="122"/>
      <c r="G53" s="4"/>
      <c r="H53" s="123"/>
      <c r="I53" s="113"/>
      <c r="J53" s="7"/>
      <c r="K53" s="7"/>
      <c r="L53" s="39"/>
      <c r="M53" s="2"/>
      <c r="N53" s="2"/>
      <c r="O53" s="40"/>
      <c r="P53" s="123"/>
      <c r="Q53" s="123"/>
      <c r="R53" s="39"/>
      <c r="S53" s="4"/>
      <c r="T53" s="7"/>
      <c r="U53" s="2"/>
      <c r="V53" s="2"/>
      <c r="W53" s="2"/>
      <c r="X53" s="2"/>
      <c r="Y53" s="2"/>
    </row>
    <row r="54" spans="1:25" x14ac:dyDescent="0.25">
      <c r="A54" s="9"/>
      <c r="B54" s="101"/>
      <c r="C54" s="4"/>
      <c r="D54" s="122"/>
      <c r="E54" s="122"/>
      <c r="F54" s="122"/>
      <c r="G54" s="4"/>
      <c r="H54" s="123"/>
      <c r="I54" s="113"/>
      <c r="J54" s="7"/>
      <c r="K54" s="7"/>
      <c r="L54" s="39"/>
      <c r="M54" s="2"/>
      <c r="N54" s="2"/>
      <c r="O54" s="40"/>
      <c r="P54" s="123"/>
      <c r="Q54" s="123"/>
      <c r="R54" s="39"/>
      <c r="S54" s="4"/>
      <c r="T54" s="7"/>
      <c r="U54" s="2"/>
      <c r="V54" s="2"/>
      <c r="W54" s="2"/>
      <c r="X54" s="2"/>
      <c r="Y54" s="2"/>
    </row>
    <row r="55" spans="1:25" x14ac:dyDescent="0.25">
      <c r="A55" s="9"/>
      <c r="B55" s="101"/>
      <c r="C55" s="4"/>
      <c r="D55" s="122"/>
      <c r="E55" s="122"/>
      <c r="F55" s="122"/>
      <c r="G55" s="4"/>
      <c r="H55" s="123"/>
      <c r="I55" s="113"/>
      <c r="J55" s="7"/>
      <c r="K55" s="7"/>
      <c r="L55" s="39"/>
      <c r="M55" s="2"/>
      <c r="N55" s="2"/>
      <c r="O55" s="40"/>
      <c r="P55" s="123"/>
      <c r="Q55" s="123"/>
      <c r="R55" s="39"/>
      <c r="S55" s="4"/>
      <c r="T55" s="7"/>
      <c r="U55" s="2"/>
      <c r="V55" s="2"/>
      <c r="W55" s="2"/>
      <c r="X55" s="2"/>
      <c r="Y55" s="2"/>
    </row>
    <row r="56" spans="1:25" x14ac:dyDescent="0.25">
      <c r="A56" s="9"/>
      <c r="B56" s="101"/>
      <c r="C56" s="4"/>
      <c r="D56" s="122"/>
      <c r="E56" s="122"/>
      <c r="F56" s="122"/>
      <c r="G56" s="4"/>
      <c r="H56" s="123"/>
      <c r="I56" s="113"/>
      <c r="J56" s="7"/>
      <c r="K56" s="7"/>
      <c r="L56" s="39"/>
      <c r="M56" s="2"/>
      <c r="N56" s="2"/>
      <c r="O56" s="40"/>
      <c r="P56" s="123"/>
      <c r="Q56" s="123"/>
      <c r="R56" s="39"/>
      <c r="S56" s="4"/>
      <c r="T56" s="7"/>
      <c r="U56" s="2"/>
      <c r="V56" s="2"/>
      <c r="W56" s="2"/>
      <c r="X56" s="2"/>
      <c r="Y56" s="2"/>
    </row>
    <row r="57" spans="1:25" ht="15" customHeight="1" x14ac:dyDescent="0.25"/>
    <row r="58" spans="1:25" x14ac:dyDescent="0.25">
      <c r="A58" s="106" t="s">
        <v>17</v>
      </c>
      <c r="B58" s="106">
        <f>COUNTA(B26:B56)</f>
        <v>0</v>
      </c>
      <c r="C58" s="106">
        <f>COUNTA(C26:C56)</f>
        <v>0</v>
      </c>
      <c r="D58" s="108">
        <f>COUNTA(D26:F56)</f>
        <v>0</v>
      </c>
      <c r="E58" s="109"/>
      <c r="F58" s="110"/>
      <c r="G58" s="106"/>
      <c r="H58" s="108">
        <f>COUNTA(H26:I56)</f>
        <v>0</v>
      </c>
      <c r="I58" s="110"/>
      <c r="J58" s="106"/>
      <c r="K58" s="106"/>
      <c r="L58" s="98">
        <f>COUNTA(L26:L56)</f>
        <v>0</v>
      </c>
      <c r="M58" s="106">
        <f>COUNTA(M26:M56)</f>
        <v>0</v>
      </c>
      <c r="N58" s="106">
        <f>COUNTA(N26:N56)</f>
        <v>0</v>
      </c>
      <c r="O58" s="99">
        <f>COUNTA(O26:O56)</f>
        <v>0</v>
      </c>
      <c r="P58" s="108">
        <f>COUNTA(P26:Q56)</f>
        <v>0</v>
      </c>
      <c r="Q58" s="110"/>
      <c r="R58" s="106">
        <f>COUNTA(R26:R56)</f>
        <v>0</v>
      </c>
      <c r="S58" s="106">
        <f t="shared" ref="S58:X58" si="3">COUNTA(S26:S56)</f>
        <v>0</v>
      </c>
      <c r="T58" s="106">
        <f t="shared" si="3"/>
        <v>0</v>
      </c>
      <c r="U58" s="106">
        <f t="shared" si="3"/>
        <v>0</v>
      </c>
      <c r="V58" s="106">
        <f t="shared" si="3"/>
        <v>0</v>
      </c>
      <c r="W58" s="106">
        <f>COUNTA(W26:W56)</f>
        <v>0</v>
      </c>
      <c r="X58" s="106">
        <f t="shared" si="3"/>
        <v>0</v>
      </c>
      <c r="Y58" s="106">
        <f>COUNTA(Y26:Y56)</f>
        <v>0</v>
      </c>
    </row>
    <row r="61" spans="1:25" x14ac:dyDescent="0.25">
      <c r="A61" s="111" t="s">
        <v>85</v>
      </c>
      <c r="B61" s="112"/>
      <c r="C61" s="113"/>
      <c r="D61" s="114"/>
      <c r="E61" s="114"/>
      <c r="F61" s="114"/>
      <c r="G61" s="114"/>
      <c r="H61" s="114"/>
      <c r="I61" s="114"/>
      <c r="J61" s="114"/>
      <c r="K61" s="114"/>
      <c r="L61" s="114"/>
      <c r="M61" s="114"/>
      <c r="N61" s="114"/>
      <c r="O61" s="114"/>
      <c r="P61" s="114"/>
      <c r="Q61" s="114"/>
      <c r="R61" s="114"/>
      <c r="S61" s="114"/>
      <c r="T61" s="114"/>
      <c r="U61" s="114"/>
      <c r="V61" s="114"/>
      <c r="W61" s="114"/>
      <c r="X61" s="114"/>
      <c r="Y61" s="115"/>
    </row>
    <row r="62" spans="1:25" x14ac:dyDescent="0.25">
      <c r="A62" s="116"/>
      <c r="B62" s="117"/>
      <c r="C62" s="117"/>
      <c r="D62" s="117"/>
      <c r="E62" s="117"/>
      <c r="F62" s="117"/>
      <c r="G62" s="117"/>
      <c r="H62" s="117"/>
      <c r="I62" s="117"/>
      <c r="J62" s="117"/>
      <c r="K62" s="117"/>
      <c r="L62" s="117"/>
      <c r="M62" s="117"/>
      <c r="N62" s="117"/>
      <c r="O62" s="117"/>
      <c r="P62" s="117"/>
      <c r="Q62" s="117"/>
      <c r="R62" s="117"/>
      <c r="S62" s="117"/>
      <c r="T62" s="117"/>
      <c r="U62" s="117"/>
      <c r="V62" s="117"/>
      <c r="W62" s="117"/>
      <c r="X62" s="117"/>
      <c r="Y62" s="118"/>
    </row>
    <row r="63" spans="1:25" x14ac:dyDescent="0.25">
      <c r="A63" s="119"/>
      <c r="B63" s="120"/>
      <c r="C63" s="120"/>
      <c r="D63" s="120"/>
      <c r="E63" s="120"/>
      <c r="F63" s="120"/>
      <c r="G63" s="120"/>
      <c r="H63" s="120"/>
      <c r="I63" s="120"/>
      <c r="J63" s="120"/>
      <c r="K63" s="120"/>
      <c r="L63" s="120"/>
      <c r="M63" s="120"/>
      <c r="N63" s="120"/>
      <c r="O63" s="120"/>
      <c r="P63" s="120"/>
      <c r="Q63" s="120"/>
      <c r="R63" s="120"/>
      <c r="S63" s="120"/>
      <c r="T63" s="120"/>
      <c r="U63" s="120"/>
      <c r="V63" s="120"/>
      <c r="W63" s="120"/>
      <c r="X63" s="120"/>
      <c r="Y63" s="121"/>
    </row>
    <row r="67" spans="13:13" x14ac:dyDescent="0.25">
      <c r="M67" s="38"/>
    </row>
  </sheetData>
  <mergeCells count="133">
    <mergeCell ref="I10:J10"/>
    <mergeCell ref="M10:N10"/>
    <mergeCell ref="I11:J11"/>
    <mergeCell ref="M11:N11"/>
    <mergeCell ref="I12:J12"/>
    <mergeCell ref="M12:N12"/>
    <mergeCell ref="D2:F3"/>
    <mergeCell ref="I2:J2"/>
    <mergeCell ref="I3:J3"/>
    <mergeCell ref="I7:P7"/>
    <mergeCell ref="I8:J8"/>
    <mergeCell ref="M8:N8"/>
    <mergeCell ref="I16:J16"/>
    <mergeCell ref="M16:N16"/>
    <mergeCell ref="I17:J17"/>
    <mergeCell ref="M17:N17"/>
    <mergeCell ref="A23:G23"/>
    <mergeCell ref="H23:V23"/>
    <mergeCell ref="I13:J13"/>
    <mergeCell ref="M13:N13"/>
    <mergeCell ref="I14:J14"/>
    <mergeCell ref="M14:N14"/>
    <mergeCell ref="I15:J15"/>
    <mergeCell ref="M15:N15"/>
    <mergeCell ref="D25:F25"/>
    <mergeCell ref="H25:I25"/>
    <mergeCell ref="P25:Q25"/>
    <mergeCell ref="D26:F26"/>
    <mergeCell ref="H26:I26"/>
    <mergeCell ref="P26:Q26"/>
    <mergeCell ref="W23:Y23"/>
    <mergeCell ref="A24:C24"/>
    <mergeCell ref="D24:F24"/>
    <mergeCell ref="H24:I24"/>
    <mergeCell ref="J24:K24"/>
    <mergeCell ref="M24:N24"/>
    <mergeCell ref="P24:Q24"/>
    <mergeCell ref="D29:F29"/>
    <mergeCell ref="H29:I29"/>
    <mergeCell ref="P29:Q29"/>
    <mergeCell ref="D30:F30"/>
    <mergeCell ref="H30:I30"/>
    <mergeCell ref="P30:Q30"/>
    <mergeCell ref="D27:F27"/>
    <mergeCell ref="H27:I27"/>
    <mergeCell ref="P27:Q27"/>
    <mergeCell ref="D28:F28"/>
    <mergeCell ref="H28:I28"/>
    <mergeCell ref="P28:Q28"/>
    <mergeCell ref="D33:F33"/>
    <mergeCell ref="H33:I33"/>
    <mergeCell ref="P33:Q33"/>
    <mergeCell ref="D34:F34"/>
    <mergeCell ref="H34:I34"/>
    <mergeCell ref="P34:Q34"/>
    <mergeCell ref="D31:F31"/>
    <mergeCell ref="H31:I31"/>
    <mergeCell ref="P31:Q31"/>
    <mergeCell ref="D32:F32"/>
    <mergeCell ref="H32:I32"/>
    <mergeCell ref="P32:Q32"/>
    <mergeCell ref="D37:F37"/>
    <mergeCell ref="H37:I37"/>
    <mergeCell ref="P37:Q37"/>
    <mergeCell ref="D38:F38"/>
    <mergeCell ref="H38:I38"/>
    <mergeCell ref="P38:Q38"/>
    <mergeCell ref="D35:F35"/>
    <mergeCell ref="H35:I35"/>
    <mergeCell ref="P35:Q35"/>
    <mergeCell ref="D36:F36"/>
    <mergeCell ref="H36:I36"/>
    <mergeCell ref="P36:Q36"/>
    <mergeCell ref="D41:F41"/>
    <mergeCell ref="H41:I41"/>
    <mergeCell ref="P41:Q41"/>
    <mergeCell ref="D42:F42"/>
    <mergeCell ref="H42:I42"/>
    <mergeCell ref="P42:Q42"/>
    <mergeCell ref="D39:F39"/>
    <mergeCell ref="H39:I39"/>
    <mergeCell ref="P39:Q39"/>
    <mergeCell ref="D40:F40"/>
    <mergeCell ref="H40:I40"/>
    <mergeCell ref="P40:Q40"/>
    <mergeCell ref="D45:F45"/>
    <mergeCell ref="H45:I45"/>
    <mergeCell ref="P45:Q45"/>
    <mergeCell ref="D46:F46"/>
    <mergeCell ref="H46:I46"/>
    <mergeCell ref="P46:Q46"/>
    <mergeCell ref="D43:F43"/>
    <mergeCell ref="H43:I43"/>
    <mergeCell ref="P43:Q43"/>
    <mergeCell ref="D44:F44"/>
    <mergeCell ref="H44:I44"/>
    <mergeCell ref="P44:Q44"/>
    <mergeCell ref="D49:F49"/>
    <mergeCell ref="H49:I49"/>
    <mergeCell ref="P49:Q49"/>
    <mergeCell ref="D50:F50"/>
    <mergeCell ref="H50:I50"/>
    <mergeCell ref="P50:Q50"/>
    <mergeCell ref="D47:F47"/>
    <mergeCell ref="H47:I47"/>
    <mergeCell ref="P47:Q47"/>
    <mergeCell ref="D48:F48"/>
    <mergeCell ref="H48:I48"/>
    <mergeCell ref="P48:Q48"/>
    <mergeCell ref="D53:F53"/>
    <mergeCell ref="H53:I53"/>
    <mergeCell ref="P53:Q53"/>
    <mergeCell ref="D54:F54"/>
    <mergeCell ref="H54:I54"/>
    <mergeCell ref="P54:Q54"/>
    <mergeCell ref="D51:F51"/>
    <mergeCell ref="H51:I51"/>
    <mergeCell ref="P51:Q51"/>
    <mergeCell ref="D52:F52"/>
    <mergeCell ref="H52:I52"/>
    <mergeCell ref="P52:Q52"/>
    <mergeCell ref="D58:F58"/>
    <mergeCell ref="H58:I58"/>
    <mergeCell ref="P58:Q58"/>
    <mergeCell ref="A61:B61"/>
    <mergeCell ref="C61:Y61"/>
    <mergeCell ref="A62:Y63"/>
    <mergeCell ref="D55:F55"/>
    <mergeCell ref="H55:I55"/>
    <mergeCell ref="P55:Q55"/>
    <mergeCell ref="D56:F56"/>
    <mergeCell ref="H56:I56"/>
    <mergeCell ref="P56:Q56"/>
  </mergeCells>
  <dataValidations count="11">
    <dataValidation type="list" allowBlank="1" showInputMessage="1" showErrorMessage="1" sqref="B26:B56">
      <formula1>rdvgenre</formula1>
    </dataValidation>
    <dataValidation type="list" allowBlank="1" showInputMessage="1" showErrorMessage="1" sqref="C26:C56">
      <formula1>rdv</formula1>
    </dataValidation>
    <dataValidation type="list" allowBlank="1" showInputMessage="1" showErrorMessage="1" sqref="H26:I56">
      <formula1>AOS</formula1>
    </dataValidation>
    <dataValidation type="list" allowBlank="1" showInputMessage="1" showErrorMessage="1" sqref="J26:J56">
      <formula1>Franchiseadulte</formula1>
    </dataValidation>
    <dataValidation type="list" allowBlank="1" showInputMessage="1" showErrorMessage="1" sqref="K26:K56">
      <formula1>Franchiseenfant</formula1>
    </dataValidation>
    <dataValidation type="list" allowBlank="1" showInputMessage="1" showErrorMessage="1" sqref="L26:L56">
      <formula1>Complémentaires</formula1>
    </dataValidation>
    <dataValidation type="list" allowBlank="1" showInputMessage="1" showErrorMessage="1" sqref="O26:O56">
      <formula1>Fraisdentaires</formula1>
    </dataValidation>
    <dataValidation type="list" allowBlank="1" showInputMessage="1" showErrorMessage="1" sqref="P26:Q56">
      <formula1>Hospitalisation</formula1>
    </dataValidation>
    <dataValidation type="list" allowBlank="1" showInputMessage="1" showErrorMessage="1" sqref="R26:R56">
      <formula1>Voyage</formula1>
    </dataValidation>
    <dataValidation type="list" allowBlank="1" showInputMessage="1" showErrorMessage="1" sqref="S26:S56">
      <formula1>ADIFGA</formula1>
    </dataValidation>
    <dataValidation type="list" allowBlank="1" showInputMessage="1" showErrorMessage="1" sqref="T26:T56">
      <formula1>Capitalhospit</formula1>
    </dataValidation>
  </dataValidation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V89"/>
  <sheetViews>
    <sheetView showGridLines="0" tabSelected="1" topLeftCell="A2" zoomScale="80" zoomScaleNormal="90" workbookViewId="0">
      <selection activeCell="C10" sqref="C10"/>
    </sheetView>
  </sheetViews>
  <sheetFormatPr baseColWidth="10" defaultRowHeight="15" x14ac:dyDescent="0.25"/>
  <cols>
    <col min="1" max="1" width="2.85546875" customWidth="1"/>
    <col min="2" max="2" width="26.28515625" customWidth="1"/>
    <col min="3" max="3" width="21.85546875" customWidth="1"/>
    <col min="6" max="6" width="2.85546875" customWidth="1"/>
    <col min="7" max="7" width="9.7109375" customWidth="1"/>
    <col min="8" max="8" width="2.85546875" customWidth="1"/>
    <col min="9" max="9" width="27.140625" bestFit="1" customWidth="1"/>
    <col min="10" max="11" width="7.7109375" customWidth="1"/>
    <col min="12" max="12" width="9" bestFit="1" customWidth="1"/>
    <col min="13" max="13" width="2.85546875" customWidth="1"/>
    <col min="14" max="14" width="9.7109375" customWidth="1"/>
    <col min="15" max="15" width="2.85546875" customWidth="1"/>
    <col min="16" max="16" width="21.7109375" bestFit="1" customWidth="1"/>
    <col min="18" max="18" width="22.140625" customWidth="1"/>
    <col min="19" max="19" width="9.7109375" customWidth="1"/>
    <col min="20" max="20" width="14.7109375" bestFit="1" customWidth="1"/>
    <col min="22" max="22" width="2.85546875" customWidth="1"/>
  </cols>
  <sheetData>
    <row r="1" spans="1:22" ht="15.75" thickBot="1" x14ac:dyDescent="0.3"/>
    <row r="2" spans="1:22" ht="15" customHeight="1" x14ac:dyDescent="0.25">
      <c r="H2" s="43"/>
      <c r="I2" s="144" t="s">
        <v>89</v>
      </c>
      <c r="J2" s="145"/>
      <c r="K2" s="145"/>
      <c r="L2" s="146"/>
      <c r="Q2" s="68" t="s">
        <v>2</v>
      </c>
      <c r="R2" s="68" t="s">
        <v>3</v>
      </c>
      <c r="S2" s="140" t="s">
        <v>4</v>
      </c>
      <c r="T2" s="140"/>
      <c r="U2" s="68" t="s">
        <v>5</v>
      </c>
    </row>
    <row r="3" spans="1:22" ht="15" customHeight="1" x14ac:dyDescent="0.25">
      <c r="H3" s="43"/>
      <c r="I3" s="162"/>
      <c r="J3" s="163"/>
      <c r="K3" s="163"/>
      <c r="L3" s="164"/>
      <c r="Q3" s="69">
        <v>2017</v>
      </c>
      <c r="R3" s="69" t="s">
        <v>15</v>
      </c>
      <c r="S3" s="131" t="s">
        <v>16</v>
      </c>
      <c r="T3" s="131"/>
      <c r="U3" s="69">
        <v>11629</v>
      </c>
    </row>
    <row r="4" spans="1:22" ht="15.75" customHeight="1" thickBot="1" x14ac:dyDescent="0.3">
      <c r="H4" s="43"/>
      <c r="I4" s="147"/>
      <c r="J4" s="148"/>
      <c r="K4" s="148"/>
      <c r="L4" s="149"/>
    </row>
    <row r="8" spans="1:22" ht="15.75" thickBot="1" x14ac:dyDescent="0.3"/>
    <row r="9" spans="1:22" ht="15.75" thickTop="1" x14ac:dyDescent="0.25">
      <c r="A9" s="48"/>
      <c r="B9" s="49"/>
      <c r="C9" s="49"/>
      <c r="D9" s="49"/>
      <c r="E9" s="49"/>
      <c r="F9" s="50"/>
      <c r="H9" s="48"/>
      <c r="I9" s="49"/>
      <c r="J9" s="49"/>
      <c r="K9" s="49"/>
      <c r="L9" s="49"/>
      <c r="M9" s="50"/>
      <c r="O9" s="48"/>
      <c r="P9" s="49"/>
      <c r="Q9" s="49"/>
      <c r="R9" s="49"/>
      <c r="S9" s="49"/>
      <c r="T9" s="49"/>
      <c r="U9" s="49"/>
      <c r="V9" s="50"/>
    </row>
    <row r="10" spans="1:22" x14ac:dyDescent="0.25">
      <c r="A10" s="51"/>
      <c r="C10" s="71" t="s">
        <v>90</v>
      </c>
      <c r="D10" s="37"/>
      <c r="E10" s="37"/>
      <c r="F10" s="44"/>
      <c r="G10" s="37"/>
      <c r="H10" s="57"/>
      <c r="I10" s="155" t="s">
        <v>97</v>
      </c>
      <c r="J10" s="156"/>
      <c r="K10" s="156"/>
      <c r="L10" s="156"/>
      <c r="M10" s="58"/>
      <c r="O10" s="51"/>
      <c r="P10" s="127" t="s">
        <v>106</v>
      </c>
      <c r="Q10" s="127"/>
      <c r="R10" s="127"/>
      <c r="S10" s="37"/>
      <c r="T10" s="77" t="s">
        <v>80</v>
      </c>
      <c r="U10" s="89" t="s">
        <v>110</v>
      </c>
      <c r="V10" s="45"/>
    </row>
    <row r="11" spans="1:22" x14ac:dyDescent="0.25">
      <c r="A11" s="51"/>
      <c r="B11" s="32"/>
      <c r="C11" s="32"/>
      <c r="D11" s="32"/>
      <c r="E11" s="32"/>
      <c r="F11" s="44"/>
      <c r="H11" s="51"/>
      <c r="I11" s="37"/>
      <c r="J11" s="37"/>
      <c r="K11" s="37"/>
      <c r="L11" s="37"/>
      <c r="M11" s="45"/>
      <c r="O11" s="51"/>
      <c r="P11" s="108" t="s">
        <v>17</v>
      </c>
      <c r="Q11" s="109"/>
      <c r="R11" s="76">
        <f>Q12</f>
        <v>0</v>
      </c>
      <c r="S11" s="1"/>
      <c r="T11" s="21">
        <v>20</v>
      </c>
      <c r="U11" s="79">
        <f>R11/T11</f>
        <v>0</v>
      </c>
      <c r="V11" s="45"/>
    </row>
    <row r="12" spans="1:22" x14ac:dyDescent="0.25">
      <c r="A12" s="51"/>
      <c r="B12" s="151" t="s">
        <v>91</v>
      </c>
      <c r="C12" s="151"/>
      <c r="D12" s="151"/>
      <c r="E12" s="151"/>
      <c r="F12" s="45"/>
      <c r="H12" s="51"/>
      <c r="I12" s="80" t="s">
        <v>98</v>
      </c>
      <c r="J12" s="81" t="s">
        <v>17</v>
      </c>
      <c r="K12" s="76">
        <f>SUM(J13:J15)</f>
        <v>0</v>
      </c>
      <c r="M12" s="45"/>
      <c r="O12" s="51"/>
      <c r="P12" s="85" t="s">
        <v>74</v>
      </c>
      <c r="Q12" s="33">
        <f>'S1'!W58</f>
        <v>0</v>
      </c>
      <c r="R12" s="1"/>
      <c r="S12" s="1"/>
      <c r="T12" s="1"/>
      <c r="U12" s="1"/>
      <c r="V12" s="45"/>
    </row>
    <row r="13" spans="1:22" x14ac:dyDescent="0.25">
      <c r="A13" s="51"/>
      <c r="B13" s="73" t="s">
        <v>17</v>
      </c>
      <c r="C13" s="73" t="s">
        <v>96</v>
      </c>
      <c r="D13" s="157" t="s">
        <v>95</v>
      </c>
      <c r="E13" s="157"/>
      <c r="F13" s="45"/>
      <c r="H13" s="51"/>
      <c r="I13" s="73" t="s">
        <v>36</v>
      </c>
      <c r="J13" s="27">
        <f>COUNTIF(lca,"Complementa Plus")</f>
        <v>0</v>
      </c>
      <c r="K13" s="26"/>
      <c r="L13" s="1"/>
      <c r="M13" s="45"/>
      <c r="O13" s="51"/>
      <c r="P13" s="1"/>
      <c r="Q13" s="1"/>
      <c r="R13" s="1"/>
      <c r="S13" s="1"/>
      <c r="T13" s="1"/>
      <c r="U13" s="1"/>
      <c r="V13" s="45"/>
    </row>
    <row r="14" spans="1:22" ht="15" customHeight="1" x14ac:dyDescent="0.25">
      <c r="A14" s="51"/>
      <c r="B14" s="27">
        <f>SUM(C14:E14)</f>
        <v>0</v>
      </c>
      <c r="C14" s="167"/>
      <c r="D14" s="167"/>
      <c r="E14" s="166"/>
      <c r="F14" s="45"/>
      <c r="H14" s="51"/>
      <c r="I14" s="82" t="s">
        <v>37</v>
      </c>
      <c r="J14" s="27">
        <f>COUNTIF(lca,"Complementa Maxi")</f>
        <v>0</v>
      </c>
      <c r="K14" s="26"/>
      <c r="L14" s="1"/>
      <c r="M14" s="45"/>
      <c r="O14" s="51"/>
      <c r="P14" s="1"/>
      <c r="Q14" s="1"/>
      <c r="R14" s="1"/>
      <c r="S14" s="1"/>
      <c r="T14" s="1"/>
      <c r="U14" s="1"/>
      <c r="V14" s="45"/>
    </row>
    <row r="15" spans="1:22" x14ac:dyDescent="0.25">
      <c r="A15" s="51"/>
      <c r="B15" s="26"/>
      <c r="C15" s="26"/>
      <c r="D15" s="26"/>
      <c r="E15" s="26"/>
      <c r="F15" s="45"/>
      <c r="G15" s="37"/>
      <c r="H15" s="57"/>
      <c r="I15" s="82" t="s">
        <v>35</v>
      </c>
      <c r="J15" s="9">
        <f>COUNTIF(lca,"Complementa Extra")</f>
        <v>0</v>
      </c>
      <c r="K15" s="64"/>
      <c r="L15" s="1"/>
      <c r="M15" s="45"/>
      <c r="O15" s="51"/>
      <c r="P15" s="1"/>
      <c r="Q15" s="1"/>
      <c r="R15" s="1"/>
      <c r="S15" s="1"/>
      <c r="T15" s="1"/>
      <c r="U15" s="1"/>
      <c r="V15" s="45"/>
    </row>
    <row r="16" spans="1:22" x14ac:dyDescent="0.25">
      <c r="A16" s="51"/>
      <c r="B16" s="26"/>
      <c r="C16" s="26"/>
      <c r="D16" s="26"/>
      <c r="E16" s="26"/>
      <c r="F16" s="45"/>
      <c r="G16" s="42"/>
      <c r="H16" s="59"/>
      <c r="I16" s="1"/>
      <c r="J16" s="1"/>
      <c r="K16" s="1"/>
      <c r="L16" s="1"/>
      <c r="M16" s="45"/>
      <c r="O16" s="51"/>
      <c r="P16" s="86" t="s">
        <v>72</v>
      </c>
      <c r="Q16" s="87"/>
      <c r="R16" s="87"/>
      <c r="S16" s="37"/>
      <c r="T16" s="90" t="s">
        <v>112</v>
      </c>
      <c r="U16" s="89" t="s">
        <v>111</v>
      </c>
      <c r="V16" s="45"/>
    </row>
    <row r="17" spans="1:22" ht="15" customHeight="1" x14ac:dyDescent="0.25">
      <c r="A17" s="51"/>
      <c r="B17" s="108" t="s">
        <v>92</v>
      </c>
      <c r="C17" s="109"/>
      <c r="D17" s="109"/>
      <c r="E17" s="110"/>
      <c r="F17" s="45"/>
      <c r="G17" s="42"/>
      <c r="H17" s="59"/>
      <c r="I17" s="1"/>
      <c r="J17" s="1"/>
      <c r="K17" s="1"/>
      <c r="L17" s="1"/>
      <c r="M17" s="45"/>
      <c r="O17" s="51"/>
      <c r="P17" s="88" t="s">
        <v>17</v>
      </c>
      <c r="Q17" s="88"/>
      <c r="R17" s="76">
        <f>SUM(Q18:Q19)</f>
        <v>0</v>
      </c>
      <c r="S17" s="1"/>
      <c r="T17" s="21">
        <v>100</v>
      </c>
      <c r="U17" s="79"/>
      <c r="V17" s="45"/>
    </row>
    <row r="18" spans="1:22" x14ac:dyDescent="0.25">
      <c r="A18" s="51"/>
      <c r="B18" s="73" t="s">
        <v>17</v>
      </c>
      <c r="C18" s="73" t="s">
        <v>94</v>
      </c>
      <c r="D18" s="136" t="s">
        <v>93</v>
      </c>
      <c r="E18" s="137"/>
      <c r="F18" s="46"/>
      <c r="G18" s="26"/>
      <c r="H18" s="60"/>
      <c r="I18" s="80" t="s">
        <v>99</v>
      </c>
      <c r="J18" s="81" t="s">
        <v>17</v>
      </c>
      <c r="K18" s="76">
        <f>SUM(J19:J24)</f>
        <v>0</v>
      </c>
      <c r="M18" s="45"/>
      <c r="O18" s="51"/>
      <c r="P18" s="73" t="s">
        <v>70</v>
      </c>
      <c r="Q18" s="166">
        <f>'S1'!X58</f>
        <v>0</v>
      </c>
      <c r="R18" s="1"/>
      <c r="S18" s="1"/>
      <c r="T18" s="36"/>
      <c r="U18" s="91">
        <f>Q18/T17</f>
        <v>0</v>
      </c>
      <c r="V18" s="45"/>
    </row>
    <row r="19" spans="1:22" x14ac:dyDescent="0.25">
      <c r="A19" s="51"/>
      <c r="B19" s="27">
        <f>SUM(C19:D19)</f>
        <v>0</v>
      </c>
      <c r="C19" s="27">
        <f>COUNTIF(enfant,"&gt;0")</f>
        <v>0</v>
      </c>
      <c r="D19" s="123">
        <f>COUNTIF(enfant,"=0")</f>
        <v>0</v>
      </c>
      <c r="E19" s="123"/>
      <c r="F19" s="47"/>
      <c r="G19" s="26"/>
      <c r="H19" s="60"/>
      <c r="I19" s="73" t="s">
        <v>39</v>
      </c>
      <c r="J19" s="27">
        <f>COUNTIF(hospi,"Priveco Varia")</f>
        <v>0</v>
      </c>
      <c r="K19" s="26"/>
      <c r="L19" s="1"/>
      <c r="M19" s="45"/>
      <c r="O19" s="51"/>
      <c r="P19" s="73" t="s">
        <v>73</v>
      </c>
      <c r="Q19" s="166">
        <f>'S1'!Y58</f>
        <v>0</v>
      </c>
      <c r="R19" s="1"/>
      <c r="S19" s="1"/>
      <c r="T19" s="31"/>
      <c r="U19" s="91">
        <f>Q19/T17</f>
        <v>0</v>
      </c>
      <c r="V19" s="45"/>
    </row>
    <row r="20" spans="1:22" x14ac:dyDescent="0.25">
      <c r="A20" s="51"/>
      <c r="B20" s="1"/>
      <c r="C20" s="1"/>
      <c r="D20" s="1"/>
      <c r="E20" s="1"/>
      <c r="F20" s="47"/>
      <c r="G20" s="26"/>
      <c r="H20" s="60"/>
      <c r="I20" s="73" t="s">
        <v>40</v>
      </c>
      <c r="J20" s="27">
        <f>COUNTIF(hospi,"Priveco Plus Varia")</f>
        <v>0</v>
      </c>
      <c r="K20" s="26"/>
      <c r="L20" s="1"/>
      <c r="M20" s="45"/>
      <c r="O20" s="51"/>
      <c r="P20" s="1"/>
      <c r="Q20" s="1"/>
      <c r="R20" s="1"/>
      <c r="S20" s="1"/>
      <c r="T20" s="1"/>
      <c r="U20" s="1"/>
      <c r="V20" s="45"/>
    </row>
    <row r="21" spans="1:22" x14ac:dyDescent="0.25">
      <c r="A21" s="51"/>
      <c r="B21" s="26"/>
      <c r="C21" s="26"/>
      <c r="D21" s="26"/>
      <c r="E21" s="26"/>
      <c r="F21" s="45"/>
      <c r="G21" s="26"/>
      <c r="H21" s="60"/>
      <c r="I21" s="73" t="s">
        <v>41</v>
      </c>
      <c r="J21" s="27">
        <f>COUNTIF(hospi,"Optima Varia")</f>
        <v>0</v>
      </c>
      <c r="K21" s="26"/>
      <c r="L21" s="1"/>
      <c r="M21" s="45"/>
      <c r="O21" s="51"/>
      <c r="P21" s="1"/>
      <c r="Q21" s="1"/>
      <c r="R21" s="1"/>
      <c r="S21" s="1"/>
      <c r="T21" s="1"/>
      <c r="U21" s="1"/>
      <c r="V21" s="45"/>
    </row>
    <row r="22" spans="1:22" x14ac:dyDescent="0.25">
      <c r="A22" s="51"/>
      <c r="B22" s="74" t="s">
        <v>109</v>
      </c>
      <c r="C22" s="75" t="s">
        <v>17</v>
      </c>
      <c r="D22" s="76">
        <f>SUM(C23:C26)</f>
        <v>2</v>
      </c>
      <c r="E22" s="1"/>
      <c r="F22" s="45"/>
      <c r="G22" s="26"/>
      <c r="H22" s="60"/>
      <c r="I22" s="73" t="s">
        <v>42</v>
      </c>
      <c r="J22" s="27">
        <f>COUNTIF(hospi,"Optima Plus Varia")</f>
        <v>0</v>
      </c>
      <c r="K22" s="26"/>
      <c r="L22" s="1"/>
      <c r="M22" s="45"/>
      <c r="O22" s="51"/>
      <c r="P22" s="1"/>
      <c r="Q22" s="1"/>
      <c r="R22" s="1"/>
      <c r="S22" s="1"/>
      <c r="T22" s="1"/>
      <c r="U22" s="1"/>
      <c r="V22" s="45"/>
    </row>
    <row r="23" spans="1:22" x14ac:dyDescent="0.25">
      <c r="A23" s="51"/>
      <c r="B23" s="73" t="s">
        <v>11</v>
      </c>
      <c r="C23" s="34">
        <f>COUNTIF(base,"Basis")</f>
        <v>0</v>
      </c>
      <c r="D23" s="41"/>
      <c r="E23" s="1"/>
      <c r="F23" s="47"/>
      <c r="G23" s="10"/>
      <c r="H23" s="60"/>
      <c r="I23" s="73" t="s">
        <v>43</v>
      </c>
      <c r="J23" s="27">
        <f>COUNTIF(hospi,"Ultra Varia")</f>
        <v>0</v>
      </c>
      <c r="K23" s="26"/>
      <c r="L23" s="1"/>
      <c r="M23" s="45"/>
      <c r="O23" s="51"/>
      <c r="P23" s="86" t="s">
        <v>107</v>
      </c>
      <c r="Q23" s="87"/>
      <c r="R23" s="87"/>
      <c r="S23" s="37"/>
      <c r="T23" s="77" t="s">
        <v>80</v>
      </c>
      <c r="U23" s="89" t="s">
        <v>110</v>
      </c>
      <c r="V23" s="45"/>
    </row>
    <row r="24" spans="1:22" x14ac:dyDescent="0.25">
      <c r="A24" s="51"/>
      <c r="B24" s="73" t="s">
        <v>28</v>
      </c>
      <c r="C24" s="34">
        <f>COUNTIF(base,"Médecin de famille")</f>
        <v>1</v>
      </c>
      <c r="D24" s="32"/>
      <c r="E24" s="1"/>
      <c r="F24" s="47"/>
      <c r="H24" s="51"/>
      <c r="I24" s="73" t="s">
        <v>71</v>
      </c>
      <c r="J24" s="166">
        <f>'S1'!T58</f>
        <v>0</v>
      </c>
      <c r="K24" s="26"/>
      <c r="L24" s="1"/>
      <c r="M24" s="45"/>
      <c r="O24" s="51"/>
      <c r="P24" s="74" t="s">
        <v>60</v>
      </c>
      <c r="Q24" s="81" t="s">
        <v>17</v>
      </c>
      <c r="R24" s="76">
        <f>SUM(Q25:Q26)</f>
        <v>2</v>
      </c>
      <c r="S24" s="1"/>
      <c r="T24" s="21">
        <v>460</v>
      </c>
      <c r="U24" s="79">
        <f>R24/T24</f>
        <v>4.3478260869565218E-3</v>
      </c>
      <c r="V24" s="45"/>
    </row>
    <row r="25" spans="1:22" x14ac:dyDescent="0.25">
      <c r="A25" s="51"/>
      <c r="B25" s="73" t="s">
        <v>29</v>
      </c>
      <c r="C25" s="35">
        <f>COUNTIF(base,"Pharmed")</f>
        <v>1</v>
      </c>
      <c r="D25" s="26"/>
      <c r="E25" s="1"/>
      <c r="F25" s="45"/>
      <c r="H25" s="51"/>
      <c r="I25" s="17"/>
      <c r="J25" s="26"/>
      <c r="K25" s="26"/>
      <c r="L25" s="1"/>
      <c r="M25" s="45"/>
      <c r="O25" s="51"/>
      <c r="P25" s="73" t="s">
        <v>58</v>
      </c>
      <c r="Q25" s="27">
        <f>COUNTIF(typecons,"Conseil client existant")</f>
        <v>0</v>
      </c>
      <c r="R25" s="1"/>
      <c r="S25" s="1"/>
      <c r="T25" s="27">
        <v>230</v>
      </c>
      <c r="U25" s="91">
        <f>Q25/T25</f>
        <v>0</v>
      </c>
      <c r="V25" s="45"/>
    </row>
    <row r="26" spans="1:22" x14ac:dyDescent="0.25">
      <c r="A26" s="51"/>
      <c r="B26" s="73" t="s">
        <v>30</v>
      </c>
      <c r="C26" s="35">
        <f>COUNTIF(base,"Réseau de soins")</f>
        <v>0</v>
      </c>
      <c r="D26" s="26"/>
      <c r="E26" s="1"/>
      <c r="F26" s="45"/>
      <c r="G26" s="37"/>
      <c r="H26" s="57"/>
      <c r="I26" s="1"/>
      <c r="J26" s="1"/>
      <c r="K26" s="1"/>
      <c r="L26" s="1"/>
      <c r="M26" s="45"/>
      <c r="O26" s="51"/>
      <c r="P26" s="73" t="s">
        <v>57</v>
      </c>
      <c r="Q26" s="27">
        <f>COUNTIF(typecons,"Conseil client nouveau")</f>
        <v>2</v>
      </c>
      <c r="R26" s="1"/>
      <c r="S26" s="1"/>
      <c r="T26" s="27">
        <v>230</v>
      </c>
      <c r="U26" s="91">
        <f>Q26/T26</f>
        <v>8.6956521739130436E-3</v>
      </c>
      <c r="V26" s="45"/>
    </row>
    <row r="27" spans="1:22" x14ac:dyDescent="0.25">
      <c r="A27" s="51"/>
      <c r="B27" s="1"/>
      <c r="C27" s="1"/>
      <c r="D27" s="1"/>
      <c r="E27" s="1"/>
      <c r="F27" s="45"/>
      <c r="H27" s="51"/>
      <c r="I27" s="80" t="s">
        <v>100</v>
      </c>
      <c r="J27" s="81" t="s">
        <v>17</v>
      </c>
      <c r="K27" s="76">
        <f>SUM(J28:J29)</f>
        <v>0</v>
      </c>
      <c r="M27" s="45"/>
      <c r="O27" s="51"/>
      <c r="P27" s="17"/>
      <c r="Q27" s="26"/>
      <c r="R27" s="1"/>
      <c r="S27" s="1"/>
      <c r="T27" s="1"/>
      <c r="U27" s="1"/>
      <c r="V27" s="45"/>
    </row>
    <row r="28" spans="1:22" x14ac:dyDescent="0.25">
      <c r="A28" s="51"/>
      <c r="B28" s="1"/>
      <c r="C28" s="1"/>
      <c r="D28" s="1"/>
      <c r="E28" s="1"/>
      <c r="F28" s="45"/>
      <c r="H28" s="51"/>
      <c r="I28" s="73" t="s">
        <v>61</v>
      </c>
      <c r="J28" s="166">
        <f>'S1'!M58</f>
        <v>0</v>
      </c>
      <c r="K28" s="26"/>
      <c r="L28" s="1"/>
      <c r="M28" s="45"/>
      <c r="O28" s="51"/>
      <c r="P28" s="1"/>
      <c r="Q28" s="1"/>
      <c r="R28" s="1"/>
      <c r="S28" s="1"/>
      <c r="T28" s="1"/>
      <c r="U28" s="1"/>
      <c r="V28" s="45"/>
    </row>
    <row r="29" spans="1:22" x14ac:dyDescent="0.25">
      <c r="A29" s="51"/>
      <c r="B29" s="55"/>
      <c r="C29" s="1"/>
      <c r="D29" s="1"/>
      <c r="E29" s="1"/>
      <c r="F29" s="45"/>
      <c r="H29" s="51"/>
      <c r="I29" s="73" t="s">
        <v>62</v>
      </c>
      <c r="J29" s="166">
        <f>'S1'!N58</f>
        <v>0</v>
      </c>
      <c r="K29" s="26"/>
      <c r="L29" s="1"/>
      <c r="M29" s="45"/>
      <c r="O29" s="51"/>
      <c r="P29" s="74" t="s">
        <v>108</v>
      </c>
      <c r="Q29" s="81" t="s">
        <v>17</v>
      </c>
      <c r="R29" s="76">
        <f>SUM(Q30:Q37)</f>
        <v>0</v>
      </c>
      <c r="S29" s="1"/>
      <c r="T29" s="108" t="s">
        <v>113</v>
      </c>
      <c r="U29" s="110"/>
      <c r="V29" s="45"/>
    </row>
    <row r="30" spans="1:22" x14ac:dyDescent="0.25">
      <c r="A30" s="51"/>
      <c r="B30" s="77" t="s">
        <v>114</v>
      </c>
      <c r="C30" s="77" t="s">
        <v>80</v>
      </c>
      <c r="D30" s="78" t="s">
        <v>110</v>
      </c>
      <c r="E30" s="1"/>
      <c r="F30" s="45"/>
      <c r="H30" s="51"/>
      <c r="I30" s="17"/>
      <c r="J30" s="26"/>
      <c r="K30" s="26"/>
      <c r="L30" s="1"/>
      <c r="M30" s="45"/>
      <c r="O30" s="51"/>
      <c r="P30" s="73" t="s">
        <v>7</v>
      </c>
      <c r="Q30" s="27">
        <f>COUNTIF(genrerd,"Acquisition")</f>
        <v>0</v>
      </c>
      <c r="R30" s="1"/>
      <c r="S30" s="1"/>
      <c r="T30" s="165" t="e">
        <f>Q30/R29</f>
        <v>#DIV/0!</v>
      </c>
      <c r="U30" s="165"/>
      <c r="V30" s="45"/>
    </row>
    <row r="31" spans="1:22" x14ac:dyDescent="0.25">
      <c r="A31" s="51"/>
      <c r="B31" s="21">
        <f>B14+B19</f>
        <v>0</v>
      </c>
      <c r="C31" s="21">
        <v>150</v>
      </c>
      <c r="D31" s="79">
        <f>B31/C31</f>
        <v>0</v>
      </c>
      <c r="E31" s="1"/>
      <c r="F31" s="45"/>
      <c r="H31" s="51"/>
      <c r="I31" s="1"/>
      <c r="J31" s="1"/>
      <c r="K31" s="1"/>
      <c r="L31" s="1"/>
      <c r="M31" s="45"/>
      <c r="O31" s="51"/>
      <c r="P31" s="73" t="s">
        <v>6</v>
      </c>
      <c r="Q31" s="27">
        <f>COUNTIF(genrerd,"Fidélisation")</f>
        <v>0</v>
      </c>
      <c r="R31" s="1"/>
      <c r="S31" s="1"/>
      <c r="T31" s="165" t="e">
        <f>Q31/R29</f>
        <v>#DIV/0!</v>
      </c>
      <c r="U31" s="165"/>
      <c r="V31" s="45"/>
    </row>
    <row r="32" spans="1:22" ht="13.5" customHeight="1" thickBot="1" x14ac:dyDescent="0.3">
      <c r="A32" s="52"/>
      <c r="B32" s="56"/>
      <c r="C32" s="53"/>
      <c r="D32" s="53"/>
      <c r="E32" s="53"/>
      <c r="F32" s="54"/>
      <c r="H32" s="51"/>
      <c r="I32" s="80" t="s">
        <v>101</v>
      </c>
      <c r="J32" s="81" t="s">
        <v>17</v>
      </c>
      <c r="K32" s="76">
        <f>SUM(M32:M33)</f>
        <v>0</v>
      </c>
      <c r="M32" s="45"/>
      <c r="O32" s="51"/>
      <c r="P32" s="73" t="s">
        <v>22</v>
      </c>
      <c r="Q32" s="27">
        <f>COUNTIF(genrerd,"Mission")</f>
        <v>0</v>
      </c>
      <c r="R32" s="1"/>
      <c r="S32" s="1"/>
      <c r="T32" s="165" t="e">
        <f>Q32/R29</f>
        <v>#DIV/0!</v>
      </c>
      <c r="U32" s="165"/>
      <c r="V32" s="45"/>
    </row>
    <row r="33" spans="8:22" ht="15.75" thickTop="1" x14ac:dyDescent="0.25">
      <c r="H33" s="51"/>
      <c r="I33" s="73" t="s">
        <v>46</v>
      </c>
      <c r="J33" s="27">
        <f>COUNTIF(dents,"Denta")</f>
        <v>0</v>
      </c>
      <c r="K33" s="26"/>
      <c r="L33" s="1"/>
      <c r="M33" s="45"/>
      <c r="O33" s="51"/>
      <c r="P33" s="73" t="s">
        <v>13</v>
      </c>
      <c r="Q33" s="27">
        <f>COUNTIF(genrerd,"Renouvellement")</f>
        <v>0</v>
      </c>
      <c r="R33" s="1"/>
      <c r="S33" s="1"/>
      <c r="T33" s="165" t="e">
        <f>Q33/R29</f>
        <v>#DIV/0!</v>
      </c>
      <c r="U33" s="165"/>
      <c r="V33" s="45"/>
    </row>
    <row r="34" spans="8:22" x14ac:dyDescent="0.25">
      <c r="H34" s="51"/>
      <c r="I34" s="73" t="s">
        <v>47</v>
      </c>
      <c r="J34" s="27">
        <f>COUNTIF(dents,"Denta Plus")</f>
        <v>0</v>
      </c>
      <c r="K34" s="26"/>
      <c r="L34" s="1"/>
      <c r="M34" s="45"/>
      <c r="O34" s="51"/>
      <c r="P34" s="73" t="s">
        <v>23</v>
      </c>
      <c r="Q34" s="27">
        <f>COUNTIF(genrerd,"Recommandation")</f>
        <v>0</v>
      </c>
      <c r="R34" s="1"/>
      <c r="S34" s="1"/>
      <c r="T34" s="165" t="e">
        <f>Q34/R29</f>
        <v>#DIV/0!</v>
      </c>
      <c r="U34" s="165"/>
      <c r="V34" s="45"/>
    </row>
    <row r="35" spans="8:22" x14ac:dyDescent="0.25">
      <c r="H35" s="51"/>
      <c r="I35" s="17"/>
      <c r="J35" s="26"/>
      <c r="K35" s="26"/>
      <c r="L35" s="1"/>
      <c r="M35" s="45"/>
      <c r="O35" s="51"/>
      <c r="P35" s="73" t="s">
        <v>25</v>
      </c>
      <c r="Q35" s="27">
        <f>COUNTIF(genrerd,"Agence")</f>
        <v>0</v>
      </c>
      <c r="R35" s="1"/>
      <c r="S35" s="1"/>
      <c r="T35" s="165" t="e">
        <f>Q35/R29</f>
        <v>#DIV/0!</v>
      </c>
      <c r="U35" s="165"/>
      <c r="V35" s="45"/>
    </row>
    <row r="36" spans="8:22" x14ac:dyDescent="0.25">
      <c r="H36" s="51"/>
      <c r="I36" s="1"/>
      <c r="J36" s="1"/>
      <c r="K36" s="1"/>
      <c r="L36" s="1"/>
      <c r="M36" s="45"/>
      <c r="O36" s="51"/>
      <c r="P36" s="73" t="s">
        <v>26</v>
      </c>
      <c r="Q36" s="27">
        <f>COUNTIF(genrerd,"Manifestation")</f>
        <v>0</v>
      </c>
      <c r="R36" s="1"/>
      <c r="S36" s="1"/>
      <c r="T36" s="165" t="e">
        <f>Q36/R29</f>
        <v>#DIV/0!</v>
      </c>
      <c r="U36" s="165"/>
      <c r="V36" s="45"/>
    </row>
    <row r="37" spans="8:22" x14ac:dyDescent="0.25">
      <c r="H37" s="51"/>
      <c r="I37" s="74" t="s">
        <v>102</v>
      </c>
      <c r="J37" s="81" t="s">
        <v>17</v>
      </c>
      <c r="K37" s="76">
        <f>SUM(J38:J39)</f>
        <v>0</v>
      </c>
      <c r="M37" s="45"/>
      <c r="O37" s="51"/>
      <c r="P37" s="73" t="s">
        <v>24</v>
      </c>
      <c r="Q37" s="27">
        <f>COUNTIF(genrerd,"Autre")</f>
        <v>0</v>
      </c>
      <c r="R37" s="1"/>
      <c r="S37" s="1"/>
      <c r="T37" s="165" t="e">
        <f>Q37/R29</f>
        <v>#DIV/0!</v>
      </c>
      <c r="U37" s="165"/>
      <c r="V37" s="45"/>
    </row>
    <row r="38" spans="8:22" ht="15.75" thickBot="1" x14ac:dyDescent="0.3">
      <c r="H38" s="51"/>
      <c r="I38" s="73" t="s">
        <v>53</v>
      </c>
      <c r="J38" s="27">
        <f>COUNTIF(vac,"Mondia")</f>
        <v>0</v>
      </c>
      <c r="K38" s="26"/>
      <c r="L38" s="1"/>
      <c r="M38" s="45"/>
      <c r="O38" s="61"/>
      <c r="P38" s="62"/>
      <c r="Q38" s="62"/>
      <c r="R38" s="62"/>
      <c r="S38" s="62"/>
      <c r="T38" s="62"/>
      <c r="U38" s="62"/>
      <c r="V38" s="63"/>
    </row>
    <row r="39" spans="8:22" ht="15.75" thickTop="1" x14ac:dyDescent="0.25">
      <c r="H39" s="51"/>
      <c r="I39" s="73" t="s">
        <v>54</v>
      </c>
      <c r="J39" s="27">
        <f>COUNTIF(dents,"Mondia Plus")</f>
        <v>0</v>
      </c>
      <c r="K39" s="26"/>
      <c r="L39" s="1"/>
      <c r="M39" s="45"/>
    </row>
    <row r="40" spans="8:22" x14ac:dyDescent="0.25">
      <c r="H40" s="51"/>
      <c r="I40" s="17"/>
      <c r="J40" s="26"/>
      <c r="K40" s="26"/>
      <c r="L40" s="1"/>
      <c r="M40" s="45"/>
    </row>
    <row r="41" spans="8:22" x14ac:dyDescent="0.25">
      <c r="H41" s="51"/>
      <c r="I41" s="1"/>
      <c r="J41" s="1"/>
      <c r="K41" s="1"/>
      <c r="L41" s="1"/>
      <c r="M41" s="45"/>
    </row>
    <row r="42" spans="8:22" x14ac:dyDescent="0.25">
      <c r="H42" s="51"/>
      <c r="I42" s="74" t="s">
        <v>103</v>
      </c>
      <c r="J42" s="81" t="s">
        <v>17</v>
      </c>
      <c r="K42" s="76">
        <f>SUM(J43:J45)</f>
        <v>0</v>
      </c>
      <c r="M42" s="45"/>
    </row>
    <row r="43" spans="8:22" x14ac:dyDescent="0.25">
      <c r="H43" s="51"/>
      <c r="I43" s="73" t="s">
        <v>48</v>
      </c>
      <c r="J43" s="27">
        <f>COUNTIF(adi,"Previsia")</f>
        <v>0</v>
      </c>
      <c r="K43" s="26"/>
      <c r="L43" s="1"/>
      <c r="M43" s="45"/>
    </row>
    <row r="44" spans="8:22" x14ac:dyDescent="0.25">
      <c r="H44" s="51"/>
      <c r="I44" s="73" t="s">
        <v>49</v>
      </c>
      <c r="J44" s="27">
        <f>COUNTIF(adi,"Previsia Plus")</f>
        <v>0</v>
      </c>
      <c r="K44" s="26"/>
      <c r="L44" s="1"/>
      <c r="M44" s="45"/>
    </row>
    <row r="45" spans="8:22" x14ac:dyDescent="0.25">
      <c r="H45" s="51"/>
      <c r="I45" s="73" t="s">
        <v>50</v>
      </c>
      <c r="J45" s="27">
        <f>COUNTIF(adi,"Previsia Extra")</f>
        <v>0</v>
      </c>
      <c r="K45" s="26"/>
      <c r="L45" s="1"/>
      <c r="M45" s="45"/>
    </row>
    <row r="46" spans="8:22" x14ac:dyDescent="0.25">
      <c r="H46" s="51"/>
      <c r="I46" s="17"/>
      <c r="J46" s="26"/>
      <c r="K46" s="26"/>
      <c r="L46" s="1"/>
      <c r="M46" s="45"/>
    </row>
    <row r="47" spans="8:22" x14ac:dyDescent="0.25">
      <c r="H47" s="51"/>
      <c r="I47" s="17"/>
      <c r="J47" s="26"/>
      <c r="K47" s="26"/>
      <c r="L47" s="1"/>
      <c r="M47" s="45"/>
    </row>
    <row r="48" spans="8:22" x14ac:dyDescent="0.25">
      <c r="H48" s="51"/>
      <c r="I48" s="74" t="s">
        <v>104</v>
      </c>
      <c r="J48" s="81" t="s">
        <v>17</v>
      </c>
      <c r="K48" s="76">
        <f>J49</f>
        <v>0</v>
      </c>
      <c r="M48" s="45"/>
    </row>
    <row r="49" spans="8:13" x14ac:dyDescent="0.25">
      <c r="H49" s="51"/>
      <c r="I49" s="73" t="s">
        <v>105</v>
      </c>
      <c r="J49" s="166">
        <f>'S1'!V58</f>
        <v>0</v>
      </c>
      <c r="K49" s="26"/>
      <c r="L49" s="1"/>
      <c r="M49" s="45"/>
    </row>
    <row r="50" spans="8:13" x14ac:dyDescent="0.25">
      <c r="H50" s="51"/>
      <c r="I50" s="17"/>
      <c r="J50" s="26"/>
      <c r="K50" s="26"/>
      <c r="L50" s="1"/>
      <c r="M50" s="45"/>
    </row>
    <row r="51" spans="8:13" x14ac:dyDescent="0.25">
      <c r="H51" s="51"/>
      <c r="I51" s="1"/>
      <c r="J51" s="1"/>
      <c r="K51" s="1"/>
      <c r="L51" s="1"/>
      <c r="M51" s="45"/>
    </row>
    <row r="52" spans="8:13" x14ac:dyDescent="0.25">
      <c r="H52" s="51"/>
      <c r="I52" s="74" t="s">
        <v>66</v>
      </c>
      <c r="J52" s="81" t="s">
        <v>17</v>
      </c>
      <c r="K52" s="76">
        <f>J53</f>
        <v>0</v>
      </c>
      <c r="M52" s="45"/>
    </row>
    <row r="53" spans="8:13" x14ac:dyDescent="0.25">
      <c r="H53" s="51"/>
      <c r="I53" s="73" t="s">
        <v>67</v>
      </c>
      <c r="J53" s="166">
        <f>'S1'!U58</f>
        <v>0</v>
      </c>
      <c r="K53" s="26"/>
      <c r="L53" s="1"/>
      <c r="M53" s="45"/>
    </row>
    <row r="54" spans="8:13" x14ac:dyDescent="0.25">
      <c r="H54" s="51"/>
      <c r="I54" s="1"/>
      <c r="J54" s="1"/>
      <c r="K54" s="1"/>
      <c r="L54" s="1"/>
      <c r="M54" s="45"/>
    </row>
    <row r="55" spans="8:13" x14ac:dyDescent="0.25">
      <c r="H55" s="51"/>
      <c r="I55" s="1"/>
      <c r="J55" s="1"/>
      <c r="K55" s="1"/>
      <c r="L55" s="1"/>
      <c r="M55" s="45"/>
    </row>
    <row r="56" spans="8:13" x14ac:dyDescent="0.25">
      <c r="H56" s="51"/>
      <c r="I56" s="1"/>
      <c r="J56" s="1"/>
      <c r="K56" s="1"/>
      <c r="L56" s="1"/>
      <c r="M56" s="45"/>
    </row>
    <row r="57" spans="8:13" x14ac:dyDescent="0.25">
      <c r="H57" s="51"/>
      <c r="I57" s="77" t="s">
        <v>115</v>
      </c>
      <c r="J57" s="158" t="s">
        <v>80</v>
      </c>
      <c r="K57" s="159"/>
      <c r="L57" s="78" t="s">
        <v>110</v>
      </c>
      <c r="M57" s="45"/>
    </row>
    <row r="58" spans="8:13" x14ac:dyDescent="0.25">
      <c r="H58" s="51"/>
      <c r="I58" s="83">
        <f>SUM(K12:K52)</f>
        <v>0</v>
      </c>
      <c r="J58" s="160">
        <v>150</v>
      </c>
      <c r="K58" s="161"/>
      <c r="L58" s="84">
        <f>(K12+K18+K27+K32+K37+K42+K48+K52)/J58</f>
        <v>0</v>
      </c>
      <c r="M58" s="66"/>
    </row>
    <row r="59" spans="8:13" ht="15.75" thickBot="1" x14ac:dyDescent="0.3">
      <c r="H59" s="61"/>
      <c r="I59" s="65"/>
      <c r="J59" s="65"/>
      <c r="K59" s="65"/>
      <c r="L59" s="62"/>
      <c r="M59" s="63"/>
    </row>
    <row r="60" spans="8:13" ht="15.75" thickTop="1" x14ac:dyDescent="0.25"/>
    <row r="68" spans="2:11" x14ac:dyDescent="0.25">
      <c r="B68" s="17"/>
      <c r="C68" s="10"/>
    </row>
    <row r="69" spans="2:11" x14ac:dyDescent="0.25">
      <c r="B69" s="17"/>
      <c r="C69" s="10"/>
    </row>
    <row r="70" spans="2:11" x14ac:dyDescent="0.25">
      <c r="B70" s="17"/>
      <c r="C70" s="10"/>
    </row>
    <row r="73" spans="2:11" x14ac:dyDescent="0.25">
      <c r="I73" s="37"/>
      <c r="J73" s="37"/>
      <c r="K73" s="37"/>
    </row>
    <row r="79" spans="2:11" x14ac:dyDescent="0.25">
      <c r="I79" s="37"/>
      <c r="J79" s="37"/>
      <c r="K79" s="37"/>
    </row>
    <row r="86" spans="9:15" x14ac:dyDescent="0.25">
      <c r="I86" s="37"/>
      <c r="J86" s="37"/>
      <c r="K86" s="37"/>
    </row>
    <row r="89" spans="9:15" x14ac:dyDescent="0.25">
      <c r="O89" s="10"/>
    </row>
  </sheetData>
  <mergeCells count="22">
    <mergeCell ref="J57:K57"/>
    <mergeCell ref="J58:K58"/>
    <mergeCell ref="S2:T2"/>
    <mergeCell ref="S3:T3"/>
    <mergeCell ref="I2:L4"/>
    <mergeCell ref="T30:U30"/>
    <mergeCell ref="T31:U31"/>
    <mergeCell ref="T32:U32"/>
    <mergeCell ref="T33:U33"/>
    <mergeCell ref="T34:U34"/>
    <mergeCell ref="T35:U35"/>
    <mergeCell ref="T36:U36"/>
    <mergeCell ref="T37:U37"/>
    <mergeCell ref="P10:R10"/>
    <mergeCell ref="P11:Q11"/>
    <mergeCell ref="T29:U29"/>
    <mergeCell ref="B17:E17"/>
    <mergeCell ref="D18:E18"/>
    <mergeCell ref="I10:L10"/>
    <mergeCell ref="D19:E19"/>
    <mergeCell ref="B12:E12"/>
    <mergeCell ref="D13:E13"/>
  </mergeCells>
  <pageMargins left="0.70866141732283472" right="0.70866141732283472" top="0.74803149606299213" bottom="0.74803149606299213" header="0.31496062992125984" footer="0.31496062992125984"/>
  <pageSetup paperSize="9" scale="52" orientation="landscape" horizontalDpi="4294967293" verticalDpi="4294967292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B4:V13"/>
  <sheetViews>
    <sheetView workbookViewId="0">
      <selection activeCell="H16" sqref="H16"/>
    </sheetView>
  </sheetViews>
  <sheetFormatPr baseColWidth="10" defaultRowHeight="15" x14ac:dyDescent="0.25"/>
  <cols>
    <col min="1" max="1" width="1.7109375" customWidth="1"/>
    <col min="2" max="2" width="16.42578125" customWidth="1"/>
    <col min="3" max="3" width="2.28515625" customWidth="1"/>
    <col min="4" max="4" width="21" customWidth="1"/>
    <col min="5" max="5" width="2" customWidth="1"/>
    <col min="6" max="6" width="22.28515625" customWidth="1"/>
    <col min="7" max="7" width="2.28515625" customWidth="1"/>
    <col min="8" max="8" width="18.28515625" customWidth="1"/>
    <col min="9" max="9" width="2" customWidth="1"/>
    <col min="10" max="10" width="17.5703125" customWidth="1"/>
    <col min="11" max="11" width="1.85546875" customWidth="1"/>
    <col min="12" max="12" width="18.42578125" customWidth="1"/>
    <col min="13" max="13" width="1.85546875" customWidth="1"/>
    <col min="14" max="14" width="18.5703125" customWidth="1"/>
    <col min="15" max="15" width="2.140625" customWidth="1"/>
    <col min="16" max="16" width="28.140625" customWidth="1"/>
    <col min="17" max="17" width="2.28515625" customWidth="1"/>
    <col min="18" max="18" width="14" customWidth="1"/>
    <col min="19" max="19" width="2.140625" customWidth="1"/>
    <col min="20" max="20" width="12.7109375" customWidth="1"/>
    <col min="21" max="21" width="2.140625" customWidth="1"/>
    <col min="22" max="22" width="17.85546875" customWidth="1"/>
  </cols>
  <sheetData>
    <row r="4" spans="2:22" x14ac:dyDescent="0.25">
      <c r="B4" s="3" t="s">
        <v>27</v>
      </c>
      <c r="D4" s="12" t="s">
        <v>59</v>
      </c>
      <c r="F4" s="3" t="s">
        <v>12</v>
      </c>
      <c r="H4" s="3" t="s">
        <v>32</v>
      </c>
      <c r="J4" s="3" t="s">
        <v>33</v>
      </c>
      <c r="L4" s="3" t="s">
        <v>34</v>
      </c>
      <c r="N4" s="3" t="s">
        <v>38</v>
      </c>
      <c r="P4" s="3" t="s">
        <v>44</v>
      </c>
      <c r="R4" s="3" t="s">
        <v>45</v>
      </c>
      <c r="T4" s="3" t="s">
        <v>51</v>
      </c>
      <c r="V4" s="3" t="s">
        <v>52</v>
      </c>
    </row>
    <row r="5" spans="2:22" x14ac:dyDescent="0.25">
      <c r="B5" s="13"/>
      <c r="D5" s="14"/>
      <c r="F5" s="13"/>
      <c r="H5" s="13"/>
      <c r="J5" s="13"/>
      <c r="L5" s="13"/>
      <c r="N5" s="13"/>
      <c r="P5" s="13"/>
      <c r="R5" s="13"/>
      <c r="T5" s="13"/>
      <c r="V5" s="13"/>
    </row>
    <row r="6" spans="2:22" x14ac:dyDescent="0.25">
      <c r="B6" s="4" t="s">
        <v>7</v>
      </c>
      <c r="D6" s="4" t="s">
        <v>58</v>
      </c>
      <c r="F6" s="4" t="s">
        <v>11</v>
      </c>
      <c r="H6" s="5">
        <v>0</v>
      </c>
      <c r="J6" s="5">
        <v>300</v>
      </c>
      <c r="L6" s="4" t="s">
        <v>35</v>
      </c>
      <c r="N6" s="4" t="s">
        <v>39</v>
      </c>
      <c r="P6" s="7">
        <v>500</v>
      </c>
      <c r="R6" s="4" t="s">
        <v>46</v>
      </c>
      <c r="T6" s="4" t="s">
        <v>48</v>
      </c>
      <c r="V6" s="4" t="s">
        <v>53</v>
      </c>
    </row>
    <row r="7" spans="2:22" x14ac:dyDescent="0.25">
      <c r="B7" s="4" t="s">
        <v>6</v>
      </c>
      <c r="D7" s="4" t="s">
        <v>57</v>
      </c>
      <c r="F7" s="4" t="s">
        <v>28</v>
      </c>
      <c r="H7" s="5">
        <v>100</v>
      </c>
      <c r="J7" s="6">
        <v>500</v>
      </c>
      <c r="L7" s="4" t="s">
        <v>36</v>
      </c>
      <c r="N7" s="4" t="s">
        <v>40</v>
      </c>
      <c r="P7" s="7">
        <v>1000</v>
      </c>
      <c r="R7" s="4" t="s">
        <v>47</v>
      </c>
      <c r="T7" s="4" t="s">
        <v>49</v>
      </c>
      <c r="V7" s="4" t="s">
        <v>54</v>
      </c>
    </row>
    <row r="8" spans="2:22" x14ac:dyDescent="0.25">
      <c r="B8" s="4" t="s">
        <v>22</v>
      </c>
      <c r="F8" s="4" t="s">
        <v>29</v>
      </c>
      <c r="H8" s="5">
        <v>200</v>
      </c>
      <c r="J8" s="5">
        <v>1000</v>
      </c>
      <c r="L8" s="4" t="s">
        <v>37</v>
      </c>
      <c r="N8" s="4" t="s">
        <v>41</v>
      </c>
      <c r="P8" s="7">
        <v>1500</v>
      </c>
      <c r="T8" s="4" t="s">
        <v>50</v>
      </c>
    </row>
    <row r="9" spans="2:22" x14ac:dyDescent="0.25">
      <c r="B9" s="4" t="s">
        <v>13</v>
      </c>
      <c r="F9" s="4" t="s">
        <v>30</v>
      </c>
      <c r="H9" s="5">
        <v>300</v>
      </c>
      <c r="J9" s="5">
        <v>1500</v>
      </c>
      <c r="N9" s="4" t="s">
        <v>42</v>
      </c>
      <c r="P9" s="7">
        <v>2000</v>
      </c>
    </row>
    <row r="10" spans="2:22" x14ac:dyDescent="0.25">
      <c r="B10" s="4" t="s">
        <v>23</v>
      </c>
      <c r="H10" s="5">
        <v>400</v>
      </c>
      <c r="J10" s="5">
        <v>2000</v>
      </c>
      <c r="N10" s="4" t="s">
        <v>43</v>
      </c>
      <c r="P10" s="7">
        <v>2500</v>
      </c>
    </row>
    <row r="11" spans="2:22" x14ac:dyDescent="0.25">
      <c r="B11" s="4" t="s">
        <v>25</v>
      </c>
      <c r="H11" s="5">
        <v>500</v>
      </c>
      <c r="J11" s="5">
        <v>2500</v>
      </c>
      <c r="P11" s="7">
        <v>3000</v>
      </c>
    </row>
    <row r="12" spans="2:22" x14ac:dyDescent="0.25">
      <c r="B12" s="4" t="s">
        <v>26</v>
      </c>
      <c r="H12" s="5">
        <v>600</v>
      </c>
    </row>
    <row r="13" spans="2:22" x14ac:dyDescent="0.25">
      <c r="B13" s="4" t="s">
        <v>24</v>
      </c>
    </row>
  </sheetData>
  <dataValidations count="1">
    <dataValidation type="list" allowBlank="1" showInputMessage="1" showErrorMessage="1" sqref="E5">
      <formula1>rose</formula1>
    </dataValidation>
  </dataValidations>
  <pageMargins left="0.70866141732283472" right="0.70866141732283472" top="0.74803149606299213" bottom="0.74803149606299213" header="0.31496062992125984" footer="0.31496062992125984"/>
  <pageSetup paperSize="9" scale="57" orientation="landscape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24</vt:i4>
      </vt:variant>
    </vt:vector>
  </HeadingPairs>
  <TitlesOfParts>
    <vt:vector size="30" baseType="lpstr">
      <vt:lpstr>S1</vt:lpstr>
      <vt:lpstr>S2</vt:lpstr>
      <vt:lpstr>S3</vt:lpstr>
      <vt:lpstr>S4</vt:lpstr>
      <vt:lpstr>Statistiques annuelles</vt:lpstr>
      <vt:lpstr>Données de base</vt:lpstr>
      <vt:lpstr>adi</vt:lpstr>
      <vt:lpstr>ADIFGA</vt:lpstr>
      <vt:lpstr>adulte</vt:lpstr>
      <vt:lpstr>AOS</vt:lpstr>
      <vt:lpstr>base</vt:lpstr>
      <vt:lpstr>Capitalhospit</vt:lpstr>
      <vt:lpstr>Complémentaires</vt:lpstr>
      <vt:lpstr>dents</vt:lpstr>
      <vt:lpstr>enfant</vt:lpstr>
      <vt:lpstr>Fraisdentaires</vt:lpstr>
      <vt:lpstr>Franchiseadulte</vt:lpstr>
      <vt:lpstr>Franchiseenfant</vt:lpstr>
      <vt:lpstr>'S1'!genre</vt:lpstr>
      <vt:lpstr>genrerd</vt:lpstr>
      <vt:lpstr>hospi</vt:lpstr>
      <vt:lpstr>Hospitalisation</vt:lpstr>
      <vt:lpstr>lca</vt:lpstr>
      <vt:lpstr>Med</vt:lpstr>
      <vt:lpstr>rdv</vt:lpstr>
      <vt:lpstr>rdvgenre</vt:lpstr>
      <vt:lpstr>Tableau</vt:lpstr>
      <vt:lpstr>typecons</vt:lpstr>
      <vt:lpstr>vac</vt:lpstr>
      <vt:lpstr>Voyage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ktbatou@assura.ch</dc:creator>
  <cp:lastModifiedBy>gmb</cp:lastModifiedBy>
  <cp:lastPrinted>2017-01-12T19:20:22Z</cp:lastPrinted>
  <dcterms:created xsi:type="dcterms:W3CDTF">2017-01-04T17:35:13Z</dcterms:created>
  <dcterms:modified xsi:type="dcterms:W3CDTF">2017-03-19T08:11:19Z</dcterms:modified>
</cp:coreProperties>
</file>