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macrosheets/sheet1.xml" ContentType="application/vnd.ms-excel.macro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95" windowHeight="9225" firstSheet="2" activeTab="6"/>
  </bookViews>
  <sheets>
    <sheet name="modèle" sheetId="1" r:id="rId1"/>
    <sheet name="CHANTIER A" sheetId="26" r:id="rId2"/>
    <sheet name="chantier B" sheetId="33" r:id="rId3"/>
    <sheet name="CUMUL" sheetId="31" r:id="rId4"/>
    <sheet name="Macro1" sheetId="34" r:id="rId5"/>
    <sheet name="Graphique1" sheetId="35" r:id="rId6"/>
    <sheet name="Fournisseurs" sheetId="32" r:id="rId7"/>
  </sheets>
  <calcPr calcId="152511"/>
</workbook>
</file>

<file path=xl/calcChain.xml><?xml version="1.0" encoding="utf-8"?>
<calcChain xmlns="http://schemas.openxmlformats.org/spreadsheetml/2006/main">
  <c r="K27" i="33" l="1"/>
  <c r="G24" i="33"/>
  <c r="B12" i="33" s="1"/>
  <c r="M14" i="33"/>
  <c r="K14" i="33"/>
  <c r="H14" i="33"/>
  <c r="B9" i="33" s="1"/>
  <c r="G14" i="33"/>
  <c r="J27" i="33" s="1"/>
  <c r="B11" i="33"/>
  <c r="J10" i="33"/>
  <c r="I10" i="33"/>
  <c r="B10" i="33"/>
  <c r="B8" i="33"/>
  <c r="N6" i="33"/>
  <c r="B15" i="33" l="1"/>
  <c r="B22" i="33"/>
  <c r="N6" i="26"/>
  <c r="B25" i="33" l="1"/>
  <c r="B17" i="33"/>
  <c r="B19" i="33" s="1"/>
  <c r="B24" i="31"/>
  <c r="G24" i="1"/>
  <c r="B27" i="1"/>
  <c r="K26" i="31"/>
  <c r="J26" i="31"/>
  <c r="G18" i="31"/>
  <c r="G19" i="31"/>
  <c r="G20" i="31"/>
  <c r="G21" i="31"/>
  <c r="G22" i="31"/>
  <c r="G23" i="31"/>
  <c r="G17" i="31"/>
  <c r="N7" i="31"/>
  <c r="B11" i="31" s="1"/>
  <c r="N6" i="31"/>
  <c r="B10" i="31" s="1"/>
  <c r="K8" i="31"/>
  <c r="K9" i="31"/>
  <c r="K10" i="31"/>
  <c r="K11" i="31"/>
  <c r="K12" i="31"/>
  <c r="K13" i="31"/>
  <c r="J8" i="31"/>
  <c r="J9" i="31"/>
  <c r="I8" i="31"/>
  <c r="I9" i="31"/>
  <c r="I7" i="31"/>
  <c r="J7" i="31"/>
  <c r="K7" i="31"/>
  <c r="H8" i="31"/>
  <c r="H9" i="31"/>
  <c r="H10" i="31"/>
  <c r="H11" i="31"/>
  <c r="H12" i="31"/>
  <c r="H13" i="31"/>
  <c r="H7" i="31"/>
  <c r="G8" i="31"/>
  <c r="G9" i="31"/>
  <c r="G10" i="31"/>
  <c r="G11" i="31"/>
  <c r="G12" i="31"/>
  <c r="G13" i="31"/>
  <c r="G7" i="31"/>
  <c r="G14" i="26"/>
  <c r="B8" i="26" s="1"/>
  <c r="B10" i="26"/>
  <c r="I10" i="26"/>
  <c r="J10" i="26"/>
  <c r="B11" i="26"/>
  <c r="H14" i="26"/>
  <c r="B9" i="26" s="1"/>
  <c r="K14" i="26"/>
  <c r="G24" i="26"/>
  <c r="G14" i="1"/>
  <c r="B8" i="1" s="1"/>
  <c r="H14" i="1"/>
  <c r="B9" i="1"/>
  <c r="B10" i="1"/>
  <c r="B11" i="1"/>
  <c r="B12" i="1"/>
  <c r="K27" i="1"/>
  <c r="K14" i="1"/>
  <c r="B22" i="1"/>
  <c r="J10" i="1"/>
  <c r="I10" i="1"/>
  <c r="J10" i="31" l="1"/>
  <c r="I10" i="31"/>
  <c r="K14" i="31"/>
  <c r="G24" i="31"/>
  <c r="B12" i="31" s="1"/>
  <c r="G14" i="31"/>
  <c r="K27" i="26"/>
  <c r="B22" i="26"/>
  <c r="H14" i="31"/>
  <c r="B9" i="31" s="1"/>
  <c r="J27" i="26"/>
  <c r="B15" i="26"/>
  <c r="B17" i="26" s="1"/>
  <c r="B19" i="26" s="1"/>
  <c r="M14" i="26"/>
  <c r="J27" i="1"/>
  <c r="M14" i="1"/>
  <c r="B12" i="26"/>
  <c r="B15" i="1"/>
  <c r="B17" i="1" s="1"/>
  <c r="B19" i="1" s="1"/>
  <c r="B22" i="31" l="1"/>
  <c r="K27" i="31"/>
  <c r="M14" i="31"/>
  <c r="B8" i="31"/>
  <c r="B15" i="31" s="1"/>
  <c r="J27" i="31"/>
  <c r="B25" i="26"/>
  <c r="B25" i="1"/>
  <c r="B25" i="31" l="1"/>
  <c r="B27" i="31"/>
  <c r="B17" i="31"/>
  <c r="B19" i="31" s="1"/>
</calcChain>
</file>

<file path=xl/comments1.xml><?xml version="1.0" encoding="utf-8"?>
<comments xmlns="http://schemas.openxmlformats.org/spreadsheetml/2006/main">
  <authors>
    <author>utilisateur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<sst xmlns="http://schemas.openxmlformats.org/spreadsheetml/2006/main" count="241" uniqueCount="87">
  <si>
    <t>NOM DU CHANTIER</t>
  </si>
  <si>
    <t>ACHAT</t>
  </si>
  <si>
    <t>fabrication</t>
  </si>
  <si>
    <t>pose</t>
  </si>
  <si>
    <t>métré</t>
  </si>
  <si>
    <t>débit</t>
  </si>
  <si>
    <t>COÛT</t>
  </si>
  <si>
    <t>kilomètre</t>
  </si>
  <si>
    <t>repas</t>
  </si>
  <si>
    <t>taux horaire fab</t>
  </si>
  <si>
    <t>taux horaire pose</t>
  </si>
  <si>
    <t>prix kilométrique</t>
  </si>
  <si>
    <t>prix repas</t>
  </si>
  <si>
    <t>TOTAL HEURES</t>
  </si>
  <si>
    <t>frais généraux</t>
  </si>
  <si>
    <t>marge standard</t>
  </si>
  <si>
    <t>MONTANT FACTURÉ</t>
  </si>
  <si>
    <t>MARGE RÉALISÉE</t>
  </si>
  <si>
    <t>seuil de rentabilité journalier</t>
  </si>
  <si>
    <t>montant facturé à la journée</t>
  </si>
  <si>
    <t>total coût de revient</t>
  </si>
  <si>
    <t>total HT</t>
  </si>
  <si>
    <t>nbre kilomètre</t>
  </si>
  <si>
    <t>nbre repas</t>
  </si>
  <si>
    <t>NUMÉRO D'AFFAIRE</t>
  </si>
  <si>
    <t>description des travaux :</t>
  </si>
  <si>
    <t>total heures</t>
  </si>
  <si>
    <t>TOTAL ACHATS</t>
  </si>
  <si>
    <t>.</t>
  </si>
  <si>
    <t>CUMUL DU MOIS</t>
  </si>
  <si>
    <t>laquage</t>
  </si>
  <si>
    <t>estim pose</t>
  </si>
  <si>
    <t>estim fab</t>
  </si>
  <si>
    <t>différence</t>
  </si>
  <si>
    <t>matières</t>
  </si>
  <si>
    <t>% marge</t>
  </si>
  <si>
    <t>ouvrier 1</t>
  </si>
  <si>
    <t>ouvrier 2</t>
  </si>
  <si>
    <t>ouvrier 3</t>
  </si>
  <si>
    <t>ouvrier 4</t>
  </si>
  <si>
    <t>ouvrier 5</t>
  </si>
  <si>
    <t>ouvrier 6</t>
  </si>
  <si>
    <t>ouvrier 7</t>
  </si>
  <si>
    <t>marchandise 1</t>
  </si>
  <si>
    <t>marchandise 2</t>
  </si>
  <si>
    <t>marchandise 3</t>
  </si>
  <si>
    <t>marchandise 4</t>
  </si>
  <si>
    <t>marchandise 5</t>
  </si>
  <si>
    <t>marchandise 6</t>
  </si>
  <si>
    <t>marchandise 7</t>
  </si>
  <si>
    <t>DE00075</t>
  </si>
  <si>
    <t>Fabrication et pose d'une banque d'acceuil.</t>
  </si>
  <si>
    <t>Philippe MERCIER</t>
  </si>
  <si>
    <t>FAREGEDEOUX</t>
  </si>
  <si>
    <t>T2I</t>
  </si>
  <si>
    <t>MOUSSE BEGLES</t>
  </si>
  <si>
    <t>Ouvrier 1</t>
  </si>
  <si>
    <t>Ouvrier 2</t>
  </si>
  <si>
    <t>Ouvrier 3</t>
  </si>
  <si>
    <t>Ouvrier 4</t>
  </si>
  <si>
    <t>Ouvrier 5</t>
  </si>
  <si>
    <t>Ouvrier 6</t>
  </si>
  <si>
    <t>FOURNISSEURS</t>
  </si>
  <si>
    <t>Ader</t>
  </si>
  <si>
    <t>Approbois</t>
  </si>
  <si>
    <t>Brico depot</t>
  </si>
  <si>
    <t>Bricorama</t>
  </si>
  <si>
    <t>Cadillac plastique</t>
  </si>
  <si>
    <t>Casal</t>
  </si>
  <si>
    <t>Castorama</t>
  </si>
  <si>
    <t>Delzongle</t>
  </si>
  <si>
    <t>DGL</t>
  </si>
  <si>
    <t>Exelpan</t>
  </si>
  <si>
    <t>Foussier</t>
  </si>
  <si>
    <t>Glass solution</t>
  </si>
  <si>
    <t>Isiland</t>
  </si>
  <si>
    <t>Leroy merlin</t>
  </si>
  <si>
    <t>Martin sol</t>
  </si>
  <si>
    <t>PannoFrance</t>
  </si>
  <si>
    <t>Portalet</t>
  </si>
  <si>
    <t>SGB</t>
  </si>
  <si>
    <t>Sider</t>
  </si>
  <si>
    <t>Vm bois carbon-blanc</t>
  </si>
  <si>
    <t>CHANTIER A</t>
  </si>
  <si>
    <t>CHANTIER B</t>
  </si>
  <si>
    <t>LMC</t>
  </si>
  <si>
    <t>Fargeaudoux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</si>
</sst>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10"/>
      <color rgb="FF3333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164" fontId="0" fillId="3" borderId="1" xfId="0" applyNumberFormat="1" applyFill="1" applyBorder="1" applyAlignment="1">
      <alignment horizontal="right" vertical="center"/>
    </xf>
    <xf numFmtId="10" fontId="0" fillId="3" borderId="1" xfId="0" applyNumberFormat="1" applyFill="1" applyBorder="1" applyAlignment="1">
      <alignment horizontal="right" vertical="center"/>
    </xf>
    <xf numFmtId="9" fontId="0" fillId="3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0" fontId="6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7" fontId="0" fillId="0" borderId="0" xfId="0" applyNumberFormat="1"/>
    <xf numFmtId="0" fontId="7" fillId="6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alcChain" Target="calcChain.xml"/><Relationship Id="rId5" Type="http://schemas.microsoft.com/office/2006/relationships/xlMacrosheet" Target="macrosheets/sheet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402456"/>
        <c:axId val="300403240"/>
      </c:barChart>
      <c:catAx>
        <c:axId val="3004024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403240"/>
        <c:crosses val="autoZero"/>
        <c:auto val="1"/>
        <c:lblAlgn val="ctr"/>
        <c:lblOffset val="100"/>
        <c:noMultiLvlLbl val="0"/>
      </c:catAx>
      <c:valAx>
        <c:axId val="300403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402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9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85726</xdr:colOff>
      <xdr:row>0</xdr:row>
      <xdr:rowOff>28575</xdr:rowOff>
    </xdr:from>
    <xdr:to>
      <xdr:col>1</xdr:col>
      <xdr:colOff>676276</xdr:colOff>
      <xdr:row>0</xdr:row>
      <xdr:rowOff>228600</xdr:rowOff>
    </xdr:to>
    <xdr:sp macro="[0]!Total" textlink="">
      <xdr:nvSpPr>
        <xdr:cNvPr id="2" name="ZoneTexte 1"/>
        <xdr:cNvSpPr txBox="1"/>
      </xdr:nvSpPr>
      <xdr:spPr>
        <a:xfrm>
          <a:off x="1257301" y="28575"/>
          <a:ext cx="590550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</a:t>
          </a:r>
        </a:p>
      </xdr:txBody>
    </xdr:sp>
    <xdr:clientData fPrintsWithSheet="0"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2.75" x14ac:dyDescent="0.2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5"/>
  <sheetViews>
    <sheetView zoomScaleNormal="100" workbookViewId="0">
      <selection activeCell="F17" sqref="F17:F23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 x14ac:dyDescent="0.2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 x14ac:dyDescent="0.2">
      <c r="A2" s="19" t="s">
        <v>0</v>
      </c>
      <c r="B2" s="25"/>
      <c r="C2" s="17"/>
      <c r="D2" s="13"/>
      <c r="E2" s="16"/>
      <c r="F2" s="3" t="s">
        <v>25</v>
      </c>
      <c r="G2" s="3"/>
      <c r="H2" s="31" t="s">
        <v>28</v>
      </c>
      <c r="I2" s="31"/>
      <c r="J2" s="31"/>
      <c r="K2" s="31"/>
      <c r="L2" s="31"/>
      <c r="M2" s="31"/>
      <c r="N2" s="17"/>
    </row>
    <row r="3" spans="1:14" ht="20.100000000000001" customHeight="1" x14ac:dyDescent="0.2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 x14ac:dyDescent="0.2">
      <c r="A4" s="19" t="s">
        <v>24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 x14ac:dyDescent="0.2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 x14ac:dyDescent="0.2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4</v>
      </c>
      <c r="J6" s="37" t="s">
        <v>5</v>
      </c>
      <c r="K6" s="2" t="s">
        <v>30</v>
      </c>
      <c r="L6" s="10"/>
      <c r="M6" s="3" t="s">
        <v>22</v>
      </c>
      <c r="N6" s="29"/>
    </row>
    <row r="7" spans="1:14" ht="20.100000000000001" customHeight="1" x14ac:dyDescent="0.2">
      <c r="A7" s="18" t="s">
        <v>6</v>
      </c>
      <c r="B7" s="4"/>
      <c r="C7" s="17"/>
      <c r="D7" s="13"/>
      <c r="E7" s="16"/>
      <c r="F7" s="2" t="s">
        <v>36</v>
      </c>
      <c r="G7" s="32"/>
      <c r="H7" s="32"/>
      <c r="I7" s="32"/>
      <c r="J7" s="38"/>
      <c r="K7" s="32"/>
      <c r="L7" s="10"/>
      <c r="M7" s="3" t="s">
        <v>23</v>
      </c>
      <c r="N7" s="29"/>
    </row>
    <row r="8" spans="1:14" ht="20.100000000000001" customHeight="1" x14ac:dyDescent="0.2">
      <c r="A8" s="19" t="s">
        <v>2</v>
      </c>
      <c r="B8" s="5">
        <f>(G14+K14)*G27</f>
        <v>0</v>
      </c>
      <c r="C8" s="17"/>
      <c r="D8" s="13"/>
      <c r="E8" s="16"/>
      <c r="F8" s="2" t="s">
        <v>37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 x14ac:dyDescent="0.2">
      <c r="A9" s="19" t="s">
        <v>3</v>
      </c>
      <c r="B9" s="5">
        <f>H14*G28</f>
        <v>0</v>
      </c>
      <c r="C9" s="17"/>
      <c r="D9" s="13"/>
      <c r="E9" s="16"/>
      <c r="F9" s="2" t="s">
        <v>38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 x14ac:dyDescent="0.2">
      <c r="A10" s="19" t="s">
        <v>7</v>
      </c>
      <c r="B10" s="5">
        <f>N6*G29</f>
        <v>0</v>
      </c>
      <c r="C10" s="17"/>
      <c r="D10" s="13"/>
      <c r="E10" s="16"/>
      <c r="F10" s="2" t="s">
        <v>39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 x14ac:dyDescent="0.2">
      <c r="A11" s="19" t="s">
        <v>8</v>
      </c>
      <c r="B11" s="5">
        <f>N7*G30</f>
        <v>0</v>
      </c>
      <c r="C11" s="17"/>
      <c r="D11" s="13"/>
      <c r="E11" s="16"/>
      <c r="F11" s="2" t="s">
        <v>40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 x14ac:dyDescent="0.2">
      <c r="A12" s="2" t="s">
        <v>34</v>
      </c>
      <c r="B12" s="5">
        <f>G24</f>
        <v>0</v>
      </c>
      <c r="C12" s="17"/>
      <c r="D12" s="13"/>
      <c r="E12" s="16"/>
      <c r="F12" s="2" t="s">
        <v>41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 x14ac:dyDescent="0.2">
      <c r="C13" s="17"/>
      <c r="D13" s="13"/>
      <c r="E13" s="16"/>
      <c r="F13" s="2" t="s">
        <v>42</v>
      </c>
      <c r="G13" s="32"/>
      <c r="H13" s="32"/>
      <c r="I13" s="10"/>
      <c r="J13" s="10"/>
      <c r="K13" s="25"/>
      <c r="L13" s="9"/>
      <c r="M13" s="2" t="s">
        <v>26</v>
      </c>
      <c r="N13" s="17"/>
    </row>
    <row r="14" spans="1:14" ht="20.100000000000001" customHeight="1" x14ac:dyDescent="0.2">
      <c r="C14" s="17"/>
      <c r="D14" s="13"/>
      <c r="E14" s="16"/>
      <c r="F14" s="2" t="s">
        <v>13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 x14ac:dyDescent="0.2">
      <c r="A15" s="27" t="s">
        <v>20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 x14ac:dyDescent="0.2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 x14ac:dyDescent="0.25">
      <c r="A17" s="27" t="s">
        <v>15</v>
      </c>
      <c r="B17" s="5">
        <f>B15*G32</f>
        <v>0</v>
      </c>
      <c r="C17" s="17"/>
      <c r="D17" s="13"/>
      <c r="E17" s="16"/>
      <c r="F17" s="2" t="s">
        <v>43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 x14ac:dyDescent="0.25">
      <c r="A18" s="16"/>
      <c r="B18" s="11"/>
      <c r="C18" s="17"/>
      <c r="D18" s="13"/>
      <c r="E18" s="16"/>
      <c r="F18" s="2" t="s">
        <v>44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 x14ac:dyDescent="0.2">
      <c r="A19" s="27" t="s">
        <v>21</v>
      </c>
      <c r="B19" s="5">
        <f>B15+B17</f>
        <v>0</v>
      </c>
      <c r="C19" s="17"/>
      <c r="D19" s="13"/>
      <c r="E19" s="16"/>
      <c r="F19" s="2" t="s">
        <v>45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 x14ac:dyDescent="0.2">
      <c r="A20" s="16"/>
      <c r="B20" s="11"/>
      <c r="C20" s="17"/>
      <c r="D20" s="13"/>
      <c r="E20" s="16"/>
      <c r="F20" s="2" t="s">
        <v>46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 x14ac:dyDescent="0.2">
      <c r="A21" s="27" t="s">
        <v>18</v>
      </c>
      <c r="B21" s="5"/>
      <c r="C21" s="17"/>
      <c r="D21" s="13"/>
      <c r="E21" s="16"/>
      <c r="F21" s="2" t="s">
        <v>47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 x14ac:dyDescent="0.2">
      <c r="A22" s="27" t="s">
        <v>19</v>
      </c>
      <c r="B22" s="5" t="str">
        <f>IF(H14=0," ",B24/(H14/17))</f>
        <v xml:space="preserve"> </v>
      </c>
      <c r="C22" s="20"/>
      <c r="D22" s="13"/>
      <c r="E22" s="16"/>
      <c r="F22" s="2" t="s">
        <v>48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 x14ac:dyDescent="0.2">
      <c r="A23" s="16"/>
      <c r="B23" s="11"/>
      <c r="C23" s="17"/>
      <c r="D23" s="13"/>
      <c r="E23" s="16"/>
      <c r="F23" s="2" t="s">
        <v>49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 x14ac:dyDescent="0.2">
      <c r="A24" s="27" t="s">
        <v>16</v>
      </c>
      <c r="B24" s="41"/>
      <c r="C24" s="17"/>
      <c r="D24" s="13"/>
      <c r="E24" s="16"/>
      <c r="F24" s="2" t="s">
        <v>27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 x14ac:dyDescent="0.2">
      <c r="A25" s="27" t="s">
        <v>17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32</v>
      </c>
      <c r="K25" s="2" t="s">
        <v>31</v>
      </c>
      <c r="L25" s="42"/>
      <c r="M25" s="42"/>
      <c r="N25" s="17"/>
    </row>
    <row r="26" spans="1:14" ht="20.100000000000001" customHeight="1" x14ac:dyDescent="0.2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 x14ac:dyDescent="0.2">
      <c r="A27" s="47" t="s">
        <v>35</v>
      </c>
      <c r="B27" s="6" t="str">
        <f>IF(B24=0," ",(B24-B15)/B15)</f>
        <v xml:space="preserve"> </v>
      </c>
      <c r="C27" s="17"/>
      <c r="D27" s="13"/>
      <c r="E27" s="16"/>
      <c r="F27" s="2" t="s">
        <v>9</v>
      </c>
      <c r="G27" s="5"/>
      <c r="H27" s="10"/>
      <c r="I27" s="44" t="s">
        <v>33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 x14ac:dyDescent="0.2">
      <c r="A28" s="16"/>
      <c r="B28" s="10"/>
      <c r="C28" s="17"/>
      <c r="D28" s="13"/>
      <c r="E28" s="16"/>
      <c r="F28" s="2" t="s">
        <v>10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 x14ac:dyDescent="0.2">
      <c r="A29" s="16"/>
      <c r="B29" s="10"/>
      <c r="C29" s="17"/>
      <c r="D29" s="13"/>
      <c r="E29" s="16"/>
      <c r="F29" s="2" t="s">
        <v>11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 x14ac:dyDescent="0.2">
      <c r="A30" s="16"/>
      <c r="B30" s="10"/>
      <c r="C30" s="17"/>
      <c r="D30" s="13"/>
      <c r="E30" s="16"/>
      <c r="F30" s="2" t="s">
        <v>12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 x14ac:dyDescent="0.2">
      <c r="A31" s="16"/>
      <c r="B31" s="10"/>
      <c r="C31" s="17"/>
      <c r="D31" s="13"/>
      <c r="E31" s="16"/>
      <c r="F31" s="2" t="s">
        <v>14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 x14ac:dyDescent="0.2">
      <c r="A32" s="16"/>
      <c r="B32" s="10"/>
      <c r="C32" s="17"/>
      <c r="D32" s="13"/>
      <c r="E32" s="16"/>
      <c r="F32" s="2" t="s">
        <v>15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 x14ac:dyDescent="0.2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 x14ac:dyDescent="0.25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 x14ac:dyDescent="0.2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15" priority="1" stopIfTrue="1" operator="lessThan">
      <formula>0</formula>
    </cfRule>
    <cfRule type="cellIs" dxfId="14" priority="2" stopIfTrue="1" operator="greaterThan">
      <formula>0</formula>
    </cfRule>
  </conditionalFormatting>
  <conditionalFormatting sqref="J27:K27">
    <cfRule type="cellIs" dxfId="13" priority="3" stopIfTrue="1" operator="greaterThan">
      <formula>0</formula>
    </cfRule>
    <cfRule type="cellIs" dxfId="12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5"/>
  <sheetViews>
    <sheetView workbookViewId="0">
      <selection activeCell="A30" sqref="A30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 x14ac:dyDescent="0.2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 x14ac:dyDescent="0.2">
      <c r="A2" s="19" t="s">
        <v>0</v>
      </c>
      <c r="B2" s="53" t="s">
        <v>83</v>
      </c>
      <c r="C2" s="17"/>
      <c r="D2" s="13"/>
      <c r="E2" s="16"/>
      <c r="F2" s="3" t="s">
        <v>25</v>
      </c>
      <c r="G2" s="3"/>
      <c r="H2" s="31" t="s">
        <v>51</v>
      </c>
      <c r="I2" s="31"/>
      <c r="J2" s="31"/>
      <c r="K2" s="31"/>
      <c r="L2" s="31"/>
      <c r="M2" s="31"/>
      <c r="N2" s="17"/>
    </row>
    <row r="3" spans="1:14" ht="20.100000000000001" customHeight="1" x14ac:dyDescent="0.2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 x14ac:dyDescent="0.2">
      <c r="A4" s="19" t="s">
        <v>24</v>
      </c>
      <c r="B4" s="25" t="s">
        <v>50</v>
      </c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 x14ac:dyDescent="0.2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 x14ac:dyDescent="0.2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4</v>
      </c>
      <c r="J6" s="37" t="s">
        <v>5</v>
      </c>
      <c r="K6" s="2" t="s">
        <v>30</v>
      </c>
      <c r="L6" s="10"/>
      <c r="M6" s="3" t="s">
        <v>22</v>
      </c>
      <c r="N6" s="29">
        <f>583*2</f>
        <v>1166</v>
      </c>
    </row>
    <row r="7" spans="1:14" ht="20.100000000000001" customHeight="1" x14ac:dyDescent="0.2">
      <c r="A7" s="18" t="s">
        <v>6</v>
      </c>
      <c r="B7" s="4"/>
      <c r="C7" s="17"/>
      <c r="D7" s="13"/>
      <c r="E7" s="16"/>
      <c r="F7" s="2" t="s">
        <v>52</v>
      </c>
      <c r="G7" s="32">
        <v>151</v>
      </c>
      <c r="H7" s="32">
        <v>16</v>
      </c>
      <c r="I7" s="32"/>
      <c r="J7" s="38"/>
      <c r="K7" s="32"/>
      <c r="L7" s="10"/>
      <c r="M7" s="3" t="s">
        <v>23</v>
      </c>
      <c r="N7" s="29">
        <v>14</v>
      </c>
    </row>
    <row r="8" spans="1:14" ht="20.100000000000001" customHeight="1" x14ac:dyDescent="0.2">
      <c r="A8" s="19" t="s">
        <v>2</v>
      </c>
      <c r="B8" s="5">
        <f>(G14+K14)*G27</f>
        <v>3624</v>
      </c>
      <c r="C8" s="17"/>
      <c r="D8" s="13"/>
      <c r="E8" s="16"/>
      <c r="F8" s="2" t="s">
        <v>37</v>
      </c>
      <c r="G8" s="32"/>
      <c r="H8" s="32">
        <v>16</v>
      </c>
      <c r="I8" s="32"/>
      <c r="J8" s="38"/>
      <c r="K8" s="32"/>
      <c r="L8" s="10"/>
      <c r="M8" s="10"/>
      <c r="N8" s="17"/>
    </row>
    <row r="9" spans="1:14" ht="20.100000000000001" customHeight="1" x14ac:dyDescent="0.2">
      <c r="A9" s="19" t="s">
        <v>3</v>
      </c>
      <c r="B9" s="5">
        <f>H14*G28</f>
        <v>3136</v>
      </c>
      <c r="C9" s="17"/>
      <c r="D9" s="13"/>
      <c r="E9" s="16"/>
      <c r="F9" s="2" t="s">
        <v>38</v>
      </c>
      <c r="G9" s="32"/>
      <c r="H9" s="32">
        <v>16</v>
      </c>
      <c r="I9" s="32"/>
      <c r="J9" s="38"/>
      <c r="K9" s="32"/>
      <c r="L9" s="10"/>
      <c r="M9" s="10"/>
      <c r="N9" s="17"/>
    </row>
    <row r="10" spans="1:14" ht="20.100000000000001" customHeight="1" x14ac:dyDescent="0.2">
      <c r="A10" s="19" t="s">
        <v>7</v>
      </c>
      <c r="B10" s="5">
        <f>N6*G29</f>
        <v>559.67999999999995</v>
      </c>
      <c r="C10" s="17"/>
      <c r="D10" s="13"/>
      <c r="E10" s="16"/>
      <c r="F10" s="2" t="s">
        <v>39</v>
      </c>
      <c r="G10" s="32"/>
      <c r="H10" s="32">
        <v>16</v>
      </c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 x14ac:dyDescent="0.2">
      <c r="A11" s="19" t="s">
        <v>8</v>
      </c>
      <c r="B11" s="5">
        <f>N7*G30</f>
        <v>182</v>
      </c>
      <c r="C11" s="17"/>
      <c r="D11" s="13"/>
      <c r="E11" s="16"/>
      <c r="F11" s="2" t="s">
        <v>40</v>
      </c>
      <c r="G11" s="32"/>
      <c r="H11" s="32">
        <v>16</v>
      </c>
      <c r="I11" s="10"/>
      <c r="J11" s="10"/>
      <c r="K11" s="25"/>
      <c r="L11" s="10"/>
      <c r="M11" s="10"/>
      <c r="N11" s="17"/>
    </row>
    <row r="12" spans="1:14" ht="20.100000000000001" customHeight="1" x14ac:dyDescent="0.2">
      <c r="A12" s="2" t="s">
        <v>34</v>
      </c>
      <c r="B12" s="5">
        <f>G24</f>
        <v>6884</v>
      </c>
      <c r="C12" s="17"/>
      <c r="D12" s="13"/>
      <c r="E12" s="16"/>
      <c r="F12" s="2" t="s">
        <v>41</v>
      </c>
      <c r="G12" s="32"/>
      <c r="H12" s="32">
        <v>16</v>
      </c>
      <c r="I12" s="10"/>
      <c r="J12" s="10"/>
      <c r="K12" s="25"/>
      <c r="L12" s="10"/>
      <c r="M12" s="10"/>
      <c r="N12" s="17"/>
    </row>
    <row r="13" spans="1:14" ht="20.100000000000001" customHeight="1" x14ac:dyDescent="0.2">
      <c r="C13" s="17"/>
      <c r="D13" s="13"/>
      <c r="E13" s="16"/>
      <c r="F13" s="2" t="s">
        <v>42</v>
      </c>
      <c r="G13" s="32"/>
      <c r="H13" s="32">
        <v>16</v>
      </c>
      <c r="I13" s="10"/>
      <c r="J13" s="10"/>
      <c r="K13" s="25"/>
      <c r="L13" s="9"/>
      <c r="M13" s="2" t="s">
        <v>26</v>
      </c>
      <c r="N13" s="17"/>
    </row>
    <row r="14" spans="1:14" ht="20.100000000000001" customHeight="1" x14ac:dyDescent="0.2">
      <c r="C14" s="17"/>
      <c r="D14" s="13"/>
      <c r="E14" s="16"/>
      <c r="F14" s="2" t="s">
        <v>13</v>
      </c>
      <c r="G14" s="33">
        <f>SUM(G7:G13)</f>
        <v>151</v>
      </c>
      <c r="H14" s="33">
        <f>SUM(H7:H13)</f>
        <v>112</v>
      </c>
      <c r="I14" s="10"/>
      <c r="J14" s="10"/>
      <c r="K14" s="33">
        <f>SUM(K7:K13)</f>
        <v>0</v>
      </c>
      <c r="L14" s="9"/>
      <c r="M14" s="33">
        <f>G14+H14+I10+J10+K14</f>
        <v>263</v>
      </c>
      <c r="N14" s="17"/>
    </row>
    <row r="15" spans="1:14" ht="20.100000000000001" customHeight="1" x14ac:dyDescent="0.2">
      <c r="A15" s="27" t="s">
        <v>20</v>
      </c>
      <c r="B15" s="5">
        <f>((G24+B8+B9+B10+B11)*G31)+(G24+B8+B9+B10+B11)</f>
        <v>16543.531999999999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 x14ac:dyDescent="0.2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x14ac:dyDescent="0.2">
      <c r="A17" s="27" t="s">
        <v>15</v>
      </c>
      <c r="B17" s="5">
        <f>B15*G32</f>
        <v>4963.0595999999996</v>
      </c>
      <c r="C17" s="17"/>
      <c r="D17" s="13"/>
      <c r="E17" s="16"/>
      <c r="F17" s="2" t="s">
        <v>53</v>
      </c>
      <c r="G17" s="8">
        <v>2401</v>
      </c>
      <c r="H17" s="10"/>
      <c r="I17" s="34"/>
      <c r="J17" s="10"/>
      <c r="K17" s="10"/>
      <c r="L17" s="10"/>
      <c r="M17" s="10"/>
      <c r="N17" s="17"/>
    </row>
    <row r="18" spans="1:14" ht="20.100000000000001" customHeight="1" x14ac:dyDescent="0.2">
      <c r="A18" s="16"/>
      <c r="B18" s="11"/>
      <c r="C18" s="17"/>
      <c r="D18" s="13"/>
      <c r="E18" s="16"/>
      <c r="F18" s="2" t="s">
        <v>54</v>
      </c>
      <c r="G18" s="8">
        <v>4300</v>
      </c>
      <c r="H18" s="10"/>
      <c r="I18" s="34"/>
      <c r="J18" s="36"/>
      <c r="K18" s="36"/>
      <c r="L18" s="10"/>
      <c r="M18" s="10"/>
      <c r="N18" s="17"/>
    </row>
    <row r="19" spans="1:14" ht="20.100000000000001" customHeight="1" x14ac:dyDescent="0.2">
      <c r="A19" s="27" t="s">
        <v>21</v>
      </c>
      <c r="B19" s="5">
        <f>B15+B17</f>
        <v>21506.5916</v>
      </c>
      <c r="C19" s="17"/>
      <c r="D19" s="13"/>
      <c r="E19" s="16"/>
      <c r="F19" s="2" t="s">
        <v>55</v>
      </c>
      <c r="G19" s="8">
        <v>183</v>
      </c>
      <c r="H19" s="10"/>
      <c r="I19" s="42"/>
      <c r="J19" s="42"/>
      <c r="K19" s="42"/>
      <c r="L19" s="42"/>
      <c r="M19" s="42"/>
      <c r="N19" s="17"/>
    </row>
    <row r="20" spans="1:14" ht="20.100000000000001" customHeight="1" x14ac:dyDescent="0.2">
      <c r="A20" s="16"/>
      <c r="B20" s="11"/>
      <c r="C20" s="17"/>
      <c r="D20" s="13"/>
      <c r="E20" s="16"/>
      <c r="F20" s="2" t="s">
        <v>46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 x14ac:dyDescent="0.2">
      <c r="A21" s="27" t="s">
        <v>18</v>
      </c>
      <c r="B21" s="5"/>
      <c r="C21" s="17"/>
      <c r="D21" s="13"/>
      <c r="E21" s="16"/>
      <c r="F21" s="2" t="s">
        <v>47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 x14ac:dyDescent="0.2">
      <c r="A22" s="27" t="s">
        <v>19</v>
      </c>
      <c r="B22" s="5">
        <f>IF(H14=0," ",B24/(H14/17))</f>
        <v>2900.4428571428571</v>
      </c>
      <c r="C22" s="20"/>
      <c r="D22" s="13"/>
      <c r="E22" s="16"/>
      <c r="F22" s="2" t="s">
        <v>48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 x14ac:dyDescent="0.2">
      <c r="A23" s="16"/>
      <c r="B23" s="11"/>
      <c r="C23" s="17"/>
      <c r="D23" s="13"/>
      <c r="E23" s="16"/>
      <c r="F23" s="2" t="s">
        <v>49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 x14ac:dyDescent="0.2">
      <c r="A24" s="27" t="s">
        <v>16</v>
      </c>
      <c r="B24" s="41">
        <v>19108.8</v>
      </c>
      <c r="C24" s="17"/>
      <c r="D24" s="13"/>
      <c r="E24" s="16"/>
      <c r="F24" s="2" t="s">
        <v>27</v>
      </c>
      <c r="G24" s="5">
        <f>SUM(G17:G23)</f>
        <v>6884</v>
      </c>
      <c r="H24" s="10"/>
      <c r="I24" s="42"/>
      <c r="J24" s="42"/>
      <c r="K24" s="42"/>
      <c r="L24" s="42"/>
      <c r="M24" s="42"/>
      <c r="N24" s="17"/>
    </row>
    <row r="25" spans="1:14" ht="20.100000000000001" customHeight="1" x14ac:dyDescent="0.2">
      <c r="A25" s="27" t="s">
        <v>17</v>
      </c>
      <c r="B25" s="26">
        <f>B24-B15</f>
        <v>2565.268</v>
      </c>
      <c r="C25" s="17"/>
      <c r="D25" s="13"/>
      <c r="E25" s="16"/>
      <c r="F25" s="10"/>
      <c r="G25" s="10"/>
      <c r="H25" s="10"/>
      <c r="I25" s="10"/>
      <c r="J25" s="2" t="s">
        <v>32</v>
      </c>
      <c r="K25" s="2" t="s">
        <v>31</v>
      </c>
      <c r="L25" s="42"/>
      <c r="M25" s="42"/>
      <c r="N25" s="17"/>
    </row>
    <row r="26" spans="1:14" ht="20.100000000000001" customHeight="1" x14ac:dyDescent="0.2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 x14ac:dyDescent="0.2">
      <c r="A27" s="47" t="s">
        <v>35</v>
      </c>
      <c r="B27" s="6">
        <v>0.3</v>
      </c>
      <c r="C27" s="17"/>
      <c r="D27" s="13"/>
      <c r="E27" s="16"/>
      <c r="F27" s="2" t="s">
        <v>9</v>
      </c>
      <c r="G27" s="5">
        <v>24</v>
      </c>
      <c r="H27" s="10"/>
      <c r="I27" s="44" t="s">
        <v>33</v>
      </c>
      <c r="J27" s="45">
        <f>IF(G14=0," ",J26-(G14+K14))</f>
        <v>-151</v>
      </c>
      <c r="K27" s="45">
        <f>IF(H14=0," ",K26-H14)</f>
        <v>-112</v>
      </c>
      <c r="L27" s="42"/>
      <c r="M27" s="42"/>
      <c r="N27" s="17"/>
    </row>
    <row r="28" spans="1:14" ht="20.100000000000001" customHeight="1" x14ac:dyDescent="0.2">
      <c r="A28" s="16"/>
      <c r="B28" s="10"/>
      <c r="C28" s="17"/>
      <c r="D28" s="13"/>
      <c r="E28" s="16"/>
      <c r="F28" s="2" t="s">
        <v>10</v>
      </c>
      <c r="G28" s="5">
        <v>28</v>
      </c>
      <c r="H28" s="10"/>
      <c r="I28" s="42"/>
      <c r="J28" s="42"/>
      <c r="K28" s="42"/>
      <c r="L28" s="42"/>
      <c r="M28" s="42"/>
      <c r="N28" s="17"/>
    </row>
    <row r="29" spans="1:14" ht="20.100000000000001" customHeight="1" x14ac:dyDescent="0.2">
      <c r="A29" s="16"/>
      <c r="B29" s="10"/>
      <c r="C29" s="17"/>
      <c r="D29" s="13"/>
      <c r="E29" s="16"/>
      <c r="F29" s="2" t="s">
        <v>11</v>
      </c>
      <c r="G29" s="5">
        <v>0.48</v>
      </c>
      <c r="H29" s="10"/>
      <c r="I29" s="43"/>
      <c r="J29" s="43"/>
      <c r="K29" s="43"/>
      <c r="L29" s="43"/>
      <c r="M29" s="43"/>
      <c r="N29" s="17"/>
    </row>
    <row r="30" spans="1:14" ht="20.100000000000001" customHeight="1" x14ac:dyDescent="0.2">
      <c r="A30" s="16"/>
      <c r="B30" s="10"/>
      <c r="C30" s="17"/>
      <c r="D30" s="13"/>
      <c r="E30" s="16"/>
      <c r="F30" s="2" t="s">
        <v>12</v>
      </c>
      <c r="G30" s="5">
        <v>13</v>
      </c>
      <c r="H30" s="10"/>
      <c r="I30" s="10"/>
      <c r="J30" s="10"/>
      <c r="K30" s="10"/>
      <c r="L30" s="10"/>
      <c r="M30" s="10"/>
      <c r="N30" s="17"/>
    </row>
    <row r="31" spans="1:14" ht="20.100000000000001" customHeight="1" x14ac:dyDescent="0.2">
      <c r="A31" s="16"/>
      <c r="B31" s="10"/>
      <c r="C31" s="17"/>
      <c r="D31" s="13"/>
      <c r="E31" s="16"/>
      <c r="F31" s="2" t="s">
        <v>14</v>
      </c>
      <c r="G31" s="6">
        <v>0.15</v>
      </c>
      <c r="H31" s="10"/>
      <c r="I31" s="10"/>
      <c r="J31" s="10"/>
      <c r="K31" s="10"/>
      <c r="L31" s="10"/>
      <c r="M31" s="10"/>
      <c r="N31" s="17"/>
    </row>
    <row r="32" spans="1:14" ht="20.100000000000001" customHeight="1" x14ac:dyDescent="0.2">
      <c r="A32" s="16"/>
      <c r="B32" s="10"/>
      <c r="C32" s="17"/>
      <c r="D32" s="13"/>
      <c r="E32" s="16"/>
      <c r="F32" s="2" t="s">
        <v>15</v>
      </c>
      <c r="G32" s="7">
        <v>0.3</v>
      </c>
      <c r="H32" s="10"/>
      <c r="I32" s="10"/>
      <c r="J32" s="10"/>
      <c r="K32" s="10"/>
      <c r="L32" s="10"/>
      <c r="M32" s="10"/>
      <c r="N32" s="17"/>
    </row>
    <row r="33" spans="1:14" ht="20.100000000000001" customHeight="1" x14ac:dyDescent="0.2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 x14ac:dyDescent="0.25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 x14ac:dyDescent="0.2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11" priority="1" stopIfTrue="1" operator="lessThan">
      <formula>0</formula>
    </cfRule>
    <cfRule type="cellIs" dxfId="10" priority="2" stopIfTrue="1" operator="greaterThan">
      <formula>0</formula>
    </cfRule>
  </conditionalFormatting>
  <conditionalFormatting sqref="J27:K27">
    <cfRule type="cellIs" dxfId="9" priority="3" stopIfTrue="1" operator="greaterThan">
      <formula>0</formula>
    </cfRule>
    <cfRule type="cellIs" dxfId="8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35"/>
  <sheetViews>
    <sheetView workbookViewId="0">
      <selection activeCell="E23" sqref="E23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 x14ac:dyDescent="0.2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 x14ac:dyDescent="0.2">
      <c r="A2" s="19" t="s">
        <v>0</v>
      </c>
      <c r="B2" s="53" t="s">
        <v>84</v>
      </c>
      <c r="C2" s="17"/>
      <c r="D2" s="13"/>
      <c r="E2" s="16"/>
      <c r="F2" s="3" t="s">
        <v>25</v>
      </c>
      <c r="G2" s="3"/>
      <c r="H2" s="31" t="s">
        <v>51</v>
      </c>
      <c r="I2" s="31"/>
      <c r="J2" s="31"/>
      <c r="K2" s="31"/>
      <c r="L2" s="31"/>
      <c r="M2" s="31"/>
      <c r="N2" s="17"/>
    </row>
    <row r="3" spans="1:14" ht="20.100000000000001" customHeight="1" x14ac:dyDescent="0.2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 x14ac:dyDescent="0.2">
      <c r="A4" s="19" t="s">
        <v>24</v>
      </c>
      <c r="B4" s="25" t="s">
        <v>50</v>
      </c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 x14ac:dyDescent="0.2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 x14ac:dyDescent="0.2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4</v>
      </c>
      <c r="J6" s="37" t="s">
        <v>5</v>
      </c>
      <c r="K6" s="2" t="s">
        <v>30</v>
      </c>
      <c r="L6" s="10"/>
      <c r="M6" s="3" t="s">
        <v>22</v>
      </c>
      <c r="N6" s="29">
        <f>583*2</f>
        <v>1166</v>
      </c>
    </row>
    <row r="7" spans="1:14" ht="20.100000000000001" customHeight="1" x14ac:dyDescent="0.2">
      <c r="A7" s="18" t="s">
        <v>6</v>
      </c>
      <c r="B7" s="4"/>
      <c r="C7" s="17"/>
      <c r="D7" s="13"/>
      <c r="E7" s="16"/>
      <c r="F7" s="2" t="s">
        <v>52</v>
      </c>
      <c r="G7" s="32">
        <v>151</v>
      </c>
      <c r="H7" s="32">
        <v>16</v>
      </c>
      <c r="I7" s="32"/>
      <c r="J7" s="38"/>
      <c r="K7" s="32"/>
      <c r="L7" s="10"/>
      <c r="M7" s="3" t="s">
        <v>23</v>
      </c>
      <c r="N7" s="29">
        <v>14</v>
      </c>
    </row>
    <row r="8" spans="1:14" ht="20.100000000000001" customHeight="1" x14ac:dyDescent="0.2">
      <c r="A8" s="19" t="s">
        <v>2</v>
      </c>
      <c r="B8" s="5">
        <f>(G14+K14)*G27</f>
        <v>3624</v>
      </c>
      <c r="C8" s="17"/>
      <c r="D8" s="13"/>
      <c r="E8" s="16"/>
      <c r="F8" s="2" t="s">
        <v>37</v>
      </c>
      <c r="G8" s="32"/>
      <c r="H8" s="32">
        <v>16</v>
      </c>
      <c r="I8" s="32"/>
      <c r="J8" s="38"/>
      <c r="K8" s="32"/>
      <c r="L8" s="10"/>
      <c r="M8" s="10"/>
      <c r="N8" s="17"/>
    </row>
    <row r="9" spans="1:14" ht="20.100000000000001" customHeight="1" x14ac:dyDescent="0.2">
      <c r="A9" s="19" t="s">
        <v>3</v>
      </c>
      <c r="B9" s="5">
        <f>H14*G28</f>
        <v>3136</v>
      </c>
      <c r="C9" s="17"/>
      <c r="D9" s="13"/>
      <c r="E9" s="16"/>
      <c r="F9" s="2" t="s">
        <v>38</v>
      </c>
      <c r="G9" s="32"/>
      <c r="H9" s="32">
        <v>16</v>
      </c>
      <c r="I9" s="32"/>
      <c r="J9" s="38"/>
      <c r="K9" s="32"/>
      <c r="L9" s="10"/>
      <c r="M9" s="10"/>
      <c r="N9" s="17"/>
    </row>
    <row r="10" spans="1:14" ht="20.100000000000001" customHeight="1" x14ac:dyDescent="0.2">
      <c r="A10" s="19" t="s">
        <v>7</v>
      </c>
      <c r="B10" s="5">
        <f>N6*G29</f>
        <v>559.67999999999995</v>
      </c>
      <c r="C10" s="17"/>
      <c r="D10" s="13"/>
      <c r="E10" s="16"/>
      <c r="F10" s="2" t="s">
        <v>39</v>
      </c>
      <c r="G10" s="32"/>
      <c r="H10" s="32">
        <v>16</v>
      </c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 x14ac:dyDescent="0.2">
      <c r="A11" s="19" t="s">
        <v>8</v>
      </c>
      <c r="B11" s="5">
        <f>N7*G30</f>
        <v>182</v>
      </c>
      <c r="C11" s="17"/>
      <c r="D11" s="13"/>
      <c r="E11" s="16"/>
      <c r="F11" s="2" t="s">
        <v>40</v>
      </c>
      <c r="G11" s="32"/>
      <c r="H11" s="32">
        <v>16</v>
      </c>
      <c r="I11" s="10"/>
      <c r="J11" s="10"/>
      <c r="K11" s="25"/>
      <c r="L11" s="10"/>
      <c r="M11" s="10"/>
      <c r="N11" s="17"/>
    </row>
    <row r="12" spans="1:14" ht="20.100000000000001" customHeight="1" x14ac:dyDescent="0.2">
      <c r="A12" s="2" t="s">
        <v>34</v>
      </c>
      <c r="B12" s="5">
        <f>G24</f>
        <v>7571</v>
      </c>
      <c r="C12" s="17"/>
      <c r="D12" s="13"/>
      <c r="E12" s="16"/>
      <c r="F12" s="2" t="s">
        <v>41</v>
      </c>
      <c r="G12" s="32"/>
      <c r="H12" s="32">
        <v>16</v>
      </c>
      <c r="I12" s="10"/>
      <c r="J12" s="10"/>
      <c r="K12" s="25"/>
      <c r="L12" s="10"/>
      <c r="M12" s="10"/>
      <c r="N12" s="17"/>
    </row>
    <row r="13" spans="1:14" ht="20.100000000000001" customHeight="1" x14ac:dyDescent="0.2">
      <c r="C13" s="17"/>
      <c r="D13" s="13"/>
      <c r="E13" s="16"/>
      <c r="F13" s="2" t="s">
        <v>42</v>
      </c>
      <c r="G13" s="32"/>
      <c r="H13" s="32">
        <v>16</v>
      </c>
      <c r="I13" s="10"/>
      <c r="J13" s="10"/>
      <c r="K13" s="25"/>
      <c r="L13" s="9"/>
      <c r="M13" s="2" t="s">
        <v>26</v>
      </c>
      <c r="N13" s="17"/>
    </row>
    <row r="14" spans="1:14" ht="20.100000000000001" customHeight="1" x14ac:dyDescent="0.2">
      <c r="C14" s="17"/>
      <c r="D14" s="13"/>
      <c r="E14" s="16"/>
      <c r="F14" s="2" t="s">
        <v>13</v>
      </c>
      <c r="G14" s="33">
        <f>SUM(G7:G13)</f>
        <v>151</v>
      </c>
      <c r="H14" s="33">
        <f>SUM(H7:H13)</f>
        <v>112</v>
      </c>
      <c r="I14" s="10"/>
      <c r="J14" s="10"/>
      <c r="K14" s="33">
        <f>SUM(K7:K13)</f>
        <v>0</v>
      </c>
      <c r="L14" s="9"/>
      <c r="M14" s="33">
        <f>G14+H14+I10+J10+K14</f>
        <v>263</v>
      </c>
      <c r="N14" s="17"/>
    </row>
    <row r="15" spans="1:14" ht="20.100000000000001" customHeight="1" x14ac:dyDescent="0.2">
      <c r="A15" s="27" t="s">
        <v>20</v>
      </c>
      <c r="B15" s="5">
        <f>((G24+B8+B9+B10+B11)*G31)+(G24+B8+B9+B10+B11)</f>
        <v>17333.582000000002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 x14ac:dyDescent="0.2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x14ac:dyDescent="0.2">
      <c r="A17" s="27" t="s">
        <v>15</v>
      </c>
      <c r="B17" s="5">
        <f>B15*G32</f>
        <v>5200.0746000000008</v>
      </c>
      <c r="C17" s="17"/>
      <c r="D17" s="13"/>
      <c r="E17" s="16"/>
      <c r="F17" s="2" t="s">
        <v>53</v>
      </c>
      <c r="G17" s="8">
        <v>2401</v>
      </c>
      <c r="H17" s="10"/>
      <c r="I17" s="34"/>
      <c r="J17" s="10"/>
      <c r="K17" s="10"/>
      <c r="L17" s="10"/>
      <c r="M17" s="10"/>
      <c r="N17" s="17"/>
    </row>
    <row r="18" spans="1:14" ht="20.100000000000001" customHeight="1" x14ac:dyDescent="0.2">
      <c r="A18" s="16"/>
      <c r="B18" s="11"/>
      <c r="C18" s="17"/>
      <c r="D18" s="13"/>
      <c r="E18" s="16"/>
      <c r="F18" s="2" t="s">
        <v>54</v>
      </c>
      <c r="G18" s="8">
        <v>4300</v>
      </c>
      <c r="H18" s="10"/>
      <c r="I18" s="34"/>
      <c r="J18" s="36"/>
      <c r="K18" s="36"/>
      <c r="L18" s="10"/>
      <c r="M18" s="10"/>
      <c r="N18" s="17"/>
    </row>
    <row r="19" spans="1:14" ht="20.100000000000001" customHeight="1" x14ac:dyDescent="0.2">
      <c r="A19" s="27" t="s">
        <v>21</v>
      </c>
      <c r="B19" s="5">
        <f>B15+B17</f>
        <v>22533.656600000002</v>
      </c>
      <c r="C19" s="17"/>
      <c r="D19" s="13"/>
      <c r="E19" s="16"/>
      <c r="F19" s="2" t="s">
        <v>55</v>
      </c>
      <c r="G19" s="8">
        <v>183</v>
      </c>
      <c r="H19" s="10"/>
      <c r="I19" s="42"/>
      <c r="J19" s="42"/>
      <c r="K19" s="42"/>
      <c r="L19" s="42"/>
      <c r="M19" s="42"/>
      <c r="N19" s="17"/>
    </row>
    <row r="20" spans="1:14" ht="20.100000000000001" customHeight="1" x14ac:dyDescent="0.2">
      <c r="A20" s="16"/>
      <c r="B20" s="11"/>
      <c r="C20" s="17"/>
      <c r="D20" s="13"/>
      <c r="E20" s="16"/>
      <c r="F20" s="2" t="s">
        <v>85</v>
      </c>
      <c r="G20" s="8">
        <v>687</v>
      </c>
      <c r="H20" s="10"/>
      <c r="I20" s="42"/>
      <c r="J20" s="42"/>
      <c r="K20" s="42"/>
      <c r="L20" s="42"/>
      <c r="M20" s="42"/>
      <c r="N20" s="17"/>
    </row>
    <row r="21" spans="1:14" ht="20.100000000000001" customHeight="1" x14ac:dyDescent="0.2">
      <c r="A21" s="27" t="s">
        <v>18</v>
      </c>
      <c r="B21" s="5"/>
      <c r="C21" s="17"/>
      <c r="D21" s="13"/>
      <c r="E21" s="16"/>
      <c r="F21" s="2" t="s">
        <v>47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 x14ac:dyDescent="0.2">
      <c r="A22" s="27" t="s">
        <v>19</v>
      </c>
      <c r="B22" s="5">
        <f>IF(H14=0," ",B24/(H14/17))</f>
        <v>2900.4428571428571</v>
      </c>
      <c r="C22" s="20"/>
      <c r="D22" s="13"/>
      <c r="E22" s="16"/>
      <c r="F22" s="2" t="s">
        <v>48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 x14ac:dyDescent="0.2">
      <c r="A23" s="16"/>
      <c r="B23" s="11"/>
      <c r="C23" s="17"/>
      <c r="D23" s="13"/>
      <c r="E23" s="16"/>
      <c r="F23" s="2" t="s">
        <v>49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 x14ac:dyDescent="0.2">
      <c r="A24" s="27" t="s">
        <v>16</v>
      </c>
      <c r="B24" s="41">
        <v>19108.8</v>
      </c>
      <c r="C24" s="17"/>
      <c r="D24" s="13"/>
      <c r="E24" s="16"/>
      <c r="F24" s="2" t="s">
        <v>27</v>
      </c>
      <c r="G24" s="5">
        <f>SUM(G17:G23)</f>
        <v>7571</v>
      </c>
      <c r="H24" s="10"/>
      <c r="I24" s="42"/>
      <c r="J24" s="42"/>
      <c r="K24" s="42"/>
      <c r="L24" s="42"/>
      <c r="M24" s="42"/>
      <c r="N24" s="17"/>
    </row>
    <row r="25" spans="1:14" ht="20.100000000000001" customHeight="1" x14ac:dyDescent="0.2">
      <c r="A25" s="27" t="s">
        <v>17</v>
      </c>
      <c r="B25" s="26">
        <f>B24-B15</f>
        <v>1775.2179999999971</v>
      </c>
      <c r="C25" s="17"/>
      <c r="D25" s="13"/>
      <c r="E25" s="16"/>
      <c r="F25" s="10"/>
      <c r="G25" s="10"/>
      <c r="H25" s="10"/>
      <c r="I25" s="10"/>
      <c r="J25" s="2" t="s">
        <v>32</v>
      </c>
      <c r="K25" s="2" t="s">
        <v>31</v>
      </c>
      <c r="L25" s="42"/>
      <c r="M25" s="42"/>
      <c r="N25" s="17"/>
    </row>
    <row r="26" spans="1:14" ht="20.100000000000001" customHeight="1" x14ac:dyDescent="0.2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 x14ac:dyDescent="0.2">
      <c r="A27" s="47" t="s">
        <v>35</v>
      </c>
      <c r="B27" s="6">
        <v>0.3</v>
      </c>
      <c r="C27" s="17"/>
      <c r="D27" s="13"/>
      <c r="E27" s="16"/>
      <c r="F27" s="2" t="s">
        <v>9</v>
      </c>
      <c r="G27" s="5">
        <v>24</v>
      </c>
      <c r="H27" s="10"/>
      <c r="I27" s="44" t="s">
        <v>33</v>
      </c>
      <c r="J27" s="45">
        <f>IF(G14=0," ",J26-(G14+K14))</f>
        <v>-151</v>
      </c>
      <c r="K27" s="45">
        <f>IF(H14=0," ",K26-H14)</f>
        <v>-112</v>
      </c>
      <c r="L27" s="42"/>
      <c r="M27" s="42"/>
      <c r="N27" s="17"/>
    </row>
    <row r="28" spans="1:14" ht="20.100000000000001" customHeight="1" x14ac:dyDescent="0.2">
      <c r="A28" s="16"/>
      <c r="B28" s="10"/>
      <c r="C28" s="17"/>
      <c r="D28" s="13"/>
      <c r="E28" s="16"/>
      <c r="F28" s="2" t="s">
        <v>10</v>
      </c>
      <c r="G28" s="5">
        <v>28</v>
      </c>
      <c r="H28" s="10"/>
      <c r="I28" s="42"/>
      <c r="J28" s="42"/>
      <c r="K28" s="42"/>
      <c r="L28" s="42"/>
      <c r="M28" s="42"/>
      <c r="N28" s="17"/>
    </row>
    <row r="29" spans="1:14" ht="20.100000000000001" customHeight="1" x14ac:dyDescent="0.2">
      <c r="A29" s="16"/>
      <c r="B29" s="10"/>
      <c r="C29" s="17"/>
      <c r="D29" s="13"/>
      <c r="E29" s="16"/>
      <c r="F29" s="2" t="s">
        <v>11</v>
      </c>
      <c r="G29" s="5">
        <v>0.48</v>
      </c>
      <c r="H29" s="10"/>
      <c r="I29" s="43"/>
      <c r="J29" s="43"/>
      <c r="K29" s="43"/>
      <c r="L29" s="43"/>
      <c r="M29" s="43"/>
      <c r="N29" s="17"/>
    </row>
    <row r="30" spans="1:14" ht="20.100000000000001" customHeight="1" x14ac:dyDescent="0.2">
      <c r="A30" s="16"/>
      <c r="B30" s="10"/>
      <c r="C30" s="17"/>
      <c r="D30" s="13"/>
      <c r="E30" s="16"/>
      <c r="F30" s="2" t="s">
        <v>12</v>
      </c>
      <c r="G30" s="5">
        <v>13</v>
      </c>
      <c r="H30" s="10"/>
      <c r="I30" s="10"/>
      <c r="J30" s="10"/>
      <c r="K30" s="10"/>
      <c r="L30" s="10"/>
      <c r="M30" s="10"/>
      <c r="N30" s="17"/>
    </row>
    <row r="31" spans="1:14" ht="20.100000000000001" customHeight="1" x14ac:dyDescent="0.2">
      <c r="A31" s="16"/>
      <c r="B31" s="10"/>
      <c r="C31" s="17"/>
      <c r="D31" s="13"/>
      <c r="E31" s="16"/>
      <c r="F31" s="2" t="s">
        <v>14</v>
      </c>
      <c r="G31" s="6">
        <v>0.15</v>
      </c>
      <c r="H31" s="10"/>
      <c r="I31" s="10"/>
      <c r="J31" s="10"/>
      <c r="K31" s="10"/>
      <c r="L31" s="10"/>
      <c r="M31" s="10"/>
      <c r="N31" s="17"/>
    </row>
    <row r="32" spans="1:14" ht="20.100000000000001" customHeight="1" x14ac:dyDescent="0.2">
      <c r="A32" s="16"/>
      <c r="B32" s="10"/>
      <c r="C32" s="17"/>
      <c r="D32" s="13"/>
      <c r="E32" s="16"/>
      <c r="F32" s="2" t="s">
        <v>15</v>
      </c>
      <c r="G32" s="7">
        <v>0.3</v>
      </c>
      <c r="H32" s="10"/>
      <c r="I32" s="10"/>
      <c r="J32" s="10"/>
      <c r="K32" s="10"/>
      <c r="L32" s="10"/>
      <c r="M32" s="10"/>
      <c r="N32" s="17"/>
    </row>
    <row r="33" spans="1:14" ht="20.100000000000001" customHeight="1" x14ac:dyDescent="0.2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 x14ac:dyDescent="0.25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 x14ac:dyDescent="0.2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conditionalFormatting sqref="B25">
    <cfRule type="cellIs" dxfId="7" priority="1" stopIfTrue="1" operator="lessThan">
      <formula>0</formula>
    </cfRule>
    <cfRule type="cellIs" dxfId="6" priority="2" stopIfTrue="1" operator="greaterThan">
      <formula>0</formula>
    </cfRule>
  </conditionalFormatting>
  <conditionalFormatting sqref="J27:K27">
    <cfRule type="cellIs" dxfId="5" priority="3" stopIfTrue="1" operator="greaterThan">
      <formula>0</formula>
    </cfRule>
    <cfRule type="cellIs" dxfId="4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indexed="12"/>
  </sheetPr>
  <dimension ref="A1:N35"/>
  <sheetViews>
    <sheetView topLeftCell="A13" workbookViewId="0">
      <selection activeCell="M21" sqref="M21"/>
    </sheetView>
  </sheetViews>
  <sheetFormatPr baseColWidth="10" defaultRowHeight="20.100000000000001" customHeight="1" x14ac:dyDescent="0.2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 x14ac:dyDescent="0.2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 x14ac:dyDescent="0.2">
      <c r="A2" s="19" t="s">
        <v>0</v>
      </c>
      <c r="B2" s="44" t="s">
        <v>29</v>
      </c>
      <c r="C2" s="17"/>
      <c r="D2" s="13"/>
      <c r="E2" s="16"/>
      <c r="F2" s="3" t="s">
        <v>25</v>
      </c>
      <c r="G2" s="3"/>
      <c r="H2" s="49" t="s">
        <v>29</v>
      </c>
      <c r="I2" s="49"/>
      <c r="J2" s="49"/>
      <c r="K2" s="49"/>
      <c r="L2" s="49"/>
      <c r="M2" s="49"/>
      <c r="N2" s="17"/>
    </row>
    <row r="3" spans="1:14" ht="20.100000000000001" customHeight="1" x14ac:dyDescent="0.2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 x14ac:dyDescent="0.2">
      <c r="A4" s="19" t="s">
        <v>24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 x14ac:dyDescent="0.2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 x14ac:dyDescent="0.2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4</v>
      </c>
      <c r="J6" s="37" t="s">
        <v>5</v>
      </c>
      <c r="K6" s="2" t="s">
        <v>30</v>
      </c>
      <c r="L6" s="10"/>
      <c r="M6" s="3" t="s">
        <v>22</v>
      </c>
      <c r="N6" s="48">
        <f>SUM('modèle:CHANTIER A'!N6)</f>
        <v>1166</v>
      </c>
    </row>
    <row r="7" spans="1:14" ht="20.100000000000001" customHeight="1" x14ac:dyDescent="0.2">
      <c r="A7" s="18" t="s">
        <v>6</v>
      </c>
      <c r="B7" s="4"/>
      <c r="C7" s="17"/>
      <c r="D7" s="13"/>
      <c r="E7" s="16"/>
      <c r="F7" s="2" t="s">
        <v>52</v>
      </c>
      <c r="G7" s="32">
        <f>SUM('modèle:CHANTIER A'!G7)</f>
        <v>151</v>
      </c>
      <c r="H7" s="32">
        <f>SUM('modèle:CHANTIER A'!H7)</f>
        <v>16</v>
      </c>
      <c r="I7" s="32">
        <f>SUM('modèle:CHANTIER A'!I7)</f>
        <v>0</v>
      </c>
      <c r="J7" s="32">
        <f>SUM('modèle:CHANTIER A'!J7)</f>
        <v>0</v>
      </c>
      <c r="K7" s="32">
        <f>SUM('modèle:CHANTIER A'!K7)</f>
        <v>0</v>
      </c>
      <c r="L7" s="10"/>
      <c r="M7" s="3" t="s">
        <v>23</v>
      </c>
      <c r="N7" s="48">
        <f>SUM('modèle:CHANTIER A'!N7)</f>
        <v>14</v>
      </c>
    </row>
    <row r="8" spans="1:14" ht="20.100000000000001" customHeight="1" x14ac:dyDescent="0.2">
      <c r="A8" s="19" t="s">
        <v>2</v>
      </c>
      <c r="B8" s="5">
        <f>(G14+K14)*G27</f>
        <v>3624</v>
      </c>
      <c r="C8" s="17"/>
      <c r="D8" s="13"/>
      <c r="E8" s="16"/>
      <c r="F8" s="2" t="s">
        <v>56</v>
      </c>
      <c r="G8" s="32">
        <f>SUM('modèle:CHANTIER A'!G8)</f>
        <v>0</v>
      </c>
      <c r="H8" s="32">
        <f>SUM('modèle:CHANTIER A'!H8)</f>
        <v>16</v>
      </c>
      <c r="I8" s="32">
        <f>SUM('modèle:CHANTIER A'!I8)</f>
        <v>0</v>
      </c>
      <c r="J8" s="32">
        <f>SUM('modèle:CHANTIER A'!J8)</f>
        <v>0</v>
      </c>
      <c r="K8" s="32">
        <f>SUM('modèle:CHANTIER A'!K8)</f>
        <v>0</v>
      </c>
      <c r="L8" s="10"/>
      <c r="M8" s="10"/>
      <c r="N8" s="17"/>
    </row>
    <row r="9" spans="1:14" ht="20.100000000000001" customHeight="1" x14ac:dyDescent="0.2">
      <c r="A9" s="19" t="s">
        <v>3</v>
      </c>
      <c r="B9" s="5">
        <f>H14*G28</f>
        <v>3136</v>
      </c>
      <c r="C9" s="17"/>
      <c r="D9" s="13"/>
      <c r="E9" s="16"/>
      <c r="F9" s="2" t="s">
        <v>57</v>
      </c>
      <c r="G9" s="32">
        <f>SUM('modèle:CHANTIER A'!G9)</f>
        <v>0</v>
      </c>
      <c r="H9" s="32">
        <f>SUM('modèle:CHANTIER A'!H9)</f>
        <v>16</v>
      </c>
      <c r="I9" s="32">
        <f>SUM('modèle:CHANTIER A'!I9)</f>
        <v>0</v>
      </c>
      <c r="J9" s="32">
        <f>SUM('modèle:CHANTIER A'!J9)</f>
        <v>0</v>
      </c>
      <c r="K9" s="32">
        <f>SUM('modèle:CHANTIER A'!K9)</f>
        <v>0</v>
      </c>
      <c r="L9" s="10"/>
      <c r="M9" s="10"/>
      <c r="N9" s="17"/>
    </row>
    <row r="10" spans="1:14" ht="20.100000000000001" customHeight="1" x14ac:dyDescent="0.2">
      <c r="A10" s="19" t="s">
        <v>7</v>
      </c>
      <c r="B10" s="5">
        <f>N6*G29</f>
        <v>559.67999999999995</v>
      </c>
      <c r="C10" s="17"/>
      <c r="D10" s="13"/>
      <c r="E10" s="16"/>
      <c r="F10" s="2" t="s">
        <v>58</v>
      </c>
      <c r="G10" s="32">
        <f>SUM('modèle:CHANTIER A'!G10)</f>
        <v>0</v>
      </c>
      <c r="H10" s="32">
        <f>SUM('modèle:CHANTIER A'!H10)</f>
        <v>16</v>
      </c>
      <c r="I10" s="33">
        <f>SUM(I7:I9)</f>
        <v>0</v>
      </c>
      <c r="J10" s="39">
        <f>SUM(J7:J9)</f>
        <v>0</v>
      </c>
      <c r="K10" s="32">
        <f>SUM('modèle:CHANTIER A'!K10)</f>
        <v>0</v>
      </c>
      <c r="L10" s="10"/>
      <c r="M10" s="10"/>
      <c r="N10" s="17"/>
    </row>
    <row r="11" spans="1:14" ht="20.100000000000001" customHeight="1" x14ac:dyDescent="0.2">
      <c r="A11" s="19" t="s">
        <v>8</v>
      </c>
      <c r="B11" s="5">
        <f>N7*G30</f>
        <v>182</v>
      </c>
      <c r="C11" s="17"/>
      <c r="D11" s="13"/>
      <c r="E11" s="16"/>
      <c r="F11" s="2" t="s">
        <v>59</v>
      </c>
      <c r="G11" s="32">
        <f>SUM('modèle:CHANTIER A'!G11)</f>
        <v>0</v>
      </c>
      <c r="H11" s="32">
        <f>SUM('modèle:CHANTIER A'!H11)</f>
        <v>16</v>
      </c>
      <c r="I11" s="10"/>
      <c r="J11" s="10"/>
      <c r="K11" s="32">
        <f>SUM('modèle:CHANTIER A'!K11)</f>
        <v>0</v>
      </c>
      <c r="L11" s="10"/>
      <c r="M11" s="10"/>
      <c r="N11" s="17"/>
    </row>
    <row r="12" spans="1:14" ht="20.100000000000001" customHeight="1" x14ac:dyDescent="0.2">
      <c r="A12" s="2" t="s">
        <v>34</v>
      </c>
      <c r="B12" s="5">
        <f>G24</f>
        <v>6884</v>
      </c>
      <c r="C12" s="17"/>
      <c r="D12" s="13"/>
      <c r="E12" s="16"/>
      <c r="F12" s="2" t="s">
        <v>60</v>
      </c>
      <c r="G12" s="32">
        <f>SUM('modèle:CHANTIER A'!G12)</f>
        <v>0</v>
      </c>
      <c r="H12" s="32">
        <f>SUM('modèle:CHANTIER A'!H12)</f>
        <v>16</v>
      </c>
      <c r="I12" s="10"/>
      <c r="J12" s="10"/>
      <c r="K12" s="32">
        <f>SUM('modèle:CHANTIER A'!K12)</f>
        <v>0</v>
      </c>
      <c r="L12" s="10"/>
      <c r="M12" s="10"/>
      <c r="N12" s="17"/>
    </row>
    <row r="13" spans="1:14" ht="20.100000000000001" customHeight="1" x14ac:dyDescent="0.2">
      <c r="C13" s="17"/>
      <c r="D13" s="13"/>
      <c r="E13" s="16"/>
      <c r="F13" s="2" t="s">
        <v>61</v>
      </c>
      <c r="G13" s="32">
        <f>SUM('modèle:CHANTIER A'!G13)</f>
        <v>0</v>
      </c>
      <c r="H13" s="32">
        <f>SUM('modèle:CHANTIER A'!H13)</f>
        <v>16</v>
      </c>
      <c r="I13" s="10"/>
      <c r="J13" s="10"/>
      <c r="K13" s="32">
        <f>SUM('modèle:CHANTIER A'!K13)</f>
        <v>0</v>
      </c>
      <c r="L13" s="9"/>
      <c r="M13" s="2" t="s">
        <v>26</v>
      </c>
      <c r="N13" s="17"/>
    </row>
    <row r="14" spans="1:14" ht="20.100000000000001" customHeight="1" x14ac:dyDescent="0.2">
      <c r="C14" s="17"/>
      <c r="D14" s="13"/>
      <c r="E14" s="16"/>
      <c r="F14" s="2" t="s">
        <v>13</v>
      </c>
      <c r="G14" s="33">
        <f>SUM(G7:G13)</f>
        <v>151</v>
      </c>
      <c r="H14" s="33">
        <f>SUM(H7:H13)</f>
        <v>112</v>
      </c>
      <c r="I14" s="10"/>
      <c r="J14" s="10"/>
      <c r="K14" s="33">
        <f>SUM(K7:K13)</f>
        <v>0</v>
      </c>
      <c r="L14" s="9"/>
      <c r="M14" s="33">
        <f>G14+H14+I10+J10+K14</f>
        <v>263</v>
      </c>
      <c r="N14" s="17"/>
    </row>
    <row r="15" spans="1:14" ht="20.100000000000001" customHeight="1" x14ac:dyDescent="0.2">
      <c r="A15" s="27" t="s">
        <v>20</v>
      </c>
      <c r="B15" s="5">
        <f>((G24+B8+B9+B10+B11)*G31)+(G24+B8+B9+B10+B11)</f>
        <v>16543.531999999999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 x14ac:dyDescent="0.2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 x14ac:dyDescent="0.25">
      <c r="A17" s="27" t="s">
        <v>15</v>
      </c>
      <c r="B17" s="5">
        <f>B15*G32</f>
        <v>4963.0595999999996</v>
      </c>
      <c r="C17" s="17"/>
      <c r="D17" s="13"/>
      <c r="E17" s="16"/>
      <c r="F17" s="2" t="s">
        <v>43</v>
      </c>
      <c r="G17" s="8">
        <f>SUM('modèle:CHANTIER A'!G17)</f>
        <v>2401</v>
      </c>
      <c r="H17" s="10"/>
      <c r="I17" s="34"/>
      <c r="J17" s="10"/>
      <c r="K17" s="10"/>
      <c r="L17" s="10"/>
      <c r="M17" s="10"/>
      <c r="N17" s="17"/>
    </row>
    <row r="18" spans="1:14" ht="20.100000000000001" customHeight="1" thickBot="1" x14ac:dyDescent="0.25">
      <c r="A18" s="16"/>
      <c r="B18" s="11"/>
      <c r="C18" s="17"/>
      <c r="D18" s="13"/>
      <c r="E18" s="16"/>
      <c r="F18" s="2" t="s">
        <v>44</v>
      </c>
      <c r="G18" s="8">
        <f>SUM('modèle:CHANTIER A'!G18)</f>
        <v>4300</v>
      </c>
      <c r="H18" s="10"/>
      <c r="I18" s="34"/>
      <c r="J18" s="35"/>
      <c r="K18" s="36"/>
      <c r="L18" s="10"/>
      <c r="M18" s="10"/>
      <c r="N18" s="17"/>
    </row>
    <row r="19" spans="1:14" ht="20.100000000000001" customHeight="1" x14ac:dyDescent="0.2">
      <c r="A19" s="27" t="s">
        <v>21</v>
      </c>
      <c r="B19" s="5">
        <f>B15+B17</f>
        <v>21506.5916</v>
      </c>
      <c r="C19" s="17"/>
      <c r="D19" s="13"/>
      <c r="E19" s="16"/>
      <c r="F19" s="2" t="s">
        <v>45</v>
      </c>
      <c r="G19" s="8">
        <f>SUM('modèle:CHANTIER A'!G19)</f>
        <v>183</v>
      </c>
      <c r="H19" s="10"/>
      <c r="I19" s="42"/>
      <c r="J19" s="42"/>
      <c r="K19" s="42"/>
      <c r="L19" s="42"/>
      <c r="M19" s="42"/>
      <c r="N19" s="17"/>
    </row>
    <row r="20" spans="1:14" ht="20.100000000000001" customHeight="1" x14ac:dyDescent="0.2">
      <c r="A20" s="16"/>
      <c r="B20" s="11"/>
      <c r="C20" s="17"/>
      <c r="D20" s="13"/>
      <c r="E20" s="16"/>
      <c r="F20" s="2" t="s">
        <v>46</v>
      </c>
      <c r="G20" s="8">
        <f>SUM('modèle:CHANTIER A'!G20)</f>
        <v>0</v>
      </c>
      <c r="H20" s="10"/>
      <c r="I20" s="42"/>
      <c r="J20" s="42"/>
      <c r="K20" s="42"/>
      <c r="L20" s="42"/>
      <c r="M20" s="42"/>
      <c r="N20" s="17"/>
    </row>
    <row r="21" spans="1:14" ht="20.100000000000001" customHeight="1" x14ac:dyDescent="0.2">
      <c r="A21" s="27" t="s">
        <v>18</v>
      </c>
      <c r="B21" s="5">
        <v>2450.81</v>
      </c>
      <c r="C21" s="17"/>
      <c r="D21" s="13"/>
      <c r="E21" s="16"/>
      <c r="F21" s="2" t="s">
        <v>47</v>
      </c>
      <c r="G21" s="8">
        <f>SUM('modèle:CHANTIER A'!G21)</f>
        <v>0</v>
      </c>
      <c r="H21" s="10"/>
      <c r="I21" s="42"/>
      <c r="J21" s="42"/>
      <c r="K21" s="42"/>
      <c r="L21" s="42"/>
      <c r="M21" s="42"/>
      <c r="N21" s="17"/>
    </row>
    <row r="22" spans="1:14" ht="20.100000000000001" customHeight="1" x14ac:dyDescent="0.2">
      <c r="A22" s="27" t="s">
        <v>19</v>
      </c>
      <c r="B22" s="5">
        <f>IF(H14=0," ",B24/(H14/17))</f>
        <v>2900.4428571428571</v>
      </c>
      <c r="C22" s="20"/>
      <c r="D22" s="13"/>
      <c r="E22" s="16"/>
      <c r="F22" s="2" t="s">
        <v>48</v>
      </c>
      <c r="G22" s="8">
        <f>SUM('modèle:CHANTIER A'!G22)</f>
        <v>0</v>
      </c>
      <c r="H22" s="10"/>
      <c r="I22" s="42"/>
      <c r="J22" s="42"/>
      <c r="K22" s="42"/>
      <c r="L22" s="42"/>
      <c r="M22" s="42"/>
      <c r="N22" s="17"/>
    </row>
    <row r="23" spans="1:14" ht="20.100000000000001" customHeight="1" x14ac:dyDescent="0.2">
      <c r="A23" s="16"/>
      <c r="B23" s="11"/>
      <c r="C23" s="17"/>
      <c r="D23" s="13"/>
      <c r="E23" s="16"/>
      <c r="F23" s="2" t="s">
        <v>49</v>
      </c>
      <c r="G23" s="8">
        <f>SUM('modèle:CHANTIER A'!G23)</f>
        <v>0</v>
      </c>
      <c r="H23" s="10"/>
      <c r="I23" s="42"/>
      <c r="J23" s="42"/>
      <c r="K23" s="42"/>
      <c r="L23" s="42"/>
      <c r="M23" s="42"/>
      <c r="N23" s="17"/>
    </row>
    <row r="24" spans="1:14" ht="20.100000000000001" customHeight="1" x14ac:dyDescent="0.2">
      <c r="A24" s="27" t="s">
        <v>16</v>
      </c>
      <c r="B24" s="8">
        <f>SUM('modèle:CHANTIER A'!B24)</f>
        <v>19108.8</v>
      </c>
      <c r="C24" s="17"/>
      <c r="D24" s="13"/>
      <c r="E24" s="16"/>
      <c r="F24" s="2" t="s">
        <v>27</v>
      </c>
      <c r="G24" s="5">
        <f>SUM(G17:G23)</f>
        <v>6884</v>
      </c>
      <c r="H24" s="10"/>
      <c r="I24" s="42"/>
      <c r="J24" s="42"/>
      <c r="K24" s="42"/>
      <c r="L24" s="42"/>
      <c r="M24" s="42"/>
      <c r="N24" s="17"/>
    </row>
    <row r="25" spans="1:14" ht="20.100000000000001" customHeight="1" x14ac:dyDescent="0.2">
      <c r="A25" s="27" t="s">
        <v>17</v>
      </c>
      <c r="B25" s="26">
        <f>B24-B15</f>
        <v>2565.268</v>
      </c>
      <c r="C25" s="17"/>
      <c r="D25" s="13"/>
      <c r="E25" s="16"/>
      <c r="F25" s="10"/>
      <c r="G25" s="10"/>
      <c r="H25" s="10"/>
      <c r="I25" s="10"/>
      <c r="J25" s="2" t="s">
        <v>32</v>
      </c>
      <c r="K25" s="2" t="s">
        <v>31</v>
      </c>
      <c r="L25" s="42"/>
      <c r="M25" s="42"/>
      <c r="N25" s="17"/>
    </row>
    <row r="26" spans="1:14" ht="20.100000000000001" customHeight="1" x14ac:dyDescent="0.2">
      <c r="A26" s="16"/>
      <c r="B26" s="10"/>
      <c r="C26" s="17"/>
      <c r="D26" s="13"/>
      <c r="E26" s="16"/>
      <c r="F26" s="10"/>
      <c r="G26" s="10"/>
      <c r="H26" s="10"/>
      <c r="I26" s="10"/>
      <c r="J26" s="32">
        <f>SUM('modèle:CHANTIER A'!J26)</f>
        <v>0</v>
      </c>
      <c r="K26" s="32">
        <f>SUM('modèle:CHANTIER A'!K26)</f>
        <v>0</v>
      </c>
      <c r="L26" s="42"/>
      <c r="M26" s="42"/>
      <c r="N26" s="17"/>
    </row>
    <row r="27" spans="1:14" ht="20.100000000000001" customHeight="1" x14ac:dyDescent="0.2">
      <c r="A27" s="47" t="s">
        <v>35</v>
      </c>
      <c r="B27" s="6">
        <f>IF(B24=0," ",(B24-B15)/B15)</f>
        <v>0.15506168815703927</v>
      </c>
      <c r="C27" s="17"/>
      <c r="D27" s="13"/>
      <c r="E27" s="16"/>
      <c r="F27" s="2" t="s">
        <v>9</v>
      </c>
      <c r="G27" s="5">
        <v>24</v>
      </c>
      <c r="H27" s="10"/>
      <c r="I27" s="44" t="s">
        <v>33</v>
      </c>
      <c r="J27" s="45">
        <f>IF(G14=0," ",J26-(G14+K14))</f>
        <v>-151</v>
      </c>
      <c r="K27" s="45">
        <f>IF(H14=0," ",K26-H14)</f>
        <v>-112</v>
      </c>
      <c r="L27" s="42"/>
      <c r="M27" s="42"/>
      <c r="N27" s="17"/>
    </row>
    <row r="28" spans="1:14" ht="20.100000000000001" customHeight="1" x14ac:dyDescent="0.2">
      <c r="A28" s="16"/>
      <c r="B28" s="10"/>
      <c r="C28" s="17"/>
      <c r="D28" s="13"/>
      <c r="E28" s="16"/>
      <c r="F28" s="2" t="s">
        <v>10</v>
      </c>
      <c r="G28" s="5">
        <v>28</v>
      </c>
      <c r="H28" s="10"/>
      <c r="I28" s="42"/>
      <c r="J28" s="42"/>
      <c r="K28" s="42"/>
      <c r="L28" s="42"/>
      <c r="M28" s="42"/>
      <c r="N28" s="17"/>
    </row>
    <row r="29" spans="1:14" ht="20.100000000000001" customHeight="1" x14ac:dyDescent="0.2">
      <c r="A29" s="16"/>
      <c r="B29" s="10"/>
      <c r="C29" s="17"/>
      <c r="D29" s="13"/>
      <c r="E29" s="16"/>
      <c r="F29" s="2" t="s">
        <v>11</v>
      </c>
      <c r="G29" s="5">
        <v>0.48</v>
      </c>
      <c r="H29" s="10"/>
      <c r="I29" s="43"/>
      <c r="J29" s="43"/>
      <c r="K29" s="43"/>
      <c r="L29" s="43"/>
      <c r="M29" s="43"/>
      <c r="N29" s="17"/>
    </row>
    <row r="30" spans="1:14" ht="20.100000000000001" customHeight="1" x14ac:dyDescent="0.2">
      <c r="A30" s="16"/>
      <c r="B30" s="10"/>
      <c r="C30" s="17"/>
      <c r="D30" s="13"/>
      <c r="E30" s="16"/>
      <c r="F30" s="2" t="s">
        <v>12</v>
      </c>
      <c r="G30" s="5">
        <v>13</v>
      </c>
      <c r="H30" s="10"/>
      <c r="I30" s="10"/>
      <c r="J30" s="10"/>
      <c r="K30" s="10"/>
      <c r="L30" s="10"/>
      <c r="M30" s="10"/>
      <c r="N30" s="17"/>
    </row>
    <row r="31" spans="1:14" ht="20.100000000000001" customHeight="1" x14ac:dyDescent="0.2">
      <c r="A31" s="16"/>
      <c r="B31" s="10"/>
      <c r="C31" s="17"/>
      <c r="D31" s="13"/>
      <c r="E31" s="16"/>
      <c r="F31" s="2" t="s">
        <v>14</v>
      </c>
      <c r="G31" s="6">
        <v>0.15</v>
      </c>
      <c r="H31" s="10"/>
      <c r="I31" s="10"/>
      <c r="J31" s="10"/>
      <c r="K31" s="10"/>
      <c r="L31" s="10"/>
      <c r="M31" s="10"/>
      <c r="N31" s="17"/>
    </row>
    <row r="32" spans="1:14" ht="20.100000000000001" customHeight="1" x14ac:dyDescent="0.2">
      <c r="A32" s="16"/>
      <c r="B32" s="10"/>
      <c r="C32" s="17"/>
      <c r="D32" s="13"/>
      <c r="E32" s="16"/>
      <c r="F32" s="2" t="s">
        <v>15</v>
      </c>
      <c r="G32" s="7">
        <v>0.3</v>
      </c>
      <c r="H32" s="10"/>
      <c r="I32" s="10"/>
      <c r="J32" s="10"/>
      <c r="K32" s="10"/>
      <c r="L32" s="10"/>
      <c r="M32" s="10"/>
      <c r="N32" s="17"/>
    </row>
    <row r="33" spans="1:14" ht="20.100000000000001" customHeight="1" x14ac:dyDescent="0.2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 x14ac:dyDescent="0.25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 x14ac:dyDescent="0.2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3" priority="1" stopIfTrue="1" operator="lessThan">
      <formula>0</formula>
    </cfRule>
    <cfRule type="cellIs" dxfId="2" priority="2" stopIfTrue="1" operator="greaterThan">
      <formula>0</formula>
    </cfRule>
  </conditionalFormatting>
  <conditionalFormatting sqref="J27:K27">
    <cfRule type="cellIs" dxfId="1" priority="3" stopIfTrue="1" operator="greaterThan">
      <formula>0</formula>
    </cfRule>
    <cfRule type="cellIs" dxfId="0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8"/>
  <sheetViews>
    <sheetView tabSelected="1" workbookViewId="0">
      <selection activeCell="C4" sqref="C3:C4"/>
    </sheetView>
  </sheetViews>
  <sheetFormatPr baseColWidth="10" defaultRowHeight="12.75" x14ac:dyDescent="0.2"/>
  <cols>
    <col min="1" max="1" width="17.5703125" customWidth="1"/>
  </cols>
  <sheetData>
    <row r="1" spans="1:2" ht="20.25" customHeight="1" x14ac:dyDescent="0.2">
      <c r="A1" s="58" t="s">
        <v>62</v>
      </c>
      <c r="B1" s="1"/>
    </row>
    <row r="2" spans="1:2" x14ac:dyDescent="0.2">
      <c r="A2" s="50" t="s">
        <v>63</v>
      </c>
      <c r="B2" s="51"/>
    </row>
    <row r="3" spans="1:2" x14ac:dyDescent="0.2">
      <c r="A3" s="50" t="s">
        <v>64</v>
      </c>
      <c r="B3" s="51"/>
    </row>
    <row r="4" spans="1:2" x14ac:dyDescent="0.2">
      <c r="A4" s="50" t="s">
        <v>65</v>
      </c>
      <c r="B4" s="51"/>
    </row>
    <row r="5" spans="1:2" x14ac:dyDescent="0.2">
      <c r="A5" s="50" t="s">
        <v>66</v>
      </c>
      <c r="B5" s="51"/>
    </row>
    <row r="6" spans="1:2" x14ac:dyDescent="0.2">
      <c r="A6" s="50" t="s">
        <v>67</v>
      </c>
      <c r="B6" s="51"/>
    </row>
    <row r="7" spans="1:2" x14ac:dyDescent="0.2">
      <c r="A7" s="50" t="s">
        <v>68</v>
      </c>
      <c r="B7" s="51"/>
    </row>
    <row r="8" spans="1:2" x14ac:dyDescent="0.2">
      <c r="A8" s="50" t="s">
        <v>69</v>
      </c>
      <c r="B8" s="51"/>
    </row>
    <row r="9" spans="1:2" x14ac:dyDescent="0.2">
      <c r="A9" s="50" t="s">
        <v>70</v>
      </c>
      <c r="B9" s="51"/>
    </row>
    <row r="10" spans="1:2" x14ac:dyDescent="0.2">
      <c r="A10" s="50" t="s">
        <v>71</v>
      </c>
      <c r="B10" s="51"/>
    </row>
    <row r="11" spans="1:2" x14ac:dyDescent="0.2">
      <c r="A11" s="50" t="s">
        <v>72</v>
      </c>
      <c r="B11" s="51"/>
    </row>
    <row r="12" spans="1:2" x14ac:dyDescent="0.2">
      <c r="A12" s="55" t="s">
        <v>86</v>
      </c>
      <c r="B12" s="51"/>
    </row>
    <row r="13" spans="1:2" x14ac:dyDescent="0.2">
      <c r="A13" s="50" t="s">
        <v>73</v>
      </c>
      <c r="B13" s="51"/>
    </row>
    <row r="14" spans="1:2" x14ac:dyDescent="0.2">
      <c r="A14" s="50" t="s">
        <v>74</v>
      </c>
      <c r="B14" s="51"/>
    </row>
    <row r="15" spans="1:2" x14ac:dyDescent="0.2">
      <c r="A15" s="50" t="s">
        <v>75</v>
      </c>
      <c r="B15" s="51"/>
    </row>
    <row r="16" spans="1:2" x14ac:dyDescent="0.2">
      <c r="A16" s="50" t="s">
        <v>76</v>
      </c>
      <c r="B16" s="51"/>
    </row>
    <row r="17" spans="1:2" x14ac:dyDescent="0.2">
      <c r="A17" s="50" t="s">
        <v>77</v>
      </c>
      <c r="B17" s="51"/>
    </row>
    <row r="18" spans="1:2" x14ac:dyDescent="0.2">
      <c r="A18" s="50" t="s">
        <v>78</v>
      </c>
      <c r="B18" s="51"/>
    </row>
    <row r="19" spans="1:2" x14ac:dyDescent="0.2">
      <c r="A19" s="50" t="s">
        <v>79</v>
      </c>
      <c r="B19" s="51"/>
    </row>
    <row r="20" spans="1:2" x14ac:dyDescent="0.2">
      <c r="A20" s="50" t="s">
        <v>80</v>
      </c>
      <c r="B20" s="51"/>
    </row>
    <row r="21" spans="1:2" x14ac:dyDescent="0.2">
      <c r="A21" s="50" t="s">
        <v>81</v>
      </c>
      <c r="B21" s="51"/>
    </row>
    <row r="22" spans="1:2" ht="25.5" x14ac:dyDescent="0.2">
      <c r="A22" s="50" t="s">
        <v>82</v>
      </c>
      <c r="B22" s="51"/>
    </row>
    <row r="23" spans="1:2" x14ac:dyDescent="0.2">
      <c r="A23" s="50" t="s">
        <v>63</v>
      </c>
      <c r="B23" s="50"/>
    </row>
    <row r="24" spans="1:2" ht="25.5" x14ac:dyDescent="0.2">
      <c r="A24" s="50" t="s">
        <v>82</v>
      </c>
      <c r="B24" s="52"/>
    </row>
    <row r="25" spans="1:2" x14ac:dyDescent="0.2">
      <c r="A25" s="50" t="s">
        <v>73</v>
      </c>
      <c r="B25" s="52"/>
    </row>
    <row r="26" spans="1:2" x14ac:dyDescent="0.2">
      <c r="A26" s="56" t="s">
        <v>85</v>
      </c>
      <c r="B26" s="57">
        <v>687</v>
      </c>
    </row>
    <row r="27" spans="1:2" x14ac:dyDescent="0.2">
      <c r="A27" s="54" t="s">
        <v>54</v>
      </c>
      <c r="B27" s="57">
        <v>8600</v>
      </c>
    </row>
    <row r="28" spans="1:2" x14ac:dyDescent="0.2">
      <c r="A28" s="56" t="s">
        <v>55</v>
      </c>
      <c r="B28" s="57">
        <v>366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Macros Excel 4.0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modèle</vt:lpstr>
      <vt:lpstr>CHANTIER A</vt:lpstr>
      <vt:lpstr>chantier B</vt:lpstr>
      <vt:lpstr>CUMUL</vt:lpstr>
      <vt:lpstr>Fournisseurs</vt:lpstr>
      <vt:lpstr>Macro1</vt:lpstr>
      <vt:lpstr>Graphique1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2010-06-09T08:54:44Z</cp:lastPrinted>
  <dcterms:created xsi:type="dcterms:W3CDTF">2010-05-28T13:44:57Z</dcterms:created>
  <dcterms:modified xsi:type="dcterms:W3CDTF">2016-08-09T16:22:41Z</dcterms:modified>
</cp:coreProperties>
</file>